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hidePivotFieldList="1"/>
  <mc:AlternateContent xmlns:mc="http://schemas.openxmlformats.org/markup-compatibility/2006">
    <mc:Choice Requires="x15">
      <x15ac:absPath xmlns:x15ac="http://schemas.microsoft.com/office/spreadsheetml/2010/11/ac" url="Z:\AREA DE ESTADÍSTICA\ESTADÍSTICA\Estadistica\2026\Informes especiales a 28 de febrero de 2026\"/>
    </mc:Choice>
  </mc:AlternateContent>
  <xr:revisionPtr revIDLastSave="0" documentId="13_ncr:1_{C44F1C05-404D-4D23-B86C-C3178E5D41E0}" xr6:coauthVersionLast="47" xr6:coauthVersionMax="47" xr10:uidLastSave="{00000000-0000-0000-0000-000000000000}"/>
  <bookViews>
    <workbookView xWindow="-110" yWindow="-110" windowWidth="19420" windowHeight="10300" tabRatio="891" xr2:uid="{00000000-000D-0000-FFFF-FFFF00000000}"/>
  </bookViews>
  <sheets>
    <sheet name="porsaad" sheetId="170"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 name="12BenefEfect_pre" sheetId="172" r:id="rId93"/>
    <sheet name="12BenefEfect_pre_GI" sheetId="173" r:id="rId94"/>
    <sheet name="12BenefEfect_pre_GII" sheetId="174" r:id="rId95"/>
    <sheet name="12BenefEfect_pre_GIII" sheetId="175" r:id="rId96"/>
  </sheet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'9TiempoEspera'!$M$12:$N$30</definedName>
    <definedName name="_xlnm.Print_Area" localSheetId="86">'10pend'!$A$1:$L$34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92">'12BenefEfect_pre'!$A$1:$Y$30</definedName>
    <definedName name="_xlnm.Print_Area" localSheetId="93">'12BenefEfect_pre_GI'!$A$1:$Y$30</definedName>
    <definedName name="_xlnm.Print_Area" localSheetId="94">'12BenefEfect_pre_GII'!$A$1:$Y$30</definedName>
    <definedName name="_xlnm.Print_Area" localSheetId="95">'12BenefEfect_pre_GIII'!$A$1:$Y$30</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'51aPAPDgrado'!$A$1:$T$31</definedName>
    <definedName name="_xlnm.Print_Area" localSheetId="56">'51bTeleasgrado'!$A$1:$T$31</definedName>
    <definedName name="_xlnm.Print_Area" localSheetId="57">'51cSADgrado'!$A$1:$T$30</definedName>
    <definedName name="_xlnm.Print_Area" localSheetId="58">'51dCDgrado'!$A$1:$T$30</definedName>
    <definedName name="_xlnm.Print_Area" localSheetId="59">'51eSARgrado'!$A$1:$T$30</definedName>
    <definedName name="_xlnm.Print_Area" localSheetId="60">'51fPEVincgrado'!$A$1:$T$30</definedName>
    <definedName name="_xlnm.Print_Area" localSheetId="61">'51gPECgrado'!$A$1:$T$30</definedName>
    <definedName name="_xlnm.Print_Area" localSheetId="62">'51hPEAsistPgrado'!$A$1:$T$30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'9TiempoEspera'!$A$1:$R$37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7" i="162" l="1"/>
  <c r="Y27" i="162"/>
  <c r="Q28" i="158" l="1"/>
  <c r="R28" i="158"/>
  <c r="S28" i="158"/>
  <c r="T28" i="158"/>
  <c r="U28" i="158"/>
  <c r="V28" i="158"/>
  <c r="W28" i="158"/>
  <c r="S37" i="134"/>
  <c r="S38" i="134"/>
  <c r="R30" i="174" l="1"/>
  <c r="T30" i="173"/>
  <c r="T30" i="175"/>
  <c r="F30" i="174"/>
  <c r="N30" i="174"/>
  <c r="R30" i="173"/>
  <c r="N30" i="175"/>
  <c r="P30" i="173"/>
  <c r="P30" i="172"/>
  <c r="H30" i="172"/>
  <c r="R30" i="172"/>
  <c r="T30" i="174"/>
  <c r="J30" i="175"/>
  <c r="D30" i="173"/>
  <c r="J30" i="172"/>
  <c r="L30" i="174"/>
  <c r="P30" i="175"/>
  <c r="L30" i="172"/>
  <c r="J30" i="174"/>
  <c r="H30" i="175"/>
  <c r="F30" i="173"/>
  <c r="J30" i="173"/>
  <c r="H30" i="174"/>
  <c r="H30" i="173"/>
  <c r="D30" i="175"/>
  <c r="F30" i="172"/>
  <c r="L30" i="175"/>
  <c r="L30" i="173"/>
  <c r="N30" i="173"/>
  <c r="F30" i="175"/>
  <c r="N30" i="172"/>
  <c r="T30" i="172"/>
  <c r="P30" i="174"/>
  <c r="R30" i="175"/>
  <c r="D30" i="174"/>
  <c r="D30" i="172"/>
  <c r="Z26" i="158"/>
  <c r="V30" i="173" l="1"/>
  <c r="Y30" i="173" s="1"/>
  <c r="M30" i="173"/>
  <c r="V30" i="172"/>
  <c r="Y30" i="172" s="1"/>
  <c r="V30" i="174"/>
  <c r="Y30" i="174" s="1"/>
  <c r="V30" i="175"/>
  <c r="Y30" i="175" s="1"/>
  <c r="K30" i="173" l="1"/>
  <c r="Q30" i="173"/>
  <c r="G30" i="173"/>
  <c r="I30" i="173"/>
  <c r="I30" i="174"/>
  <c r="S30" i="172"/>
  <c r="U30" i="172"/>
  <c r="M30" i="174"/>
  <c r="U30" i="175"/>
  <c r="O30" i="174"/>
  <c r="K30" i="172"/>
  <c r="G30" i="174"/>
  <c r="I30" i="172"/>
  <c r="G30" i="172"/>
  <c r="O30" i="172"/>
  <c r="M30" i="172"/>
  <c r="K30" i="174"/>
  <c r="Q30" i="172"/>
  <c r="U30" i="174"/>
  <c r="S30" i="174"/>
  <c r="O30" i="175"/>
  <c r="S30" i="175"/>
  <c r="S30" i="173"/>
  <c r="Q30" i="174"/>
  <c r="I30" i="175"/>
  <c r="M30" i="175"/>
  <c r="G30" i="175"/>
  <c r="Q30" i="175"/>
  <c r="O30" i="173"/>
  <c r="K30" i="175"/>
  <c r="U30" i="173"/>
  <c r="W30" i="172" l="1"/>
  <c r="W30" i="173"/>
  <c r="W30" i="174"/>
  <c r="W30" i="175"/>
  <c r="AA13" i="105" l="1"/>
  <c r="V27" i="164" l="1"/>
  <c r="W27" i="164"/>
  <c r="V27" i="163"/>
  <c r="W27" i="163"/>
  <c r="V27" i="162"/>
  <c r="W27" i="162"/>
  <c r="V27" i="161"/>
  <c r="W27" i="161"/>
  <c r="V27" i="160"/>
  <c r="V27" i="159"/>
  <c r="W27" i="159"/>
  <c r="V29" i="158"/>
  <c r="W29" i="158"/>
  <c r="V30" i="158"/>
  <c r="W30" i="158"/>
  <c r="V31" i="158"/>
  <c r="W31" i="158"/>
  <c r="V32" i="158"/>
  <c r="W32" i="158"/>
  <c r="V33" i="158"/>
  <c r="W33" i="158"/>
  <c r="V34" i="158"/>
  <c r="W34" i="158"/>
  <c r="V35" i="158"/>
  <c r="W35" i="158"/>
  <c r="V36" i="158"/>
  <c r="W36" i="158"/>
  <c r="V37" i="158"/>
  <c r="W37" i="158"/>
  <c r="V38" i="158"/>
  <c r="W38" i="158"/>
  <c r="V39" i="158"/>
  <c r="W39" i="158"/>
  <c r="W40" i="158"/>
  <c r="V41" i="158"/>
  <c r="W41" i="158"/>
  <c r="V42" i="158"/>
  <c r="W42" i="158"/>
  <c r="V43" i="158"/>
  <c r="W43" i="158"/>
  <c r="V23" i="158"/>
  <c r="W23" i="158"/>
  <c r="W27" i="160" l="1"/>
  <c r="U43" i="158" l="1"/>
  <c r="N43" i="158" l="1"/>
  <c r="P43" i="158"/>
  <c r="R43" i="158"/>
  <c r="D33" i="90"/>
  <c r="T27" i="159" l="1"/>
  <c r="U27" i="159"/>
  <c r="U29" i="158"/>
  <c r="U30" i="158"/>
  <c r="U31" i="158"/>
  <c r="U32" i="158"/>
  <c r="U33" i="158"/>
  <c r="U34" i="158"/>
  <c r="U35" i="158"/>
  <c r="U36" i="158"/>
  <c r="U37" i="158"/>
  <c r="U38" i="158"/>
  <c r="U39" i="158"/>
  <c r="U40" i="158"/>
  <c r="U41" i="158"/>
  <c r="U42" i="158"/>
  <c r="T40" i="158"/>
  <c r="T29" i="158"/>
  <c r="T30" i="158"/>
  <c r="T31" i="158"/>
  <c r="T32" i="158"/>
  <c r="T33" i="158"/>
  <c r="T34" i="158"/>
  <c r="T35" i="158"/>
  <c r="T36" i="158"/>
  <c r="T37" i="158"/>
  <c r="T38" i="158"/>
  <c r="T39" i="158"/>
  <c r="T41" i="158"/>
  <c r="T42" i="158"/>
  <c r="T43" i="158"/>
  <c r="U23" i="158"/>
  <c r="T23" i="158"/>
  <c r="G34" i="54"/>
  <c r="P35" i="54"/>
  <c r="G35" i="54"/>
  <c r="Q35" i="54"/>
  <c r="Q34" i="54"/>
  <c r="P34" i="54"/>
  <c r="K34" i="54"/>
  <c r="K35" i="54"/>
  <c r="L34" i="54"/>
  <c r="L35" i="54"/>
  <c r="G33" i="90" l="1"/>
  <c r="J33" i="90"/>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S23" i="158" l="1"/>
  <c r="R23" i="158"/>
  <c r="S43" i="158"/>
  <c r="S42" i="158"/>
  <c r="R42" i="158"/>
  <c r="S41" i="158"/>
  <c r="R41" i="158"/>
  <c r="S40" i="158"/>
  <c r="S39" i="158"/>
  <c r="R39" i="158"/>
  <c r="S38" i="158"/>
  <c r="R38" i="158"/>
  <c r="S37" i="158"/>
  <c r="R37" i="158"/>
  <c r="S36" i="158"/>
  <c r="R36" i="158"/>
  <c r="S35" i="158"/>
  <c r="R35" i="158"/>
  <c r="S34" i="158"/>
  <c r="R34" i="158"/>
  <c r="S33" i="158"/>
  <c r="R33" i="158"/>
  <c r="S32" i="158"/>
  <c r="R32" i="158"/>
  <c r="S31" i="158"/>
  <c r="R31" i="158"/>
  <c r="S30" i="158"/>
  <c r="R30" i="158"/>
  <c r="S29" i="158"/>
  <c r="R29" i="158"/>
  <c r="U27" i="164" l="1"/>
  <c r="T27" i="164"/>
  <c r="T27" i="163"/>
  <c r="U27" i="163"/>
  <c r="T27" i="162"/>
  <c r="U27" i="162"/>
  <c r="T27" i="161"/>
  <c r="U27" i="161"/>
  <c r="T27" i="160"/>
  <c r="U27" i="160"/>
  <c r="N27" i="161" l="1"/>
  <c r="Q43" i="158"/>
  <c r="O43" i="158"/>
  <c r="Q42" i="158"/>
  <c r="Q41" i="158"/>
  <c r="Q40" i="158"/>
  <c r="Q39" i="158"/>
  <c r="Q38" i="158"/>
  <c r="Q37" i="158"/>
  <c r="Q36" i="158"/>
  <c r="Q35" i="158"/>
  <c r="Q34" i="158"/>
  <c r="Q33" i="158"/>
  <c r="Q32" i="158"/>
  <c r="Q31" i="158"/>
  <c r="Q30" i="158"/>
  <c r="Q29" i="158"/>
  <c r="Q23" i="158"/>
  <c r="P23" i="158"/>
  <c r="O23" i="158"/>
  <c r="N23" i="158"/>
  <c r="X12" i="167" l="1"/>
  <c r="N27" i="163"/>
  <c r="O27" i="164"/>
  <c r="N27" i="162"/>
  <c r="N27" i="160"/>
  <c r="N27" i="159"/>
  <c r="X19" i="167"/>
  <c r="X28" i="167"/>
  <c r="X18" i="167"/>
  <c r="X25" i="167"/>
  <c r="X27" i="167"/>
  <c r="X21" i="167"/>
  <c r="X15" i="167"/>
  <c r="X13" i="167"/>
  <c r="X16" i="167"/>
  <c r="X14" i="167"/>
  <c r="X24" i="167"/>
  <c r="X20" i="167"/>
  <c r="X26" i="167"/>
  <c r="X29" i="167"/>
  <c r="X22" i="167"/>
  <c r="X17" i="167"/>
  <c r="X23" i="167"/>
  <c r="P27" i="159"/>
  <c r="R27" i="159"/>
  <c r="S27" i="159"/>
  <c r="Q27" i="161"/>
  <c r="S27" i="161"/>
  <c r="R27" i="161"/>
  <c r="Q27" i="163"/>
  <c r="R27" i="163"/>
  <c r="S27" i="163"/>
  <c r="Q27" i="164"/>
  <c r="P27" i="164"/>
  <c r="S27" i="164"/>
  <c r="R27" i="164"/>
  <c r="Q27" i="160"/>
  <c r="R27" i="160"/>
  <c r="S27" i="160"/>
  <c r="Q27" i="162"/>
  <c r="R27" i="162"/>
  <c r="S27" i="162"/>
  <c r="O27" i="162"/>
  <c r="P27" i="160"/>
  <c r="P27" i="161"/>
  <c r="P27" i="162"/>
  <c r="P27" i="163"/>
  <c r="O27" i="160"/>
  <c r="O27" i="161"/>
  <c r="Q27" i="159"/>
  <c r="N27" i="164"/>
  <c r="O27" i="159"/>
  <c r="O27" i="163"/>
  <c r="W31" i="167" l="1"/>
  <c r="X31" i="167" s="1"/>
  <c r="N36" i="48"/>
  <c r="X38" i="134"/>
  <c r="Z37" i="134"/>
  <c r="Q38" i="134"/>
  <c r="N36" i="49"/>
  <c r="G45" i="111"/>
  <c r="X37" i="134"/>
  <c r="G46" i="110"/>
  <c r="Q38" i="10"/>
  <c r="N35" i="49"/>
  <c r="N35" i="47"/>
  <c r="D36" i="49"/>
  <c r="Q37" i="134"/>
  <c r="G46" i="112"/>
  <c r="N37" i="10"/>
  <c r="N38" i="10"/>
  <c r="L37" i="134"/>
  <c r="N37" i="134"/>
  <c r="W37" i="10"/>
  <c r="K38" i="10"/>
  <c r="D35" i="49"/>
  <c r="G45" i="112"/>
  <c r="N38" i="134"/>
  <c r="D36" i="48"/>
  <c r="L38" i="134"/>
  <c r="N35" i="48"/>
  <c r="Q37" i="10"/>
  <c r="U37" i="134"/>
  <c r="U38" i="134"/>
  <c r="AB38" i="134"/>
  <c r="D35" i="47"/>
  <c r="K37" i="10"/>
  <c r="N34" i="47"/>
  <c r="G45" i="110"/>
  <c r="AB37" i="134"/>
  <c r="Z38" i="134"/>
  <c r="D34" i="47"/>
  <c r="G46" i="111"/>
  <c r="W38" i="10"/>
  <c r="D35" i="48"/>
  <c r="O38" i="10" l="1"/>
  <c r="L38" i="10"/>
  <c r="T38" i="10"/>
  <c r="U38" i="10" s="1"/>
  <c r="R38" i="10"/>
  <c r="X38" i="10"/>
  <c r="T37" i="10"/>
  <c r="U37" i="10" s="1"/>
  <c r="L37" i="10"/>
  <c r="R37" i="10"/>
  <c r="X37" i="10"/>
  <c r="O37" i="10"/>
  <c r="T38" i="134"/>
  <c r="AC38" i="134"/>
  <c r="M38" i="134"/>
  <c r="R38" i="134"/>
  <c r="AA38" i="134"/>
  <c r="O38" i="134"/>
  <c r="Y38" i="134"/>
  <c r="V38" i="134"/>
  <c r="M37" i="134"/>
  <c r="R37" i="134"/>
  <c r="V37" i="134"/>
  <c r="AA37" i="134"/>
  <c r="O37" i="134"/>
  <c r="T37" i="134"/>
  <c r="Y37" i="134"/>
  <c r="AC37" i="134"/>
  <c r="D29" i="155" l="1"/>
  <c r="F29" i="155" s="1"/>
  <c r="B34" i="36" l="1"/>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4" i="174" l="1"/>
  <c r="B4" i="173"/>
  <c r="B4" i="172"/>
  <c r="B5" i="155"/>
  <c r="B4" i="175"/>
  <c r="B5" i="90"/>
  <c r="B7" i="80"/>
  <c r="B5" i="77"/>
  <c r="B5" i="58"/>
  <c r="B4" i="109"/>
  <c r="B5" i="54"/>
  <c r="B5" i="50"/>
  <c r="B5" i="167"/>
  <c r="B5" i="147"/>
  <c r="B4" i="97"/>
  <c r="B4" i="95"/>
  <c r="B6" i="152"/>
  <c r="B5" i="104"/>
  <c r="B5" i="143"/>
  <c r="B4" i="141"/>
  <c r="B5" i="165"/>
  <c r="B5" i="102"/>
  <c r="B7" i="107"/>
  <c r="B7" i="83"/>
  <c r="B7" i="76"/>
  <c r="B7" i="67"/>
  <c r="B5" i="88"/>
  <c r="B4" i="112"/>
  <c r="B5" i="57"/>
  <c r="B5" i="53"/>
  <c r="B5" i="45"/>
  <c r="B5" i="105"/>
  <c r="B5" i="146"/>
  <c r="B4" i="49"/>
  <c r="B4" i="47"/>
  <c r="B6" i="92"/>
  <c r="B5" i="138"/>
  <c r="B5" i="142"/>
  <c r="B4" i="108"/>
  <c r="B5" i="103"/>
  <c r="B5" i="3"/>
  <c r="B7" i="84"/>
  <c r="B7" i="82"/>
  <c r="B7" i="75"/>
  <c r="B7" i="66"/>
  <c r="B5" i="87"/>
  <c r="B4" i="111"/>
  <c r="B5" i="56"/>
  <c r="B5" i="52"/>
  <c r="B6" i="98"/>
  <c r="B5" i="140"/>
  <c r="B5" i="139"/>
  <c r="B4" i="96"/>
  <c r="B4" i="94"/>
  <c r="B6" i="68"/>
  <c r="B5" i="145"/>
  <c r="B5" i="137"/>
  <c r="B5" i="10"/>
  <c r="B5" i="136"/>
  <c r="B7" i="106"/>
  <c r="B7" i="81"/>
  <c r="B7" i="74"/>
  <c r="B7" i="59"/>
  <c r="B8" i="86"/>
  <c r="B4" i="110"/>
  <c r="B5" i="55"/>
  <c r="B5" i="51"/>
  <c r="B6" i="79"/>
  <c r="B5" i="148"/>
  <c r="B5" i="36"/>
  <c r="B4" i="48"/>
  <c r="B4" i="34"/>
  <c r="B5" i="166"/>
  <c r="B5" i="144"/>
  <c r="B5" i="43"/>
  <c r="B6" i="125"/>
  <c r="B5" i="134"/>
  <c r="B5" i="101"/>
  <c r="B5" i="100"/>
  <c r="B5" i="4"/>
  <c r="D30" i="108" l="1"/>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D27" i="95"/>
  <c r="P21" i="98" l="1"/>
  <c r="H21" i="98"/>
  <c r="T21" i="98"/>
  <c r="R21" i="98"/>
  <c r="L21" i="98"/>
  <c r="J21" i="98"/>
  <c r="N21" i="98"/>
  <c r="K28" i="92"/>
  <c r="I28" i="92"/>
  <c r="G28" i="92"/>
  <c r="E28" i="92"/>
  <c r="F31" i="36" l="1"/>
  <c r="O26" i="79"/>
  <c r="N26" i="79"/>
  <c r="L26" i="79"/>
  <c r="K26" i="79"/>
  <c r="I26" i="79"/>
  <c r="H26" i="79"/>
  <c r="F26" i="79"/>
  <c r="E26" i="79"/>
  <c r="W27" i="49"/>
  <c r="W26" i="49"/>
  <c r="W25" i="49"/>
  <c r="W24" i="49"/>
  <c r="W23" i="49"/>
  <c r="W22" i="49"/>
  <c r="W21" i="49"/>
  <c r="W20" i="49"/>
  <c r="W19" i="49"/>
  <c r="W18" i="49"/>
  <c r="W17" i="49"/>
  <c r="W16" i="49"/>
  <c r="W15" i="49"/>
  <c r="W14" i="49"/>
  <c r="W13" i="49"/>
  <c r="W12" i="49"/>
  <c r="W11" i="49"/>
  <c r="W10" i="49"/>
  <c r="W27" i="48"/>
  <c r="W26" i="48"/>
  <c r="W25" i="48"/>
  <c r="W24" i="48"/>
  <c r="W23" i="48"/>
  <c r="W22" i="48"/>
  <c r="W21" i="48"/>
  <c r="W20" i="48"/>
  <c r="W19" i="48"/>
  <c r="W18" i="48"/>
  <c r="W17" i="48"/>
  <c r="W16" i="48"/>
  <c r="W15" i="48"/>
  <c r="W14" i="48"/>
  <c r="W13" i="48"/>
  <c r="W12" i="48"/>
  <c r="W11" i="48"/>
  <c r="W10" i="48"/>
  <c r="W27" i="47"/>
  <c r="W26" i="47"/>
  <c r="W25" i="47"/>
  <c r="W24" i="47"/>
  <c r="W23" i="47"/>
  <c r="W22" i="47"/>
  <c r="W21" i="47"/>
  <c r="W20" i="47"/>
  <c r="W19" i="47"/>
  <c r="W18" i="47"/>
  <c r="W17" i="47"/>
  <c r="W16" i="47"/>
  <c r="W15" i="47"/>
  <c r="W14" i="47"/>
  <c r="W13" i="47"/>
  <c r="W12" i="47"/>
  <c r="W11" i="47"/>
  <c r="W10" i="47"/>
  <c r="O28" i="68"/>
  <c r="N28" i="68"/>
  <c r="L28" i="68"/>
  <c r="K28" i="68"/>
  <c r="I28" i="68"/>
  <c r="H28" i="68"/>
  <c r="F28" i="68"/>
  <c r="E28"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K27" i="111" l="1"/>
  <c r="I27" i="111"/>
  <c r="K27" i="112"/>
  <c r="K27" i="109"/>
  <c r="I27" i="112"/>
  <c r="M27" i="112"/>
  <c r="K27" i="110"/>
  <c r="I27" i="110"/>
  <c r="E27" i="112"/>
  <c r="I27" i="109"/>
  <c r="M27" i="110"/>
  <c r="M27" i="111"/>
  <c r="M27" i="109"/>
  <c r="H20" i="94"/>
  <c r="G27" i="112"/>
  <c r="G27" i="110"/>
  <c r="E27" i="109"/>
  <c r="E27" i="111"/>
  <c r="E27" i="110"/>
  <c r="G27" i="111"/>
  <c r="G27" i="109"/>
  <c r="J10" i="108" l="1"/>
  <c r="J10" i="141"/>
  <c r="K27" i="164" l="1"/>
  <c r="M19" i="90" l="1"/>
  <c r="M28" i="90"/>
  <c r="M14" i="90"/>
  <c r="M29" i="90"/>
  <c r="M31" i="90"/>
  <c r="M25" i="90"/>
  <c r="M21" i="90"/>
  <c r="M24" i="90"/>
  <c r="M20" i="90"/>
  <c r="M30" i="90"/>
  <c r="M27" i="90"/>
  <c r="M13" i="90"/>
  <c r="M33" i="90"/>
  <c r="M17" i="90"/>
  <c r="M16" i="90"/>
  <c r="M15" i="90"/>
  <c r="M26" i="90"/>
  <c r="M18" i="90"/>
  <c r="M22" i="90"/>
  <c r="M23" i="90"/>
  <c r="O19" i="90" l="1"/>
  <c r="O29" i="90"/>
  <c r="O32" i="90"/>
  <c r="O20" i="90"/>
  <c r="O18" i="90"/>
  <c r="O23" i="90"/>
  <c r="O14" i="90"/>
  <c r="O13" i="90"/>
  <c r="O21" i="90"/>
  <c r="O16" i="90"/>
  <c r="O26" i="90"/>
  <c r="O24" i="90"/>
  <c r="O15" i="90"/>
  <c r="O17" i="90"/>
  <c r="O30" i="90"/>
  <c r="O31" i="90"/>
  <c r="O28" i="90"/>
  <c r="O25" i="90"/>
  <c r="O27" i="90"/>
  <c r="O22" i="90"/>
  <c r="N30" i="47" l="1"/>
  <c r="P30" i="90"/>
  <c r="Q30" i="90"/>
  <c r="Q17" i="90"/>
  <c r="P17" i="90"/>
  <c r="Q23" i="90"/>
  <c r="P23" i="90"/>
  <c r="Q15" i="90"/>
  <c r="P15" i="90"/>
  <c r="P18" i="90"/>
  <c r="Q18" i="90"/>
  <c r="P22" i="90"/>
  <c r="Q22" i="90"/>
  <c r="P24" i="90"/>
  <c r="Q24" i="90"/>
  <c r="Q20" i="90"/>
  <c r="P20" i="90"/>
  <c r="P26" i="90"/>
  <c r="Q26" i="90"/>
  <c r="Q32" i="90"/>
  <c r="P32" i="90"/>
  <c r="P29" i="90"/>
  <c r="Q29" i="90"/>
  <c r="Q27" i="90"/>
  <c r="P27" i="90"/>
  <c r="P25" i="90"/>
  <c r="Q25" i="90"/>
  <c r="Q16" i="90"/>
  <c r="P16" i="90"/>
  <c r="Q28" i="90"/>
  <c r="P28" i="90"/>
  <c r="P21" i="90"/>
  <c r="Q21" i="90"/>
  <c r="P19" i="90"/>
  <c r="Q19" i="90"/>
  <c r="Q31" i="90"/>
  <c r="P31" i="90"/>
  <c r="P13" i="90"/>
  <c r="Q13" i="90"/>
  <c r="P14" i="90"/>
  <c r="Q14" i="90"/>
  <c r="K27" i="159" l="1"/>
  <c r="K27" i="160"/>
  <c r="K27" i="163"/>
  <c r="K27" i="162"/>
  <c r="K27" i="161"/>
  <c r="S26" i="4"/>
  <c r="S23" i="101"/>
  <c r="S20" i="100"/>
  <c r="V14" i="4"/>
  <c r="S18" i="4"/>
  <c r="S14" i="101"/>
  <c r="V16" i="100"/>
  <c r="Y23" i="101"/>
  <c r="S13" i="4"/>
  <c r="Y18" i="4"/>
  <c r="V14" i="101"/>
  <c r="S28" i="4"/>
  <c r="V13" i="101"/>
  <c r="S15" i="4"/>
  <c r="S25" i="100"/>
  <c r="Y14" i="101"/>
  <c r="Y25" i="4"/>
  <c r="S24" i="100"/>
  <c r="S27" i="101"/>
  <c r="V25" i="100"/>
  <c r="S25" i="4"/>
  <c r="Y12" i="101"/>
  <c r="V22" i="101"/>
  <c r="S12" i="4"/>
  <c r="S24" i="101"/>
  <c r="Y20" i="4"/>
  <c r="Y17" i="101"/>
  <c r="Y14" i="4"/>
  <c r="V28" i="101"/>
  <c r="V12" i="101"/>
  <c r="Y17" i="100"/>
  <c r="V13" i="4"/>
  <c r="Y21" i="4"/>
  <c r="Y17" i="4"/>
  <c r="V18" i="101"/>
  <c r="V21" i="100"/>
  <c r="Y15" i="100"/>
  <c r="Y26" i="4"/>
  <c r="Y18" i="101"/>
  <c r="V15" i="101"/>
  <c r="Y27" i="4"/>
  <c r="Y28" i="101"/>
  <c r="S11" i="4"/>
  <c r="S20" i="101"/>
  <c r="V11" i="100"/>
  <c r="Y27" i="101"/>
  <c r="Y24" i="100"/>
  <c r="Y22" i="100"/>
  <c r="S21" i="101"/>
  <c r="V16" i="4"/>
  <c r="S12" i="101"/>
  <c r="Y19" i="4"/>
  <c r="S13" i="100"/>
  <c r="S20" i="4"/>
  <c r="Y24" i="4"/>
  <c r="V26" i="101"/>
  <c r="V11" i="4"/>
  <c r="S19" i="101"/>
  <c r="V22" i="4"/>
  <c r="V28" i="4"/>
  <c r="S17" i="101"/>
  <c r="S22" i="100"/>
  <c r="Y26" i="100"/>
  <c r="V26" i="100"/>
  <c r="V20" i="101"/>
  <c r="S11" i="101"/>
  <c r="V26" i="4"/>
  <c r="V18" i="4"/>
  <c r="Y20" i="101"/>
  <c r="V22" i="100"/>
  <c r="V20" i="4"/>
  <c r="S27" i="4"/>
  <c r="V19" i="101"/>
  <c r="V11" i="101"/>
  <c r="Y16" i="101"/>
  <c r="S16" i="4"/>
  <c r="Y21" i="101"/>
  <c r="S16" i="101"/>
  <c r="Y27" i="100"/>
  <c r="V21" i="101"/>
  <c r="Y25" i="101"/>
  <c r="Y13" i="100"/>
  <c r="S24" i="4"/>
  <c r="V17" i="100"/>
  <c r="S19" i="4"/>
  <c r="V19" i="4"/>
  <c r="V27" i="4"/>
  <c r="S18" i="101"/>
  <c r="S28" i="100"/>
  <c r="S25" i="101"/>
  <c r="V17" i="101"/>
  <c r="Y15" i="101"/>
  <c r="S23" i="100"/>
  <c r="V24" i="4"/>
  <c r="Y19" i="100"/>
  <c r="S22" i="4"/>
  <c r="Y11" i="101"/>
  <c r="V25" i="4"/>
  <c r="V23" i="101"/>
  <c r="Y23" i="100"/>
  <c r="V27" i="101"/>
  <c r="Y19" i="101"/>
  <c r="S21" i="100"/>
  <c r="Y24" i="101"/>
  <c r="Y11" i="4"/>
  <c r="V21" i="4"/>
  <c r="S26" i="101"/>
  <c r="S23" i="4"/>
  <c r="Y26" i="101"/>
  <c r="Y23" i="4"/>
  <c r="V13" i="100"/>
  <c r="S14" i="4"/>
  <c r="V14" i="100"/>
  <c r="V25" i="101"/>
  <c r="Y18" i="100"/>
  <c r="Y14" i="100"/>
  <c r="S17" i="100"/>
  <c r="Y28" i="4"/>
  <c r="V18" i="100"/>
  <c r="Y12" i="100"/>
  <c r="Y12" i="4"/>
  <c r="Y22" i="101"/>
  <c r="Y28" i="100"/>
  <c r="S17" i="4"/>
  <c r="Y25" i="100"/>
  <c r="V24" i="100"/>
  <c r="Y15" i="4"/>
  <c r="V19" i="100"/>
  <c r="V15" i="4"/>
  <c r="S28" i="101"/>
  <c r="S22" i="101"/>
  <c r="S11" i="100"/>
  <c r="S21" i="4"/>
  <c r="Y13" i="4"/>
  <c r="S26" i="100"/>
  <c r="V12" i="100"/>
  <c r="V23" i="100"/>
  <c r="Y22" i="4"/>
  <c r="S15" i="101"/>
  <c r="V28" i="100"/>
  <c r="V17" i="4"/>
  <c r="S12" i="100"/>
  <c r="V24" i="101"/>
  <c r="Y20" i="100"/>
  <c r="Y21" i="100"/>
  <c r="V23" i="4"/>
  <c r="S27" i="100"/>
  <c r="S19" i="100"/>
  <c r="V20" i="100"/>
  <c r="S16" i="100"/>
  <c r="S18" i="100"/>
  <c r="S15" i="100"/>
  <c r="Y16" i="100"/>
  <c r="S13" i="101"/>
  <c r="V27" i="100"/>
  <c r="V15" i="100"/>
  <c r="V16" i="101"/>
  <c r="Y11" i="100"/>
  <c r="Y16" i="4"/>
  <c r="V12" i="4"/>
  <c r="S14" i="100"/>
  <c r="Y13" i="101"/>
  <c r="D23" i="138" l="1"/>
  <c r="E23" i="138" s="1"/>
  <c r="S22" i="104"/>
  <c r="T22" i="104" s="1"/>
  <c r="E15" i="143"/>
  <c r="J15" i="143"/>
  <c r="C21" i="110"/>
  <c r="P21" i="110" s="1"/>
  <c r="S24" i="104"/>
  <c r="D25" i="138"/>
  <c r="E25" i="138" s="1"/>
  <c r="G27" i="144"/>
  <c r="F13" i="141"/>
  <c r="F13" i="108"/>
  <c r="T13" i="10"/>
  <c r="U13" i="10" s="1"/>
  <c r="E13" i="137"/>
  <c r="C21" i="111"/>
  <c r="P21" i="111" s="1"/>
  <c r="Z13" i="101"/>
  <c r="Y28" i="105"/>
  <c r="Z28" i="105" s="1"/>
  <c r="N29" i="140"/>
  <c r="E16" i="143"/>
  <c r="J16" i="143"/>
  <c r="L11" i="108"/>
  <c r="G28" i="143"/>
  <c r="D16" i="96"/>
  <c r="C10" i="112"/>
  <c r="P10" i="112" s="1"/>
  <c r="C22" i="112"/>
  <c r="E28" i="142"/>
  <c r="J28" i="142"/>
  <c r="E23" i="139"/>
  <c r="E21" i="134"/>
  <c r="F31" i="84"/>
  <c r="C20" i="45"/>
  <c r="L12" i="96"/>
  <c r="L16" i="96"/>
  <c r="N16" i="96" s="1"/>
  <c r="E21" i="137"/>
  <c r="C14" i="112"/>
  <c r="G28" i="144"/>
  <c r="D19" i="96"/>
  <c r="Q20" i="92"/>
  <c r="D17" i="50"/>
  <c r="V26" i="103"/>
  <c r="W26" i="103" s="1"/>
  <c r="G21" i="142"/>
  <c r="J25" i="143"/>
  <c r="D25" i="143" s="1"/>
  <c r="E25" i="143"/>
  <c r="F11" i="94"/>
  <c r="V11" i="34"/>
  <c r="V20" i="49"/>
  <c r="Y20" i="49" s="1"/>
  <c r="F20" i="97"/>
  <c r="P14" i="100"/>
  <c r="Q14" i="100" s="1"/>
  <c r="T14" i="100"/>
  <c r="E21" i="142"/>
  <c r="J21" i="142"/>
  <c r="X31" i="137"/>
  <c r="C18" i="112"/>
  <c r="D18" i="112" s="1"/>
  <c r="W12" i="4"/>
  <c r="D29" i="139"/>
  <c r="Z31" i="139"/>
  <c r="Z16" i="4"/>
  <c r="C14" i="110"/>
  <c r="P14" i="110" s="1"/>
  <c r="V24" i="34"/>
  <c r="Y24" i="34" s="1"/>
  <c r="F24" i="94"/>
  <c r="F15" i="141"/>
  <c r="T15" i="10"/>
  <c r="F15" i="108"/>
  <c r="AC26" i="134"/>
  <c r="J14" i="94"/>
  <c r="D29" i="136"/>
  <c r="E29" i="136" s="1"/>
  <c r="C20" i="112"/>
  <c r="P20" i="112" s="1"/>
  <c r="I29" i="51"/>
  <c r="S22" i="103"/>
  <c r="D23" i="134"/>
  <c r="C12" i="112"/>
  <c r="P12" i="112" s="1"/>
  <c r="E26" i="134"/>
  <c r="J27" i="147"/>
  <c r="E27" i="147"/>
  <c r="D16" i="57"/>
  <c r="J10" i="97"/>
  <c r="R30" i="49"/>
  <c r="C23" i="112"/>
  <c r="S31" i="137"/>
  <c r="K27" i="102"/>
  <c r="E16" i="137"/>
  <c r="Y30" i="100"/>
  <c r="Z30" i="100" s="1"/>
  <c r="Z11" i="100"/>
  <c r="E25" i="107"/>
  <c r="G18" i="148"/>
  <c r="G27" i="143"/>
  <c r="F26" i="108"/>
  <c r="T26" i="10"/>
  <c r="F26" i="141"/>
  <c r="G27" i="142"/>
  <c r="H21" i="94"/>
  <c r="C24" i="110"/>
  <c r="Q13" i="152"/>
  <c r="Q13" i="92"/>
  <c r="C13" i="112"/>
  <c r="G21" i="144"/>
  <c r="E13" i="139"/>
  <c r="F13" i="139" s="1"/>
  <c r="W16" i="101"/>
  <c r="E16" i="147"/>
  <c r="J16" i="147"/>
  <c r="W15" i="100"/>
  <c r="L13" i="43"/>
  <c r="K13" i="43"/>
  <c r="G18" i="143"/>
  <c r="H13" i="96"/>
  <c r="W27" i="100"/>
  <c r="D20" i="137"/>
  <c r="J19" i="36"/>
  <c r="K19" i="36"/>
  <c r="AC21" i="137"/>
  <c r="D28" i="52"/>
  <c r="J18" i="146"/>
  <c r="E18" i="146"/>
  <c r="I14" i="152"/>
  <c r="I14" i="92"/>
  <c r="G23" i="144"/>
  <c r="E17" i="143"/>
  <c r="J17" i="143"/>
  <c r="P13" i="101"/>
  <c r="Q13" i="101" s="1"/>
  <c r="T13" i="101"/>
  <c r="L31" i="137"/>
  <c r="E12" i="137"/>
  <c r="C13" i="111"/>
  <c r="C15" i="109"/>
  <c r="D23" i="57"/>
  <c r="S31" i="143"/>
  <c r="G12" i="98"/>
  <c r="G15" i="98" s="1"/>
  <c r="H15" i="79"/>
  <c r="C14" i="109"/>
  <c r="C23" i="111"/>
  <c r="P23" i="111" s="1"/>
  <c r="T12" i="52"/>
  <c r="T15" i="53"/>
  <c r="C20" i="111"/>
  <c r="P20" i="111" s="1"/>
  <c r="O15" i="92"/>
  <c r="O13" i="152"/>
  <c r="O13" i="92"/>
  <c r="AC12" i="137"/>
  <c r="AB31" i="137"/>
  <c r="AC31" i="137" s="1"/>
  <c r="J21" i="96"/>
  <c r="C26" i="109"/>
  <c r="C16" i="111"/>
  <c r="P16" i="111" s="1"/>
  <c r="Q19" i="58"/>
  <c r="G17" i="145"/>
  <c r="C26" i="110"/>
  <c r="P26" i="110" s="1"/>
  <c r="G24" i="142"/>
  <c r="G15" i="142"/>
  <c r="Y18" i="104"/>
  <c r="Z18" i="104" s="1"/>
  <c r="N19" i="138"/>
  <c r="T17" i="50"/>
  <c r="Z16" i="100"/>
  <c r="AC15" i="143"/>
  <c r="T23" i="53"/>
  <c r="N14" i="138"/>
  <c r="Y13" i="104"/>
  <c r="Z13" i="104" s="1"/>
  <c r="C11" i="111"/>
  <c r="P11" i="111" s="1"/>
  <c r="C11" i="109"/>
  <c r="P11" i="109" s="1"/>
  <c r="J27" i="144"/>
  <c r="E27" i="144"/>
  <c r="U31" i="148"/>
  <c r="Y27" i="104"/>
  <c r="Z27" i="104" s="1"/>
  <c r="N28" i="138"/>
  <c r="J22" i="94"/>
  <c r="G19" i="145"/>
  <c r="C16" i="110"/>
  <c r="L15" i="108"/>
  <c r="C25" i="109"/>
  <c r="P25" i="109" s="1"/>
  <c r="G13" i="139"/>
  <c r="C21" i="84"/>
  <c r="K15" i="79"/>
  <c r="I12" i="98"/>
  <c r="P15" i="100"/>
  <c r="Q15" i="100" s="1"/>
  <c r="T15" i="100"/>
  <c r="AC26" i="139"/>
  <c r="C15" i="84"/>
  <c r="I15" i="84" s="1"/>
  <c r="O27" i="111"/>
  <c r="C9" i="111"/>
  <c r="J18" i="148"/>
  <c r="D18" i="148" s="1"/>
  <c r="E18" i="148"/>
  <c r="P18" i="100"/>
  <c r="Q18" i="100" s="1"/>
  <c r="T18" i="100"/>
  <c r="C24" i="111"/>
  <c r="H20" i="108"/>
  <c r="H20" i="141"/>
  <c r="Q29" i="56"/>
  <c r="G23" i="143"/>
  <c r="E20" i="45"/>
  <c r="C21" i="109"/>
  <c r="P21" i="109" s="1"/>
  <c r="Y23" i="105"/>
  <c r="Z23" i="105" s="1"/>
  <c r="N24" i="140"/>
  <c r="J23" i="94"/>
  <c r="T30" i="48"/>
  <c r="L10" i="96"/>
  <c r="V16" i="103"/>
  <c r="W16" i="103" s="1"/>
  <c r="T13" i="57"/>
  <c r="C16" i="109"/>
  <c r="D16" i="109" s="1"/>
  <c r="P16" i="109"/>
  <c r="D16" i="95"/>
  <c r="N27" i="136"/>
  <c r="D23" i="96"/>
  <c r="J18" i="143"/>
  <c r="E18" i="143"/>
  <c r="P16" i="100"/>
  <c r="Q16" i="100" s="1"/>
  <c r="T16" i="100"/>
  <c r="T27" i="53"/>
  <c r="K17" i="43"/>
  <c r="L17" i="43"/>
  <c r="E18" i="134"/>
  <c r="V15" i="103"/>
  <c r="W15" i="103" s="1"/>
  <c r="E24" i="107"/>
  <c r="W20" i="100"/>
  <c r="J20" i="148"/>
  <c r="E20" i="148"/>
  <c r="C11" i="112"/>
  <c r="P11" i="112" s="1"/>
  <c r="V20" i="104"/>
  <c r="W20" i="104" s="1"/>
  <c r="D20" i="97"/>
  <c r="C15" i="112"/>
  <c r="P15" i="112" s="1"/>
  <c r="F12" i="141"/>
  <c r="F12" i="108"/>
  <c r="T12" i="10"/>
  <c r="E23" i="145"/>
  <c r="J23" i="145"/>
  <c r="D12" i="95"/>
  <c r="AC12" i="139"/>
  <c r="AB31" i="139"/>
  <c r="S27" i="104"/>
  <c r="D28" i="138"/>
  <c r="E28" i="138" s="1"/>
  <c r="T23" i="50"/>
  <c r="J24" i="108"/>
  <c r="J24" i="141"/>
  <c r="L19" i="58"/>
  <c r="E17" i="107"/>
  <c r="E25" i="145"/>
  <c r="J25" i="145"/>
  <c r="N24" i="138"/>
  <c r="Y23" i="104"/>
  <c r="Z23" i="104" s="1"/>
  <c r="Q21" i="68"/>
  <c r="M17" i="152"/>
  <c r="M17" i="92"/>
  <c r="P19" i="100"/>
  <c r="Q19" i="100" s="1"/>
  <c r="T19" i="100"/>
  <c r="T27" i="100"/>
  <c r="P27" i="100"/>
  <c r="Q27" i="100" s="1"/>
  <c r="K26" i="102"/>
  <c r="L26" i="102"/>
  <c r="G15" i="147"/>
  <c r="Y11" i="104"/>
  <c r="M31" i="138"/>
  <c r="N31" i="138" s="1"/>
  <c r="N12" i="138"/>
  <c r="T24" i="10"/>
  <c r="F24" i="108"/>
  <c r="F24" i="141"/>
  <c r="F12" i="96"/>
  <c r="V12" i="48"/>
  <c r="Y12" i="48" s="1"/>
  <c r="H17" i="94"/>
  <c r="L16" i="97"/>
  <c r="H17" i="108"/>
  <c r="H17" i="141"/>
  <c r="E24" i="45"/>
  <c r="C10" i="110"/>
  <c r="P10" i="110" s="1"/>
  <c r="J23" i="147"/>
  <c r="E23" i="147"/>
  <c r="G27" i="146"/>
  <c r="E20" i="107"/>
  <c r="J12" i="143"/>
  <c r="L31" i="143"/>
  <c r="E12" i="143"/>
  <c r="S28" i="103"/>
  <c r="D29" i="134"/>
  <c r="AC19" i="147"/>
  <c r="E22" i="142"/>
  <c r="J22" i="142"/>
  <c r="V14" i="105"/>
  <c r="W14" i="105" s="1"/>
  <c r="W23" i="4"/>
  <c r="U31" i="143"/>
  <c r="C17" i="112"/>
  <c r="P17" i="112" s="1"/>
  <c r="S14" i="152"/>
  <c r="S14" i="92"/>
  <c r="H20" i="107"/>
  <c r="T26" i="54"/>
  <c r="D14" i="139"/>
  <c r="K29" i="10"/>
  <c r="F10" i="108"/>
  <c r="T10" i="10"/>
  <c r="F10" i="141"/>
  <c r="E19" i="152"/>
  <c r="AC19" i="68"/>
  <c r="E19" i="92"/>
  <c r="D24" i="139"/>
  <c r="G23" i="148"/>
  <c r="T14" i="50"/>
  <c r="H20" i="97"/>
  <c r="AC28" i="134"/>
  <c r="G29" i="144"/>
  <c r="H27" i="97"/>
  <c r="V12" i="103"/>
  <c r="W12" i="103" s="1"/>
  <c r="C25" i="112"/>
  <c r="P25" i="112" s="1"/>
  <c r="V23" i="105"/>
  <c r="W23" i="105" s="1"/>
  <c r="L29" i="53"/>
  <c r="L14" i="94"/>
  <c r="Z31" i="134"/>
  <c r="K21" i="36"/>
  <c r="J21" i="36"/>
  <c r="G24" i="139"/>
  <c r="H24" i="139" s="1"/>
  <c r="D18" i="51"/>
  <c r="T18" i="50"/>
  <c r="C14" i="45"/>
  <c r="L19" i="95"/>
  <c r="F11" i="96"/>
  <c r="N11" i="96" s="1"/>
  <c r="V11" i="48"/>
  <c r="Y11" i="48" s="1"/>
  <c r="K11" i="102"/>
  <c r="L11" i="102"/>
  <c r="D17" i="96"/>
  <c r="D22" i="136"/>
  <c r="E22" i="136" s="1"/>
  <c r="Z21" i="100"/>
  <c r="J31" i="136"/>
  <c r="K31" i="136" s="1"/>
  <c r="E15" i="107"/>
  <c r="C25" i="110"/>
  <c r="P25" i="110" s="1"/>
  <c r="F23" i="94"/>
  <c r="V23" i="34"/>
  <c r="Y23" i="34" s="1"/>
  <c r="G24" i="147"/>
  <c r="C20" i="110"/>
  <c r="P20" i="110" s="1"/>
  <c r="E24" i="147"/>
  <c r="J24" i="147"/>
  <c r="H21" i="96"/>
  <c r="V16" i="104"/>
  <c r="W16" i="104" s="1"/>
  <c r="O27" i="109"/>
  <c r="C9" i="109"/>
  <c r="Z20" i="100"/>
  <c r="D26" i="138"/>
  <c r="E26" i="138" s="1"/>
  <c r="S25" i="104"/>
  <c r="D20" i="95"/>
  <c r="L15" i="43"/>
  <c r="K15" i="43"/>
  <c r="F11" i="108"/>
  <c r="F11" i="141"/>
  <c r="T11" i="10"/>
  <c r="U11" i="10" s="1"/>
  <c r="G23" i="145"/>
  <c r="C19" i="112"/>
  <c r="I15" i="92"/>
  <c r="E30" i="107"/>
  <c r="L29" i="52"/>
  <c r="D27" i="137"/>
  <c r="Z15" i="79"/>
  <c r="S12" i="98"/>
  <c r="T23" i="55"/>
  <c r="C17" i="110"/>
  <c r="P17" i="110" s="1"/>
  <c r="G19" i="142"/>
  <c r="E22" i="137"/>
  <c r="J13" i="96"/>
  <c r="L20" i="108"/>
  <c r="L18" i="95"/>
  <c r="Y14" i="103"/>
  <c r="Z14" i="103" s="1"/>
  <c r="H22" i="96"/>
  <c r="E14" i="137"/>
  <c r="E19" i="146"/>
  <c r="J19" i="146"/>
  <c r="C18" i="110"/>
  <c r="P18" i="110" s="1"/>
  <c r="W24" i="101"/>
  <c r="D25" i="56"/>
  <c r="AC22" i="137"/>
  <c r="Y11" i="103"/>
  <c r="X31" i="134"/>
  <c r="E15" i="137"/>
  <c r="T13" i="51"/>
  <c r="E28" i="148"/>
  <c r="J28" i="148"/>
  <c r="X20" i="10"/>
  <c r="F20" i="108"/>
  <c r="F20" i="141"/>
  <c r="T20" i="10"/>
  <c r="U20" i="10" s="1"/>
  <c r="M19" i="152"/>
  <c r="M19" i="92"/>
  <c r="M21" i="92" s="1"/>
  <c r="V23" i="49"/>
  <c r="Y23" i="49" s="1"/>
  <c r="F23" i="97"/>
  <c r="E21" i="147"/>
  <c r="J21" i="147"/>
  <c r="AC28" i="139"/>
  <c r="E29" i="107"/>
  <c r="G16" i="134"/>
  <c r="K27" i="36"/>
  <c r="J27" i="36"/>
  <c r="T13" i="55"/>
  <c r="V13" i="104"/>
  <c r="W13" i="104" s="1"/>
  <c r="F21" i="97"/>
  <c r="V21" i="49"/>
  <c r="Y21" i="49" s="1"/>
  <c r="G13" i="148"/>
  <c r="W21" i="68"/>
  <c r="Q17" i="92"/>
  <c r="Q21" i="92" s="1"/>
  <c r="Q17" i="152"/>
  <c r="H22" i="108"/>
  <c r="H22" i="141"/>
  <c r="K21" i="68"/>
  <c r="I17" i="152"/>
  <c r="I17" i="92"/>
  <c r="G20" i="134"/>
  <c r="D25" i="139"/>
  <c r="H17" i="107"/>
  <c r="D17" i="140"/>
  <c r="S16" i="105"/>
  <c r="G12" i="139"/>
  <c r="N31" i="139"/>
  <c r="G28" i="147"/>
  <c r="Y28" i="103"/>
  <c r="Z28" i="103" s="1"/>
  <c r="T12" i="100"/>
  <c r="P12" i="100"/>
  <c r="Q12" i="100" s="1"/>
  <c r="M18" i="92"/>
  <c r="M18" i="152"/>
  <c r="Q18" i="98"/>
  <c r="C18" i="111"/>
  <c r="P18" i="111" s="1"/>
  <c r="C23" i="45"/>
  <c r="Y17" i="104"/>
  <c r="Z17" i="104" s="1"/>
  <c r="N18" i="138"/>
  <c r="G18" i="146"/>
  <c r="J22" i="108"/>
  <c r="J22" i="141"/>
  <c r="T19" i="51"/>
  <c r="Q15" i="92"/>
  <c r="D23" i="55"/>
  <c r="C24" i="109"/>
  <c r="C26" i="111"/>
  <c r="P26" i="111" s="1"/>
  <c r="V18" i="47"/>
  <c r="Y18" i="47" s="1"/>
  <c r="F18" i="95"/>
  <c r="M12" i="92"/>
  <c r="Q16" i="68"/>
  <c r="Q23" i="68" s="1"/>
  <c r="M12" i="152"/>
  <c r="G16" i="146"/>
  <c r="W17" i="4"/>
  <c r="F25" i="96"/>
  <c r="V25" i="48"/>
  <c r="Y25" i="48" s="1"/>
  <c r="E27" i="107"/>
  <c r="C19" i="110"/>
  <c r="C28" i="45"/>
  <c r="D15" i="155"/>
  <c r="D13" i="94"/>
  <c r="L12" i="43"/>
  <c r="K12" i="43"/>
  <c r="D28" i="139"/>
  <c r="W28" i="100"/>
  <c r="C13" i="109"/>
  <c r="P13" i="109" s="1"/>
  <c r="J11" i="95"/>
  <c r="K14" i="92"/>
  <c r="K14" i="152"/>
  <c r="T15" i="101"/>
  <c r="P15" i="101"/>
  <c r="Q15" i="101" s="1"/>
  <c r="J15" i="97"/>
  <c r="E18" i="107"/>
  <c r="H25" i="141"/>
  <c r="H25" i="108"/>
  <c r="I20" i="92"/>
  <c r="D13" i="52"/>
  <c r="D18" i="138"/>
  <c r="E18" i="138" s="1"/>
  <c r="S17" i="104"/>
  <c r="Q31" i="137"/>
  <c r="T17" i="51"/>
  <c r="Y14" i="105"/>
  <c r="Z14" i="105" s="1"/>
  <c r="N15" i="140"/>
  <c r="J18" i="97"/>
  <c r="N22" i="140"/>
  <c r="Y21" i="105"/>
  <c r="Z21" i="105" s="1"/>
  <c r="S17" i="98"/>
  <c r="T19" i="79"/>
  <c r="O16" i="98"/>
  <c r="E14" i="144"/>
  <c r="J14" i="144"/>
  <c r="AC19" i="139"/>
  <c r="E22" i="107"/>
  <c r="H21" i="108"/>
  <c r="H21" i="141"/>
  <c r="G24" i="137"/>
  <c r="C22" i="109"/>
  <c r="V24" i="48"/>
  <c r="Y24" i="48" s="1"/>
  <c r="F24" i="96"/>
  <c r="D21" i="51"/>
  <c r="K16" i="102"/>
  <c r="L16" i="102"/>
  <c r="U31" i="142"/>
  <c r="C15" i="3"/>
  <c r="D19" i="107"/>
  <c r="G20" i="139"/>
  <c r="G25" i="134"/>
  <c r="E23" i="134"/>
  <c r="G19" i="146"/>
  <c r="AC19" i="137"/>
  <c r="N17" i="138"/>
  <c r="Y16" i="104"/>
  <c r="Z16" i="104" s="1"/>
  <c r="T19" i="57"/>
  <c r="K20" i="43"/>
  <c r="L20" i="43"/>
  <c r="H22" i="97"/>
  <c r="Z22" i="4"/>
  <c r="V25" i="47"/>
  <c r="Y25" i="47" s="1"/>
  <c r="F25" i="95"/>
  <c r="C24" i="84"/>
  <c r="J26" i="144"/>
  <c r="E26" i="144"/>
  <c r="T30" i="34"/>
  <c r="L10" i="94"/>
  <c r="G28" i="137"/>
  <c r="T22" i="56"/>
  <c r="D28" i="53"/>
  <c r="E13" i="45"/>
  <c r="Y20" i="103"/>
  <c r="Z20" i="103" s="1"/>
  <c r="E14" i="134"/>
  <c r="L10" i="108"/>
  <c r="W29" i="10"/>
  <c r="X10" i="10"/>
  <c r="J11" i="36"/>
  <c r="K11" i="36"/>
  <c r="I31" i="36"/>
  <c r="D21" i="56"/>
  <c r="K13" i="102"/>
  <c r="L13" i="102"/>
  <c r="T24" i="50"/>
  <c r="H23" i="97"/>
  <c r="G17" i="142"/>
  <c r="L14" i="97"/>
  <c r="AB31" i="146"/>
  <c r="J12" i="96"/>
  <c r="H14" i="108"/>
  <c r="H14" i="141"/>
  <c r="H13" i="108"/>
  <c r="H13" i="141"/>
  <c r="D25" i="94"/>
  <c r="D27" i="155"/>
  <c r="Y25" i="104"/>
  <c r="Z25" i="104" s="1"/>
  <c r="N26" i="138"/>
  <c r="E27" i="143"/>
  <c r="J27" i="143"/>
  <c r="D21" i="50"/>
  <c r="F22" i="94"/>
  <c r="V22" i="34"/>
  <c r="Y22" i="34" s="1"/>
  <c r="G14" i="144"/>
  <c r="J22" i="95"/>
  <c r="W23" i="100"/>
  <c r="C12" i="111"/>
  <c r="P12" i="111" s="1"/>
  <c r="C15" i="110"/>
  <c r="M30" i="45"/>
  <c r="T25" i="52"/>
  <c r="D17" i="139"/>
  <c r="D25" i="57"/>
  <c r="W12" i="100"/>
  <c r="W16" i="68"/>
  <c r="Q12" i="152"/>
  <c r="Q12" i="92"/>
  <c r="I29" i="55"/>
  <c r="J29" i="55" s="1"/>
  <c r="U31" i="139"/>
  <c r="G31" i="139" s="1"/>
  <c r="N20" i="140"/>
  <c r="Y19" i="105"/>
  <c r="Z19" i="105" s="1"/>
  <c r="V14" i="104"/>
  <c r="W14" i="104" s="1"/>
  <c r="E15" i="147"/>
  <c r="J15" i="147"/>
  <c r="J15" i="144"/>
  <c r="E15" i="144"/>
  <c r="E23" i="143"/>
  <c r="J23" i="143"/>
  <c r="T26" i="100"/>
  <c r="P26" i="100"/>
  <c r="Q26" i="100" s="1"/>
  <c r="C18" i="45"/>
  <c r="C22" i="110"/>
  <c r="C18" i="109"/>
  <c r="J14" i="95"/>
  <c r="C12" i="109"/>
  <c r="P12" i="109" s="1"/>
  <c r="G27" i="134"/>
  <c r="D16" i="140"/>
  <c r="S15" i="105"/>
  <c r="G29" i="143"/>
  <c r="AC24" i="142"/>
  <c r="S11" i="105"/>
  <c r="D12" i="140"/>
  <c r="G31" i="140"/>
  <c r="D18" i="54"/>
  <c r="D15" i="50"/>
  <c r="E17" i="142"/>
  <c r="J17" i="142"/>
  <c r="AB31" i="148"/>
  <c r="V15" i="104"/>
  <c r="W15" i="104" s="1"/>
  <c r="L22" i="95"/>
  <c r="E28" i="137"/>
  <c r="N13" i="138"/>
  <c r="Y12" i="104"/>
  <c r="Z12" i="104" s="1"/>
  <c r="V14" i="103"/>
  <c r="W14" i="103" s="1"/>
  <c r="D16" i="51"/>
  <c r="Z13" i="4"/>
  <c r="H19" i="97"/>
  <c r="G16" i="142"/>
  <c r="C28" i="84"/>
  <c r="D28" i="50"/>
  <c r="AC16" i="137"/>
  <c r="G28" i="148"/>
  <c r="D22" i="56"/>
  <c r="V17" i="48"/>
  <c r="Y17" i="48" s="1"/>
  <c r="F17" i="96"/>
  <c r="D24" i="137"/>
  <c r="T14" i="51"/>
  <c r="F21" i="141"/>
  <c r="T21" i="10"/>
  <c r="F21" i="108"/>
  <c r="C10" i="111"/>
  <c r="C9" i="112"/>
  <c r="P9" i="112" s="1"/>
  <c r="O27" i="112"/>
  <c r="C20" i="109"/>
  <c r="P20" i="109" s="1"/>
  <c r="E26" i="107"/>
  <c r="G17" i="148"/>
  <c r="S17" i="103"/>
  <c r="D18" i="134"/>
  <c r="Q19" i="92"/>
  <c r="Q19" i="152"/>
  <c r="C17" i="109"/>
  <c r="D23" i="50"/>
  <c r="J20" i="141"/>
  <c r="J20" i="108"/>
  <c r="R20" i="10"/>
  <c r="G15" i="137"/>
  <c r="G26" i="134"/>
  <c r="J23" i="95"/>
  <c r="T22" i="57"/>
  <c r="Z31" i="145"/>
  <c r="G26" i="146"/>
  <c r="V23" i="104"/>
  <c r="W23" i="104" s="1"/>
  <c r="C13" i="110"/>
  <c r="H23" i="107"/>
  <c r="T21" i="4"/>
  <c r="P21" i="4"/>
  <c r="Q21" i="4" s="1"/>
  <c r="T19" i="56"/>
  <c r="E15" i="146"/>
  <c r="J15" i="146"/>
  <c r="C21" i="45"/>
  <c r="L25" i="97"/>
  <c r="C17" i="111"/>
  <c r="P17" i="111" s="1"/>
  <c r="J16" i="141"/>
  <c r="J16" i="108"/>
  <c r="G23" i="142"/>
  <c r="V18" i="104"/>
  <c r="W18" i="104" s="1"/>
  <c r="Y25" i="105"/>
  <c r="Z25" i="105" s="1"/>
  <c r="N26" i="140"/>
  <c r="C10" i="109"/>
  <c r="P10" i="109" s="1"/>
  <c r="H16" i="94"/>
  <c r="G25" i="143"/>
  <c r="L15" i="94"/>
  <c r="AB31" i="142"/>
  <c r="J21" i="143"/>
  <c r="E21" i="143"/>
  <c r="E26" i="147"/>
  <c r="J26" i="147"/>
  <c r="D18" i="53"/>
  <c r="L27" i="94"/>
  <c r="N27" i="94" s="1"/>
  <c r="C23" i="110"/>
  <c r="L18" i="96"/>
  <c r="V20" i="48"/>
  <c r="Y20" i="48" s="1"/>
  <c r="F20" i="96"/>
  <c r="D19" i="140"/>
  <c r="S18" i="105"/>
  <c r="Y22" i="105"/>
  <c r="Z22" i="105" s="1"/>
  <c r="N23" i="140"/>
  <c r="D19" i="50"/>
  <c r="S30" i="100"/>
  <c r="T30" i="100" s="1"/>
  <c r="P11" i="100"/>
  <c r="Q11" i="100" s="1"/>
  <c r="T11" i="100"/>
  <c r="V19" i="105"/>
  <c r="W19" i="105" s="1"/>
  <c r="J18" i="36"/>
  <c r="K18" i="36"/>
  <c r="D26" i="107"/>
  <c r="C22" i="3"/>
  <c r="F19" i="58"/>
  <c r="D12" i="54"/>
  <c r="G18" i="145"/>
  <c r="T25" i="54"/>
  <c r="Y24" i="103"/>
  <c r="Z24" i="103" s="1"/>
  <c r="D17" i="57"/>
  <c r="D23" i="52"/>
  <c r="V25" i="103"/>
  <c r="W25" i="103" s="1"/>
  <c r="E19" i="45"/>
  <c r="P22" i="101"/>
  <c r="Q22" i="101" s="1"/>
  <c r="T22" i="101"/>
  <c r="O18" i="152"/>
  <c r="O18" i="92"/>
  <c r="H31" i="106"/>
  <c r="E14" i="107"/>
  <c r="D26" i="94"/>
  <c r="D28" i="155"/>
  <c r="U31" i="147"/>
  <c r="D26" i="137"/>
  <c r="G23" i="137"/>
  <c r="C22" i="111"/>
  <c r="P22" i="111" s="1"/>
  <c r="V20" i="105"/>
  <c r="W20" i="105" s="1"/>
  <c r="U31" i="134"/>
  <c r="V24" i="103"/>
  <c r="W24" i="103" s="1"/>
  <c r="AC18" i="145"/>
  <c r="T28" i="101"/>
  <c r="P28" i="101"/>
  <c r="Q28" i="101" s="1"/>
  <c r="D15" i="97"/>
  <c r="G19" i="144"/>
  <c r="I18" i="92"/>
  <c r="I18" i="152"/>
  <c r="N17" i="140"/>
  <c r="Y16" i="105"/>
  <c r="Z16" i="105" s="1"/>
  <c r="C23" i="109"/>
  <c r="G22" i="147"/>
  <c r="T11" i="51"/>
  <c r="S29" i="51"/>
  <c r="H15" i="95"/>
  <c r="V25" i="104"/>
  <c r="W25" i="104" s="1"/>
  <c r="W15" i="4"/>
  <c r="L29" i="54"/>
  <c r="C21" i="112"/>
  <c r="P21" i="112" s="1"/>
  <c r="D28" i="55"/>
  <c r="AC14" i="139"/>
  <c r="J17" i="94"/>
  <c r="L20" i="96"/>
  <c r="N25" i="136"/>
  <c r="C15" i="111"/>
  <c r="L12" i="97"/>
  <c r="J16" i="95"/>
  <c r="L16" i="108"/>
  <c r="D20" i="52"/>
  <c r="D29" i="52" s="1"/>
  <c r="E24" i="52" s="1"/>
  <c r="K15" i="92"/>
  <c r="W19" i="100"/>
  <c r="T22" i="50"/>
  <c r="H20" i="95"/>
  <c r="T18" i="54"/>
  <c r="T25" i="10"/>
  <c r="U25" i="10" s="1"/>
  <c r="F25" i="108"/>
  <c r="F25" i="141"/>
  <c r="C19" i="109"/>
  <c r="C14" i="111"/>
  <c r="P14" i="111" s="1"/>
  <c r="G17" i="137"/>
  <c r="D12" i="137"/>
  <c r="J31" i="137"/>
  <c r="E19" i="107"/>
  <c r="J30" i="48"/>
  <c r="G14" i="143"/>
  <c r="J26" i="95"/>
  <c r="C12" i="110"/>
  <c r="J12" i="148"/>
  <c r="D12" i="148" s="1"/>
  <c r="L31" i="148"/>
  <c r="E12" i="148"/>
  <c r="D25" i="95"/>
  <c r="T20" i="53"/>
  <c r="J29" i="145"/>
  <c r="E29" i="145"/>
  <c r="G23" i="147"/>
  <c r="T17" i="53"/>
  <c r="L11" i="95"/>
  <c r="T28" i="55"/>
  <c r="Z15" i="4"/>
  <c r="I18" i="98"/>
  <c r="G27" i="145"/>
  <c r="E22" i="148"/>
  <c r="J22" i="148"/>
  <c r="T24" i="52"/>
  <c r="G21" i="147"/>
  <c r="T24" i="57"/>
  <c r="D27" i="57"/>
  <c r="E24" i="137"/>
  <c r="AC13" i="142"/>
  <c r="D13" i="139"/>
  <c r="H11" i="108"/>
  <c r="H11" i="141"/>
  <c r="D12" i="57"/>
  <c r="G13" i="134"/>
  <c r="AC16" i="142"/>
  <c r="F23" i="141"/>
  <c r="T23" i="10"/>
  <c r="F23" i="108"/>
  <c r="T14" i="57"/>
  <c r="E20" i="134"/>
  <c r="F13" i="97"/>
  <c r="V13" i="49"/>
  <c r="Y13" i="49" s="1"/>
  <c r="L21" i="108"/>
  <c r="V13" i="103"/>
  <c r="W13" i="103" s="1"/>
  <c r="J16" i="148"/>
  <c r="E16" i="148"/>
  <c r="G28" i="142"/>
  <c r="E23" i="107"/>
  <c r="K23" i="107" s="1"/>
  <c r="I23" i="107" s="1"/>
  <c r="G29" i="148"/>
  <c r="G18" i="147"/>
  <c r="D14" i="50"/>
  <c r="S21" i="104"/>
  <c r="T21" i="104" s="1"/>
  <c r="D22" i="138"/>
  <c r="E22" i="138" s="1"/>
  <c r="L25" i="43"/>
  <c r="K25" i="43"/>
  <c r="G26" i="144"/>
  <c r="N14" i="136"/>
  <c r="D22" i="95"/>
  <c r="N15" i="125"/>
  <c r="I19" i="125" s="1"/>
  <c r="J20" i="144"/>
  <c r="E20" i="144"/>
  <c r="AC16" i="139"/>
  <c r="G24" i="146"/>
  <c r="G29" i="147"/>
  <c r="E27" i="45"/>
  <c r="G17" i="134"/>
  <c r="E26" i="146"/>
  <c r="J26" i="146"/>
  <c r="J27" i="145"/>
  <c r="E27" i="145"/>
  <c r="H12" i="97"/>
  <c r="I29" i="54"/>
  <c r="C15" i="45"/>
  <c r="D25" i="54"/>
  <c r="AC21" i="142"/>
  <c r="J23" i="36"/>
  <c r="K23" i="36"/>
  <c r="H16" i="107"/>
  <c r="D31" i="43"/>
  <c r="O19" i="92"/>
  <c r="O19" i="152"/>
  <c r="T24" i="51"/>
  <c r="E18" i="45"/>
  <c r="C14" i="84"/>
  <c r="F14" i="94"/>
  <c r="V14" i="34"/>
  <c r="K20" i="92"/>
  <c r="D26" i="55"/>
  <c r="D12" i="97"/>
  <c r="L16" i="95"/>
  <c r="Q30" i="45"/>
  <c r="G27" i="148"/>
  <c r="D19" i="94"/>
  <c r="D21" i="155"/>
  <c r="L29" i="51"/>
  <c r="H24" i="96"/>
  <c r="V15" i="47"/>
  <c r="Y15" i="47" s="1"/>
  <c r="F15" i="95"/>
  <c r="K13" i="98"/>
  <c r="D29" i="10"/>
  <c r="C13" i="106"/>
  <c r="D24" i="51"/>
  <c r="E20" i="139"/>
  <c r="V27" i="103"/>
  <c r="W27" i="103" s="1"/>
  <c r="T21" i="52"/>
  <c r="K20" i="36"/>
  <c r="J20" i="36"/>
  <c r="T13" i="54"/>
  <c r="T15" i="56"/>
  <c r="E31" i="107"/>
  <c r="G25" i="144"/>
  <c r="C24" i="112"/>
  <c r="J28" i="147"/>
  <c r="D28" i="147" s="1"/>
  <c r="E28" i="147"/>
  <c r="AC20" i="137"/>
  <c r="D26" i="96"/>
  <c r="D20" i="54"/>
  <c r="G26" i="147"/>
  <c r="T23" i="57"/>
  <c r="D13" i="137"/>
  <c r="D23" i="140"/>
  <c r="S22" i="105"/>
  <c r="D18" i="56"/>
  <c r="D11" i="96"/>
  <c r="AC14" i="134"/>
  <c r="E16" i="146"/>
  <c r="J16" i="146"/>
  <c r="D16" i="139"/>
  <c r="D25" i="51"/>
  <c r="J31" i="138"/>
  <c r="K31" i="138" s="1"/>
  <c r="V11" i="104"/>
  <c r="W11" i="104" s="1"/>
  <c r="G27" i="139"/>
  <c r="H27" i="139" s="1"/>
  <c r="Q29" i="51"/>
  <c r="H15" i="107"/>
  <c r="G24" i="134"/>
  <c r="D14" i="56"/>
  <c r="G26" i="148"/>
  <c r="D24" i="50"/>
  <c r="AC16" i="148"/>
  <c r="J13" i="145"/>
  <c r="E13" i="145"/>
  <c r="D17" i="52"/>
  <c r="D37" i="77"/>
  <c r="AC20" i="147"/>
  <c r="G29" i="139"/>
  <c r="H29" i="139" s="1"/>
  <c r="J20" i="142"/>
  <c r="E20" i="142"/>
  <c r="AC15" i="148"/>
  <c r="C17" i="45"/>
  <c r="H16" i="108"/>
  <c r="H16" i="141"/>
  <c r="S27" i="103"/>
  <c r="D28" i="134"/>
  <c r="H13" i="95"/>
  <c r="AC15" i="137"/>
  <c r="H27" i="96"/>
  <c r="J24" i="148"/>
  <c r="E24" i="148"/>
  <c r="T21" i="50"/>
  <c r="E16" i="107"/>
  <c r="K14" i="43"/>
  <c r="L14" i="43"/>
  <c r="W24" i="100"/>
  <c r="T24" i="54"/>
  <c r="G21" i="139"/>
  <c r="Z25" i="100"/>
  <c r="D26" i="136"/>
  <c r="E26" i="136" s="1"/>
  <c r="T17" i="4"/>
  <c r="P17" i="4"/>
  <c r="Q17" i="4" s="1"/>
  <c r="D27" i="139"/>
  <c r="J12" i="36"/>
  <c r="K12" i="36"/>
  <c r="AC25" i="137"/>
  <c r="F16" i="95"/>
  <c r="V16" i="47"/>
  <c r="Y16" i="47" s="1"/>
  <c r="V13" i="47"/>
  <c r="Y13" i="47" s="1"/>
  <c r="F13" i="95"/>
  <c r="D23" i="139"/>
  <c r="Y18" i="103"/>
  <c r="Z18" i="103" s="1"/>
  <c r="K13" i="92"/>
  <c r="K13" i="152"/>
  <c r="V17" i="105"/>
  <c r="W17" i="105" s="1"/>
  <c r="C27" i="84"/>
  <c r="I27" i="84" s="1"/>
  <c r="N29" i="138"/>
  <c r="Y28" i="104"/>
  <c r="Z28" i="104" s="1"/>
  <c r="J23" i="148"/>
  <c r="E23" i="148"/>
  <c r="E22" i="144"/>
  <c r="J22" i="144"/>
  <c r="L10" i="97"/>
  <c r="T30" i="49"/>
  <c r="T15" i="125"/>
  <c r="L19" i="125" s="1"/>
  <c r="AC28" i="143"/>
  <c r="K18" i="92"/>
  <c r="K18" i="152"/>
  <c r="Z28" i="100"/>
  <c r="G29" i="137"/>
  <c r="V11" i="105"/>
  <c r="W11" i="105" s="1"/>
  <c r="J31" i="140"/>
  <c r="K31" i="140" s="1"/>
  <c r="E22" i="139"/>
  <c r="T16" i="51"/>
  <c r="Z22" i="101"/>
  <c r="AC27" i="134"/>
  <c r="V27" i="48"/>
  <c r="Y27" i="48" s="1"/>
  <c r="F27" i="96"/>
  <c r="D22" i="50"/>
  <c r="C24" i="45"/>
  <c r="Z12" i="4"/>
  <c r="S19" i="104"/>
  <c r="T19" i="104" s="1"/>
  <c r="D20" i="138"/>
  <c r="E20" i="138" s="1"/>
  <c r="S15" i="103"/>
  <c r="D16" i="134"/>
  <c r="R30" i="47"/>
  <c r="J10" i="95"/>
  <c r="D28" i="51"/>
  <c r="J18" i="96"/>
  <c r="X31" i="139"/>
  <c r="T20" i="51"/>
  <c r="G12" i="137"/>
  <c r="H12" i="137" s="1"/>
  <c r="N31" i="137"/>
  <c r="J14" i="97"/>
  <c r="G27" i="137"/>
  <c r="H27" i="137" s="1"/>
  <c r="S13" i="103"/>
  <c r="D14" i="134"/>
  <c r="Z12" i="100"/>
  <c r="J20" i="145"/>
  <c r="E20" i="145"/>
  <c r="T27" i="54"/>
  <c r="M15" i="92"/>
  <c r="W18" i="100"/>
  <c r="L14" i="95"/>
  <c r="N31" i="144"/>
  <c r="G12" i="144"/>
  <c r="G20" i="92"/>
  <c r="V16" i="48"/>
  <c r="Y16" i="48" s="1"/>
  <c r="F16" i="96"/>
  <c r="Z28" i="4"/>
  <c r="P17" i="100"/>
  <c r="Q17" i="100" s="1"/>
  <c r="T17" i="100"/>
  <c r="J12" i="141"/>
  <c r="J12" i="108"/>
  <c r="R12" i="10"/>
  <c r="G15" i="92"/>
  <c r="F22" i="97"/>
  <c r="V22" i="49"/>
  <c r="Y22" i="49" s="1"/>
  <c r="D17" i="54"/>
  <c r="G29" i="145"/>
  <c r="D13" i="96"/>
  <c r="V26" i="104"/>
  <c r="W26" i="104" s="1"/>
  <c r="K27" i="43"/>
  <c r="L27" i="43"/>
  <c r="D19" i="58"/>
  <c r="L10" i="102"/>
  <c r="J29" i="102"/>
  <c r="K10" i="102"/>
  <c r="J13" i="148"/>
  <c r="E13" i="148"/>
  <c r="E37" i="77"/>
  <c r="C27" i="45"/>
  <c r="L15" i="97"/>
  <c r="E23" i="45"/>
  <c r="Z14" i="100"/>
  <c r="AC22" i="134"/>
  <c r="L18" i="108"/>
  <c r="G22" i="146"/>
  <c r="D18" i="57"/>
  <c r="O27" i="110"/>
  <c r="C9" i="110"/>
  <c r="V22" i="103"/>
  <c r="W22" i="103" s="1"/>
  <c r="Q13" i="98"/>
  <c r="Z18" i="100"/>
  <c r="C19" i="111"/>
  <c r="P19" i="111" s="1"/>
  <c r="AC27" i="145"/>
  <c r="AC19" i="144"/>
  <c r="V21" i="104"/>
  <c r="W21" i="104" s="1"/>
  <c r="E28" i="143"/>
  <c r="J28" i="143"/>
  <c r="W25" i="101"/>
  <c r="G12" i="146"/>
  <c r="N31" i="146"/>
  <c r="Y20" i="105"/>
  <c r="Z20" i="105" s="1"/>
  <c r="N21" i="140"/>
  <c r="AC24" i="139"/>
  <c r="O14" i="92"/>
  <c r="O14" i="152"/>
  <c r="C11" i="3"/>
  <c r="D15" i="107"/>
  <c r="F15" i="107" s="1"/>
  <c r="G16" i="137"/>
  <c r="AC23" i="147"/>
  <c r="T13" i="56"/>
  <c r="E23" i="142"/>
  <c r="J23" i="142"/>
  <c r="G13" i="146"/>
  <c r="G15" i="144"/>
  <c r="J17" i="108"/>
  <c r="J17" i="141"/>
  <c r="C26" i="112"/>
  <c r="P26" i="112" s="1"/>
  <c r="D26" i="97"/>
  <c r="D26" i="140"/>
  <c r="S25" i="105"/>
  <c r="E28" i="107"/>
  <c r="C31" i="36"/>
  <c r="C17" i="3"/>
  <c r="D21" i="107"/>
  <c r="G29" i="50"/>
  <c r="D11" i="50"/>
  <c r="T14" i="55"/>
  <c r="G13" i="144"/>
  <c r="V22" i="47"/>
  <c r="Y22" i="47" s="1"/>
  <c r="F22" i="95"/>
  <c r="D11" i="97"/>
  <c r="D19" i="51"/>
  <c r="F14" i="95"/>
  <c r="V14" i="47"/>
  <c r="Y14" i="47" s="1"/>
  <c r="G29" i="54"/>
  <c r="D11" i="54"/>
  <c r="AC14" i="148"/>
  <c r="AC23" i="139"/>
  <c r="E26" i="142"/>
  <c r="J26" i="142"/>
  <c r="C11" i="110"/>
  <c r="C16" i="112"/>
  <c r="T25" i="51"/>
  <c r="G12" i="92"/>
  <c r="G12" i="152"/>
  <c r="H16" i="68"/>
  <c r="J12" i="145"/>
  <c r="L31" i="145"/>
  <c r="E12" i="145"/>
  <c r="S20" i="104"/>
  <c r="D21" i="138"/>
  <c r="E21" i="138" s="1"/>
  <c r="J26" i="108"/>
  <c r="J26" i="141"/>
  <c r="R26" i="10"/>
  <c r="N28" i="136"/>
  <c r="K18" i="43"/>
  <c r="L18" i="43"/>
  <c r="E24" i="134"/>
  <c r="D16" i="56"/>
  <c r="N29" i="57"/>
  <c r="V17" i="104"/>
  <c r="W17" i="104" s="1"/>
  <c r="N30" i="48"/>
  <c r="L14" i="96"/>
  <c r="R13" i="10"/>
  <c r="J13" i="108"/>
  <c r="J13" i="141"/>
  <c r="H26" i="141"/>
  <c r="H26" i="108"/>
  <c r="J27" i="141"/>
  <c r="J27" i="108"/>
  <c r="D17" i="136"/>
  <c r="E17" i="136" s="1"/>
  <c r="G18" i="137"/>
  <c r="D15" i="94"/>
  <c r="D17" i="155"/>
  <c r="T18" i="52"/>
  <c r="R25" i="10"/>
  <c r="J25" i="108"/>
  <c r="J25" i="141"/>
  <c r="H23" i="95"/>
  <c r="Y25" i="103"/>
  <c r="Z25" i="103" s="1"/>
  <c r="G14" i="98"/>
  <c r="W14" i="100"/>
  <c r="J14" i="145"/>
  <c r="E14" i="145"/>
  <c r="T14" i="4"/>
  <c r="P14" i="4"/>
  <c r="Q14" i="4" s="1"/>
  <c r="E13" i="143"/>
  <c r="J13" i="143"/>
  <c r="H25" i="107"/>
  <c r="D28" i="140"/>
  <c r="S27" i="105"/>
  <c r="D20" i="139"/>
  <c r="M20" i="92"/>
  <c r="T14" i="54"/>
  <c r="J21" i="94"/>
  <c r="G22" i="144"/>
  <c r="D14" i="137"/>
  <c r="W13" i="100"/>
  <c r="H22" i="95"/>
  <c r="T26" i="55"/>
  <c r="D21" i="97"/>
  <c r="C19" i="45"/>
  <c r="J27" i="148"/>
  <c r="E27" i="148"/>
  <c r="Y24" i="105"/>
  <c r="Z24" i="105" s="1"/>
  <c r="N25" i="140"/>
  <c r="J24" i="95"/>
  <c r="I30" i="45"/>
  <c r="E12" i="45"/>
  <c r="D13" i="138"/>
  <c r="E13" i="138" s="1"/>
  <c r="S12" i="104"/>
  <c r="J17" i="148"/>
  <c r="E17" i="148"/>
  <c r="L30" i="49"/>
  <c r="S31" i="134"/>
  <c r="T15" i="51"/>
  <c r="D15" i="138"/>
  <c r="E15" i="138" s="1"/>
  <c r="S14" i="104"/>
  <c r="AC19" i="148"/>
  <c r="V13" i="105"/>
  <c r="W13" i="105" s="1"/>
  <c r="C25" i="111"/>
  <c r="P25" i="111" s="1"/>
  <c r="L16" i="43"/>
  <c r="K16" i="43"/>
  <c r="M14" i="98"/>
  <c r="G20" i="144"/>
  <c r="D13" i="55"/>
  <c r="D24" i="54"/>
  <c r="D21" i="57"/>
  <c r="D10" i="97"/>
  <c r="D30" i="49"/>
  <c r="T26" i="52"/>
  <c r="AC22" i="146"/>
  <c r="Z23" i="4"/>
  <c r="N29" i="50"/>
  <c r="AC29" i="139"/>
  <c r="E25" i="45"/>
  <c r="S29" i="50"/>
  <c r="T11" i="50"/>
  <c r="E23" i="137"/>
  <c r="G28" i="134"/>
  <c r="H28" i="134" s="1"/>
  <c r="H18" i="141"/>
  <c r="H18" i="108"/>
  <c r="D19" i="52"/>
  <c r="T19" i="50"/>
  <c r="H17" i="97"/>
  <c r="L12" i="108"/>
  <c r="X12" i="10"/>
  <c r="Z26" i="101"/>
  <c r="V12" i="34"/>
  <c r="Y12" i="34" s="1"/>
  <c r="F12" i="94"/>
  <c r="T23" i="56"/>
  <c r="D14" i="96"/>
  <c r="V18" i="48"/>
  <c r="Y18" i="48" s="1"/>
  <c r="F18" i="96"/>
  <c r="S16" i="104"/>
  <c r="D17" i="138"/>
  <c r="E17" i="138" s="1"/>
  <c r="AC23" i="137"/>
  <c r="D18" i="155"/>
  <c r="D16" i="94"/>
  <c r="D23" i="97"/>
  <c r="L30" i="34"/>
  <c r="E22" i="143"/>
  <c r="J22" i="143"/>
  <c r="T26" i="51"/>
  <c r="D15" i="52"/>
  <c r="J19" i="58"/>
  <c r="AC24" i="137"/>
  <c r="J30" i="34"/>
  <c r="D21" i="134"/>
  <c r="S20" i="103"/>
  <c r="T20" i="103" s="1"/>
  <c r="S12" i="103"/>
  <c r="D13" i="134"/>
  <c r="AC29" i="148"/>
  <c r="D17" i="134"/>
  <c r="S16" i="103"/>
  <c r="J15" i="148"/>
  <c r="E15" i="148"/>
  <c r="G21" i="134"/>
  <c r="D24" i="57"/>
  <c r="F30" i="47"/>
  <c r="V10" i="47"/>
  <c r="Y10" i="47" s="1"/>
  <c r="F10" i="95"/>
  <c r="F19" i="96"/>
  <c r="V19" i="48"/>
  <c r="Y19" i="48" s="1"/>
  <c r="G22" i="139"/>
  <c r="Y13" i="103"/>
  <c r="Z13" i="103" s="1"/>
  <c r="D25" i="50"/>
  <c r="G12" i="134"/>
  <c r="N31" i="134"/>
  <c r="D26" i="50"/>
  <c r="V27" i="47"/>
  <c r="Y27" i="47" s="1"/>
  <c r="F27" i="95"/>
  <c r="N27" i="95" s="1"/>
  <c r="G26" i="145"/>
  <c r="J18" i="145"/>
  <c r="E18" i="145"/>
  <c r="T23" i="4"/>
  <c r="P23" i="4"/>
  <c r="Q23" i="4" s="1"/>
  <c r="D26" i="53"/>
  <c r="T16" i="53"/>
  <c r="P26" i="101"/>
  <c r="Q26" i="101" s="1"/>
  <c r="T26" i="101"/>
  <c r="N29" i="54"/>
  <c r="D12" i="155"/>
  <c r="D10" i="94"/>
  <c r="D30" i="34"/>
  <c r="V10" i="48"/>
  <c r="Y10" i="48" s="1"/>
  <c r="F30" i="48"/>
  <c r="F10" i="96"/>
  <c r="T17" i="52"/>
  <c r="G15" i="139"/>
  <c r="E29" i="147"/>
  <c r="J29" i="147"/>
  <c r="E13" i="98"/>
  <c r="AC13" i="79"/>
  <c r="AA13" i="79" s="1"/>
  <c r="G26" i="139"/>
  <c r="C28" i="106"/>
  <c r="L17" i="96"/>
  <c r="W21" i="4"/>
  <c r="E15" i="139"/>
  <c r="D22" i="97"/>
  <c r="J19" i="147"/>
  <c r="E19" i="147"/>
  <c r="V17" i="34"/>
  <c r="Y17" i="34" s="1"/>
  <c r="F17" i="94"/>
  <c r="T22" i="51"/>
  <c r="J17" i="97"/>
  <c r="J18" i="95"/>
  <c r="G20" i="148"/>
  <c r="D19" i="136"/>
  <c r="E19" i="136" s="1"/>
  <c r="N31" i="142"/>
  <c r="G31" i="142" s="1"/>
  <c r="G12" i="142"/>
  <c r="E15" i="145"/>
  <c r="J15" i="145"/>
  <c r="D15" i="140"/>
  <c r="S14" i="105"/>
  <c r="C22" i="45"/>
  <c r="S18" i="98"/>
  <c r="V24" i="49"/>
  <c r="Y24" i="49" s="1"/>
  <c r="F24" i="97"/>
  <c r="D20" i="96"/>
  <c r="Q29" i="57"/>
  <c r="AC17" i="145"/>
  <c r="J25" i="148"/>
  <c r="E25" i="148"/>
  <c r="H24" i="97"/>
  <c r="T19" i="53"/>
  <c r="V16" i="105"/>
  <c r="W16" i="105" s="1"/>
  <c r="L29" i="50"/>
  <c r="T12" i="54"/>
  <c r="D29" i="137"/>
  <c r="AC19" i="134"/>
  <c r="G24" i="144"/>
  <c r="D23" i="53"/>
  <c r="T22" i="52"/>
  <c r="K13" i="36"/>
  <c r="J13" i="36"/>
  <c r="Q14" i="92"/>
  <c r="Q14" i="152"/>
  <c r="K17" i="102"/>
  <c r="L17" i="102"/>
  <c r="O19" i="58"/>
  <c r="P30" i="48"/>
  <c r="H10" i="96"/>
  <c r="D16" i="52"/>
  <c r="H25" i="95"/>
  <c r="D22" i="51"/>
  <c r="I13" i="98"/>
  <c r="G26" i="142"/>
  <c r="Y26" i="103"/>
  <c r="Z26" i="103" s="1"/>
  <c r="D21" i="136"/>
  <c r="E21" i="136" s="1"/>
  <c r="Q15" i="125"/>
  <c r="K19" i="125" s="1"/>
  <c r="O12" i="152"/>
  <c r="O12" i="92"/>
  <c r="T16" i="68"/>
  <c r="D12" i="52"/>
  <c r="L13" i="108"/>
  <c r="X13" i="10"/>
  <c r="G21" i="148"/>
  <c r="N27" i="140"/>
  <c r="Y26" i="105"/>
  <c r="Z26" i="105" s="1"/>
  <c r="T27" i="52"/>
  <c r="H16" i="95"/>
  <c r="M18" i="98"/>
  <c r="M19" i="98" s="1"/>
  <c r="J22" i="97"/>
  <c r="D18" i="139"/>
  <c r="K14" i="36"/>
  <c r="J14" i="36"/>
  <c r="Y30" i="4"/>
  <c r="Z30" i="4" s="1"/>
  <c r="Z11" i="4"/>
  <c r="J15" i="95"/>
  <c r="K15" i="95" s="1"/>
  <c r="D21" i="53"/>
  <c r="E25" i="144"/>
  <c r="J25" i="144"/>
  <c r="G18" i="139"/>
  <c r="Z15" i="125"/>
  <c r="O19" i="125" s="1"/>
  <c r="Y24" i="104"/>
  <c r="Z24" i="104" s="1"/>
  <c r="N25" i="138"/>
  <c r="D12" i="50"/>
  <c r="C12" i="3"/>
  <c r="D16" i="107"/>
  <c r="AC14" i="143"/>
  <c r="F11" i="97"/>
  <c r="V11" i="49"/>
  <c r="Y11" i="49" s="1"/>
  <c r="E26" i="139"/>
  <c r="T26" i="57"/>
  <c r="J21" i="148"/>
  <c r="E21" i="148"/>
  <c r="F15" i="94"/>
  <c r="V15" i="34"/>
  <c r="Y15" i="34" s="1"/>
  <c r="D11" i="57"/>
  <c r="G29" i="57"/>
  <c r="E17" i="152"/>
  <c r="E17" i="92"/>
  <c r="AC17" i="68"/>
  <c r="AA17" i="68" s="1"/>
  <c r="E21" i="68"/>
  <c r="D18" i="97"/>
  <c r="AB31" i="147"/>
  <c r="V12" i="49"/>
  <c r="Y12" i="49" s="1"/>
  <c r="F12" i="97"/>
  <c r="G14" i="137"/>
  <c r="Y13" i="105"/>
  <c r="Z13" i="105" s="1"/>
  <c r="N14" i="140"/>
  <c r="E28" i="144"/>
  <c r="J28" i="144"/>
  <c r="J11" i="141"/>
  <c r="J11" i="108"/>
  <c r="Q29" i="10"/>
  <c r="R11" i="10"/>
  <c r="Z19" i="79"/>
  <c r="S16" i="98"/>
  <c r="Y22" i="103"/>
  <c r="Z22" i="103" s="1"/>
  <c r="Z24" i="101"/>
  <c r="D16" i="97"/>
  <c r="M12" i="98"/>
  <c r="Q15" i="79"/>
  <c r="D28" i="136"/>
  <c r="E28" i="136" s="1"/>
  <c r="H12" i="95"/>
  <c r="H23" i="141"/>
  <c r="H23" i="108"/>
  <c r="G17" i="139"/>
  <c r="E14" i="147"/>
  <c r="J14" i="147"/>
  <c r="T21" i="100"/>
  <c r="P21" i="100"/>
  <c r="Q21" i="100" s="1"/>
  <c r="D13" i="97"/>
  <c r="Y21" i="103"/>
  <c r="Z21" i="103" s="1"/>
  <c r="J17" i="95"/>
  <c r="G17" i="143"/>
  <c r="D15" i="136"/>
  <c r="E15" i="136" s="1"/>
  <c r="L11" i="96"/>
  <c r="D19" i="155"/>
  <c r="D17" i="94"/>
  <c r="Z19" i="101"/>
  <c r="K14" i="98"/>
  <c r="C30" i="84"/>
  <c r="AC14" i="147"/>
  <c r="Y12" i="103"/>
  <c r="Z12" i="103" s="1"/>
  <c r="V15" i="48"/>
  <c r="Y15" i="48" s="1"/>
  <c r="F15" i="96"/>
  <c r="V12" i="47"/>
  <c r="Y12" i="47" s="1"/>
  <c r="F12" i="95"/>
  <c r="D24" i="53"/>
  <c r="W27" i="101"/>
  <c r="Z23" i="100"/>
  <c r="AC25" i="139"/>
  <c r="W23" i="101"/>
  <c r="AC17" i="142"/>
  <c r="D25" i="134"/>
  <c r="S24" i="103"/>
  <c r="AC13" i="148"/>
  <c r="H13" i="97"/>
  <c r="D20" i="50"/>
  <c r="AC28" i="146"/>
  <c r="W25" i="4"/>
  <c r="R15" i="10"/>
  <c r="J15" i="141"/>
  <c r="J15" i="108"/>
  <c r="K23" i="102"/>
  <c r="L23" i="102"/>
  <c r="G15" i="145"/>
  <c r="D20" i="55"/>
  <c r="V19" i="49"/>
  <c r="Y19" i="49" s="1"/>
  <c r="F19" i="97"/>
  <c r="D22" i="139"/>
  <c r="F22" i="139" s="1"/>
  <c r="T27" i="56"/>
  <c r="V21" i="48"/>
  <c r="F21" i="96"/>
  <c r="T18" i="55"/>
  <c r="V13" i="34"/>
  <c r="F13" i="94"/>
  <c r="J15" i="96"/>
  <c r="E19" i="143"/>
  <c r="J19" i="143"/>
  <c r="T19" i="52"/>
  <c r="J25" i="96"/>
  <c r="D22" i="54"/>
  <c r="G13" i="152"/>
  <c r="G13" i="92"/>
  <c r="AC18" i="143"/>
  <c r="T18" i="51"/>
  <c r="H15" i="141"/>
  <c r="H15" i="108"/>
  <c r="K19" i="58"/>
  <c r="G18" i="144"/>
  <c r="H11" i="96"/>
  <c r="AC23" i="142"/>
  <c r="F26" i="95"/>
  <c r="V26" i="47"/>
  <c r="Y26" i="47" s="1"/>
  <c r="L19" i="43"/>
  <c r="K19" i="43"/>
  <c r="J19" i="96"/>
  <c r="L27" i="95"/>
  <c r="V19" i="47"/>
  <c r="Y19" i="47" s="1"/>
  <c r="F19" i="95"/>
  <c r="E17" i="45"/>
  <c r="G19" i="147"/>
  <c r="E28" i="45"/>
  <c r="J22" i="147"/>
  <c r="E22" i="147"/>
  <c r="J27" i="95"/>
  <c r="D20" i="51"/>
  <c r="L26" i="96"/>
  <c r="H27" i="107"/>
  <c r="J11" i="97"/>
  <c r="Z11" i="101"/>
  <c r="Y30" i="101"/>
  <c r="Z30" i="101" s="1"/>
  <c r="AC25" i="143"/>
  <c r="T16" i="54"/>
  <c r="F13" i="96"/>
  <c r="V13" i="48"/>
  <c r="Y13" i="48" s="1"/>
  <c r="D27" i="54"/>
  <c r="AC21" i="148"/>
  <c r="D25" i="55"/>
  <c r="AC26" i="137"/>
  <c r="G19" i="92"/>
  <c r="G19" i="152"/>
  <c r="G29" i="146"/>
  <c r="T12" i="55"/>
  <c r="D21" i="55"/>
  <c r="H14" i="96"/>
  <c r="H11" i="95"/>
  <c r="I11" i="95" s="1"/>
  <c r="AC18" i="137"/>
  <c r="J20" i="143"/>
  <c r="E20" i="143"/>
  <c r="P22" i="4"/>
  <c r="Q22" i="4" s="1"/>
  <c r="T22" i="4"/>
  <c r="Z19" i="100"/>
  <c r="D20" i="56"/>
  <c r="W24" i="4"/>
  <c r="N13" i="140"/>
  <c r="Y12" i="105"/>
  <c r="Z12" i="105" s="1"/>
  <c r="AC19" i="143"/>
  <c r="G14" i="139"/>
  <c r="H14" i="139" s="1"/>
  <c r="C26" i="84"/>
  <c r="V23" i="47"/>
  <c r="Y23" i="47" s="1"/>
  <c r="F23" i="95"/>
  <c r="T23" i="100"/>
  <c r="P23" i="100"/>
  <c r="Q23" i="100" s="1"/>
  <c r="D12" i="56"/>
  <c r="D12" i="51"/>
  <c r="D29" i="51" s="1"/>
  <c r="D20" i="107"/>
  <c r="C16" i="3"/>
  <c r="I21" i="84"/>
  <c r="H22" i="107"/>
  <c r="E17" i="144"/>
  <c r="J17" i="144"/>
  <c r="E21" i="45"/>
  <c r="AC17" i="147"/>
  <c r="T20" i="52"/>
  <c r="AC18" i="147"/>
  <c r="S29" i="52"/>
  <c r="T11" i="52"/>
  <c r="S15" i="92"/>
  <c r="D17" i="55"/>
  <c r="D24" i="136"/>
  <c r="E24" i="136" s="1"/>
  <c r="Z15" i="101"/>
  <c r="V26" i="49"/>
  <c r="Y26" i="49" s="1"/>
  <c r="F26" i="97"/>
  <c r="J28" i="145"/>
  <c r="E28" i="145"/>
  <c r="L22" i="97"/>
  <c r="E16" i="144"/>
  <c r="J16" i="144"/>
  <c r="D27" i="136"/>
  <c r="E27" i="136" s="1"/>
  <c r="S31" i="144"/>
  <c r="H11" i="94"/>
  <c r="J26" i="97"/>
  <c r="K16" i="68"/>
  <c r="I12" i="92"/>
  <c r="I12" i="152"/>
  <c r="D15" i="51"/>
  <c r="S28" i="104"/>
  <c r="D29" i="138"/>
  <c r="E29" i="138" s="1"/>
  <c r="V19" i="104"/>
  <c r="W19" i="104" s="1"/>
  <c r="H17" i="96"/>
  <c r="N17" i="96" s="1"/>
  <c r="K17" i="96" s="1"/>
  <c r="AC28" i="137"/>
  <c r="D29" i="102"/>
  <c r="H19" i="141"/>
  <c r="H19" i="108"/>
  <c r="H26" i="96"/>
  <c r="E29" i="143"/>
  <c r="J29" i="143"/>
  <c r="D29" i="143" s="1"/>
  <c r="H30" i="107"/>
  <c r="J19" i="144"/>
  <c r="E19" i="144"/>
  <c r="J22" i="36"/>
  <c r="K22" i="36"/>
  <c r="E22" i="134"/>
  <c r="L15" i="96"/>
  <c r="AC14" i="144"/>
  <c r="D21" i="139"/>
  <c r="N29" i="53"/>
  <c r="O29" i="53" s="1"/>
  <c r="Y20" i="104"/>
  <c r="Z20" i="104" s="1"/>
  <c r="N21" i="138"/>
  <c r="D27" i="107"/>
  <c r="C23" i="3"/>
  <c r="L14" i="102"/>
  <c r="K14" i="102"/>
  <c r="J31" i="139"/>
  <c r="D12" i="139"/>
  <c r="H12" i="139" s="1"/>
  <c r="G20" i="145"/>
  <c r="D19" i="57"/>
  <c r="D20" i="155"/>
  <c r="D18" i="94"/>
  <c r="C18" i="84"/>
  <c r="C22" i="84"/>
  <c r="Q29" i="55"/>
  <c r="Z31" i="137"/>
  <c r="AA31" i="137" s="1"/>
  <c r="E16" i="45"/>
  <c r="W17" i="101"/>
  <c r="I14" i="98"/>
  <c r="V24" i="47"/>
  <c r="Y24" i="47" s="1"/>
  <c r="F24" i="95"/>
  <c r="N24" i="95" s="1"/>
  <c r="T21" i="55"/>
  <c r="H12" i="94"/>
  <c r="L23" i="43"/>
  <c r="K23" i="43"/>
  <c r="H18" i="107"/>
  <c r="G13" i="98"/>
  <c r="L28" i="43"/>
  <c r="K28" i="43"/>
  <c r="D15" i="57"/>
  <c r="N28" i="140"/>
  <c r="Y27" i="105"/>
  <c r="Z27" i="105" s="1"/>
  <c r="G21" i="143"/>
  <c r="G23" i="146"/>
  <c r="F17" i="97"/>
  <c r="V17" i="49"/>
  <c r="Y17" i="49" s="1"/>
  <c r="L21" i="97"/>
  <c r="J19" i="145"/>
  <c r="E19" i="145"/>
  <c r="AC12" i="125"/>
  <c r="E15" i="125"/>
  <c r="E19" i="125" s="1"/>
  <c r="F27" i="94"/>
  <c r="V27" i="34"/>
  <c r="J20" i="146"/>
  <c r="E20" i="146"/>
  <c r="V27" i="49"/>
  <c r="Y27" i="49" s="1"/>
  <c r="F27" i="97"/>
  <c r="S17" i="105"/>
  <c r="P17" i="105" s="1"/>
  <c r="Q17" i="105" s="1"/>
  <c r="D18" i="140"/>
  <c r="H24" i="107"/>
  <c r="G19" i="137"/>
  <c r="V27" i="104"/>
  <c r="W27" i="104" s="1"/>
  <c r="N31" i="143"/>
  <c r="G12" i="143"/>
  <c r="J19" i="97"/>
  <c r="S20" i="92"/>
  <c r="T25" i="101"/>
  <c r="P25" i="101"/>
  <c r="Q25" i="101" s="1"/>
  <c r="G30" i="45"/>
  <c r="C13" i="45"/>
  <c r="H21" i="107"/>
  <c r="P28" i="100"/>
  <c r="Q28" i="100" s="1"/>
  <c r="T28" i="100"/>
  <c r="G24" i="145"/>
  <c r="P30" i="34"/>
  <c r="H10" i="94"/>
  <c r="AC24" i="147"/>
  <c r="G20" i="147"/>
  <c r="C16" i="45"/>
  <c r="E21" i="107"/>
  <c r="L24" i="108"/>
  <c r="X24" i="10"/>
  <c r="T14" i="52"/>
  <c r="K15" i="36"/>
  <c r="J15" i="36"/>
  <c r="D15" i="137"/>
  <c r="T18" i="101"/>
  <c r="P18" i="101"/>
  <c r="Q18" i="101" s="1"/>
  <c r="Q29" i="52"/>
  <c r="J27" i="97"/>
  <c r="K28" i="36"/>
  <c r="J28" i="36"/>
  <c r="E26" i="45"/>
  <c r="AC19" i="145"/>
  <c r="G12" i="148"/>
  <c r="N31" i="148"/>
  <c r="G31" i="148" s="1"/>
  <c r="T11" i="54"/>
  <c r="S29" i="54"/>
  <c r="N18" i="140"/>
  <c r="Y17" i="105"/>
  <c r="Z17" i="105" s="1"/>
  <c r="G24" i="143"/>
  <c r="AC17" i="137"/>
  <c r="J24" i="94"/>
  <c r="V19" i="34"/>
  <c r="F19" i="94"/>
  <c r="W27" i="4"/>
  <c r="U31" i="144"/>
  <c r="G25" i="142"/>
  <c r="S31" i="148"/>
  <c r="W19" i="4"/>
  <c r="AC27" i="137"/>
  <c r="C19" i="58"/>
  <c r="T11" i="55"/>
  <c r="S29" i="55"/>
  <c r="R21" i="10"/>
  <c r="J21" i="141"/>
  <c r="J21" i="108"/>
  <c r="AC24" i="145"/>
  <c r="E14" i="45"/>
  <c r="R19" i="58"/>
  <c r="J12" i="142"/>
  <c r="E12" i="142"/>
  <c r="L31" i="142"/>
  <c r="D10" i="96"/>
  <c r="D30" i="48"/>
  <c r="E13" i="146"/>
  <c r="J13" i="146"/>
  <c r="E23" i="144"/>
  <c r="J23" i="144"/>
  <c r="D23" i="144" s="1"/>
  <c r="P19" i="4"/>
  <c r="Q19" i="4" s="1"/>
  <c r="T19" i="4"/>
  <c r="G25" i="146"/>
  <c r="AC16" i="144"/>
  <c r="N16" i="138"/>
  <c r="Y15" i="104"/>
  <c r="Z15" i="104" s="1"/>
  <c r="D28" i="54"/>
  <c r="W17" i="100"/>
  <c r="N19" i="79"/>
  <c r="K16" i="98"/>
  <c r="D17" i="56"/>
  <c r="E24" i="144"/>
  <c r="J24" i="144"/>
  <c r="V28" i="103"/>
  <c r="W28" i="103" s="1"/>
  <c r="D16" i="53"/>
  <c r="S18" i="152"/>
  <c r="S18" i="92"/>
  <c r="AC17" i="143"/>
  <c r="E19" i="58"/>
  <c r="F16" i="108"/>
  <c r="X16" i="10"/>
  <c r="F16" i="141"/>
  <c r="N16" i="141" s="1"/>
  <c r="G16" i="141" s="1"/>
  <c r="T16" i="10"/>
  <c r="N29" i="56"/>
  <c r="E14" i="139"/>
  <c r="F14" i="139" s="1"/>
  <c r="L25" i="95"/>
  <c r="P24" i="4"/>
  <c r="Q24" i="4" s="1"/>
  <c r="T24" i="4"/>
  <c r="G28" i="145"/>
  <c r="AC27" i="148"/>
  <c r="D11" i="51"/>
  <c r="G29" i="51"/>
  <c r="J19" i="141"/>
  <c r="J19" i="108"/>
  <c r="D12" i="94"/>
  <c r="D14" i="155"/>
  <c r="F14" i="155" s="1"/>
  <c r="G14" i="155" s="1"/>
  <c r="F17" i="141"/>
  <c r="T17" i="10"/>
  <c r="F17" i="108"/>
  <c r="AC23" i="134"/>
  <c r="J11" i="96"/>
  <c r="F25" i="94"/>
  <c r="V25" i="34"/>
  <c r="Y25" i="34" s="1"/>
  <c r="J16" i="96"/>
  <c r="Y16" i="103"/>
  <c r="Z16" i="103" s="1"/>
  <c r="Z31" i="142"/>
  <c r="AC12" i="142"/>
  <c r="V12" i="104"/>
  <c r="W12" i="104" s="1"/>
  <c r="Z13" i="100"/>
  <c r="Z25" i="101"/>
  <c r="J25" i="95"/>
  <c r="L17" i="95"/>
  <c r="D24" i="94"/>
  <c r="D26" i="155"/>
  <c r="E23" i="146"/>
  <c r="J23" i="146"/>
  <c r="T16" i="56"/>
  <c r="D28" i="137"/>
  <c r="O14" i="98"/>
  <c r="D17" i="51"/>
  <c r="E25" i="142"/>
  <c r="J25" i="142"/>
  <c r="S11" i="103"/>
  <c r="J31" i="134"/>
  <c r="D12" i="134"/>
  <c r="W21" i="101"/>
  <c r="Z27" i="100"/>
  <c r="V22" i="104"/>
  <c r="W22" i="104" s="1"/>
  <c r="Y23" i="103"/>
  <c r="Z23" i="103" s="1"/>
  <c r="T13" i="52"/>
  <c r="V18" i="105"/>
  <c r="W18" i="105" s="1"/>
  <c r="G16" i="143"/>
  <c r="E14" i="142"/>
  <c r="J14" i="142"/>
  <c r="P16" i="101"/>
  <c r="Q16" i="101" s="1"/>
  <c r="T16" i="101"/>
  <c r="O20" i="92"/>
  <c r="Z21" i="101"/>
  <c r="AC14" i="137"/>
  <c r="J26" i="145"/>
  <c r="E26" i="145"/>
  <c r="E26" i="148"/>
  <c r="J26" i="148"/>
  <c r="P16" i="4"/>
  <c r="Q16" i="4" s="1"/>
  <c r="T16" i="4"/>
  <c r="J10" i="96"/>
  <c r="R30" i="48"/>
  <c r="L26" i="97"/>
  <c r="E27" i="146"/>
  <c r="J27" i="146"/>
  <c r="Z16" i="101"/>
  <c r="D21" i="94"/>
  <c r="D23" i="155"/>
  <c r="D14" i="95"/>
  <c r="T27" i="50"/>
  <c r="T20" i="50"/>
  <c r="V21" i="105"/>
  <c r="W21" i="105" s="1"/>
  <c r="AC28" i="142"/>
  <c r="N29" i="52"/>
  <c r="D18" i="55"/>
  <c r="T25" i="57"/>
  <c r="D21" i="95"/>
  <c r="T16" i="52"/>
  <c r="AC14" i="146"/>
  <c r="AC13" i="139"/>
  <c r="G25" i="147"/>
  <c r="D24" i="140"/>
  <c r="S23" i="105"/>
  <c r="T19" i="55"/>
  <c r="H19" i="79"/>
  <c r="G16" i="98"/>
  <c r="D19" i="56"/>
  <c r="D17" i="53"/>
  <c r="E15" i="45"/>
  <c r="D22" i="134"/>
  <c r="S21" i="103"/>
  <c r="T20" i="57"/>
  <c r="D22" i="96"/>
  <c r="D15" i="53"/>
  <c r="AC18" i="146"/>
  <c r="K26" i="36"/>
  <c r="J26" i="36"/>
  <c r="E14" i="98"/>
  <c r="AC14" i="79"/>
  <c r="O12" i="98"/>
  <c r="T15" i="79"/>
  <c r="G22" i="134"/>
  <c r="T14" i="53"/>
  <c r="J20" i="147"/>
  <c r="E20" i="147"/>
  <c r="G25" i="137"/>
  <c r="AC20" i="139"/>
  <c r="S15" i="104"/>
  <c r="T15" i="104" s="1"/>
  <c r="D16" i="138"/>
  <c r="E16" i="138" s="1"/>
  <c r="V30" i="101"/>
  <c r="W30" i="101" s="1"/>
  <c r="W11" i="101"/>
  <c r="W19" i="101"/>
  <c r="T22" i="55"/>
  <c r="Q14" i="98"/>
  <c r="D13" i="51"/>
  <c r="J21" i="145"/>
  <c r="E21" i="145"/>
  <c r="G13" i="142"/>
  <c r="T28" i="57"/>
  <c r="U31" i="145"/>
  <c r="E19" i="139"/>
  <c r="AC15" i="134"/>
  <c r="E12" i="139"/>
  <c r="F12" i="139" s="1"/>
  <c r="L31" i="139"/>
  <c r="G25" i="148"/>
  <c r="D21" i="137"/>
  <c r="Y15" i="105"/>
  <c r="Z15" i="105" s="1"/>
  <c r="N16" i="140"/>
  <c r="E19" i="137"/>
  <c r="G16" i="144"/>
  <c r="L25" i="108"/>
  <c r="X25" i="10"/>
  <c r="L15" i="102"/>
  <c r="K15" i="102"/>
  <c r="H12" i="96"/>
  <c r="G21" i="137"/>
  <c r="D23" i="56"/>
  <c r="D20" i="134"/>
  <c r="S19" i="103"/>
  <c r="G17" i="146"/>
  <c r="O18" i="98"/>
  <c r="AC16" i="143"/>
  <c r="D18" i="52"/>
  <c r="D11" i="94"/>
  <c r="D13" i="155"/>
  <c r="E18" i="144"/>
  <c r="J18" i="144"/>
  <c r="D17" i="95"/>
  <c r="J15" i="142"/>
  <c r="E15" i="142"/>
  <c r="S24" i="105"/>
  <c r="T24" i="105" s="1"/>
  <c r="D25" i="140"/>
  <c r="AC16" i="145"/>
  <c r="T27" i="4"/>
  <c r="P27" i="4"/>
  <c r="Q27" i="4" s="1"/>
  <c r="E17" i="145"/>
  <c r="J17" i="145"/>
  <c r="D14" i="52"/>
  <c r="T15" i="55"/>
  <c r="N22" i="136"/>
  <c r="J19" i="95"/>
  <c r="E26" i="137"/>
  <c r="F26" i="137" s="1"/>
  <c r="V11" i="103"/>
  <c r="Q31" i="134"/>
  <c r="D26" i="54"/>
  <c r="L13" i="96"/>
  <c r="E25" i="147"/>
  <c r="J25" i="147"/>
  <c r="J16" i="36"/>
  <c r="K16" i="36"/>
  <c r="H25" i="94"/>
  <c r="G22" i="143"/>
  <c r="J12" i="94"/>
  <c r="G22" i="142"/>
  <c r="G28" i="139"/>
  <c r="H28" i="139" s="1"/>
  <c r="W15" i="79"/>
  <c r="Q12" i="98"/>
  <c r="D20" i="53"/>
  <c r="T18" i="57"/>
  <c r="E24" i="142"/>
  <c r="J24" i="142"/>
  <c r="W20" i="4"/>
  <c r="V21" i="47"/>
  <c r="Y21" i="47" s="1"/>
  <c r="F21" i="95"/>
  <c r="K22" i="102"/>
  <c r="L22" i="102"/>
  <c r="E29" i="144"/>
  <c r="J29" i="144"/>
  <c r="W22" i="100"/>
  <c r="S13" i="92"/>
  <c r="S13" i="152"/>
  <c r="S29" i="57"/>
  <c r="T11" i="57"/>
  <c r="AA19" i="68"/>
  <c r="S19" i="152"/>
  <c r="S21" i="152" s="1"/>
  <c r="S19" i="92"/>
  <c r="H27" i="94"/>
  <c r="C10" i="3"/>
  <c r="D29" i="3"/>
  <c r="E13" i="3" s="1"/>
  <c r="D14" i="107"/>
  <c r="J13" i="95"/>
  <c r="L12" i="95"/>
  <c r="H18" i="96"/>
  <c r="D16" i="136"/>
  <c r="E16" i="136" s="1"/>
  <c r="AC21" i="134"/>
  <c r="L18" i="97"/>
  <c r="D18" i="96"/>
  <c r="J12" i="144"/>
  <c r="L31" i="144"/>
  <c r="E12" i="144"/>
  <c r="T15" i="50"/>
  <c r="J24" i="145"/>
  <c r="E24" i="145"/>
  <c r="Z20" i="101"/>
  <c r="D19" i="137"/>
  <c r="J14" i="96"/>
  <c r="E18" i="137"/>
  <c r="D19" i="134"/>
  <c r="S18" i="103"/>
  <c r="V26" i="105"/>
  <c r="W26" i="105" s="1"/>
  <c r="D30" i="107"/>
  <c r="C26" i="3"/>
  <c r="E25" i="137"/>
  <c r="E17" i="98"/>
  <c r="AC17" i="79"/>
  <c r="I19" i="92"/>
  <c r="I19" i="152"/>
  <c r="L18" i="102"/>
  <c r="K18" i="102"/>
  <c r="G25" i="139"/>
  <c r="H25" i="139" s="1"/>
  <c r="G19" i="134"/>
  <c r="AC13" i="68"/>
  <c r="E13" i="152"/>
  <c r="E13" i="92"/>
  <c r="S31" i="145"/>
  <c r="T12" i="50"/>
  <c r="AC22" i="139"/>
  <c r="AC17" i="146"/>
  <c r="I29" i="53"/>
  <c r="J13" i="97"/>
  <c r="W18" i="4"/>
  <c r="W26" i="4"/>
  <c r="D12" i="53"/>
  <c r="AB31" i="144"/>
  <c r="S30" i="101"/>
  <c r="T30" i="101" s="1"/>
  <c r="T11" i="101"/>
  <c r="P11" i="101"/>
  <c r="Q11" i="101" s="1"/>
  <c r="G15" i="146"/>
  <c r="J26" i="96"/>
  <c r="AC24" i="148"/>
  <c r="T18" i="56"/>
  <c r="D25" i="53"/>
  <c r="J12" i="95"/>
  <c r="H31" i="84"/>
  <c r="H14" i="107"/>
  <c r="D27" i="138"/>
  <c r="E27" i="138" s="1"/>
  <c r="S26" i="104"/>
  <c r="D27" i="53"/>
  <c r="AC20" i="144"/>
  <c r="W20" i="101"/>
  <c r="X18" i="10"/>
  <c r="F18" i="141"/>
  <c r="T18" i="10"/>
  <c r="F18" i="108"/>
  <c r="H24" i="94"/>
  <c r="T12" i="56"/>
  <c r="D22" i="137"/>
  <c r="D25" i="52"/>
  <c r="D11" i="55"/>
  <c r="G29" i="55"/>
  <c r="S31" i="146"/>
  <c r="E31" i="146" s="1"/>
  <c r="J30" i="49"/>
  <c r="W26" i="100"/>
  <c r="J16" i="145"/>
  <c r="E16" i="145"/>
  <c r="H24" i="95"/>
  <c r="AC23" i="144"/>
  <c r="G19" i="143"/>
  <c r="L26" i="95"/>
  <c r="J20" i="97"/>
  <c r="L14" i="108"/>
  <c r="D14" i="57"/>
  <c r="V17" i="47"/>
  <c r="Y17" i="47" s="1"/>
  <c r="F17" i="95"/>
  <c r="AC13" i="145"/>
  <c r="E18" i="98"/>
  <c r="AC18" i="79"/>
  <c r="L27" i="96"/>
  <c r="AC20" i="148"/>
  <c r="T17" i="57"/>
  <c r="T13" i="50"/>
  <c r="V14" i="48"/>
  <c r="Y14" i="48" s="1"/>
  <c r="F14" i="96"/>
  <c r="H25" i="97"/>
  <c r="AC29" i="143"/>
  <c r="F18" i="97"/>
  <c r="V18" i="49"/>
  <c r="Y18" i="49" s="1"/>
  <c r="D24" i="96"/>
  <c r="G20" i="137"/>
  <c r="H20" i="137" s="1"/>
  <c r="I19" i="58"/>
  <c r="T11" i="56"/>
  <c r="S29" i="56"/>
  <c r="T29" i="56" s="1"/>
  <c r="H21" i="68"/>
  <c r="H23" i="68" s="1"/>
  <c r="G17" i="92"/>
  <c r="G21" i="92" s="1"/>
  <c r="G17" i="152"/>
  <c r="G21" i="152" s="1"/>
  <c r="AC28" i="144"/>
  <c r="L30" i="47"/>
  <c r="D13" i="54"/>
  <c r="H25" i="96"/>
  <c r="L27" i="97"/>
  <c r="G18" i="134"/>
  <c r="H18" i="134" s="1"/>
  <c r="D19" i="54"/>
  <c r="N13" i="136"/>
  <c r="J16" i="142"/>
  <c r="E16" i="142"/>
  <c r="J13" i="144"/>
  <c r="E13" i="144"/>
  <c r="L23" i="97"/>
  <c r="S17" i="92"/>
  <c r="Z21" i="68"/>
  <c r="S17" i="152"/>
  <c r="Z26" i="100"/>
  <c r="N12" i="136"/>
  <c r="M31" i="136"/>
  <c r="N31" i="136" s="1"/>
  <c r="K17" i="36"/>
  <c r="J17" i="36"/>
  <c r="P22" i="100"/>
  <c r="Q22" i="100" s="1"/>
  <c r="T22" i="100"/>
  <c r="D24" i="95"/>
  <c r="H15" i="94"/>
  <c r="P17" i="101"/>
  <c r="Q17" i="101" s="1"/>
  <c r="T17" i="101"/>
  <c r="G20" i="143"/>
  <c r="T21" i="51"/>
  <c r="G14" i="146"/>
  <c r="G29" i="142"/>
  <c r="D15" i="95"/>
  <c r="F26" i="94"/>
  <c r="V26" i="34"/>
  <c r="Y26" i="34" s="1"/>
  <c r="T16" i="50"/>
  <c r="J11" i="94"/>
  <c r="D19" i="139"/>
  <c r="D27" i="55"/>
  <c r="V24" i="104"/>
  <c r="G13" i="147"/>
  <c r="N21" i="136"/>
  <c r="W28" i="4"/>
  <c r="Y21" i="104"/>
  <c r="Z21" i="104" s="1"/>
  <c r="N22" i="138"/>
  <c r="E28" i="134"/>
  <c r="F28" i="134" s="1"/>
  <c r="Q29" i="54"/>
  <c r="AC27" i="146"/>
  <c r="J16" i="94"/>
  <c r="L13" i="95"/>
  <c r="D17" i="137"/>
  <c r="E28" i="146"/>
  <c r="J28" i="146"/>
  <c r="N24" i="136"/>
  <c r="M17" i="98"/>
  <c r="W22" i="4"/>
  <c r="AC21" i="139"/>
  <c r="T25" i="53"/>
  <c r="J22" i="96"/>
  <c r="T28" i="51"/>
  <c r="L22" i="96"/>
  <c r="AC17" i="139"/>
  <c r="V19" i="103"/>
  <c r="P19" i="101"/>
  <c r="Q19" i="101" s="1"/>
  <c r="T19" i="101"/>
  <c r="K12" i="98"/>
  <c r="K15" i="98" s="1"/>
  <c r="Y14" i="98" s="1"/>
  <c r="N15" i="79"/>
  <c r="N21" i="79" s="1"/>
  <c r="H21" i="95"/>
  <c r="V23" i="103"/>
  <c r="AC29" i="147"/>
  <c r="V30" i="4"/>
  <c r="W30" i="4" s="1"/>
  <c r="W11" i="4"/>
  <c r="R23" i="10"/>
  <c r="J23" i="141"/>
  <c r="J23" i="108"/>
  <c r="D23" i="51"/>
  <c r="L23" i="108"/>
  <c r="H17" i="95"/>
  <c r="AC13" i="146"/>
  <c r="L13" i="97"/>
  <c r="C16" i="106"/>
  <c r="AC17" i="134"/>
  <c r="D12" i="55"/>
  <c r="W26" i="101"/>
  <c r="Z24" i="4"/>
  <c r="P20" i="4"/>
  <c r="Q20" i="4" s="1"/>
  <c r="T20" i="4"/>
  <c r="C26" i="106"/>
  <c r="I26" i="106" s="1"/>
  <c r="K21" i="43"/>
  <c r="L21" i="43"/>
  <c r="D26" i="134"/>
  <c r="S25" i="103"/>
  <c r="C18" i="106"/>
  <c r="I18" i="106" s="1"/>
  <c r="E27" i="137"/>
  <c r="F27" i="137" s="1"/>
  <c r="D13" i="136"/>
  <c r="E13" i="136" s="1"/>
  <c r="T14" i="10"/>
  <c r="F14" i="141"/>
  <c r="F14" i="108"/>
  <c r="H31" i="107"/>
  <c r="I30" i="84"/>
  <c r="N29" i="136"/>
  <c r="G22" i="137"/>
  <c r="F22" i="96"/>
  <c r="V22" i="48"/>
  <c r="Y22" i="48" s="1"/>
  <c r="P13" i="100"/>
  <c r="Q13" i="100" s="1"/>
  <c r="T13" i="100"/>
  <c r="F10" i="97"/>
  <c r="V10" i="49"/>
  <c r="Y10" i="49" s="1"/>
  <c r="F30" i="49"/>
  <c r="E29" i="45"/>
  <c r="G23" i="139"/>
  <c r="H23" i="139" s="1"/>
  <c r="E16" i="139"/>
  <c r="F16" i="139" s="1"/>
  <c r="AC16" i="134"/>
  <c r="T21" i="56"/>
  <c r="T21" i="57"/>
  <c r="K21" i="102"/>
  <c r="L21" i="102"/>
  <c r="AC23" i="146"/>
  <c r="K18" i="98"/>
  <c r="D13" i="57"/>
  <c r="C16" i="84"/>
  <c r="I16" i="84" s="1"/>
  <c r="L23" i="96"/>
  <c r="L25" i="102"/>
  <c r="K25" i="102"/>
  <c r="AC18" i="148"/>
  <c r="E19" i="79"/>
  <c r="AC16" i="79"/>
  <c r="AA16" i="79" s="1"/>
  <c r="E16" i="98"/>
  <c r="E27" i="134"/>
  <c r="J20" i="94"/>
  <c r="C29" i="45"/>
  <c r="D15" i="96"/>
  <c r="H28" i="107"/>
  <c r="Z19" i="4"/>
  <c r="T25" i="56"/>
  <c r="L22" i="43"/>
  <c r="K22" i="43"/>
  <c r="H10" i="97"/>
  <c r="P30" i="49"/>
  <c r="G13" i="145"/>
  <c r="P12" i="101"/>
  <c r="T12" i="101"/>
  <c r="H20" i="96"/>
  <c r="L25" i="94"/>
  <c r="C12" i="45"/>
  <c r="K30" i="45"/>
  <c r="Y15" i="103"/>
  <c r="Z15" i="103" s="1"/>
  <c r="AC25" i="145"/>
  <c r="O17" i="98"/>
  <c r="K11" i="43"/>
  <c r="L11" i="43"/>
  <c r="J31" i="43"/>
  <c r="V26" i="48"/>
  <c r="Y26" i="48" s="1"/>
  <c r="F26" i="96"/>
  <c r="N26" i="96" s="1"/>
  <c r="E17" i="134"/>
  <c r="F17" i="134" s="1"/>
  <c r="E24" i="143"/>
  <c r="J24" i="143"/>
  <c r="T28" i="52"/>
  <c r="Y19" i="103"/>
  <c r="Z19" i="103" s="1"/>
  <c r="W16" i="4"/>
  <c r="K24" i="102"/>
  <c r="L24" i="102"/>
  <c r="S31" i="142"/>
  <c r="E31" i="142" s="1"/>
  <c r="Q29" i="50"/>
  <c r="N29" i="51"/>
  <c r="O29" i="51" s="1"/>
  <c r="J23" i="96"/>
  <c r="T23" i="52"/>
  <c r="N19" i="140"/>
  <c r="Y18" i="105"/>
  <c r="Z18" i="105" s="1"/>
  <c r="G14" i="142"/>
  <c r="AC13" i="137"/>
  <c r="T25" i="50"/>
  <c r="M31" i="140"/>
  <c r="N31" i="140" s="1"/>
  <c r="Y11" i="105"/>
  <c r="P11" i="105" s="1"/>
  <c r="Q11" i="105" s="1"/>
  <c r="N12" i="140"/>
  <c r="H13" i="94"/>
  <c r="T18" i="53"/>
  <c r="Z31" i="143"/>
  <c r="C20" i="84"/>
  <c r="G20" i="146"/>
  <c r="D22" i="140"/>
  <c r="S21" i="105"/>
  <c r="L24" i="43"/>
  <c r="K24" i="43"/>
  <c r="J21" i="144"/>
  <c r="E21" i="144"/>
  <c r="V28" i="104"/>
  <c r="W28" i="104" s="1"/>
  <c r="T16" i="55"/>
  <c r="T12" i="57"/>
  <c r="T15" i="54"/>
  <c r="E13" i="147"/>
  <c r="J13" i="147"/>
  <c r="J12" i="97"/>
  <c r="G15" i="143"/>
  <c r="K24" i="36"/>
  <c r="J24" i="36"/>
  <c r="L18" i="94"/>
  <c r="F21" i="94"/>
  <c r="V21" i="34"/>
  <c r="T14" i="56"/>
  <c r="F22" i="141"/>
  <c r="N22" i="141" s="1"/>
  <c r="G22" i="141" s="1"/>
  <c r="F22" i="108"/>
  <c r="C25" i="106"/>
  <c r="T22" i="10"/>
  <c r="T26" i="50"/>
  <c r="T28" i="56"/>
  <c r="AC20" i="68"/>
  <c r="AA20" i="68" s="1"/>
  <c r="E20" i="92"/>
  <c r="E29" i="134"/>
  <c r="F29" i="134" s="1"/>
  <c r="T21" i="101"/>
  <c r="P21" i="101"/>
  <c r="Q21" i="101" s="1"/>
  <c r="D25" i="96"/>
  <c r="AC26" i="143"/>
  <c r="J24" i="97"/>
  <c r="D14" i="136"/>
  <c r="E14" i="136" s="1"/>
  <c r="E12" i="146"/>
  <c r="L31" i="146"/>
  <c r="J12" i="146"/>
  <c r="G18" i="92"/>
  <c r="G18" i="152"/>
  <c r="G23" i="134"/>
  <c r="H23" i="134" s="1"/>
  <c r="L21" i="96"/>
  <c r="T27" i="51"/>
  <c r="AC13" i="144"/>
  <c r="Z22" i="100"/>
  <c r="Y27" i="103"/>
  <c r="Z27" i="103" s="1"/>
  <c r="D21" i="96"/>
  <c r="J25" i="97"/>
  <c r="O13" i="98"/>
  <c r="L26" i="108"/>
  <c r="X26" i="10"/>
  <c r="D27" i="50"/>
  <c r="D25" i="137"/>
  <c r="Z24" i="100"/>
  <c r="J22" i="146"/>
  <c r="E22" i="146"/>
  <c r="G29" i="53"/>
  <c r="D11" i="53"/>
  <c r="H29" i="107"/>
  <c r="K29" i="107" s="1"/>
  <c r="I28" i="84"/>
  <c r="J29" i="142"/>
  <c r="E29" i="142"/>
  <c r="I29" i="52"/>
  <c r="D15" i="56"/>
  <c r="T23" i="51"/>
  <c r="L15" i="95"/>
  <c r="N15" i="95" s="1"/>
  <c r="I15" i="95" s="1"/>
  <c r="C23" i="84"/>
  <c r="Z27" i="101"/>
  <c r="G16" i="148"/>
  <c r="T24" i="56"/>
  <c r="E20" i="137"/>
  <c r="F20" i="137" s="1"/>
  <c r="L24" i="96"/>
  <c r="E25" i="146"/>
  <c r="J25" i="146"/>
  <c r="L24" i="95"/>
  <c r="G14" i="134"/>
  <c r="H14" i="134" s="1"/>
  <c r="C15" i="106"/>
  <c r="I15" i="106" s="1"/>
  <c r="V30" i="100"/>
  <c r="W30" i="100" s="1"/>
  <c r="W11" i="100"/>
  <c r="AC13" i="134"/>
  <c r="H14" i="94"/>
  <c r="AC20" i="145"/>
  <c r="D16" i="55"/>
  <c r="S23" i="104"/>
  <c r="D24" i="138"/>
  <c r="E24" i="138" s="1"/>
  <c r="D21" i="52"/>
  <c r="D22" i="107"/>
  <c r="C18" i="3"/>
  <c r="C25" i="84"/>
  <c r="AC25" i="144"/>
  <c r="V14" i="49"/>
  <c r="Y14" i="49" s="1"/>
  <c r="F14" i="97"/>
  <c r="P20" i="101"/>
  <c r="Q20" i="101" s="1"/>
  <c r="T20" i="101"/>
  <c r="Q29" i="53"/>
  <c r="I13" i="152"/>
  <c r="I13" i="92"/>
  <c r="G17" i="98"/>
  <c r="S30" i="4"/>
  <c r="P11" i="4"/>
  <c r="Q11" i="4" s="1"/>
  <c r="T11" i="4"/>
  <c r="E25" i="134"/>
  <c r="F25" i="134" s="1"/>
  <c r="G14" i="145"/>
  <c r="S12" i="152"/>
  <c r="S12" i="92"/>
  <c r="Z16" i="68"/>
  <c r="AB31" i="145"/>
  <c r="AC12" i="145"/>
  <c r="V27" i="105"/>
  <c r="W27" i="105" s="1"/>
  <c r="E12" i="134"/>
  <c r="L31" i="134"/>
  <c r="N26" i="136"/>
  <c r="S26" i="103"/>
  <c r="D27" i="134"/>
  <c r="Z28" i="101"/>
  <c r="L19" i="96"/>
  <c r="D27" i="140"/>
  <c r="E27" i="140" s="1"/>
  <c r="S26" i="105"/>
  <c r="E18" i="147"/>
  <c r="J18" i="147"/>
  <c r="Z27" i="4"/>
  <c r="AC13" i="125"/>
  <c r="V25" i="105"/>
  <c r="T17" i="55"/>
  <c r="E17" i="146"/>
  <c r="J17" i="146"/>
  <c r="H27" i="141"/>
  <c r="H27" i="108"/>
  <c r="AC29" i="134"/>
  <c r="G14" i="147"/>
  <c r="T24" i="55"/>
  <c r="J25" i="94"/>
  <c r="Q18" i="92"/>
  <c r="Q18" i="152"/>
  <c r="D18" i="137"/>
  <c r="D16" i="54"/>
  <c r="G25" i="145"/>
  <c r="H26" i="107"/>
  <c r="W15" i="101"/>
  <c r="L12" i="102"/>
  <c r="K12" i="102"/>
  <c r="J21" i="146"/>
  <c r="E21" i="146"/>
  <c r="D19" i="55"/>
  <c r="D10" i="95"/>
  <c r="D30" i="47"/>
  <c r="T15" i="52"/>
  <c r="N19" i="136"/>
  <c r="H18" i="97"/>
  <c r="Z18" i="101"/>
  <c r="T27" i="10"/>
  <c r="R27" i="10"/>
  <c r="F27" i="141"/>
  <c r="N27" i="141" s="1"/>
  <c r="I27" i="141" s="1"/>
  <c r="F27" i="108"/>
  <c r="D19" i="138"/>
  <c r="E19" i="138" s="1"/>
  <c r="S18" i="104"/>
  <c r="T17" i="54"/>
  <c r="Z26" i="4"/>
  <c r="H24" i="141"/>
  <c r="H24" i="108"/>
  <c r="T26" i="53"/>
  <c r="E14" i="146"/>
  <c r="J14" i="146"/>
  <c r="E15" i="134"/>
  <c r="D18" i="95"/>
  <c r="Z15" i="100"/>
  <c r="L19" i="108"/>
  <c r="H30" i="49"/>
  <c r="G31" i="136"/>
  <c r="H31" i="136" s="1"/>
  <c r="D12" i="136"/>
  <c r="E12" i="136" s="1"/>
  <c r="J19" i="142"/>
  <c r="E19" i="142"/>
  <c r="E14" i="143"/>
  <c r="J14" i="143"/>
  <c r="D23" i="136"/>
  <c r="E23" i="136" s="1"/>
  <c r="F23" i="96"/>
  <c r="V23" i="48"/>
  <c r="Y23" i="48" s="1"/>
  <c r="N18" i="136"/>
  <c r="V10" i="34"/>
  <c r="F30" i="34"/>
  <c r="F10" i="94"/>
  <c r="N10" i="94" s="1"/>
  <c r="I10" i="94" s="1"/>
  <c r="D29" i="144"/>
  <c r="V12" i="105"/>
  <c r="J18" i="108"/>
  <c r="R18" i="10"/>
  <c r="J18" i="141"/>
  <c r="H19" i="95"/>
  <c r="M13" i="98"/>
  <c r="F15" i="97"/>
  <c r="V15" i="49"/>
  <c r="Y15" i="49" s="1"/>
  <c r="C27" i="106"/>
  <c r="E18" i="142"/>
  <c r="J18" i="142"/>
  <c r="K19" i="102"/>
  <c r="L19" i="102"/>
  <c r="AC18" i="139"/>
  <c r="O17" i="152"/>
  <c r="O21" i="152" s="1"/>
  <c r="AA17" i="152" s="1"/>
  <c r="T21" i="68"/>
  <c r="T23" i="68" s="1"/>
  <c r="O17" i="92"/>
  <c r="J19" i="148"/>
  <c r="D19" i="148" s="1"/>
  <c r="H19" i="148" s="1"/>
  <c r="E19" i="148"/>
  <c r="D20" i="136"/>
  <c r="E20" i="136" s="1"/>
  <c r="AC15" i="139"/>
  <c r="D20" i="57"/>
  <c r="D26" i="139"/>
  <c r="N31" i="145"/>
  <c r="G12" i="145"/>
  <c r="D13" i="50"/>
  <c r="G29" i="52"/>
  <c r="J29" i="52" s="1"/>
  <c r="D11" i="52"/>
  <c r="H30" i="34"/>
  <c r="T15" i="57"/>
  <c r="N15" i="136"/>
  <c r="J21" i="97"/>
  <c r="Q16" i="98"/>
  <c r="W19" i="79"/>
  <c r="W21" i="100"/>
  <c r="J20" i="95"/>
  <c r="W18" i="101"/>
  <c r="D14" i="97"/>
  <c r="D13" i="53"/>
  <c r="T20" i="54"/>
  <c r="AC25" i="134"/>
  <c r="AC27" i="139"/>
  <c r="AC25" i="146"/>
  <c r="AC26" i="145"/>
  <c r="D11" i="95"/>
  <c r="S31" i="147"/>
  <c r="E17" i="147"/>
  <c r="J17" i="147"/>
  <c r="Q17" i="98"/>
  <c r="J12" i="147"/>
  <c r="L31" i="147"/>
  <c r="E12" i="147"/>
  <c r="N29" i="55"/>
  <c r="D24" i="97"/>
  <c r="D24" i="52"/>
  <c r="L20" i="94"/>
  <c r="Z17" i="4"/>
  <c r="T16" i="57"/>
  <c r="U22" i="34"/>
  <c r="L22" i="94"/>
  <c r="H15" i="97"/>
  <c r="AC14" i="145"/>
  <c r="D26" i="57"/>
  <c r="E24" i="146"/>
  <c r="J24" i="146"/>
  <c r="D24" i="146" s="1"/>
  <c r="D22" i="55"/>
  <c r="U17" i="34"/>
  <c r="L17" i="94"/>
  <c r="C37" i="77"/>
  <c r="D19" i="95"/>
  <c r="AC12" i="146"/>
  <c r="Z31" i="146"/>
  <c r="D22" i="53"/>
  <c r="G16" i="139"/>
  <c r="H16" i="139" s="1"/>
  <c r="H19" i="96"/>
  <c r="D29" i="140"/>
  <c r="S28" i="105"/>
  <c r="S23" i="103"/>
  <c r="D24" i="134"/>
  <c r="T23" i="54"/>
  <c r="P19" i="58"/>
  <c r="L29" i="56"/>
  <c r="C17" i="84"/>
  <c r="I17" i="84" s="1"/>
  <c r="G14" i="148"/>
  <c r="Z21" i="4"/>
  <c r="W13" i="4"/>
  <c r="K19" i="92"/>
  <c r="K19" i="152"/>
  <c r="L11" i="94"/>
  <c r="U11" i="34"/>
  <c r="G15" i="134"/>
  <c r="J18" i="94"/>
  <c r="D28" i="56"/>
  <c r="D14" i="55"/>
  <c r="L30" i="48"/>
  <c r="W15" i="125"/>
  <c r="E22" i="45"/>
  <c r="D18" i="50"/>
  <c r="Z17" i="100"/>
  <c r="G21" i="146"/>
  <c r="J27" i="94"/>
  <c r="AC23" i="143"/>
  <c r="N20" i="136"/>
  <c r="T25" i="55"/>
  <c r="C25" i="45"/>
  <c r="Q31" i="139"/>
  <c r="W12" i="101"/>
  <c r="M14" i="92"/>
  <c r="M14" i="152"/>
  <c r="AC27" i="147"/>
  <c r="D28" i="57"/>
  <c r="G26" i="143"/>
  <c r="G22" i="145"/>
  <c r="Y26" i="104"/>
  <c r="Z26" i="104" s="1"/>
  <c r="N27" i="138"/>
  <c r="D31" i="84"/>
  <c r="C13" i="84"/>
  <c r="T12" i="51"/>
  <c r="G19" i="139"/>
  <c r="E13" i="142"/>
  <c r="J13" i="142"/>
  <c r="D13" i="142" s="1"/>
  <c r="V16" i="49"/>
  <c r="Y16" i="49" s="1"/>
  <c r="F16" i="97"/>
  <c r="AC13" i="143"/>
  <c r="Z31" i="148"/>
  <c r="D16" i="137"/>
  <c r="G17" i="147"/>
  <c r="G12" i="147"/>
  <c r="N31" i="147"/>
  <c r="G31" i="147" s="1"/>
  <c r="D12" i="96"/>
  <c r="Q19" i="79"/>
  <c r="M16" i="98"/>
  <c r="D25" i="107"/>
  <c r="C21" i="3"/>
  <c r="W28" i="101"/>
  <c r="L20" i="97"/>
  <c r="T12" i="53"/>
  <c r="T28" i="50"/>
  <c r="J30" i="47"/>
  <c r="T21" i="54"/>
  <c r="AC12" i="79"/>
  <c r="AA12" i="79" s="1"/>
  <c r="E12" i="98"/>
  <c r="E15" i="79"/>
  <c r="P30" i="47"/>
  <c r="H10" i="95"/>
  <c r="G13" i="137"/>
  <c r="H13" i="137" s="1"/>
  <c r="D26" i="95"/>
  <c r="D18" i="136"/>
  <c r="E18" i="136" s="1"/>
  <c r="H19" i="107"/>
  <c r="C19" i="84"/>
  <c r="S12" i="105"/>
  <c r="D13" i="140"/>
  <c r="L13" i="94"/>
  <c r="K15" i="125"/>
  <c r="H19" i="125" s="1"/>
  <c r="D15" i="54"/>
  <c r="N23" i="136"/>
  <c r="AC24" i="134"/>
  <c r="D25" i="136"/>
  <c r="E25" i="136" s="1"/>
  <c r="L21" i="95"/>
  <c r="T19" i="54"/>
  <c r="I29" i="56"/>
  <c r="L29" i="55"/>
  <c r="G21" i="145"/>
  <c r="H16" i="96"/>
  <c r="Z14" i="4"/>
  <c r="M13" i="152"/>
  <c r="M13" i="92"/>
  <c r="E28" i="139"/>
  <c r="F28" i="139" s="1"/>
  <c r="L24" i="97"/>
  <c r="K20" i="102"/>
  <c r="L20" i="102"/>
  <c r="D13" i="95"/>
  <c r="D13" i="56"/>
  <c r="N15" i="138"/>
  <c r="Y14" i="104"/>
  <c r="Z14" i="104" s="1"/>
  <c r="L26" i="94"/>
  <c r="U26" i="34"/>
  <c r="D21" i="140"/>
  <c r="S20" i="105"/>
  <c r="P20" i="105" s="1"/>
  <c r="Q20" i="105" s="1"/>
  <c r="C19" i="106"/>
  <c r="I19" i="106" s="1"/>
  <c r="N23" i="138"/>
  <c r="Y22" i="104"/>
  <c r="Z22" i="104" s="1"/>
  <c r="T20" i="56"/>
  <c r="J29" i="146"/>
  <c r="E29" i="146"/>
  <c r="H23" i="94"/>
  <c r="K17" i="98"/>
  <c r="T22" i="54"/>
  <c r="T24" i="53"/>
  <c r="G27" i="147"/>
  <c r="Z17" i="101"/>
  <c r="AB31" i="143"/>
  <c r="H12" i="108"/>
  <c r="N12" i="108" s="1"/>
  <c r="H12" i="141"/>
  <c r="G15" i="148"/>
  <c r="Z20" i="4"/>
  <c r="D16" i="50"/>
  <c r="L16" i="94"/>
  <c r="J19" i="94"/>
  <c r="AC14" i="142"/>
  <c r="H26" i="97"/>
  <c r="H21" i="97"/>
  <c r="S13" i="105"/>
  <c r="D14" i="140"/>
  <c r="D25" i="97"/>
  <c r="V22" i="105"/>
  <c r="W22" i="105" s="1"/>
  <c r="P24" i="101"/>
  <c r="Q24" i="101" s="1"/>
  <c r="T24" i="101"/>
  <c r="E18" i="139"/>
  <c r="F18" i="139" s="1"/>
  <c r="N30" i="34"/>
  <c r="V25" i="49"/>
  <c r="Y25" i="49" s="1"/>
  <c r="F25" i="97"/>
  <c r="D24" i="107"/>
  <c r="F24" i="107" s="1"/>
  <c r="C20" i="3"/>
  <c r="E16" i="68"/>
  <c r="E12" i="152"/>
  <c r="AC12" i="68"/>
  <c r="E12" i="92"/>
  <c r="D19" i="97"/>
  <c r="T28" i="53"/>
  <c r="D23" i="137"/>
  <c r="AC25" i="142"/>
  <c r="H27" i="95"/>
  <c r="G26" i="137"/>
  <c r="H26" i="137" s="1"/>
  <c r="D27" i="56"/>
  <c r="J25" i="36"/>
  <c r="K25" i="36"/>
  <c r="AC29" i="137"/>
  <c r="H15" i="96"/>
  <c r="AC26" i="148"/>
  <c r="S31" i="139"/>
  <c r="J17" i="96"/>
  <c r="N30" i="49"/>
  <c r="H14" i="97"/>
  <c r="D24" i="56"/>
  <c r="G16" i="145"/>
  <c r="J13" i="94"/>
  <c r="F37" i="77"/>
  <c r="D14" i="53"/>
  <c r="T12" i="4"/>
  <c r="P12" i="4"/>
  <c r="Q12" i="4" s="1"/>
  <c r="L29" i="57"/>
  <c r="O29" i="57" s="1"/>
  <c r="L10" i="95"/>
  <c r="T30" i="47"/>
  <c r="AC12" i="134"/>
  <c r="AB31" i="134"/>
  <c r="AC31" i="134" s="1"/>
  <c r="H10" i="108"/>
  <c r="H10" i="141"/>
  <c r="N29" i="10"/>
  <c r="W22" i="101"/>
  <c r="I17" i="98"/>
  <c r="S13" i="98"/>
  <c r="D14" i="54"/>
  <c r="Z12" i="101"/>
  <c r="J27" i="142"/>
  <c r="E27" i="142"/>
  <c r="C26" i="45"/>
  <c r="H15" i="125"/>
  <c r="F19" i="125" s="1"/>
  <c r="V20" i="103"/>
  <c r="W20" i="103" s="1"/>
  <c r="E27" i="139"/>
  <c r="F27" i="139" s="1"/>
  <c r="J20" i="96"/>
  <c r="S13" i="104"/>
  <c r="D14" i="138"/>
  <c r="E14" i="138" s="1"/>
  <c r="P25" i="4"/>
  <c r="Q25" i="4" s="1"/>
  <c r="T25" i="4"/>
  <c r="C24" i="106"/>
  <c r="T17" i="56"/>
  <c r="E21" i="139"/>
  <c r="F21" i="139" s="1"/>
  <c r="D15" i="55"/>
  <c r="E24" i="139"/>
  <c r="F24" i="139" s="1"/>
  <c r="W25" i="100"/>
  <c r="D27" i="51"/>
  <c r="Z31" i="144"/>
  <c r="AC12" i="144"/>
  <c r="AC24" i="146"/>
  <c r="D25" i="155"/>
  <c r="D23" i="94"/>
  <c r="T27" i="101"/>
  <c r="P27" i="101"/>
  <c r="Q27" i="101" s="1"/>
  <c r="H30" i="47"/>
  <c r="G14" i="92"/>
  <c r="G16" i="92" s="1"/>
  <c r="G14" i="152"/>
  <c r="D14" i="51"/>
  <c r="H30" i="48"/>
  <c r="S19" i="105"/>
  <c r="D20" i="140"/>
  <c r="E20" i="140" s="1"/>
  <c r="V17" i="103"/>
  <c r="W17" i="103" s="1"/>
  <c r="T24" i="100"/>
  <c r="P24" i="100"/>
  <c r="Q24" i="100" s="1"/>
  <c r="H26" i="95"/>
  <c r="D22" i="57"/>
  <c r="L21" i="94"/>
  <c r="U21" i="34"/>
  <c r="H11" i="97"/>
  <c r="D23" i="95"/>
  <c r="Z25" i="4"/>
  <c r="I29" i="57"/>
  <c r="J29" i="57" s="1"/>
  <c r="L19" i="97"/>
  <c r="D15" i="139"/>
  <c r="H15" i="139" s="1"/>
  <c r="L26" i="43"/>
  <c r="K26" i="43"/>
  <c r="H19" i="94"/>
  <c r="AC18" i="142"/>
  <c r="L22" i="108"/>
  <c r="X22" i="10"/>
  <c r="V18" i="34"/>
  <c r="Y18" i="34" s="1"/>
  <c r="F18" i="94"/>
  <c r="D28" i="107"/>
  <c r="C24" i="3"/>
  <c r="Z14" i="101"/>
  <c r="H22" i="94"/>
  <c r="L24" i="94"/>
  <c r="V20" i="34"/>
  <c r="V30" i="34" s="1"/>
  <c r="F20" i="94"/>
  <c r="H18" i="95"/>
  <c r="H23" i="96"/>
  <c r="C29" i="106"/>
  <c r="G22" i="148"/>
  <c r="E17" i="137"/>
  <c r="F17" i="137" s="1"/>
  <c r="K17" i="152"/>
  <c r="K17" i="92"/>
  <c r="K21" i="92" s="1"/>
  <c r="N21" i="68"/>
  <c r="AC25" i="148"/>
  <c r="L11" i="97"/>
  <c r="G18" i="142"/>
  <c r="N16" i="136"/>
  <c r="G20" i="142"/>
  <c r="D23" i="107"/>
  <c r="C19" i="3"/>
  <c r="G24" i="148"/>
  <c r="AC23" i="148"/>
  <c r="T27" i="55"/>
  <c r="G18" i="98"/>
  <c r="T27" i="57"/>
  <c r="C20" i="106"/>
  <c r="T13" i="53"/>
  <c r="V16" i="34"/>
  <c r="F16" i="94"/>
  <c r="H26" i="94"/>
  <c r="H30" i="94" s="1"/>
  <c r="T25" i="100"/>
  <c r="P25" i="100"/>
  <c r="Q25" i="100" s="1"/>
  <c r="G19" i="148"/>
  <c r="L20" i="95"/>
  <c r="U31" i="146"/>
  <c r="AC20" i="143"/>
  <c r="G13" i="143"/>
  <c r="D22" i="94"/>
  <c r="D24" i="155"/>
  <c r="J26" i="94"/>
  <c r="J21" i="95"/>
  <c r="D17" i="97"/>
  <c r="P15" i="4"/>
  <c r="Q15" i="4" s="1"/>
  <c r="T15" i="4"/>
  <c r="G28" i="146"/>
  <c r="L23" i="95"/>
  <c r="J24" i="96"/>
  <c r="J30" i="96" s="1"/>
  <c r="L17" i="108"/>
  <c r="X17" i="10"/>
  <c r="S29" i="53"/>
  <c r="T11" i="53"/>
  <c r="V21" i="103"/>
  <c r="W21" i="103" s="1"/>
  <c r="H18" i="94"/>
  <c r="W13" i="101"/>
  <c r="J15" i="94"/>
  <c r="E29" i="139"/>
  <c r="F29" i="139" s="1"/>
  <c r="J27" i="96"/>
  <c r="T28" i="4"/>
  <c r="P28" i="4"/>
  <c r="Q28" i="4" s="1"/>
  <c r="C29" i="84"/>
  <c r="W14" i="101"/>
  <c r="T19" i="10"/>
  <c r="U19" i="10" s="1"/>
  <c r="F19" i="141"/>
  <c r="F19" i="108"/>
  <c r="S14" i="98"/>
  <c r="H16" i="97"/>
  <c r="U31" i="137"/>
  <c r="V31" i="137" s="1"/>
  <c r="G17" i="144"/>
  <c r="C14" i="106"/>
  <c r="J14" i="148"/>
  <c r="E14" i="148"/>
  <c r="AC29" i="146"/>
  <c r="V15" i="105"/>
  <c r="W15" i="105" s="1"/>
  <c r="T26" i="56"/>
  <c r="E13" i="134"/>
  <c r="F13" i="134" s="1"/>
  <c r="U23" i="34"/>
  <c r="L23" i="94"/>
  <c r="E26" i="143"/>
  <c r="J26" i="143"/>
  <c r="Z18" i="4"/>
  <c r="J14" i="108"/>
  <c r="J30" i="108" s="1"/>
  <c r="R14" i="10"/>
  <c r="J14" i="141"/>
  <c r="N14" i="141" s="1"/>
  <c r="I14" i="141" s="1"/>
  <c r="T22" i="53"/>
  <c r="C17" i="106"/>
  <c r="I17" i="106" s="1"/>
  <c r="T13" i="4"/>
  <c r="P13" i="4"/>
  <c r="Q13" i="4" s="1"/>
  <c r="V18" i="103"/>
  <c r="W18" i="103" s="1"/>
  <c r="D26" i="52"/>
  <c r="L17" i="97"/>
  <c r="L30" i="97" s="1"/>
  <c r="H14" i="95"/>
  <c r="U12" i="34"/>
  <c r="L12" i="94"/>
  <c r="C13" i="3"/>
  <c r="D17" i="107"/>
  <c r="F17" i="107" s="1"/>
  <c r="AC18" i="134"/>
  <c r="D12" i="138"/>
  <c r="E12" i="138" s="1"/>
  <c r="G31" i="138"/>
  <c r="D31" i="138" s="1"/>
  <c r="E31" i="138" s="1"/>
  <c r="S11" i="104"/>
  <c r="J10" i="94"/>
  <c r="R30" i="34"/>
  <c r="T20" i="55"/>
  <c r="Z23" i="101"/>
  <c r="Q31" i="143"/>
  <c r="AC21" i="147"/>
  <c r="F20" i="95"/>
  <c r="V20" i="47"/>
  <c r="Y20" i="47" s="1"/>
  <c r="J29" i="148"/>
  <c r="E29" i="148"/>
  <c r="W16" i="100"/>
  <c r="P14" i="101"/>
  <c r="Q14" i="101" s="1"/>
  <c r="T14" i="101"/>
  <c r="D19" i="53"/>
  <c r="D21" i="54"/>
  <c r="D26" i="56"/>
  <c r="AC17" i="144"/>
  <c r="E17" i="139"/>
  <c r="T21" i="53"/>
  <c r="L27" i="108"/>
  <c r="C25" i="3"/>
  <c r="D29" i="107"/>
  <c r="K12" i="92"/>
  <c r="K16" i="92" s="1"/>
  <c r="N16" i="68"/>
  <c r="K12" i="152"/>
  <c r="AC20" i="134"/>
  <c r="I16" i="98"/>
  <c r="K19" i="79"/>
  <c r="J16" i="97"/>
  <c r="Y17" i="103"/>
  <c r="Z17" i="103" s="1"/>
  <c r="D27" i="52"/>
  <c r="E16" i="134"/>
  <c r="F16" i="134" s="1"/>
  <c r="P18" i="4"/>
  <c r="Q18" i="4" s="1"/>
  <c r="T18" i="4"/>
  <c r="J22" i="145"/>
  <c r="E22" i="145"/>
  <c r="I29" i="50"/>
  <c r="J29" i="50" s="1"/>
  <c r="W14" i="4"/>
  <c r="D23" i="54"/>
  <c r="T28" i="54"/>
  <c r="D22" i="155"/>
  <c r="D20" i="94"/>
  <c r="G29" i="134"/>
  <c r="H29" i="134" s="1"/>
  <c r="S14" i="103"/>
  <c r="D15" i="134"/>
  <c r="D26" i="51"/>
  <c r="V11" i="47"/>
  <c r="F11" i="95"/>
  <c r="N11" i="95" s="1"/>
  <c r="M11" i="95" s="1"/>
  <c r="L19" i="94"/>
  <c r="J23" i="97"/>
  <c r="N17" i="136"/>
  <c r="E29" i="137"/>
  <c r="F29" i="137" s="1"/>
  <c r="D24" i="55"/>
  <c r="L25" i="96"/>
  <c r="N25" i="96" s="1"/>
  <c r="C27" i="3"/>
  <c r="D31" i="107"/>
  <c r="F31" i="107" s="1"/>
  <c r="AC15" i="68"/>
  <c r="E15" i="92"/>
  <c r="AC18" i="68"/>
  <c r="E18" i="152"/>
  <c r="E18" i="92"/>
  <c r="E21" i="92" s="1"/>
  <c r="T20" i="100"/>
  <c r="P20" i="100"/>
  <c r="Q20" i="100" s="1"/>
  <c r="P23" i="101"/>
  <c r="Q23" i="101" s="1"/>
  <c r="T23" i="101"/>
  <c r="Z31" i="147"/>
  <c r="V28" i="105"/>
  <c r="W28" i="105" s="1"/>
  <c r="AC16" i="146"/>
  <c r="D22" i="52"/>
  <c r="G29" i="56"/>
  <c r="D11" i="56"/>
  <c r="D18" i="107"/>
  <c r="C14" i="3"/>
  <c r="O30" i="45"/>
  <c r="AC14" i="68"/>
  <c r="AA14" i="68" s="1"/>
  <c r="E14" i="152"/>
  <c r="E14" i="92"/>
  <c r="G16" i="147"/>
  <c r="P26" i="4"/>
  <c r="Q26" i="4" s="1"/>
  <c r="T26" i="4"/>
  <c r="E19" i="134"/>
  <c r="F19" i="134" s="1"/>
  <c r="E25" i="139"/>
  <c r="F25" i="139" s="1"/>
  <c r="N20" i="138"/>
  <c r="Y19" i="104"/>
  <c r="Z19" i="104" s="1"/>
  <c r="D14" i="94"/>
  <c r="D16" i="155"/>
  <c r="V24" i="105"/>
  <c r="W24" i="105" s="1"/>
  <c r="P20" i="103"/>
  <c r="Q20" i="103" s="1"/>
  <c r="N19" i="108"/>
  <c r="N15" i="96"/>
  <c r="D28" i="144"/>
  <c r="AC16" i="147"/>
  <c r="F18" i="134"/>
  <c r="U23" i="10"/>
  <c r="AC22" i="148"/>
  <c r="E31" i="147"/>
  <c r="O29" i="50"/>
  <c r="Y12" i="98"/>
  <c r="N17" i="108"/>
  <c r="D23" i="143"/>
  <c r="F23" i="143" s="1"/>
  <c r="Q22" i="70"/>
  <c r="N25" i="97"/>
  <c r="X23" i="10"/>
  <c r="AA12" i="125"/>
  <c r="F23" i="134"/>
  <c r="D31" i="137"/>
  <c r="U24" i="10"/>
  <c r="K24" i="107"/>
  <c r="T20" i="105"/>
  <c r="I24" i="84"/>
  <c r="F24" i="146"/>
  <c r="AC27" i="142"/>
  <c r="W21" i="79"/>
  <c r="J29" i="54"/>
  <c r="D28" i="143"/>
  <c r="N11" i="108"/>
  <c r="F29" i="107"/>
  <c r="E30" i="45"/>
  <c r="M15" i="96"/>
  <c r="N14" i="97"/>
  <c r="I14" i="97" s="1"/>
  <c r="H30" i="97"/>
  <c r="N11" i="97"/>
  <c r="G11" i="97" s="1"/>
  <c r="I27" i="106"/>
  <c r="N10" i="96"/>
  <c r="R19" i="10"/>
  <c r="D27" i="145"/>
  <c r="N26" i="97"/>
  <c r="I26" i="97" s="1"/>
  <c r="Y21" i="48"/>
  <c r="W19" i="103"/>
  <c r="T23" i="104"/>
  <c r="P23" i="104"/>
  <c r="Q23" i="104" s="1"/>
  <c r="D14" i="146"/>
  <c r="E13" i="140"/>
  <c r="D28" i="146"/>
  <c r="E16" i="3"/>
  <c r="AC12" i="143"/>
  <c r="Y19" i="34"/>
  <c r="U19" i="34"/>
  <c r="P19" i="104"/>
  <c r="Q19" i="104" s="1"/>
  <c r="W12" i="105"/>
  <c r="H28" i="146"/>
  <c r="U27" i="34"/>
  <c r="Y27" i="34"/>
  <c r="P24" i="105"/>
  <c r="Q24" i="105" s="1"/>
  <c r="D14" i="147"/>
  <c r="P14" i="103"/>
  <c r="Q14" i="103" s="1"/>
  <c r="T14" i="103"/>
  <c r="Y12" i="92"/>
  <c r="Y14" i="92"/>
  <c r="F25" i="155"/>
  <c r="G25" i="155" s="1"/>
  <c r="J25" i="155"/>
  <c r="R22" i="10"/>
  <c r="D13" i="147"/>
  <c r="I16" i="106"/>
  <c r="U18" i="34"/>
  <c r="Q12" i="101"/>
  <c r="AC22" i="143"/>
  <c r="I26" i="84"/>
  <c r="E23" i="3"/>
  <c r="F16" i="155"/>
  <c r="G16" i="155" s="1"/>
  <c r="J16" i="155"/>
  <c r="Y16" i="34"/>
  <c r="K31" i="43"/>
  <c r="L31" i="43"/>
  <c r="F19" i="137"/>
  <c r="I16" i="141"/>
  <c r="D21" i="147"/>
  <c r="D29" i="146"/>
  <c r="K29" i="146" s="1"/>
  <c r="D27" i="142"/>
  <c r="E31" i="139"/>
  <c r="T23" i="103"/>
  <c r="AC21" i="143"/>
  <c r="D21" i="143"/>
  <c r="L30" i="108"/>
  <c r="AA18" i="79"/>
  <c r="AA13" i="125"/>
  <c r="AC28" i="148"/>
  <c r="P19" i="103"/>
  <c r="Q19" i="103" s="1"/>
  <c r="T19" i="103"/>
  <c r="E12" i="3"/>
  <c r="E15" i="140"/>
  <c r="D17" i="144"/>
  <c r="E15" i="98"/>
  <c r="D24" i="143"/>
  <c r="S16" i="92"/>
  <c r="D25" i="146"/>
  <c r="P14" i="105"/>
  <c r="Q14" i="105" s="1"/>
  <c r="T14" i="105"/>
  <c r="D18" i="145"/>
  <c r="K18" i="145" s="1"/>
  <c r="F20" i="134"/>
  <c r="H14" i="137"/>
  <c r="K23" i="68"/>
  <c r="Y14" i="34"/>
  <c r="AC15" i="145"/>
  <c r="I14" i="84"/>
  <c r="D16" i="146"/>
  <c r="F23" i="107"/>
  <c r="F20" i="107"/>
  <c r="K20" i="107"/>
  <c r="H28" i="137"/>
  <c r="H24" i="137"/>
  <c r="D14" i="111"/>
  <c r="AC15" i="147"/>
  <c r="T17" i="104"/>
  <c r="P17" i="104"/>
  <c r="Q17" i="104" s="1"/>
  <c r="D17" i="112"/>
  <c r="J15" i="155"/>
  <c r="F15" i="155"/>
  <c r="G15" i="155" s="1"/>
  <c r="F27" i="107"/>
  <c r="P14" i="109"/>
  <c r="D14" i="109"/>
  <c r="J27" i="155"/>
  <c r="F27" i="155"/>
  <c r="G27" i="155" s="1"/>
  <c r="D16" i="111"/>
  <c r="X15" i="10"/>
  <c r="D26" i="109"/>
  <c r="P13" i="112"/>
  <c r="D13" i="112"/>
  <c r="AC23" i="145"/>
  <c r="F28" i="155"/>
  <c r="G28" i="155" s="1"/>
  <c r="J28" i="155"/>
  <c r="AC19" i="146"/>
  <c r="M31" i="137"/>
  <c r="T16" i="105"/>
  <c r="F19" i="155"/>
  <c r="G19" i="155" s="1"/>
  <c r="J19" i="155"/>
  <c r="R16" i="10"/>
  <c r="T25" i="105"/>
  <c r="D24" i="148"/>
  <c r="D9" i="110"/>
  <c r="P12" i="110"/>
  <c r="D12" i="110"/>
  <c r="D26" i="142"/>
  <c r="D10" i="110"/>
  <c r="K31" i="107"/>
  <c r="D17" i="148"/>
  <c r="T11" i="105"/>
  <c r="D15" i="111"/>
  <c r="D9" i="109"/>
  <c r="P13" i="111"/>
  <c r="D13" i="111"/>
  <c r="D23" i="111"/>
  <c r="Q21" i="70"/>
  <c r="Q26" i="70"/>
  <c r="Q24" i="70"/>
  <c r="Q28" i="70"/>
  <c r="Q32" i="70"/>
  <c r="Q19" i="70"/>
  <c r="Q31" i="70"/>
  <c r="Q17" i="70"/>
  <c r="D17" i="147"/>
  <c r="T13" i="104"/>
  <c r="P13" i="104"/>
  <c r="Q13" i="104" s="1"/>
  <c r="H31" i="138"/>
  <c r="U13" i="34"/>
  <c r="Y20" i="34"/>
  <c r="I18" i="84"/>
  <c r="O21" i="92"/>
  <c r="AA14" i="79"/>
  <c r="N27" i="96"/>
  <c r="T29" i="53"/>
  <c r="D19" i="142"/>
  <c r="D12" i="144"/>
  <c r="T29" i="57"/>
  <c r="Y21" i="34"/>
  <c r="J23" i="155"/>
  <c r="F23" i="155"/>
  <c r="G23" i="155" s="1"/>
  <c r="D15" i="142"/>
  <c r="D15" i="145"/>
  <c r="D12" i="142"/>
  <c r="E17" i="140"/>
  <c r="U17" i="10"/>
  <c r="D15" i="148"/>
  <c r="N16" i="108"/>
  <c r="H19" i="137"/>
  <c r="D21" i="148"/>
  <c r="E26" i="140"/>
  <c r="J18" i="155"/>
  <c r="F18" i="155"/>
  <c r="G18" i="155" s="1"/>
  <c r="P27" i="103"/>
  <c r="Q27" i="103" s="1"/>
  <c r="T27" i="103"/>
  <c r="T13" i="103"/>
  <c r="P13" i="103"/>
  <c r="Q13" i="103" s="1"/>
  <c r="AC26" i="142"/>
  <c r="J31" i="36"/>
  <c r="K31" i="36"/>
  <c r="P15" i="103"/>
  <c r="Q15" i="103" s="1"/>
  <c r="T15" i="103"/>
  <c r="E31" i="145"/>
  <c r="H20" i="139"/>
  <c r="D28" i="148"/>
  <c r="R10" i="10"/>
  <c r="P15" i="111"/>
  <c r="D15" i="112"/>
  <c r="D21" i="112"/>
  <c r="T25" i="104"/>
  <c r="P25" i="104"/>
  <c r="Q25" i="104" s="1"/>
  <c r="D18" i="146"/>
  <c r="F21" i="134"/>
  <c r="D20" i="110"/>
  <c r="D23" i="109"/>
  <c r="P17" i="109"/>
  <c r="D17" i="109"/>
  <c r="P22" i="112"/>
  <c r="D22" i="112"/>
  <c r="P18" i="112"/>
  <c r="T31" i="137"/>
  <c r="AC21" i="145"/>
  <c r="F12" i="137"/>
  <c r="D24" i="142"/>
  <c r="T11" i="103"/>
  <c r="P11" i="103"/>
  <c r="Q11" i="103" s="1"/>
  <c r="F26" i="155"/>
  <c r="G26" i="155" s="1"/>
  <c r="J26" i="155"/>
  <c r="U16" i="10"/>
  <c r="G31" i="134"/>
  <c r="O31" i="134"/>
  <c r="G31" i="143"/>
  <c r="E18" i="140"/>
  <c r="T27" i="105"/>
  <c r="D16" i="144"/>
  <c r="F26" i="139"/>
  <c r="D26" i="112"/>
  <c r="G31" i="144"/>
  <c r="AA19" i="92"/>
  <c r="E23" i="140"/>
  <c r="C23" i="106"/>
  <c r="E19" i="140"/>
  <c r="T12" i="104"/>
  <c r="P12" i="104"/>
  <c r="Q12" i="104" s="1"/>
  <c r="H31" i="140"/>
  <c r="D31" i="140"/>
  <c r="E31" i="140" s="1"/>
  <c r="F14" i="137"/>
  <c r="AA17" i="79"/>
  <c r="E16" i="140"/>
  <c r="D10" i="109"/>
  <c r="AC17" i="148"/>
  <c r="P13" i="110"/>
  <c r="D13" i="110"/>
  <c r="D15" i="147"/>
  <c r="D11" i="112"/>
  <c r="F23" i="139"/>
  <c r="K15" i="107"/>
  <c r="L15" i="107" s="1"/>
  <c r="P16" i="110"/>
  <c r="D16" i="110"/>
  <c r="N21" i="108"/>
  <c r="D27" i="144"/>
  <c r="AC24" i="143"/>
  <c r="T24" i="104"/>
  <c r="D26" i="110"/>
  <c r="N13" i="108"/>
  <c r="D20" i="146"/>
  <c r="J29" i="56"/>
  <c r="N17" i="94"/>
  <c r="K17" i="94" s="1"/>
  <c r="E22" i="140"/>
  <c r="F20" i="155"/>
  <c r="G20" i="155" s="1"/>
  <c r="J20" i="155"/>
  <c r="F12" i="155"/>
  <c r="J12" i="155"/>
  <c r="F21" i="107"/>
  <c r="K21" i="107"/>
  <c r="S19" i="98"/>
  <c r="P12" i="103"/>
  <c r="Q12" i="103" s="1"/>
  <c r="T12" i="103"/>
  <c r="E28" i="140"/>
  <c r="N22" i="97"/>
  <c r="F24" i="137"/>
  <c r="D22" i="148"/>
  <c r="AA19" i="152"/>
  <c r="I21" i="92"/>
  <c r="T28" i="103"/>
  <c r="P28" i="103"/>
  <c r="Q28" i="103" s="1"/>
  <c r="D19" i="111"/>
  <c r="F19" i="107"/>
  <c r="K19" i="107"/>
  <c r="E12" i="140"/>
  <c r="D14" i="144"/>
  <c r="K17" i="107"/>
  <c r="P18" i="109"/>
  <c r="D18" i="109"/>
  <c r="P22" i="110"/>
  <c r="F18" i="107"/>
  <c r="Y11" i="34"/>
  <c r="H26" i="134"/>
  <c r="D26" i="111"/>
  <c r="N22" i="94"/>
  <c r="AC19" i="142"/>
  <c r="K26" i="107"/>
  <c r="F26" i="107"/>
  <c r="D10" i="112"/>
  <c r="AC21" i="146"/>
  <c r="P24" i="110"/>
  <c r="D24" i="110"/>
  <c r="D9" i="111"/>
  <c r="F13" i="137"/>
  <c r="N13" i="141"/>
  <c r="Y13" i="34"/>
  <c r="AA20" i="92"/>
  <c r="D19" i="147"/>
  <c r="D29" i="147"/>
  <c r="AC20" i="146"/>
  <c r="K29" i="102"/>
  <c r="L29" i="102"/>
  <c r="H12" i="134"/>
  <c r="H13" i="134"/>
  <c r="D28" i="145"/>
  <c r="AC26" i="144"/>
  <c r="I21" i="152"/>
  <c r="T29" i="50"/>
  <c r="H24" i="134"/>
  <c r="E31" i="143"/>
  <c r="D25" i="111"/>
  <c r="H25" i="134"/>
  <c r="T18" i="105"/>
  <c r="P18" i="105"/>
  <c r="Q18" i="105" s="1"/>
  <c r="P22" i="109"/>
  <c r="N24" i="141"/>
  <c r="H17" i="137"/>
  <c r="D17" i="143"/>
  <c r="D18" i="110"/>
  <c r="D19" i="146"/>
  <c r="P15" i="105"/>
  <c r="Q15" i="105" s="1"/>
  <c r="T15" i="105"/>
  <c r="D12" i="109"/>
  <c r="K21" i="79"/>
  <c r="P27" i="104"/>
  <c r="Q27" i="104" s="1"/>
  <c r="T27" i="104"/>
  <c r="K30" i="107"/>
  <c r="P19" i="112"/>
  <c r="D19" i="112"/>
  <c r="D16" i="147"/>
  <c r="T29" i="51"/>
  <c r="D9" i="112"/>
  <c r="P10" i="111"/>
  <c r="D10" i="111"/>
  <c r="K14" i="107"/>
  <c r="N26" i="108"/>
  <c r="AA18" i="68"/>
  <c r="D22" i="147"/>
  <c r="I16" i="152"/>
  <c r="F21" i="155"/>
  <c r="G21" i="155" s="1"/>
  <c r="J21" i="155"/>
  <c r="F28" i="107"/>
  <c r="R17" i="10"/>
  <c r="P11" i="110"/>
  <c r="H29" i="137"/>
  <c r="D23" i="147"/>
  <c r="F28" i="137"/>
  <c r="P19" i="109"/>
  <c r="D17" i="110"/>
  <c r="D12" i="112"/>
  <c r="D23" i="145"/>
  <c r="D13" i="109"/>
  <c r="T22" i="103"/>
  <c r="P22" i="103"/>
  <c r="Q22" i="103" s="1"/>
  <c r="V31" i="134"/>
  <c r="D22" i="111"/>
  <c r="D21" i="109"/>
  <c r="AC24" i="144"/>
  <c r="AA18" i="152"/>
  <c r="X11" i="10"/>
  <c r="D21" i="142"/>
  <c r="D11" i="111"/>
  <c r="I29" i="106"/>
  <c r="AC19" i="79"/>
  <c r="N12" i="97"/>
  <c r="D17" i="145"/>
  <c r="J13" i="155"/>
  <c r="F13" i="155"/>
  <c r="G13" i="155" s="1"/>
  <c r="T29" i="54"/>
  <c r="D22" i="143"/>
  <c r="D29" i="145"/>
  <c r="D25" i="112"/>
  <c r="D26" i="144"/>
  <c r="N24" i="108"/>
  <c r="K22" i="107"/>
  <c r="F22" i="107"/>
  <c r="P23" i="110"/>
  <c r="D23" i="110"/>
  <c r="F26" i="134"/>
  <c r="R24" i="10"/>
  <c r="X31" i="145"/>
  <c r="Q16" i="92"/>
  <c r="M16" i="92"/>
  <c r="D20" i="112"/>
  <c r="P26" i="109"/>
  <c r="P24" i="111"/>
  <c r="D24" i="111"/>
  <c r="P15" i="109"/>
  <c r="D15" i="109"/>
  <c r="D15" i="143"/>
  <c r="D14" i="110"/>
  <c r="D11" i="109"/>
  <c r="P14" i="112"/>
  <c r="D14" i="112"/>
  <c r="I10" i="96"/>
  <c r="K27" i="141"/>
  <c r="G15" i="95"/>
  <c r="G25" i="96"/>
  <c r="G15" i="96"/>
  <c r="H23" i="143"/>
  <c r="K16" i="141"/>
  <c r="O16" i="141" s="1"/>
  <c r="H13" i="142"/>
  <c r="K13" i="142"/>
  <c r="F13" i="142"/>
  <c r="K14" i="141"/>
  <c r="G14" i="141"/>
  <c r="K15" i="96"/>
  <c r="K11" i="95"/>
  <c r="H24" i="146"/>
  <c r="I11" i="97"/>
  <c r="M25" i="96"/>
  <c r="G27" i="141"/>
  <c r="H27" i="145"/>
  <c r="K27" i="145"/>
  <c r="F27" i="145"/>
  <c r="I25" i="96"/>
  <c r="K25" i="96"/>
  <c r="M26" i="97"/>
  <c r="Q26" i="97"/>
  <c r="G26" i="97"/>
  <c r="K26" i="97"/>
  <c r="M11" i="97"/>
  <c r="W23" i="68" l="1"/>
  <c r="O29" i="52"/>
  <c r="P16" i="105"/>
  <c r="Q16" i="105" s="1"/>
  <c r="T17" i="105"/>
  <c r="P27" i="105"/>
  <c r="Q27" i="105" s="1"/>
  <c r="E31" i="148"/>
  <c r="F17" i="139"/>
  <c r="H17" i="139"/>
  <c r="T21" i="79"/>
  <c r="Z18" i="98"/>
  <c r="S15" i="98"/>
  <c r="D20" i="111"/>
  <c r="D18" i="111"/>
  <c r="D25" i="110"/>
  <c r="D25" i="109"/>
  <c r="D20" i="109"/>
  <c r="N24" i="97"/>
  <c r="M24" i="97" s="1"/>
  <c r="Q26" i="96"/>
  <c r="I26" i="96"/>
  <c r="L30" i="96"/>
  <c r="Q15" i="96"/>
  <c r="N13" i="96"/>
  <c r="V30" i="48"/>
  <c r="Q15" i="95"/>
  <c r="M15" i="95"/>
  <c r="N22" i="95"/>
  <c r="N17" i="95"/>
  <c r="D30" i="95"/>
  <c r="Q11" i="95"/>
  <c r="G22" i="95"/>
  <c r="N21" i="95"/>
  <c r="M21" i="95" s="1"/>
  <c r="G11" i="95"/>
  <c r="J14" i="155"/>
  <c r="U24" i="34"/>
  <c r="N11" i="94"/>
  <c r="U25" i="34"/>
  <c r="D30" i="94"/>
  <c r="S21" i="92"/>
  <c r="AC17" i="92" s="1"/>
  <c r="E23" i="68"/>
  <c r="AC21" i="68"/>
  <c r="AC23" i="68" s="1"/>
  <c r="E21" i="152"/>
  <c r="AC16" i="68"/>
  <c r="E16" i="152"/>
  <c r="V13" i="152" s="1"/>
  <c r="P21" i="104"/>
  <c r="Q21" i="104" s="1"/>
  <c r="P22" i="104"/>
  <c r="Q22" i="104" s="1"/>
  <c r="P15" i="104"/>
  <c r="Q15" i="104" s="1"/>
  <c r="J29" i="141"/>
  <c r="F30" i="108"/>
  <c r="N18" i="108"/>
  <c r="D31" i="136"/>
  <c r="E31" i="136" s="1"/>
  <c r="M26" i="96"/>
  <c r="J29" i="108"/>
  <c r="F18" i="145"/>
  <c r="M17" i="108"/>
  <c r="K17" i="108"/>
  <c r="N18" i="94"/>
  <c r="AA17" i="92"/>
  <c r="D18" i="142"/>
  <c r="W25" i="105"/>
  <c r="P25" i="105"/>
  <c r="Q25" i="105" s="1"/>
  <c r="D14" i="145"/>
  <c r="D16" i="142"/>
  <c r="AC27" i="144"/>
  <c r="D26" i="146"/>
  <c r="G26" i="96"/>
  <c r="G10" i="96"/>
  <c r="K10" i="96"/>
  <c r="X27" i="10"/>
  <c r="H29" i="10"/>
  <c r="Q10" i="96"/>
  <c r="Y11" i="47"/>
  <c r="V30" i="47"/>
  <c r="S30" i="47" s="1"/>
  <c r="D29" i="148"/>
  <c r="H29" i="148" s="1"/>
  <c r="N23" i="68"/>
  <c r="I15" i="96"/>
  <c r="O15" i="96" s="1"/>
  <c r="I23" i="84"/>
  <c r="M10" i="96"/>
  <c r="K26" i="96"/>
  <c r="H29" i="52"/>
  <c r="D29" i="55"/>
  <c r="E17" i="55" s="1"/>
  <c r="Q31" i="147"/>
  <c r="Q29" i="70"/>
  <c r="Q25" i="70"/>
  <c r="Q18" i="70"/>
  <c r="Q23" i="70"/>
  <c r="Q27" i="70"/>
  <c r="H30" i="95"/>
  <c r="N14" i="95"/>
  <c r="T12" i="105"/>
  <c r="P12" i="105"/>
  <c r="Q12" i="105" s="1"/>
  <c r="AC12" i="148"/>
  <c r="N20" i="95"/>
  <c r="I20" i="95" s="1"/>
  <c r="C30" i="45"/>
  <c r="D26" i="45" s="1"/>
  <c r="H29" i="141"/>
  <c r="N10" i="141"/>
  <c r="I10" i="141"/>
  <c r="H30" i="141"/>
  <c r="F30" i="96"/>
  <c r="H18" i="137"/>
  <c r="J30" i="97"/>
  <c r="F19" i="148"/>
  <c r="I25" i="84"/>
  <c r="P30" i="101"/>
  <c r="Q30" i="101" s="1"/>
  <c r="N22" i="108"/>
  <c r="G22" i="108" s="1"/>
  <c r="U27" i="10"/>
  <c r="N20" i="94"/>
  <c r="D23" i="146"/>
  <c r="W11" i="34"/>
  <c r="Y10" i="34"/>
  <c r="D29" i="50"/>
  <c r="AC29" i="144"/>
  <c r="S30" i="103"/>
  <c r="T30" i="103" s="1"/>
  <c r="Z23" i="68"/>
  <c r="O15" i="98"/>
  <c r="U22" i="10"/>
  <c r="N10" i="97"/>
  <c r="D13" i="146"/>
  <c r="E32" i="107"/>
  <c r="AC21" i="144"/>
  <c r="F30" i="107"/>
  <c r="U12" i="10"/>
  <c r="U26" i="10"/>
  <c r="I19" i="84"/>
  <c r="N14" i="108"/>
  <c r="D14" i="143"/>
  <c r="K24" i="146"/>
  <c r="D20" i="145"/>
  <c r="H27" i="134"/>
  <c r="W24" i="34"/>
  <c r="U20" i="34"/>
  <c r="F12" i="134"/>
  <c r="J29" i="53"/>
  <c r="Q15" i="98"/>
  <c r="X21" i="10"/>
  <c r="U21" i="10"/>
  <c r="AC22" i="144"/>
  <c r="O29" i="54"/>
  <c r="F24" i="134"/>
  <c r="X31" i="143"/>
  <c r="K21" i="152"/>
  <c r="Y17" i="152" s="1"/>
  <c r="I16" i="92"/>
  <c r="X14" i="10"/>
  <c r="U18" i="10"/>
  <c r="U15" i="10"/>
  <c r="D30" i="96"/>
  <c r="N26" i="94"/>
  <c r="F18" i="137"/>
  <c r="H22" i="134"/>
  <c r="F22" i="134"/>
  <c r="F25" i="107"/>
  <c r="E12" i="55"/>
  <c r="N23" i="95"/>
  <c r="L30" i="95"/>
  <c r="N10" i="95"/>
  <c r="V31" i="139"/>
  <c r="D31" i="139"/>
  <c r="R31" i="139" s="1"/>
  <c r="T31" i="139"/>
  <c r="I25" i="106"/>
  <c r="W24" i="104"/>
  <c r="AN22" i="104" s="1"/>
  <c r="P24" i="104"/>
  <c r="Q24" i="104" s="1"/>
  <c r="V30" i="104"/>
  <c r="W30" i="104" s="1"/>
  <c r="AA13" i="68"/>
  <c r="J30" i="94"/>
  <c r="F21" i="137"/>
  <c r="AD18" i="68"/>
  <c r="J31" i="146"/>
  <c r="D21" i="146"/>
  <c r="N13" i="95"/>
  <c r="N18" i="97"/>
  <c r="I18" i="97" s="1"/>
  <c r="F30" i="97"/>
  <c r="N30" i="97" s="1"/>
  <c r="I30" i="97" s="1"/>
  <c r="N12" i="96"/>
  <c r="I12" i="96" s="1"/>
  <c r="H30" i="96"/>
  <c r="I29" i="84"/>
  <c r="N15" i="94"/>
  <c r="I15" i="94" s="1"/>
  <c r="K15" i="94"/>
  <c r="K28" i="107"/>
  <c r="L28" i="107" s="1"/>
  <c r="Q31" i="145"/>
  <c r="D18" i="144"/>
  <c r="H18" i="144" s="1"/>
  <c r="AC18" i="144"/>
  <c r="H20" i="134"/>
  <c r="S30" i="105"/>
  <c r="T30" i="105" s="1"/>
  <c r="P23" i="105"/>
  <c r="Q23" i="105" s="1"/>
  <c r="T23" i="105"/>
  <c r="P30" i="100"/>
  <c r="Q30" i="100" s="1"/>
  <c r="AC15" i="146"/>
  <c r="X31" i="146"/>
  <c r="AC31" i="146" s="1"/>
  <c r="D14" i="148"/>
  <c r="J31" i="148"/>
  <c r="O31" i="148" s="1"/>
  <c r="F15" i="139"/>
  <c r="E29" i="140"/>
  <c r="J31" i="142"/>
  <c r="W23" i="103"/>
  <c r="P23" i="103"/>
  <c r="Q23" i="103" s="1"/>
  <c r="D13" i="144"/>
  <c r="J31" i="144"/>
  <c r="AC28" i="145"/>
  <c r="E29" i="3"/>
  <c r="E22" i="3"/>
  <c r="E18" i="3"/>
  <c r="E20" i="3"/>
  <c r="E11" i="3"/>
  <c r="E19" i="3"/>
  <c r="E25" i="3"/>
  <c r="E17" i="3"/>
  <c r="E10" i="3"/>
  <c r="E26" i="3"/>
  <c r="E21" i="3"/>
  <c r="E27" i="3"/>
  <c r="E14" i="3"/>
  <c r="E15" i="3"/>
  <c r="E24" i="3"/>
  <c r="D21" i="145"/>
  <c r="K21" i="145"/>
  <c r="D20" i="147"/>
  <c r="K20" i="147" s="1"/>
  <c r="L30" i="94"/>
  <c r="N16" i="94"/>
  <c r="D17" i="142"/>
  <c r="AC15" i="144"/>
  <c r="X31" i="144"/>
  <c r="D15" i="144"/>
  <c r="P26" i="104"/>
  <c r="Q26" i="104" s="1"/>
  <c r="T26" i="104"/>
  <c r="AC12" i="147"/>
  <c r="D12" i="147"/>
  <c r="F12" i="147" s="1"/>
  <c r="X31" i="147"/>
  <c r="AC31" i="147" s="1"/>
  <c r="AA15" i="68"/>
  <c r="P11" i="104"/>
  <c r="Q11" i="104" s="1"/>
  <c r="T11" i="104"/>
  <c r="S30" i="104"/>
  <c r="T30" i="104" s="1"/>
  <c r="Q31" i="146"/>
  <c r="D12" i="146"/>
  <c r="H31" i="139"/>
  <c r="I16" i="68"/>
  <c r="AC22" i="145"/>
  <c r="N19" i="125"/>
  <c r="AC15" i="125"/>
  <c r="E19" i="98"/>
  <c r="V17" i="98" s="1"/>
  <c r="E21" i="79"/>
  <c r="E21" i="98" s="1"/>
  <c r="D16" i="145"/>
  <c r="K16" i="145" s="1"/>
  <c r="W11" i="103"/>
  <c r="AN19" i="103" s="1"/>
  <c r="V30" i="103"/>
  <c r="W30" i="103" s="1"/>
  <c r="D22" i="146"/>
  <c r="D25" i="147"/>
  <c r="N12" i="102"/>
  <c r="D29" i="56"/>
  <c r="C22" i="106"/>
  <c r="K16" i="152"/>
  <c r="Y12" i="152" s="1"/>
  <c r="C31" i="84"/>
  <c r="N23" i="96"/>
  <c r="H30" i="108"/>
  <c r="N30" i="108" s="1"/>
  <c r="I30" i="108" s="1"/>
  <c r="N27" i="108"/>
  <c r="AA12" i="68"/>
  <c r="D24" i="145"/>
  <c r="E24" i="140"/>
  <c r="D27" i="146"/>
  <c r="D14" i="142"/>
  <c r="N17" i="141"/>
  <c r="G17" i="141" s="1"/>
  <c r="N19" i="94"/>
  <c r="AC20" i="92"/>
  <c r="T24" i="103"/>
  <c r="P24" i="103"/>
  <c r="Q24" i="103" s="1"/>
  <c r="AC26" i="146"/>
  <c r="Q21" i="79"/>
  <c r="O16" i="92"/>
  <c r="AA14" i="92" s="1"/>
  <c r="AA12" i="92"/>
  <c r="D31" i="155"/>
  <c r="J31" i="155" s="1"/>
  <c r="H21" i="134"/>
  <c r="T31" i="134"/>
  <c r="J31" i="145"/>
  <c r="O31" i="145" s="1"/>
  <c r="D12" i="145"/>
  <c r="P9" i="110"/>
  <c r="C27" i="110"/>
  <c r="N16" i="95"/>
  <c r="H21" i="139"/>
  <c r="Y13" i="98"/>
  <c r="D16" i="148"/>
  <c r="N23" i="108"/>
  <c r="D19" i="109"/>
  <c r="M15" i="94"/>
  <c r="C27" i="112"/>
  <c r="Q16" i="152"/>
  <c r="O31" i="139"/>
  <c r="Q21" i="152"/>
  <c r="N23" i="94"/>
  <c r="K23" i="94" s="1"/>
  <c r="AD19" i="68"/>
  <c r="F29" i="108"/>
  <c r="D22" i="142"/>
  <c r="AC29" i="142"/>
  <c r="D18" i="143"/>
  <c r="F18" i="143" s="1"/>
  <c r="AA13" i="92"/>
  <c r="AC15" i="142"/>
  <c r="D16" i="143"/>
  <c r="Q31" i="142"/>
  <c r="D26" i="143"/>
  <c r="K26" i="143" s="1"/>
  <c r="E16" i="92"/>
  <c r="V14" i="92" s="1"/>
  <c r="J22" i="155"/>
  <c r="F22" i="155"/>
  <c r="G22" i="155" s="1"/>
  <c r="N16" i="97"/>
  <c r="N19" i="141"/>
  <c r="G19" i="141" s="1"/>
  <c r="E21" i="140"/>
  <c r="F30" i="94"/>
  <c r="D17" i="146"/>
  <c r="Y30" i="105"/>
  <c r="Z30" i="105" s="1"/>
  <c r="Z11" i="105"/>
  <c r="F27" i="134"/>
  <c r="I13" i="84"/>
  <c r="D31" i="134"/>
  <c r="K19" i="98"/>
  <c r="D20" i="143"/>
  <c r="D19" i="143"/>
  <c r="AC27" i="143"/>
  <c r="O16" i="152"/>
  <c r="O23" i="152" s="1"/>
  <c r="AC26" i="147"/>
  <c r="N19" i="96"/>
  <c r="N18" i="96"/>
  <c r="J17" i="155"/>
  <c r="F17" i="155"/>
  <c r="G17" i="155" s="1"/>
  <c r="J30" i="95"/>
  <c r="F20" i="139"/>
  <c r="L23" i="107"/>
  <c r="D15" i="146"/>
  <c r="AB19" i="152"/>
  <c r="P15" i="110"/>
  <c r="D15" i="110"/>
  <c r="D23" i="112"/>
  <c r="D21" i="110"/>
  <c r="W13" i="34"/>
  <c r="D29" i="54"/>
  <c r="V30" i="105"/>
  <c r="W30" i="105" s="1"/>
  <c r="AN24" i="105" s="1"/>
  <c r="D13" i="143"/>
  <c r="F13" i="143" s="1"/>
  <c r="D22" i="145"/>
  <c r="Q16" i="70"/>
  <c r="Q15" i="70"/>
  <c r="Q20" i="70"/>
  <c r="Q13" i="70"/>
  <c r="Q30" i="70"/>
  <c r="J24" i="155"/>
  <c r="F24" i="155"/>
  <c r="G24" i="155" s="1"/>
  <c r="N26" i="95"/>
  <c r="Q26" i="95" s="1"/>
  <c r="N10" i="108"/>
  <c r="I10" i="108"/>
  <c r="H29" i="108"/>
  <c r="D30" i="97"/>
  <c r="H22" i="137"/>
  <c r="H32" i="107"/>
  <c r="H19" i="134"/>
  <c r="D20" i="148"/>
  <c r="F20" i="148" s="1"/>
  <c r="G19" i="98"/>
  <c r="D26" i="148"/>
  <c r="AC22" i="147"/>
  <c r="T29" i="55"/>
  <c r="W18" i="34"/>
  <c r="D11" i="110"/>
  <c r="D22" i="144"/>
  <c r="K16" i="107"/>
  <c r="F16" i="107"/>
  <c r="D20" i="142"/>
  <c r="N23" i="141"/>
  <c r="D12" i="111"/>
  <c r="N25" i="95"/>
  <c r="K27" i="107"/>
  <c r="F22" i="137"/>
  <c r="N11" i="141"/>
  <c r="U14" i="34"/>
  <c r="W14" i="34" s="1"/>
  <c r="I15" i="98"/>
  <c r="AA15" i="92"/>
  <c r="P23" i="112"/>
  <c r="N24" i="94"/>
  <c r="G17" i="108"/>
  <c r="H15" i="134"/>
  <c r="N19" i="97"/>
  <c r="M19" i="97" s="1"/>
  <c r="G16" i="152"/>
  <c r="W12" i="152" s="1"/>
  <c r="I19" i="98"/>
  <c r="O29" i="55"/>
  <c r="Q19" i="98"/>
  <c r="D18" i="147"/>
  <c r="S16" i="152"/>
  <c r="AC13" i="152" s="1"/>
  <c r="P30" i="4"/>
  <c r="Q30" i="4" s="1"/>
  <c r="T30" i="4"/>
  <c r="T21" i="105"/>
  <c r="P21" i="105"/>
  <c r="Q21" i="105" s="1"/>
  <c r="U14" i="10"/>
  <c r="M31" i="139"/>
  <c r="F19" i="139"/>
  <c r="F26" i="148"/>
  <c r="D19" i="145"/>
  <c r="H19" i="145" s="1"/>
  <c r="K18" i="107"/>
  <c r="L18" i="107" s="1"/>
  <c r="P28" i="104"/>
  <c r="Q28" i="104" s="1"/>
  <c r="T28" i="104"/>
  <c r="W25" i="34"/>
  <c r="J30" i="141"/>
  <c r="D29" i="57"/>
  <c r="E14" i="57" s="1"/>
  <c r="H18" i="139"/>
  <c r="AD12" i="125"/>
  <c r="D25" i="148"/>
  <c r="F30" i="95"/>
  <c r="P24" i="112"/>
  <c r="D24" i="112"/>
  <c r="N14" i="94"/>
  <c r="N25" i="141"/>
  <c r="D22" i="110"/>
  <c r="O19" i="98"/>
  <c r="N18" i="95"/>
  <c r="N20" i="141"/>
  <c r="K20" i="141" s="1"/>
  <c r="AC22" i="142"/>
  <c r="Y30" i="104"/>
  <c r="Z30" i="104" s="1"/>
  <c r="Z11" i="104"/>
  <c r="H13" i="139"/>
  <c r="W22" i="34"/>
  <c r="H21" i="79"/>
  <c r="U16" i="34"/>
  <c r="D29" i="53"/>
  <c r="E14" i="53" s="1"/>
  <c r="X19" i="10"/>
  <c r="I17" i="108"/>
  <c r="V30" i="49"/>
  <c r="I30" i="49" s="1"/>
  <c r="Q14" i="70"/>
  <c r="L29" i="108"/>
  <c r="X31" i="148"/>
  <c r="N20" i="96"/>
  <c r="Q20" i="96" s="1"/>
  <c r="C30" i="106"/>
  <c r="N12" i="141"/>
  <c r="K12" i="141" s="1"/>
  <c r="I12" i="141"/>
  <c r="AC13" i="147"/>
  <c r="J31" i="147"/>
  <c r="N15" i="97"/>
  <c r="F15" i="134"/>
  <c r="T26" i="103"/>
  <c r="P26" i="103"/>
  <c r="Q26" i="103" s="1"/>
  <c r="D29" i="142"/>
  <c r="N21" i="94"/>
  <c r="G21" i="94" s="1"/>
  <c r="T25" i="103"/>
  <c r="P25" i="103"/>
  <c r="Q25" i="103" s="1"/>
  <c r="N22" i="96"/>
  <c r="N14" i="96"/>
  <c r="N20" i="97"/>
  <c r="T18" i="103"/>
  <c r="P18" i="103"/>
  <c r="Q18" i="103" s="1"/>
  <c r="E31" i="144"/>
  <c r="AC19" i="92"/>
  <c r="H21" i="137"/>
  <c r="H25" i="137"/>
  <c r="AD20" i="68"/>
  <c r="D25" i="142"/>
  <c r="D24" i="144"/>
  <c r="I20" i="84"/>
  <c r="N19" i="95"/>
  <c r="F23" i="137"/>
  <c r="T14" i="104"/>
  <c r="P14" i="104"/>
  <c r="Q14" i="104" s="1"/>
  <c r="P20" i="104"/>
  <c r="Q20" i="104" s="1"/>
  <c r="T20" i="104"/>
  <c r="Y13" i="92"/>
  <c r="N13" i="97"/>
  <c r="N25" i="108"/>
  <c r="AC29" i="145"/>
  <c r="U10" i="34"/>
  <c r="N24" i="96"/>
  <c r="Q24" i="96" s="1"/>
  <c r="N23" i="97"/>
  <c r="Q23" i="97" s="1"/>
  <c r="G23" i="97"/>
  <c r="N20" i="108"/>
  <c r="Z21" i="79"/>
  <c r="F30" i="141"/>
  <c r="N30" i="141" s="1"/>
  <c r="F29" i="141"/>
  <c r="AD17" i="68"/>
  <c r="D25" i="145"/>
  <c r="P9" i="111"/>
  <c r="C27" i="111"/>
  <c r="K24" i="96"/>
  <c r="T19" i="105"/>
  <c r="P19" i="105"/>
  <c r="Q19" i="105" s="1"/>
  <c r="E14" i="140"/>
  <c r="H21" i="145"/>
  <c r="AC15" i="79"/>
  <c r="H19" i="139"/>
  <c r="T28" i="105"/>
  <c r="P28" i="105"/>
  <c r="Q28" i="105" s="1"/>
  <c r="M15" i="98"/>
  <c r="Z12" i="98" s="1"/>
  <c r="P18" i="104"/>
  <c r="Q18" i="104" s="1"/>
  <c r="T18" i="104"/>
  <c r="T26" i="105"/>
  <c r="AH22" i="105" s="1"/>
  <c r="P26" i="105"/>
  <c r="Q26" i="105" s="1"/>
  <c r="F14" i="107"/>
  <c r="D32" i="107"/>
  <c r="F32" i="107" s="1"/>
  <c r="G31" i="145"/>
  <c r="O29" i="56"/>
  <c r="D25" i="144"/>
  <c r="N12" i="94"/>
  <c r="P16" i="112"/>
  <c r="D16" i="112"/>
  <c r="G31" i="146"/>
  <c r="O31" i="137"/>
  <c r="G31" i="137"/>
  <c r="H31" i="137" s="1"/>
  <c r="D13" i="145"/>
  <c r="I13" i="106"/>
  <c r="H23" i="137"/>
  <c r="D26" i="147"/>
  <c r="K26" i="147" s="1"/>
  <c r="C21" i="106"/>
  <c r="K22" i="141"/>
  <c r="H16" i="134"/>
  <c r="F15" i="137"/>
  <c r="U10" i="10"/>
  <c r="T29" i="10"/>
  <c r="H27" i="146"/>
  <c r="G12" i="141"/>
  <c r="E31" i="137"/>
  <c r="F31" i="137" s="1"/>
  <c r="F16" i="137"/>
  <c r="N15" i="108"/>
  <c r="I15" i="108" s="1"/>
  <c r="D28" i="142"/>
  <c r="AC18" i="92"/>
  <c r="N27" i="97"/>
  <c r="N17" i="97"/>
  <c r="D19" i="144"/>
  <c r="Q31" i="144"/>
  <c r="T29" i="52"/>
  <c r="N13" i="94"/>
  <c r="N12" i="95"/>
  <c r="E29" i="102"/>
  <c r="AC28" i="147"/>
  <c r="T16" i="103"/>
  <c r="P16" i="103"/>
  <c r="Q16" i="103" s="1"/>
  <c r="K17" i="141"/>
  <c r="D13" i="148"/>
  <c r="D23" i="148"/>
  <c r="H23" i="148" s="1"/>
  <c r="E31" i="43"/>
  <c r="D17" i="111"/>
  <c r="I22" i="84"/>
  <c r="H15" i="137"/>
  <c r="P17" i="103"/>
  <c r="Q17" i="103" s="1"/>
  <c r="T17" i="103"/>
  <c r="D27" i="143"/>
  <c r="M10" i="108"/>
  <c r="D22" i="109"/>
  <c r="P24" i="109"/>
  <c r="D24" i="109"/>
  <c r="I22" i="141"/>
  <c r="N21" i="97"/>
  <c r="I28" i="106"/>
  <c r="D24" i="147"/>
  <c r="I14" i="106"/>
  <c r="M21" i="152"/>
  <c r="I24" i="106"/>
  <c r="Q25" i="96"/>
  <c r="T13" i="105"/>
  <c r="P13" i="105"/>
  <c r="Q13" i="105" s="1"/>
  <c r="M16" i="152"/>
  <c r="E31" i="134"/>
  <c r="F31" i="134" s="1"/>
  <c r="M31" i="134"/>
  <c r="M24" i="96"/>
  <c r="D21" i="144"/>
  <c r="M26" i="95"/>
  <c r="N18" i="141"/>
  <c r="F25" i="137"/>
  <c r="E25" i="140"/>
  <c r="T21" i="103"/>
  <c r="AH22" i="103" s="1"/>
  <c r="P21" i="103"/>
  <c r="Q21" i="103" s="1"/>
  <c r="D26" i="145"/>
  <c r="F26" i="145" s="1"/>
  <c r="X31" i="142"/>
  <c r="N25" i="94"/>
  <c r="Q31" i="148"/>
  <c r="I20" i="106"/>
  <c r="G26" i="95"/>
  <c r="N21" i="96"/>
  <c r="G19" i="97"/>
  <c r="H26" i="139"/>
  <c r="H22" i="139"/>
  <c r="P16" i="104"/>
  <c r="Q16" i="104" s="1"/>
  <c r="T16" i="104"/>
  <c r="D27" i="148"/>
  <c r="AC25" i="147"/>
  <c r="M31" i="145"/>
  <c r="D23" i="142"/>
  <c r="H16" i="137"/>
  <c r="P22" i="105"/>
  <c r="Q22" i="105" s="1"/>
  <c r="T22" i="105"/>
  <c r="H17" i="134"/>
  <c r="D20" i="144"/>
  <c r="Y15" i="92"/>
  <c r="P23" i="109"/>
  <c r="U15" i="34"/>
  <c r="N21" i="141"/>
  <c r="F14" i="134"/>
  <c r="AC20" i="142"/>
  <c r="P19" i="110"/>
  <c r="D19" i="110"/>
  <c r="Z11" i="103"/>
  <c r="Y30" i="103"/>
  <c r="Z30" i="103" s="1"/>
  <c r="P9" i="109"/>
  <c r="C27" i="109"/>
  <c r="W23" i="34"/>
  <c r="AA31" i="134"/>
  <c r="D12" i="143"/>
  <c r="J31" i="143"/>
  <c r="AC31" i="139"/>
  <c r="W12" i="34"/>
  <c r="N26" i="141"/>
  <c r="K25" i="107"/>
  <c r="D27" i="147"/>
  <c r="H27" i="147" s="1"/>
  <c r="J29" i="51"/>
  <c r="N15" i="141"/>
  <c r="AA31" i="139"/>
  <c r="D21" i="111"/>
  <c r="AD14" i="79"/>
  <c r="M17" i="94"/>
  <c r="K29" i="148"/>
  <c r="AD15" i="68"/>
  <c r="W18" i="152"/>
  <c r="W19" i="152"/>
  <c r="W17" i="152"/>
  <c r="Y20" i="92"/>
  <c r="Y17" i="92"/>
  <c r="Y19" i="92"/>
  <c r="Y18" i="92"/>
  <c r="K23" i="92"/>
  <c r="F26" i="143"/>
  <c r="H26" i="143"/>
  <c r="K13" i="143"/>
  <c r="X15" i="125"/>
  <c r="M29" i="55"/>
  <c r="F28" i="143"/>
  <c r="K28" i="143"/>
  <c r="H28" i="143"/>
  <c r="M30" i="47"/>
  <c r="Z16" i="98"/>
  <c r="Z17" i="98"/>
  <c r="I19" i="108"/>
  <c r="K19" i="108"/>
  <c r="M19" i="108"/>
  <c r="G19" i="108"/>
  <c r="Q25" i="97"/>
  <c r="M25" i="97"/>
  <c r="I25" i="97"/>
  <c r="E22" i="55"/>
  <c r="E19" i="55"/>
  <c r="O15" i="125"/>
  <c r="I24" i="107"/>
  <c r="L24" i="107"/>
  <c r="K30" i="49"/>
  <c r="M24" i="95"/>
  <c r="Q24" i="95"/>
  <c r="G24" i="95"/>
  <c r="I24" i="95"/>
  <c r="K24" i="95"/>
  <c r="I24" i="97"/>
  <c r="K24" i="97"/>
  <c r="Q24" i="97"/>
  <c r="G24" i="97"/>
  <c r="G25" i="97"/>
  <c r="O27" i="141"/>
  <c r="I15" i="125"/>
  <c r="E13" i="55"/>
  <c r="E15" i="55"/>
  <c r="G17" i="94"/>
  <c r="K20" i="145"/>
  <c r="F20" i="145"/>
  <c r="H20" i="145"/>
  <c r="H29" i="55"/>
  <c r="R15" i="125"/>
  <c r="E27" i="55"/>
  <c r="E29" i="55"/>
  <c r="E18" i="55"/>
  <c r="E29" i="10"/>
  <c r="R31" i="137"/>
  <c r="Y31" i="137"/>
  <c r="K31" i="137"/>
  <c r="F18" i="142"/>
  <c r="H18" i="142"/>
  <c r="K18" i="142"/>
  <c r="U30" i="34"/>
  <c r="K30" i="34"/>
  <c r="S30" i="34"/>
  <c r="Q30" i="34"/>
  <c r="O30" i="34"/>
  <c r="Y30" i="34"/>
  <c r="I30" i="34"/>
  <c r="G30" i="34"/>
  <c r="M30" i="34"/>
  <c r="E23" i="55"/>
  <c r="K23" i="143"/>
  <c r="E14" i="55"/>
  <c r="K25" i="97"/>
  <c r="M31" i="148"/>
  <c r="F28" i="144"/>
  <c r="K28" i="144"/>
  <c r="H28" i="144"/>
  <c r="E11" i="55"/>
  <c r="D31" i="36"/>
  <c r="M11" i="108"/>
  <c r="G11" i="108"/>
  <c r="K11" i="108"/>
  <c r="I11" i="108"/>
  <c r="Q20" i="94"/>
  <c r="G20" i="94"/>
  <c r="K20" i="94"/>
  <c r="I20" i="94"/>
  <c r="M20" i="94"/>
  <c r="AN16" i="104"/>
  <c r="AN28" i="104"/>
  <c r="AN18" i="104"/>
  <c r="AN11" i="104"/>
  <c r="F17" i="143"/>
  <c r="K17" i="143"/>
  <c r="H17" i="143"/>
  <c r="AA16" i="68"/>
  <c r="H15" i="143"/>
  <c r="F15" i="143"/>
  <c r="K15" i="143"/>
  <c r="R19" i="79"/>
  <c r="L19" i="79"/>
  <c r="AA19" i="79"/>
  <c r="O19" i="79"/>
  <c r="U19" i="79"/>
  <c r="I19" i="79"/>
  <c r="F19" i="79"/>
  <c r="X19" i="79"/>
  <c r="H21" i="142"/>
  <c r="K21" i="142"/>
  <c r="F21" i="142"/>
  <c r="F28" i="147"/>
  <c r="K28" i="147"/>
  <c r="H28" i="147"/>
  <c r="I23" i="152"/>
  <c r="X13" i="152"/>
  <c r="X12" i="152"/>
  <c r="X14" i="152"/>
  <c r="I30" i="107"/>
  <c r="L30" i="107"/>
  <c r="G24" i="141"/>
  <c r="I24" i="141"/>
  <c r="K24" i="141"/>
  <c r="I26" i="107"/>
  <c r="L26" i="107"/>
  <c r="F22" i="148"/>
  <c r="K22" i="148"/>
  <c r="H22" i="148"/>
  <c r="G18" i="94"/>
  <c r="Q18" i="94"/>
  <c r="I18" i="94"/>
  <c r="M18" i="94"/>
  <c r="K18" i="94"/>
  <c r="G13" i="108"/>
  <c r="K13" i="108"/>
  <c r="M13" i="108"/>
  <c r="I13" i="108"/>
  <c r="I21" i="108"/>
  <c r="G21" i="108"/>
  <c r="K21" i="108"/>
  <c r="M21" i="108"/>
  <c r="F25" i="143"/>
  <c r="K25" i="143"/>
  <c r="H25" i="143"/>
  <c r="N30" i="96"/>
  <c r="F28" i="148"/>
  <c r="K28" i="148"/>
  <c r="H28" i="148"/>
  <c r="V19" i="152"/>
  <c r="V17" i="152"/>
  <c r="V18" i="152"/>
  <c r="K16" i="108"/>
  <c r="M16" i="108"/>
  <c r="I16" i="108"/>
  <c r="G16" i="108"/>
  <c r="AA18" i="92"/>
  <c r="O23" i="92"/>
  <c r="F17" i="148"/>
  <c r="K17" i="148"/>
  <c r="H17" i="148"/>
  <c r="I15" i="107"/>
  <c r="G17" i="95"/>
  <c r="Q17" i="95"/>
  <c r="I17" i="95"/>
  <c r="K17" i="95"/>
  <c r="M17" i="95"/>
  <c r="F21" i="146"/>
  <c r="H21" i="146"/>
  <c r="K21" i="146"/>
  <c r="G18" i="108"/>
  <c r="I18" i="108"/>
  <c r="M18" i="108"/>
  <c r="K18" i="108"/>
  <c r="N13" i="102"/>
  <c r="N14" i="102"/>
  <c r="N25" i="102"/>
  <c r="D31" i="145"/>
  <c r="H29" i="145"/>
  <c r="K29" i="145"/>
  <c r="F29" i="145"/>
  <c r="F19" i="146"/>
  <c r="K19" i="146"/>
  <c r="H19" i="146"/>
  <c r="L16" i="68"/>
  <c r="L22" i="107"/>
  <c r="I22" i="107"/>
  <c r="H22" i="143"/>
  <c r="K22" i="143"/>
  <c r="F22" i="143"/>
  <c r="H17" i="145"/>
  <c r="K17" i="145"/>
  <c r="F17" i="145"/>
  <c r="K26" i="108"/>
  <c r="G26" i="108"/>
  <c r="M26" i="108"/>
  <c r="I26" i="108"/>
  <c r="I13" i="141"/>
  <c r="G13" i="141"/>
  <c r="K13" i="141"/>
  <c r="G12" i="155"/>
  <c r="G26" i="94"/>
  <c r="M26" i="94"/>
  <c r="Q26" i="94"/>
  <c r="I26" i="94"/>
  <c r="K26" i="94"/>
  <c r="F15" i="148"/>
  <c r="H15" i="148"/>
  <c r="K15" i="148"/>
  <c r="F15" i="145"/>
  <c r="H15" i="145"/>
  <c r="K15" i="145"/>
  <c r="F26" i="142"/>
  <c r="H26" i="142"/>
  <c r="K26" i="142"/>
  <c r="X21" i="68"/>
  <c r="L21" i="68"/>
  <c r="O21" i="68"/>
  <c r="F21" i="68"/>
  <c r="I21" i="68"/>
  <c r="R21" i="68"/>
  <c r="AA21" i="68"/>
  <c r="U21" i="68"/>
  <c r="K24" i="143"/>
  <c r="F24" i="143"/>
  <c r="H24" i="143"/>
  <c r="V14" i="152"/>
  <c r="E23" i="152"/>
  <c r="V12" i="152"/>
  <c r="H29" i="146"/>
  <c r="F29" i="146"/>
  <c r="K16" i="94"/>
  <c r="Q16" i="94"/>
  <c r="G16" i="94"/>
  <c r="I16" i="94"/>
  <c r="M16" i="94"/>
  <c r="K14" i="147"/>
  <c r="H14" i="147"/>
  <c r="F14" i="147"/>
  <c r="G21" i="95"/>
  <c r="I21" i="95"/>
  <c r="Q21" i="95"/>
  <c r="K21" i="95"/>
  <c r="I22" i="106"/>
  <c r="C31" i="106"/>
  <c r="N26" i="102"/>
  <c r="N11" i="102"/>
  <c r="Q11" i="96"/>
  <c r="G11" i="96"/>
  <c r="K11" i="96"/>
  <c r="I11" i="96"/>
  <c r="M11" i="96"/>
  <c r="K16" i="147"/>
  <c r="H16" i="147"/>
  <c r="F16" i="147"/>
  <c r="F17" i="142"/>
  <c r="H17" i="142"/>
  <c r="K17" i="142"/>
  <c r="O10" i="96"/>
  <c r="R16" i="68"/>
  <c r="Z14" i="92"/>
  <c r="Z12" i="92"/>
  <c r="Z15" i="92"/>
  <c r="M23" i="92"/>
  <c r="Z13" i="92"/>
  <c r="G24" i="108"/>
  <c r="I24" i="108"/>
  <c r="K24" i="108"/>
  <c r="M24" i="108"/>
  <c r="X13" i="92"/>
  <c r="X14" i="92"/>
  <c r="I23" i="92"/>
  <c r="X12" i="92"/>
  <c r="X15" i="92"/>
  <c r="M10" i="94"/>
  <c r="Q10" i="94"/>
  <c r="G10" i="94"/>
  <c r="H28" i="145"/>
  <c r="F28" i="145"/>
  <c r="K28" i="145"/>
  <c r="F18" i="148"/>
  <c r="K18" i="148"/>
  <c r="H18" i="148"/>
  <c r="K22" i="94"/>
  <c r="M22" i="94"/>
  <c r="G22" i="94"/>
  <c r="Q22" i="94"/>
  <c r="I22" i="94"/>
  <c r="L19" i="107"/>
  <c r="I19" i="107"/>
  <c r="Q27" i="94"/>
  <c r="I27" i="94"/>
  <c r="M27" i="94"/>
  <c r="K27" i="94"/>
  <c r="G27" i="94"/>
  <c r="K20" i="146"/>
  <c r="F20" i="146"/>
  <c r="K24" i="142"/>
  <c r="F24" i="142"/>
  <c r="H24" i="142"/>
  <c r="H12" i="148"/>
  <c r="K12" i="148"/>
  <c r="F12" i="148"/>
  <c r="K15" i="142"/>
  <c r="F15" i="142"/>
  <c r="H15" i="142"/>
  <c r="H19" i="142"/>
  <c r="K19" i="142"/>
  <c r="F19" i="142"/>
  <c r="I31" i="107"/>
  <c r="L31" i="107"/>
  <c r="F26" i="146"/>
  <c r="H26" i="146"/>
  <c r="K26" i="146"/>
  <c r="K16" i="146"/>
  <c r="H16" i="146"/>
  <c r="F16" i="146"/>
  <c r="M29" i="51"/>
  <c r="E18" i="51"/>
  <c r="E19" i="51"/>
  <c r="E27" i="51"/>
  <c r="R29" i="51"/>
  <c r="E11" i="51"/>
  <c r="E25" i="51"/>
  <c r="E17" i="51"/>
  <c r="E26" i="51"/>
  <c r="E14" i="51"/>
  <c r="E22" i="51"/>
  <c r="H29" i="51"/>
  <c r="E15" i="51"/>
  <c r="E13" i="51"/>
  <c r="E20" i="51"/>
  <c r="E23" i="51"/>
  <c r="E29" i="51"/>
  <c r="E24" i="51"/>
  <c r="E21" i="51"/>
  <c r="E12" i="51"/>
  <c r="E16" i="51"/>
  <c r="E28" i="51"/>
  <c r="P30" i="45"/>
  <c r="D13" i="45"/>
  <c r="D20" i="45"/>
  <c r="D21" i="45"/>
  <c r="D23" i="45"/>
  <c r="D28" i="45"/>
  <c r="D15" i="45"/>
  <c r="D17" i="45"/>
  <c r="D14" i="45"/>
  <c r="D12" i="45"/>
  <c r="D29" i="45"/>
  <c r="D22" i="45"/>
  <c r="D30" i="45"/>
  <c r="H30" i="45"/>
  <c r="D25" i="45"/>
  <c r="L30" i="45"/>
  <c r="D19" i="45"/>
  <c r="D18" i="45"/>
  <c r="D24" i="45"/>
  <c r="D27" i="45"/>
  <c r="D16" i="45"/>
  <c r="H12" i="146"/>
  <c r="F12" i="146"/>
  <c r="K12" i="146"/>
  <c r="N30" i="94"/>
  <c r="AD13" i="125"/>
  <c r="K19" i="148"/>
  <c r="AA31" i="143"/>
  <c r="AC31" i="143"/>
  <c r="H20" i="146"/>
  <c r="K10" i="94"/>
  <c r="U30" i="48"/>
  <c r="Q30" i="48"/>
  <c r="G30" i="48"/>
  <c r="I30" i="48"/>
  <c r="S30" i="48"/>
  <c r="Y30" i="48"/>
  <c r="M30" i="48"/>
  <c r="Q14" i="97"/>
  <c r="K14" i="97"/>
  <c r="M14" i="97"/>
  <c r="G14" i="97"/>
  <c r="N10" i="102"/>
  <c r="N22" i="102"/>
  <c r="O16" i="68"/>
  <c r="K26" i="144"/>
  <c r="F26" i="144"/>
  <c r="H26" i="144"/>
  <c r="I12" i="108"/>
  <c r="G12" i="108"/>
  <c r="M12" i="108"/>
  <c r="K12" i="108"/>
  <c r="Z19" i="92"/>
  <c r="Z17" i="92"/>
  <c r="Z18" i="92"/>
  <c r="Z20" i="92"/>
  <c r="L14" i="107"/>
  <c r="I14" i="107"/>
  <c r="K27" i="144"/>
  <c r="H27" i="144"/>
  <c r="F27" i="144"/>
  <c r="F15" i="147"/>
  <c r="H15" i="147"/>
  <c r="K15" i="147"/>
  <c r="G23" i="92"/>
  <c r="W15" i="92"/>
  <c r="W13" i="92"/>
  <c r="W14" i="92"/>
  <c r="W12" i="92"/>
  <c r="K18" i="146"/>
  <c r="H18" i="146"/>
  <c r="F18" i="146"/>
  <c r="M24" i="36"/>
  <c r="M17" i="36"/>
  <c r="M31" i="36"/>
  <c r="M11" i="36"/>
  <c r="M20" i="36"/>
  <c r="M21" i="36"/>
  <c r="M28" i="36"/>
  <c r="M26" i="36"/>
  <c r="M15" i="36"/>
  <c r="M14" i="36"/>
  <c r="M27" i="36"/>
  <c r="M16" i="36"/>
  <c r="M23" i="36"/>
  <c r="M19" i="36"/>
  <c r="M22" i="36"/>
  <c r="M13" i="36"/>
  <c r="M18" i="36"/>
  <c r="M25" i="36"/>
  <c r="M12" i="36"/>
  <c r="W21" i="34"/>
  <c r="K29" i="143"/>
  <c r="H29" i="143"/>
  <c r="F29" i="143"/>
  <c r="H25" i="146"/>
  <c r="F25" i="146"/>
  <c r="K25" i="146"/>
  <c r="AD17" i="79"/>
  <c r="V20" i="92"/>
  <c r="V19" i="92"/>
  <c r="V17" i="92"/>
  <c r="E23" i="92"/>
  <c r="V18" i="92"/>
  <c r="F17" i="144"/>
  <c r="K17" i="144"/>
  <c r="H17" i="144"/>
  <c r="K13" i="147"/>
  <c r="F13" i="147"/>
  <c r="H13" i="147"/>
  <c r="AA31" i="146"/>
  <c r="O15" i="95"/>
  <c r="F16" i="68"/>
  <c r="Q23" i="92"/>
  <c r="AB13" i="92"/>
  <c r="AB14" i="92"/>
  <c r="AB12" i="92"/>
  <c r="AB15" i="92"/>
  <c r="H23" i="145"/>
  <c r="F23" i="145"/>
  <c r="K23" i="145"/>
  <c r="N29" i="102"/>
  <c r="N20" i="102"/>
  <c r="N19" i="102"/>
  <c r="N15" i="102"/>
  <c r="N18" i="102"/>
  <c r="N27" i="102"/>
  <c r="N17" i="102"/>
  <c r="H15" i="144"/>
  <c r="K15" i="144"/>
  <c r="F15" i="144"/>
  <c r="K22" i="97"/>
  <c r="G22" i="97"/>
  <c r="Q22" i="97"/>
  <c r="I22" i="97"/>
  <c r="M22" i="97"/>
  <c r="AC17" i="98"/>
  <c r="AC16" i="98"/>
  <c r="AC18" i="98"/>
  <c r="I23" i="106"/>
  <c r="I22" i="108"/>
  <c r="I29" i="10"/>
  <c r="O29" i="10"/>
  <c r="X29" i="10"/>
  <c r="R29" i="10"/>
  <c r="L29" i="10"/>
  <c r="U29" i="10"/>
  <c r="L29" i="107"/>
  <c r="I29" i="107"/>
  <c r="W17" i="34"/>
  <c r="I17" i="96"/>
  <c r="Q17" i="96"/>
  <c r="M17" i="96"/>
  <c r="G17" i="96"/>
  <c r="AC13" i="92"/>
  <c r="AC12" i="92"/>
  <c r="S23" i="92"/>
  <c r="AC14" i="92"/>
  <c r="AC15" i="92"/>
  <c r="AD18" i="79"/>
  <c r="H27" i="142"/>
  <c r="K27" i="142"/>
  <c r="F27" i="142"/>
  <c r="K21" i="147"/>
  <c r="H21" i="147"/>
  <c r="F21" i="147"/>
  <c r="V31" i="142"/>
  <c r="T31" i="142"/>
  <c r="W27" i="34"/>
  <c r="K14" i="146"/>
  <c r="H14" i="146"/>
  <c r="F14" i="146"/>
  <c r="H29" i="53"/>
  <c r="E15" i="53"/>
  <c r="E17" i="53"/>
  <c r="E18" i="53"/>
  <c r="R29" i="53"/>
  <c r="E20" i="53"/>
  <c r="E22" i="53"/>
  <c r="E26" i="53"/>
  <c r="M29" i="53"/>
  <c r="E23" i="53"/>
  <c r="E28" i="53"/>
  <c r="E11" i="53"/>
  <c r="E29" i="53"/>
  <c r="E12" i="53"/>
  <c r="E27" i="53"/>
  <c r="E21" i="53"/>
  <c r="E25" i="53"/>
  <c r="E24" i="53"/>
  <c r="E19" i="53"/>
  <c r="E16" i="53"/>
  <c r="E13" i="53"/>
  <c r="Q11" i="97"/>
  <c r="K11" i="97"/>
  <c r="O11" i="97" s="1"/>
  <c r="N21" i="102"/>
  <c r="AC13" i="98"/>
  <c r="AC12" i="98"/>
  <c r="AC14" i="98"/>
  <c r="S21" i="98"/>
  <c r="I14" i="95"/>
  <c r="K14" i="95"/>
  <c r="M14" i="95"/>
  <c r="Q14" i="95"/>
  <c r="G14" i="95"/>
  <c r="N31" i="43"/>
  <c r="N26" i="43"/>
  <c r="N28" i="43"/>
  <c r="N11" i="43"/>
  <c r="N16" i="43"/>
  <c r="N23" i="43"/>
  <c r="N18" i="43"/>
  <c r="N15" i="43"/>
  <c r="N25" i="43"/>
  <c r="N22" i="43"/>
  <c r="N14" i="43"/>
  <c r="N20" i="43"/>
  <c r="N13" i="43"/>
  <c r="N17" i="43"/>
  <c r="N19" i="43"/>
  <c r="N12" i="43"/>
  <c r="N21" i="43"/>
  <c r="N27" i="43"/>
  <c r="N24" i="43"/>
  <c r="M31" i="142"/>
  <c r="O31" i="142"/>
  <c r="E26" i="55"/>
  <c r="E16" i="55"/>
  <c r="E24" i="55"/>
  <c r="E20" i="55"/>
  <c r="R29" i="55"/>
  <c r="E21" i="55"/>
  <c r="E28" i="55"/>
  <c r="AN30" i="105"/>
  <c r="F28" i="146"/>
  <c r="K28" i="146"/>
  <c r="N16" i="102"/>
  <c r="F29" i="144"/>
  <c r="H29" i="144"/>
  <c r="K29" i="144"/>
  <c r="X19" i="152"/>
  <c r="X17" i="152"/>
  <c r="X18" i="152"/>
  <c r="F29" i="147"/>
  <c r="H29" i="147"/>
  <c r="K29" i="147"/>
  <c r="AD12" i="79"/>
  <c r="X20" i="92"/>
  <c r="X18" i="92"/>
  <c r="X17" i="92"/>
  <c r="X19" i="92"/>
  <c r="L21" i="107"/>
  <c r="I21" i="107"/>
  <c r="AB17" i="92"/>
  <c r="AB20" i="92"/>
  <c r="AB19" i="92"/>
  <c r="AB18" i="92"/>
  <c r="K12" i="144"/>
  <c r="F12" i="144"/>
  <c r="H12" i="144"/>
  <c r="M27" i="96"/>
  <c r="Q27" i="96"/>
  <c r="K27" i="96"/>
  <c r="I27" i="96"/>
  <c r="G27" i="96"/>
  <c r="K17" i="147"/>
  <c r="H17" i="147"/>
  <c r="F17" i="147"/>
  <c r="K24" i="148"/>
  <c r="H24" i="148"/>
  <c r="F24" i="148"/>
  <c r="U16" i="68"/>
  <c r="I12" i="97"/>
  <c r="M12" i="97"/>
  <c r="K12" i="97"/>
  <c r="G12" i="97"/>
  <c r="Q12" i="97"/>
  <c r="H23" i="147"/>
  <c r="F23" i="147"/>
  <c r="K23" i="147"/>
  <c r="K22" i="147"/>
  <c r="F22" i="147"/>
  <c r="H22" i="147"/>
  <c r="I17" i="107"/>
  <c r="L17" i="107"/>
  <c r="W20" i="92"/>
  <c r="W18" i="92"/>
  <c r="W17" i="92"/>
  <c r="W19" i="92"/>
  <c r="I17" i="94"/>
  <c r="O17" i="94" s="1"/>
  <c r="Q17" i="94"/>
  <c r="K21" i="148"/>
  <c r="F21" i="148"/>
  <c r="H21" i="148"/>
  <c r="I20" i="107"/>
  <c r="L20" i="107"/>
  <c r="K13" i="95"/>
  <c r="V12" i="98"/>
  <c r="V14" i="98"/>
  <c r="V13" i="98"/>
  <c r="H14" i="143"/>
  <c r="F14" i="143"/>
  <c r="K14" i="143"/>
  <c r="AN17" i="105"/>
  <c r="W19" i="34"/>
  <c r="N23" i="102"/>
  <c r="X16" i="68"/>
  <c r="W14" i="98"/>
  <c r="W12" i="98"/>
  <c r="W13" i="98"/>
  <c r="AC31" i="145"/>
  <c r="AA31" i="145"/>
  <c r="K16" i="96"/>
  <c r="G16" i="96"/>
  <c r="Q16" i="96"/>
  <c r="M16" i="96"/>
  <c r="I16" i="96"/>
  <c r="Q11" i="94"/>
  <c r="M11" i="94"/>
  <c r="G11" i="94"/>
  <c r="I11" i="94"/>
  <c r="K11" i="94"/>
  <c r="I27" i="95"/>
  <c r="G27" i="95"/>
  <c r="M27" i="95"/>
  <c r="K27" i="95"/>
  <c r="Q27" i="95"/>
  <c r="K19" i="147"/>
  <c r="F19" i="147"/>
  <c r="H19" i="147"/>
  <c r="K14" i="144"/>
  <c r="H14" i="144"/>
  <c r="F14" i="144"/>
  <c r="K16" i="142"/>
  <c r="H16" i="142"/>
  <c r="F16" i="142"/>
  <c r="F16" i="144"/>
  <c r="H16" i="144"/>
  <c r="K16" i="144"/>
  <c r="AD13" i="79"/>
  <c r="F12" i="142"/>
  <c r="H12" i="142"/>
  <c r="K12" i="142"/>
  <c r="K14" i="108"/>
  <c r="I14" i="108"/>
  <c r="G14" i="108"/>
  <c r="M14" i="108"/>
  <c r="H18" i="145"/>
  <c r="AC17" i="152"/>
  <c r="S23" i="152"/>
  <c r="AC19" i="152"/>
  <c r="AC18" i="152"/>
  <c r="M10" i="95"/>
  <c r="K10" i="95"/>
  <c r="G10" i="95"/>
  <c r="Q10" i="95"/>
  <c r="I10" i="95"/>
  <c r="E21" i="54"/>
  <c r="E25" i="54"/>
  <c r="E27" i="54"/>
  <c r="H29" i="54"/>
  <c r="E20" i="54"/>
  <c r="E29" i="54"/>
  <c r="E26" i="54"/>
  <c r="M29" i="54"/>
  <c r="E24" i="54"/>
  <c r="R29" i="54"/>
  <c r="E15" i="54"/>
  <c r="E13" i="54"/>
  <c r="E17" i="54"/>
  <c r="E16" i="54"/>
  <c r="E11" i="54"/>
  <c r="E18" i="54"/>
  <c r="E23" i="54"/>
  <c r="E12" i="54"/>
  <c r="E28" i="54"/>
  <c r="E19" i="54"/>
  <c r="G13" i="95"/>
  <c r="F21" i="143"/>
  <c r="H21" i="143"/>
  <c r="K21" i="143"/>
  <c r="E17" i="52"/>
  <c r="E20" i="52"/>
  <c r="E26" i="52"/>
  <c r="E28" i="52"/>
  <c r="E13" i="52"/>
  <c r="E29" i="52"/>
  <c r="E18" i="52"/>
  <c r="E27" i="52"/>
  <c r="E16" i="52"/>
  <c r="E11" i="52"/>
  <c r="E23" i="52"/>
  <c r="E14" i="52"/>
  <c r="E12" i="52"/>
  <c r="E15" i="52"/>
  <c r="R29" i="52"/>
  <c r="E25" i="52"/>
  <c r="E22" i="52"/>
  <c r="M29" i="52"/>
  <c r="E19" i="52"/>
  <c r="E21" i="52"/>
  <c r="W16" i="34"/>
  <c r="K23" i="144"/>
  <c r="F23" i="144"/>
  <c r="H23" i="144"/>
  <c r="D31" i="143"/>
  <c r="T31" i="143"/>
  <c r="V31" i="143"/>
  <c r="AN16" i="103"/>
  <c r="AN27" i="103"/>
  <c r="AN24" i="103"/>
  <c r="Q18" i="97"/>
  <c r="K18" i="97"/>
  <c r="N24" i="102"/>
  <c r="O26" i="96"/>
  <c r="K30" i="108"/>
  <c r="O25" i="96"/>
  <c r="O26" i="97"/>
  <c r="O11" i="95"/>
  <c r="G30" i="108"/>
  <c r="M30" i="97"/>
  <c r="M30" i="108"/>
  <c r="Q30" i="108"/>
  <c r="O14" i="141"/>
  <c r="Q30" i="97"/>
  <c r="K30" i="97"/>
  <c r="G30" i="97"/>
  <c r="AN11" i="105" l="1"/>
  <c r="AH28" i="105"/>
  <c r="AH23" i="105"/>
  <c r="P30" i="105"/>
  <c r="Q30" i="105" s="1"/>
  <c r="AB30" i="105" s="1"/>
  <c r="AN14" i="105"/>
  <c r="AH14" i="105"/>
  <c r="F29" i="148"/>
  <c r="AA31" i="147"/>
  <c r="V18" i="98"/>
  <c r="V16" i="98"/>
  <c r="Q21" i="98"/>
  <c r="O30" i="48"/>
  <c r="K30" i="48"/>
  <c r="Q13" i="96"/>
  <c r="I13" i="96"/>
  <c r="M13" i="96"/>
  <c r="K13" i="96"/>
  <c r="G13" i="96"/>
  <c r="O13" i="96" s="1"/>
  <c r="Q20" i="95"/>
  <c r="G30" i="47"/>
  <c r="I30" i="47"/>
  <c r="Q30" i="47"/>
  <c r="Q22" i="95"/>
  <c r="M22" i="95"/>
  <c r="K22" i="95"/>
  <c r="I22" i="95"/>
  <c r="K20" i="95"/>
  <c r="M20" i="95"/>
  <c r="G20" i="95"/>
  <c r="N30" i="95"/>
  <c r="X23" i="68"/>
  <c r="R23" i="68"/>
  <c r="AA13" i="152"/>
  <c r="G23" i="152"/>
  <c r="AN23" i="104"/>
  <c r="P30" i="104"/>
  <c r="Q30" i="104" s="1"/>
  <c r="AN12" i="104"/>
  <c r="AN19" i="104"/>
  <c r="AN17" i="104"/>
  <c r="AN14" i="104"/>
  <c r="AN15" i="104"/>
  <c r="K26" i="145"/>
  <c r="H13" i="143"/>
  <c r="K22" i="108"/>
  <c r="M22" i="108"/>
  <c r="I17" i="141"/>
  <c r="O22" i="141"/>
  <c r="I20" i="141"/>
  <c r="G20" i="141"/>
  <c r="AN23" i="103"/>
  <c r="AN11" i="103"/>
  <c r="AN13" i="103"/>
  <c r="AH19" i="105"/>
  <c r="AH26" i="105"/>
  <c r="AN21" i="103"/>
  <c r="AN15" i="103"/>
  <c r="AN22" i="103"/>
  <c r="AH20" i="105"/>
  <c r="AN30" i="103"/>
  <c r="AH17" i="105"/>
  <c r="AH28" i="103"/>
  <c r="AB28" i="105"/>
  <c r="AH13" i="103"/>
  <c r="AN14" i="103"/>
  <c r="AN26" i="103"/>
  <c r="AN17" i="103"/>
  <c r="AB27" i="104"/>
  <c r="AH18" i="105"/>
  <c r="AH11" i="105"/>
  <c r="AH13" i="105"/>
  <c r="AN28" i="103"/>
  <c r="AN25" i="103"/>
  <c r="AH14" i="103"/>
  <c r="AJ21" i="103" s="1"/>
  <c r="AH16" i="105"/>
  <c r="AH24" i="105"/>
  <c r="AH15" i="105"/>
  <c r="AH27" i="105"/>
  <c r="AH30" i="105"/>
  <c r="AN20" i="103"/>
  <c r="AN12" i="103"/>
  <c r="AN18" i="103"/>
  <c r="AH25" i="105"/>
  <c r="AH21" i="105"/>
  <c r="AH12" i="105"/>
  <c r="AJ24" i="105" s="1"/>
  <c r="AH20" i="104"/>
  <c r="F31" i="155"/>
  <c r="G31" i="155" s="1"/>
  <c r="AB16" i="105"/>
  <c r="AB19" i="105"/>
  <c r="AB12" i="105"/>
  <c r="AD14" i="105" s="1"/>
  <c r="O20" i="94"/>
  <c r="Z13" i="98"/>
  <c r="K25" i="148"/>
  <c r="K32" i="107"/>
  <c r="I32" i="107" s="1"/>
  <c r="AB12" i="98"/>
  <c r="AB14" i="98"/>
  <c r="AB13" i="98"/>
  <c r="H26" i="145"/>
  <c r="AH25" i="104"/>
  <c r="E20" i="50"/>
  <c r="E23" i="50"/>
  <c r="E26" i="50"/>
  <c r="E14" i="50"/>
  <c r="E25" i="50"/>
  <c r="E29" i="50"/>
  <c r="R29" i="50"/>
  <c r="E28" i="50"/>
  <c r="E11" i="50"/>
  <c r="E24" i="50"/>
  <c r="E16" i="50"/>
  <c r="E27" i="50"/>
  <c r="E12" i="50"/>
  <c r="H29" i="50"/>
  <c r="E19" i="50"/>
  <c r="M29" i="50"/>
  <c r="E18" i="50"/>
  <c r="E15" i="50"/>
  <c r="E22" i="50"/>
  <c r="E21" i="50"/>
  <c r="E13" i="50"/>
  <c r="E17" i="50"/>
  <c r="AB23" i="105"/>
  <c r="AB14" i="105"/>
  <c r="AH16" i="104"/>
  <c r="G30" i="49"/>
  <c r="M21" i="98"/>
  <c r="M15" i="108"/>
  <c r="F23" i="148"/>
  <c r="I23" i="97"/>
  <c r="AA14" i="152"/>
  <c r="AA12" i="152"/>
  <c r="M10" i="97"/>
  <c r="I10" i="97"/>
  <c r="Q10" i="97"/>
  <c r="K10" i="97"/>
  <c r="G10" i="97"/>
  <c r="V31" i="147"/>
  <c r="T31" i="147"/>
  <c r="AD16" i="68"/>
  <c r="AH18" i="103"/>
  <c r="K26" i="95"/>
  <c r="F23" i="146"/>
  <c r="H23" i="146"/>
  <c r="K23" i="146"/>
  <c r="AB25" i="105"/>
  <c r="AB17" i="105"/>
  <c r="AH25" i="103"/>
  <c r="AH20" i="103"/>
  <c r="AT30" i="104"/>
  <c r="K20" i="148"/>
  <c r="AN30" i="104"/>
  <c r="E25" i="55"/>
  <c r="Y18" i="152"/>
  <c r="Y19" i="152"/>
  <c r="AA13" i="98"/>
  <c r="AA14" i="98"/>
  <c r="AA12" i="98"/>
  <c r="K10" i="141"/>
  <c r="G10" i="141"/>
  <c r="AB27" i="105"/>
  <c r="AH26" i="104"/>
  <c r="AH19" i="103"/>
  <c r="AH18" i="104"/>
  <c r="AH26" i="103"/>
  <c r="AT30" i="105"/>
  <c r="H14" i="145"/>
  <c r="F14" i="145"/>
  <c r="K14" i="145"/>
  <c r="AB15" i="105"/>
  <c r="AB24" i="105"/>
  <c r="AB21" i="105"/>
  <c r="AB11" i="105"/>
  <c r="O13" i="141"/>
  <c r="W20" i="34"/>
  <c r="Z14" i="98"/>
  <c r="H13" i="146"/>
  <c r="F13" i="146"/>
  <c r="K13" i="146"/>
  <c r="U30" i="47"/>
  <c r="K30" i="47"/>
  <c r="Y30" i="47"/>
  <c r="O30" i="47"/>
  <c r="I18" i="107"/>
  <c r="I28" i="107"/>
  <c r="K30" i="141"/>
  <c r="I30" i="141"/>
  <c r="O30" i="141" s="1"/>
  <c r="Q30" i="141"/>
  <c r="M30" i="141"/>
  <c r="G30" i="141"/>
  <c r="W30" i="48"/>
  <c r="AH21" i="103"/>
  <c r="AH27" i="103"/>
  <c r="AH12" i="103"/>
  <c r="AH30" i="103"/>
  <c r="AT30" i="103"/>
  <c r="G21" i="97"/>
  <c r="M21" i="97"/>
  <c r="Q21" i="97"/>
  <c r="K21" i="97"/>
  <c r="I21" i="97"/>
  <c r="O15" i="79"/>
  <c r="U15" i="79"/>
  <c r="I15" i="79"/>
  <c r="L15" i="79"/>
  <c r="R15" i="79"/>
  <c r="F15" i="79"/>
  <c r="X15" i="79"/>
  <c r="AA15" i="79"/>
  <c r="AC21" i="79"/>
  <c r="M20" i="108"/>
  <c r="I20" i="108"/>
  <c r="G20" i="108"/>
  <c r="K20" i="108"/>
  <c r="W26" i="34"/>
  <c r="I20" i="96"/>
  <c r="M23" i="97"/>
  <c r="AC12" i="152"/>
  <c r="W14" i="152"/>
  <c r="K24" i="94"/>
  <c r="I24" i="94"/>
  <c r="G24" i="94"/>
  <c r="M24" i="94"/>
  <c r="Q24" i="94"/>
  <c r="L27" i="107"/>
  <c r="I27" i="107"/>
  <c r="H20" i="148"/>
  <c r="H16" i="143"/>
  <c r="K16" i="143"/>
  <c r="F16" i="143"/>
  <c r="H16" i="148"/>
  <c r="F16" i="148"/>
  <c r="K16" i="148"/>
  <c r="I19" i="94"/>
  <c r="K19" i="94"/>
  <c r="G19" i="94"/>
  <c r="Q19" i="94"/>
  <c r="M19" i="94"/>
  <c r="K23" i="97"/>
  <c r="D31" i="146"/>
  <c r="O31" i="146"/>
  <c r="M31" i="146"/>
  <c r="AN21" i="104"/>
  <c r="AN26" i="104"/>
  <c r="AN24" i="104"/>
  <c r="AN20" i="104"/>
  <c r="AN25" i="104"/>
  <c r="AN27" i="104"/>
  <c r="AN13" i="104"/>
  <c r="K31" i="139"/>
  <c r="Y31" i="139"/>
  <c r="F31" i="139"/>
  <c r="K15" i="141"/>
  <c r="G15" i="141"/>
  <c r="I15" i="141"/>
  <c r="O31" i="143"/>
  <c r="M31" i="143"/>
  <c r="AT11" i="103"/>
  <c r="AT23" i="103"/>
  <c r="AT14" i="103"/>
  <c r="AT19" i="103"/>
  <c r="AT26" i="103"/>
  <c r="AT24" i="103"/>
  <c r="AT28" i="103"/>
  <c r="AT17" i="103"/>
  <c r="AT16" i="103"/>
  <c r="AT25" i="103"/>
  <c r="AT15" i="103"/>
  <c r="AT20" i="103"/>
  <c r="AT27" i="103"/>
  <c r="AT13" i="103"/>
  <c r="AT21" i="103"/>
  <c r="AT22" i="103"/>
  <c r="AT12" i="103"/>
  <c r="AT18" i="103"/>
  <c r="G21" i="141"/>
  <c r="I21" i="141"/>
  <c r="K21" i="141"/>
  <c r="V31" i="148"/>
  <c r="T31" i="148"/>
  <c r="Z14" i="152"/>
  <c r="Z12" i="152"/>
  <c r="M23" i="152"/>
  <c r="Z13" i="152"/>
  <c r="K19" i="144"/>
  <c r="F19" i="144"/>
  <c r="H19" i="144"/>
  <c r="G12" i="94"/>
  <c r="Q12" i="94"/>
  <c r="I12" i="94"/>
  <c r="M12" i="94"/>
  <c r="H27" i="111"/>
  <c r="D27" i="111"/>
  <c r="P27" i="111"/>
  <c r="L27" i="111"/>
  <c r="F27" i="111"/>
  <c r="N27" i="111"/>
  <c r="J27" i="111"/>
  <c r="Q30" i="49"/>
  <c r="U30" i="49"/>
  <c r="S30" i="49"/>
  <c r="Y30" i="49"/>
  <c r="M30" i="49"/>
  <c r="O30" i="49"/>
  <c r="K19" i="145"/>
  <c r="F19" i="145"/>
  <c r="H20" i="142"/>
  <c r="F20" i="142"/>
  <c r="K20" i="142"/>
  <c r="F20" i="143"/>
  <c r="K20" i="143"/>
  <c r="H20" i="143"/>
  <c r="AD12" i="68"/>
  <c r="V12" i="92"/>
  <c r="V13" i="92"/>
  <c r="H18" i="143"/>
  <c r="K18" i="143"/>
  <c r="I27" i="108"/>
  <c r="K27" i="108"/>
  <c r="G27" i="108"/>
  <c r="M27" i="108"/>
  <c r="H22" i="146"/>
  <c r="K22" i="146"/>
  <c r="F22" i="146"/>
  <c r="F20" i="147"/>
  <c r="H20" i="147"/>
  <c r="H13" i="144"/>
  <c r="F13" i="144"/>
  <c r="K13" i="144"/>
  <c r="Q15" i="94"/>
  <c r="G15" i="94"/>
  <c r="O15" i="94" s="1"/>
  <c r="Q12" i="96"/>
  <c r="M12" i="96"/>
  <c r="K12" i="96"/>
  <c r="G12" i="96"/>
  <c r="K12" i="94"/>
  <c r="AH15" i="104"/>
  <c r="AH27" i="104"/>
  <c r="AH16" i="103"/>
  <c r="F12" i="143"/>
  <c r="H12" i="143"/>
  <c r="K12" i="143"/>
  <c r="M20" i="96"/>
  <c r="K25" i="94"/>
  <c r="Q25" i="94"/>
  <c r="G25" i="94"/>
  <c r="O25" i="94" s="1"/>
  <c r="I25" i="94"/>
  <c r="M25" i="94"/>
  <c r="Z18" i="152"/>
  <c r="Z19" i="152"/>
  <c r="Z17" i="152"/>
  <c r="I21" i="106"/>
  <c r="G25" i="108"/>
  <c r="K25" i="108"/>
  <c r="I25" i="108"/>
  <c r="M25" i="108"/>
  <c r="W15" i="34"/>
  <c r="G22" i="96"/>
  <c r="K22" i="96"/>
  <c r="I22" i="96"/>
  <c r="M22" i="96"/>
  <c r="Q22" i="96"/>
  <c r="K21" i="94"/>
  <c r="Q21" i="94"/>
  <c r="M21" i="94"/>
  <c r="K15" i="97"/>
  <c r="G15" i="97"/>
  <c r="I15" i="97"/>
  <c r="M15" i="97"/>
  <c r="Q15" i="97"/>
  <c r="W13" i="152"/>
  <c r="K18" i="147"/>
  <c r="H18" i="147"/>
  <c r="F18" i="147"/>
  <c r="I21" i="94"/>
  <c r="M25" i="95"/>
  <c r="K25" i="95"/>
  <c r="I25" i="95"/>
  <c r="G25" i="95"/>
  <c r="Q25" i="95"/>
  <c r="G20" i="96"/>
  <c r="K22" i="145"/>
  <c r="H22" i="145"/>
  <c r="F22" i="145"/>
  <c r="AN19" i="105"/>
  <c r="AN18" i="105"/>
  <c r="AN25" i="105"/>
  <c r="AN27" i="105"/>
  <c r="AN22" i="105"/>
  <c r="AN28" i="105"/>
  <c r="AN23" i="105"/>
  <c r="AP28" i="105" s="1"/>
  <c r="AN15" i="105"/>
  <c r="AN13" i="105"/>
  <c r="AN12" i="105"/>
  <c r="AN26" i="105"/>
  <c r="AN20" i="105"/>
  <c r="AP17" i="105" s="1"/>
  <c r="AN21" i="105"/>
  <c r="AN16" i="105"/>
  <c r="Q23" i="94"/>
  <c r="I23" i="94"/>
  <c r="G23" i="94"/>
  <c r="M23" i="94"/>
  <c r="O17" i="141"/>
  <c r="Y13" i="152"/>
  <c r="Y14" i="152"/>
  <c r="K23" i="152"/>
  <c r="V31" i="145"/>
  <c r="T31" i="145"/>
  <c r="AH17" i="103"/>
  <c r="AJ16" i="103" s="1"/>
  <c r="AH12" i="104"/>
  <c r="AH23" i="104"/>
  <c r="AH28" i="104"/>
  <c r="AH23" i="103"/>
  <c r="F27" i="147"/>
  <c r="K27" i="147"/>
  <c r="K23" i="142"/>
  <c r="H23" i="142"/>
  <c r="F23" i="142"/>
  <c r="Q21" i="96"/>
  <c r="G21" i="96"/>
  <c r="K21" i="96"/>
  <c r="M21" i="96"/>
  <c r="I21" i="96"/>
  <c r="AC31" i="142"/>
  <c r="AA31" i="142"/>
  <c r="I12" i="95"/>
  <c r="G12" i="95"/>
  <c r="M12" i="95"/>
  <c r="K12" i="95"/>
  <c r="Q12" i="95"/>
  <c r="K13" i="145"/>
  <c r="F13" i="145"/>
  <c r="H13" i="145"/>
  <c r="K15" i="108"/>
  <c r="F24" i="144"/>
  <c r="H24" i="144"/>
  <c r="K24" i="144"/>
  <c r="F29" i="142"/>
  <c r="K29" i="142"/>
  <c r="H29" i="142"/>
  <c r="AA31" i="148"/>
  <c r="AC31" i="148"/>
  <c r="F25" i="148"/>
  <c r="H25" i="148"/>
  <c r="AD16" i="79"/>
  <c r="K19" i="97"/>
  <c r="Q19" i="97"/>
  <c r="I19" i="97"/>
  <c r="E14" i="54"/>
  <c r="E22" i="54"/>
  <c r="Y17" i="98"/>
  <c r="K21" i="98"/>
  <c r="Y16" i="98"/>
  <c r="Y18" i="98"/>
  <c r="K17" i="146"/>
  <c r="F17" i="146"/>
  <c r="H17" i="146"/>
  <c r="K19" i="141"/>
  <c r="I19" i="141"/>
  <c r="AB18" i="152"/>
  <c r="AB17" i="152"/>
  <c r="M23" i="96"/>
  <c r="Q23" i="96"/>
  <c r="K23" i="96"/>
  <c r="I23" i="96"/>
  <c r="G23" i="96"/>
  <c r="F25" i="147"/>
  <c r="K25" i="147"/>
  <c r="H25" i="147"/>
  <c r="F15" i="125"/>
  <c r="U15" i="125"/>
  <c r="L15" i="125"/>
  <c r="AA15" i="125"/>
  <c r="V31" i="146"/>
  <c r="T31" i="146"/>
  <c r="K12" i="147"/>
  <c r="H12" i="147"/>
  <c r="G18" i="97"/>
  <c r="M18" i="97"/>
  <c r="AB26" i="105"/>
  <c r="AB18" i="105"/>
  <c r="AH13" i="104"/>
  <c r="AH15" i="103"/>
  <c r="AH14" i="104"/>
  <c r="AH17" i="104"/>
  <c r="AH19" i="104"/>
  <c r="AH11" i="103"/>
  <c r="D31" i="148"/>
  <c r="K20" i="144"/>
  <c r="H20" i="144"/>
  <c r="F20" i="144"/>
  <c r="I18" i="141"/>
  <c r="G18" i="141"/>
  <c r="K18" i="141"/>
  <c r="F24" i="147"/>
  <c r="H24" i="147"/>
  <c r="K24" i="147"/>
  <c r="G13" i="94"/>
  <c r="M13" i="94"/>
  <c r="K13" i="94"/>
  <c r="Q13" i="94"/>
  <c r="I13" i="94"/>
  <c r="Q17" i="97"/>
  <c r="G17" i="97"/>
  <c r="K17" i="97"/>
  <c r="I17" i="97"/>
  <c r="M17" i="97"/>
  <c r="K28" i="142"/>
  <c r="F28" i="142"/>
  <c r="H28" i="142"/>
  <c r="O12" i="141"/>
  <c r="H26" i="147"/>
  <c r="F26" i="147"/>
  <c r="F25" i="144"/>
  <c r="H25" i="144"/>
  <c r="K25" i="144"/>
  <c r="V15" i="92"/>
  <c r="G24" i="96"/>
  <c r="K13" i="97"/>
  <c r="G13" i="97"/>
  <c r="M13" i="97"/>
  <c r="I13" i="97"/>
  <c r="Q13" i="97"/>
  <c r="G19" i="95"/>
  <c r="K19" i="95"/>
  <c r="I19" i="95"/>
  <c r="M19" i="95"/>
  <c r="Q19" i="95"/>
  <c r="I30" i="106"/>
  <c r="O20" i="141"/>
  <c r="AB18" i="98"/>
  <c r="AB17" i="98"/>
  <c r="AB16" i="98"/>
  <c r="X13" i="98"/>
  <c r="X12" i="98"/>
  <c r="X14" i="98"/>
  <c r="I21" i="98"/>
  <c r="I23" i="141"/>
  <c r="K23" i="141"/>
  <c r="G23" i="141"/>
  <c r="L16" i="107"/>
  <c r="I16" i="107"/>
  <c r="K26" i="148"/>
  <c r="H26" i="148"/>
  <c r="K10" i="108"/>
  <c r="N29" i="108"/>
  <c r="Y31" i="134"/>
  <c r="K31" i="134"/>
  <c r="H31" i="134"/>
  <c r="R31" i="134"/>
  <c r="G16" i="97"/>
  <c r="M16" i="97"/>
  <c r="K16" i="97"/>
  <c r="Q16" i="97"/>
  <c r="F12" i="145"/>
  <c r="K12" i="145"/>
  <c r="H12" i="145"/>
  <c r="H14" i="142"/>
  <c r="F14" i="142"/>
  <c r="K14" i="142"/>
  <c r="K24" i="145"/>
  <c r="F24" i="145"/>
  <c r="H24" i="145"/>
  <c r="H16" i="145"/>
  <c r="F16" i="145"/>
  <c r="U23" i="68"/>
  <c r="I23" i="68"/>
  <c r="AA23" i="68"/>
  <c r="L23" i="68"/>
  <c r="O23" i="68"/>
  <c r="F23" i="68"/>
  <c r="Q13" i="95"/>
  <c r="I13" i="95"/>
  <c r="AD13" i="68"/>
  <c r="Q23" i="95"/>
  <c r="K23" i="95"/>
  <c r="I23" i="95"/>
  <c r="G23" i="95"/>
  <c r="AB22" i="105"/>
  <c r="AB13" i="105"/>
  <c r="AB20" i="105"/>
  <c r="O27" i="96"/>
  <c r="P30" i="103"/>
  <c r="Q30" i="103" s="1"/>
  <c r="AB25" i="103" s="1"/>
  <c r="AH24" i="104"/>
  <c r="AH30" i="104"/>
  <c r="W30" i="47"/>
  <c r="AH22" i="104"/>
  <c r="L25" i="107"/>
  <c r="I25" i="107"/>
  <c r="G27" i="97"/>
  <c r="K27" i="97"/>
  <c r="M27" i="97"/>
  <c r="I27" i="97"/>
  <c r="Q27" i="97"/>
  <c r="AD14" i="68"/>
  <c r="I24" i="96"/>
  <c r="I20" i="97"/>
  <c r="G20" i="97"/>
  <c r="K20" i="97"/>
  <c r="Q20" i="97"/>
  <c r="M20" i="97"/>
  <c r="M31" i="147"/>
  <c r="O31" i="147"/>
  <c r="I25" i="141"/>
  <c r="G25" i="141"/>
  <c r="H22" i="144"/>
  <c r="F22" i="144"/>
  <c r="K22" i="144"/>
  <c r="K25" i="141"/>
  <c r="I26" i="95"/>
  <c r="AC14" i="152"/>
  <c r="H22" i="142"/>
  <c r="F22" i="142"/>
  <c r="K22" i="142"/>
  <c r="Q16" i="95"/>
  <c r="K16" i="95"/>
  <c r="M16" i="95"/>
  <c r="I16" i="95"/>
  <c r="G16" i="95"/>
  <c r="AA31" i="144"/>
  <c r="AC31" i="144"/>
  <c r="F21" i="145"/>
  <c r="D31" i="142"/>
  <c r="K31" i="142" s="1"/>
  <c r="K18" i="144"/>
  <c r="F18" i="144"/>
  <c r="I16" i="97"/>
  <c r="M13" i="95"/>
  <c r="O13" i="95" s="1"/>
  <c r="AH24" i="103"/>
  <c r="AP29" i="104"/>
  <c r="AR29" i="104" s="1"/>
  <c r="AH21" i="104"/>
  <c r="I26" i="141"/>
  <c r="G26" i="141"/>
  <c r="K26" i="141"/>
  <c r="F27" i="109"/>
  <c r="H27" i="109"/>
  <c r="L27" i="109"/>
  <c r="J27" i="109"/>
  <c r="N27" i="109"/>
  <c r="D27" i="109"/>
  <c r="P27" i="109"/>
  <c r="K23" i="148"/>
  <c r="G15" i="108"/>
  <c r="Q14" i="96"/>
  <c r="K14" i="96"/>
  <c r="I14" i="96"/>
  <c r="G14" i="96"/>
  <c r="M14" i="96"/>
  <c r="K20" i="96"/>
  <c r="AT15" i="104"/>
  <c r="AT13" i="104"/>
  <c r="AT20" i="104"/>
  <c r="AT16" i="104"/>
  <c r="AT11" i="104"/>
  <c r="AT25" i="104"/>
  <c r="AT26" i="104"/>
  <c r="AT14" i="104"/>
  <c r="AT21" i="104"/>
  <c r="AT22" i="104"/>
  <c r="AT28" i="104"/>
  <c r="AT24" i="104"/>
  <c r="AT17" i="104"/>
  <c r="AT27" i="104"/>
  <c r="AT19" i="104"/>
  <c r="AT12" i="104"/>
  <c r="AT18" i="104"/>
  <c r="AT23" i="104"/>
  <c r="Q18" i="95"/>
  <c r="G18" i="95"/>
  <c r="I18" i="95"/>
  <c r="K18" i="95"/>
  <c r="M18" i="95"/>
  <c r="Q14" i="94"/>
  <c r="G14" i="94"/>
  <c r="M14" i="94"/>
  <c r="K14" i="94"/>
  <c r="I14" i="94"/>
  <c r="O17" i="108"/>
  <c r="G11" i="141"/>
  <c r="K11" i="141"/>
  <c r="N29" i="141"/>
  <c r="G29" i="141" s="1"/>
  <c r="I11" i="141"/>
  <c r="W17" i="98"/>
  <c r="W16" i="98"/>
  <c r="W18" i="98"/>
  <c r="Q18" i="96"/>
  <c r="M18" i="96"/>
  <c r="K18" i="96"/>
  <c r="I18" i="96"/>
  <c r="G18" i="96"/>
  <c r="AB12" i="152"/>
  <c r="AB14" i="152"/>
  <c r="AB13" i="152"/>
  <c r="Q23" i="152"/>
  <c r="F27" i="146"/>
  <c r="K27" i="146"/>
  <c r="E31" i="84"/>
  <c r="G31" i="84"/>
  <c r="I31" i="84"/>
  <c r="E20" i="56"/>
  <c r="E16" i="56"/>
  <c r="E13" i="56"/>
  <c r="E24" i="56"/>
  <c r="R29" i="56"/>
  <c r="E12" i="56"/>
  <c r="E15" i="56"/>
  <c r="E21" i="56"/>
  <c r="E25" i="56"/>
  <c r="E17" i="56"/>
  <c r="E18" i="56"/>
  <c r="E27" i="56"/>
  <c r="E14" i="56"/>
  <c r="E29" i="56"/>
  <c r="E28" i="56"/>
  <c r="E23" i="56"/>
  <c r="H29" i="56"/>
  <c r="E19" i="56"/>
  <c r="E26" i="56"/>
  <c r="E22" i="56"/>
  <c r="E11" i="56"/>
  <c r="M29" i="56"/>
  <c r="G21" i="98"/>
  <c r="F14" i="148"/>
  <c r="H14" i="148"/>
  <c r="K14" i="148"/>
  <c r="F27" i="148"/>
  <c r="K27" i="148"/>
  <c r="H27" i="148"/>
  <c r="H21" i="144"/>
  <c r="F21" i="144"/>
  <c r="K21" i="144"/>
  <c r="K27" i="143"/>
  <c r="H27" i="143"/>
  <c r="F27" i="143"/>
  <c r="K13" i="148"/>
  <c r="F13" i="148"/>
  <c r="H13" i="148"/>
  <c r="T31" i="144"/>
  <c r="V31" i="144"/>
  <c r="K25" i="145"/>
  <c r="H25" i="145"/>
  <c r="F25" i="145"/>
  <c r="F25" i="142"/>
  <c r="H25" i="142"/>
  <c r="K25" i="142"/>
  <c r="AA18" i="98"/>
  <c r="AA16" i="98"/>
  <c r="AA17" i="98"/>
  <c r="O21" i="98"/>
  <c r="W10" i="34"/>
  <c r="E27" i="57"/>
  <c r="E28" i="57"/>
  <c r="E29" i="57"/>
  <c r="E26" i="57"/>
  <c r="E22" i="57"/>
  <c r="E20" i="57"/>
  <c r="E21" i="57"/>
  <c r="E24" i="57"/>
  <c r="E16" i="57"/>
  <c r="H29" i="57"/>
  <c r="E23" i="57"/>
  <c r="E11" i="57"/>
  <c r="E13" i="57"/>
  <c r="E17" i="57"/>
  <c r="E18" i="57"/>
  <c r="R29" i="57"/>
  <c r="E12" i="57"/>
  <c r="E19" i="57"/>
  <c r="E15" i="57"/>
  <c r="M29" i="57"/>
  <c r="E25" i="57"/>
  <c r="X17" i="98"/>
  <c r="X18" i="98"/>
  <c r="X16" i="98"/>
  <c r="K15" i="146"/>
  <c r="F15" i="146"/>
  <c r="H15" i="146"/>
  <c r="M19" i="96"/>
  <c r="K19" i="96"/>
  <c r="I19" i="96"/>
  <c r="Q19" i="96"/>
  <c r="G19" i="96"/>
  <c r="H19" i="143"/>
  <c r="K19" i="143"/>
  <c r="F19" i="143"/>
  <c r="AT15" i="105"/>
  <c r="AT27" i="105"/>
  <c r="AT23" i="105"/>
  <c r="AT19" i="105"/>
  <c r="AT14" i="105"/>
  <c r="AT18" i="105"/>
  <c r="AT20" i="105"/>
  <c r="AT13" i="105"/>
  <c r="AT28" i="105"/>
  <c r="AT16" i="105"/>
  <c r="AT25" i="105"/>
  <c r="AT26" i="105"/>
  <c r="AT11" i="105"/>
  <c r="AT12" i="105"/>
  <c r="AT24" i="105"/>
  <c r="AT17" i="105"/>
  <c r="AT22" i="105"/>
  <c r="AT21" i="105"/>
  <c r="G10" i="108"/>
  <c r="P27" i="112"/>
  <c r="L27" i="112"/>
  <c r="F27" i="112"/>
  <c r="N27" i="112"/>
  <c r="J27" i="112"/>
  <c r="H27" i="112"/>
  <c r="D27" i="112"/>
  <c r="K23" i="108"/>
  <c r="I23" i="108"/>
  <c r="G23" i="108"/>
  <c r="M23" i="108"/>
  <c r="P27" i="110"/>
  <c r="L27" i="110"/>
  <c r="H27" i="110"/>
  <c r="D27" i="110"/>
  <c r="F27" i="110"/>
  <c r="N27" i="110"/>
  <c r="J27" i="110"/>
  <c r="D31" i="147"/>
  <c r="Y31" i="147" s="1"/>
  <c r="AH11" i="104"/>
  <c r="AJ15" i="104" s="1"/>
  <c r="M31" i="144"/>
  <c r="O31" i="144"/>
  <c r="D31" i="144"/>
  <c r="O12" i="96"/>
  <c r="M23" i="95"/>
  <c r="O24" i="108"/>
  <c r="O25" i="97"/>
  <c r="O24" i="95"/>
  <c r="AP25" i="104"/>
  <c r="AP11" i="104"/>
  <c r="O24" i="97"/>
  <c r="O10" i="95"/>
  <c r="O21" i="95"/>
  <c r="AP12" i="105"/>
  <c r="AQ12" i="105" s="1"/>
  <c r="O11" i="108"/>
  <c r="W30" i="49"/>
  <c r="O11" i="94"/>
  <c r="W30" i="34"/>
  <c r="O19" i="108"/>
  <c r="O12" i="97"/>
  <c r="P16" i="43"/>
  <c r="P25" i="43"/>
  <c r="P24" i="43"/>
  <c r="P15" i="43"/>
  <c r="P20" i="43"/>
  <c r="P14" i="43"/>
  <c r="P22" i="43"/>
  <c r="P28" i="43"/>
  <c r="P11" i="43"/>
  <c r="P26" i="43"/>
  <c r="P18" i="43"/>
  <c r="P19" i="43"/>
  <c r="P12" i="43"/>
  <c r="P13" i="43"/>
  <c r="P27" i="43"/>
  <c r="P29" i="43"/>
  <c r="P23" i="43"/>
  <c r="P17" i="43"/>
  <c r="P21" i="43"/>
  <c r="AJ20" i="103"/>
  <c r="O16" i="96"/>
  <c r="O28" i="70"/>
  <c r="P28" i="70"/>
  <c r="P16" i="70"/>
  <c r="O16" i="70"/>
  <c r="O22" i="97"/>
  <c r="O27" i="94"/>
  <c r="AP29" i="105"/>
  <c r="P17" i="70"/>
  <c r="O17" i="70"/>
  <c r="P29" i="70"/>
  <c r="O29" i="70"/>
  <c r="O22" i="94"/>
  <c r="O16" i="94"/>
  <c r="I30" i="96"/>
  <c r="Q30" i="96"/>
  <c r="M30" i="96"/>
  <c r="G30" i="96"/>
  <c r="K30" i="96"/>
  <c r="O21" i="108"/>
  <c r="K31" i="145"/>
  <c r="H31" i="145"/>
  <c r="Y31" i="145"/>
  <c r="R31" i="145"/>
  <c r="O19" i="70"/>
  <c r="P19" i="70"/>
  <c r="AB11" i="103"/>
  <c r="AB17" i="103"/>
  <c r="AB20" i="103"/>
  <c r="AB28" i="103"/>
  <c r="AB14" i="103"/>
  <c r="AB24" i="103"/>
  <c r="AB21" i="103"/>
  <c r="AB13" i="103"/>
  <c r="AB30" i="103"/>
  <c r="AB26" i="103"/>
  <c r="O31" i="70"/>
  <c r="P31" i="70"/>
  <c r="O27" i="70"/>
  <c r="P27" i="70"/>
  <c r="O14" i="95"/>
  <c r="P28" i="102"/>
  <c r="P14" i="102"/>
  <c r="P10" i="102"/>
  <c r="P25" i="102"/>
  <c r="P17" i="102"/>
  <c r="P27" i="102"/>
  <c r="P12" i="102"/>
  <c r="P23" i="102"/>
  <c r="P16" i="102"/>
  <c r="P21" i="102"/>
  <c r="P19" i="102"/>
  <c r="P26" i="102"/>
  <c r="P13" i="102"/>
  <c r="P15" i="102"/>
  <c r="P22" i="102"/>
  <c r="P11" i="102"/>
  <c r="P24" i="102"/>
  <c r="P20" i="102"/>
  <c r="P18" i="102"/>
  <c r="AB17" i="104"/>
  <c r="O26" i="108"/>
  <c r="O18" i="108"/>
  <c r="O18" i="94"/>
  <c r="F31" i="145"/>
  <c r="AP11" i="105"/>
  <c r="AP16" i="105"/>
  <c r="O20" i="70"/>
  <c r="P20" i="70"/>
  <c r="E31" i="106"/>
  <c r="I31" i="106"/>
  <c r="AP20" i="105"/>
  <c r="O14" i="108"/>
  <c r="O32" i="70"/>
  <c r="P32" i="70"/>
  <c r="P14" i="70"/>
  <c r="O14" i="70"/>
  <c r="O13" i="70"/>
  <c r="P13" i="70"/>
  <c r="O20" i="95"/>
  <c r="O17" i="96"/>
  <c r="O22" i="108"/>
  <c r="O12" i="108"/>
  <c r="O14" i="97"/>
  <c r="AB14" i="104"/>
  <c r="O11" i="96"/>
  <c r="AB21" i="104"/>
  <c r="AP27" i="103"/>
  <c r="AP11" i="103"/>
  <c r="AP20" i="103"/>
  <c r="AP24" i="103"/>
  <c r="AP23" i="103"/>
  <c r="AP26" i="103"/>
  <c r="AP15" i="103"/>
  <c r="AP12" i="103"/>
  <c r="AJ17" i="103"/>
  <c r="AJ22" i="105"/>
  <c r="AJ26" i="105"/>
  <c r="AJ27" i="105"/>
  <c r="AJ13" i="105"/>
  <c r="AJ15" i="105"/>
  <c r="O25" i="70"/>
  <c r="P25" i="70"/>
  <c r="P30" i="70"/>
  <c r="O30" i="70"/>
  <c r="P21" i="70"/>
  <c r="O21" i="70"/>
  <c r="O25" i="36"/>
  <c r="O26" i="36"/>
  <c r="O12" i="36"/>
  <c r="O16" i="36"/>
  <c r="O18" i="36"/>
  <c r="O17" i="36"/>
  <c r="O19" i="36"/>
  <c r="O22" i="36"/>
  <c r="O11" i="36"/>
  <c r="O24" i="36"/>
  <c r="O13" i="36"/>
  <c r="O21" i="36"/>
  <c r="O20" i="36"/>
  <c r="O15" i="36"/>
  <c r="O28" i="36"/>
  <c r="O29" i="36"/>
  <c r="O14" i="36"/>
  <c r="O23" i="36"/>
  <c r="O27" i="36"/>
  <c r="AD21" i="68"/>
  <c r="AB18" i="104"/>
  <c r="O17" i="95"/>
  <c r="O24" i="141"/>
  <c r="O27" i="95"/>
  <c r="P18" i="70"/>
  <c r="O18" i="70"/>
  <c r="O22" i="70"/>
  <c r="P22" i="70"/>
  <c r="P26" i="70"/>
  <c r="O26" i="70"/>
  <c r="AB22" i="104"/>
  <c r="O10" i="94"/>
  <c r="O26" i="94"/>
  <c r="O16" i="108"/>
  <c r="O13" i="108"/>
  <c r="Y31" i="143"/>
  <c r="K31" i="143"/>
  <c r="F31" i="143"/>
  <c r="H31" i="143"/>
  <c r="R31" i="143"/>
  <c r="AB26" i="104"/>
  <c r="AB12" i="104"/>
  <c r="AB16" i="104"/>
  <c r="AB23" i="104"/>
  <c r="AB30" i="104"/>
  <c r="AB13" i="104"/>
  <c r="AB19" i="104"/>
  <c r="AB28" i="104"/>
  <c r="AB15" i="104"/>
  <c r="AB11" i="104"/>
  <c r="AB20" i="104"/>
  <c r="AB25" i="104"/>
  <c r="P23" i="70"/>
  <c r="O23" i="70"/>
  <c r="O24" i="70"/>
  <c r="P24" i="70"/>
  <c r="O15" i="70"/>
  <c r="P15" i="70"/>
  <c r="AB24" i="104"/>
  <c r="M30" i="94"/>
  <c r="K30" i="94"/>
  <c r="G30" i="94"/>
  <c r="Q30" i="94"/>
  <c r="I30" i="94"/>
  <c r="AD19" i="79"/>
  <c r="O30" i="97"/>
  <c r="O30" i="108"/>
  <c r="AD12" i="105"/>
  <c r="AD27" i="105"/>
  <c r="AD21" i="105"/>
  <c r="L32" i="107" l="1"/>
  <c r="AR17" i="105"/>
  <c r="AQ17" i="105"/>
  <c r="AP13" i="105"/>
  <c r="AR13" i="105" s="1"/>
  <c r="AP27" i="105"/>
  <c r="AJ19" i="105"/>
  <c r="AJ20" i="105"/>
  <c r="O19" i="97"/>
  <c r="O10" i="97"/>
  <c r="O21" i="96"/>
  <c r="O22" i="95"/>
  <c r="O26" i="95"/>
  <c r="K30" i="95"/>
  <c r="Q30" i="95"/>
  <c r="G30" i="95"/>
  <c r="M30" i="95"/>
  <c r="I30" i="95"/>
  <c r="AP27" i="104"/>
  <c r="O26" i="141"/>
  <c r="F31" i="106"/>
  <c r="G31" i="106" s="1"/>
  <c r="O15" i="108"/>
  <c r="AP19" i="103"/>
  <c r="AP17" i="104"/>
  <c r="AJ17" i="105"/>
  <c r="AK17" i="105" s="1"/>
  <c r="AJ11" i="103"/>
  <c r="AP22" i="103"/>
  <c r="AP25" i="105"/>
  <c r="AQ25" i="105" s="1"/>
  <c r="AP14" i="105"/>
  <c r="AP21" i="104"/>
  <c r="AJ23" i="103"/>
  <c r="AP16" i="103"/>
  <c r="AP15" i="105"/>
  <c r="AQ15" i="105" s="1"/>
  <c r="AD18" i="105"/>
  <c r="AF18" i="105" s="1"/>
  <c r="AP18" i="105"/>
  <c r="AJ14" i="105"/>
  <c r="AP13" i="103"/>
  <c r="AD26" i="105"/>
  <c r="AP19" i="105"/>
  <c r="AR19" i="105" s="1"/>
  <c r="AJ29" i="105"/>
  <c r="AP23" i="105"/>
  <c r="AR23" i="105" s="1"/>
  <c r="AP28" i="103"/>
  <c r="AP24" i="105"/>
  <c r="AQ24" i="105" s="1"/>
  <c r="AJ14" i="104"/>
  <c r="AP15" i="104"/>
  <c r="AP16" i="104"/>
  <c r="AP24" i="104"/>
  <c r="AR24" i="104" s="1"/>
  <c r="AP22" i="105"/>
  <c r="AD23" i="105"/>
  <c r="AJ26" i="103"/>
  <c r="AP13" i="104"/>
  <c r="AP12" i="104"/>
  <c r="AJ22" i="103"/>
  <c r="AJ16" i="105"/>
  <c r="AP21" i="105"/>
  <c r="AR21" i="105" s="1"/>
  <c r="AD11" i="105"/>
  <c r="AD25" i="105"/>
  <c r="AE25" i="105" s="1"/>
  <c r="AD13" i="105"/>
  <c r="AE13" i="105" s="1"/>
  <c r="AJ21" i="105"/>
  <c r="AJ25" i="105"/>
  <c r="AL25" i="105" s="1"/>
  <c r="AP18" i="103"/>
  <c r="AP29" i="103"/>
  <c r="AP21" i="103"/>
  <c r="AQ21" i="103" s="1"/>
  <c r="AP23" i="104"/>
  <c r="AJ24" i="103"/>
  <c r="AP26" i="104"/>
  <c r="AQ26" i="104" s="1"/>
  <c r="AP18" i="104"/>
  <c r="AJ13" i="103"/>
  <c r="AD22" i="105"/>
  <c r="AJ19" i="103"/>
  <c r="AJ23" i="105"/>
  <c r="AL23" i="105" s="1"/>
  <c r="AP20" i="104"/>
  <c r="AD24" i="105"/>
  <c r="AD15" i="105"/>
  <c r="AF15" i="105" s="1"/>
  <c r="AJ28" i="105"/>
  <c r="AP25" i="103"/>
  <c r="AP22" i="104"/>
  <c r="AP28" i="104"/>
  <c r="AP17" i="103"/>
  <c r="AQ17" i="103" s="1"/>
  <c r="AJ11" i="105"/>
  <c r="AD19" i="105"/>
  <c r="AF19" i="105" s="1"/>
  <c r="AJ18" i="105"/>
  <c r="AL18" i="105" s="1"/>
  <c r="AJ12" i="105"/>
  <c r="AP14" i="103"/>
  <c r="AP19" i="104"/>
  <c r="O18" i="97"/>
  <c r="O21" i="94"/>
  <c r="O15" i="141"/>
  <c r="AJ18" i="103"/>
  <c r="AJ29" i="103"/>
  <c r="AK29" i="103" s="1"/>
  <c r="O22" i="96"/>
  <c r="AD17" i="105"/>
  <c r="AE17" i="105" s="1"/>
  <c r="O18" i="141"/>
  <c r="AD15" i="125"/>
  <c r="O10" i="141"/>
  <c r="AJ27" i="104"/>
  <c r="O10" i="108"/>
  <c r="O20" i="97"/>
  <c r="O27" i="97"/>
  <c r="AD23" i="68"/>
  <c r="O11" i="141"/>
  <c r="O14" i="96"/>
  <c r="O25" i="141"/>
  <c r="O25" i="95"/>
  <c r="O12" i="94"/>
  <c r="AP14" i="104"/>
  <c r="AD15" i="79"/>
  <c r="O27" i="108"/>
  <c r="O23" i="97"/>
  <c r="O20" i="108"/>
  <c r="O21" i="97"/>
  <c r="AL15" i="104"/>
  <c r="AK15" i="104"/>
  <c r="F31" i="148"/>
  <c r="Y31" i="148"/>
  <c r="R31" i="148"/>
  <c r="K31" i="148"/>
  <c r="H31" i="148"/>
  <c r="O12" i="95"/>
  <c r="O23" i="94"/>
  <c r="AP26" i="105"/>
  <c r="O20" i="96"/>
  <c r="O15" i="97"/>
  <c r="AJ17" i="104"/>
  <c r="AL17" i="104" s="1"/>
  <c r="AJ21" i="104"/>
  <c r="AL21" i="104" s="1"/>
  <c r="AJ29" i="104"/>
  <c r="AV19" i="104"/>
  <c r="AV12" i="104"/>
  <c r="AV23" i="104"/>
  <c r="AV29" i="104"/>
  <c r="AV22" i="104"/>
  <c r="AV14" i="104"/>
  <c r="AV15" i="104"/>
  <c r="AV16" i="104"/>
  <c r="AV27" i="104"/>
  <c r="AV24" i="104"/>
  <c r="AV18" i="104"/>
  <c r="AV11" i="104"/>
  <c r="AV13" i="104"/>
  <c r="AV25" i="104"/>
  <c r="AV21" i="104"/>
  <c r="AV26" i="104"/>
  <c r="AV20" i="104"/>
  <c r="AV17" i="104"/>
  <c r="AV28" i="104"/>
  <c r="O23" i="95"/>
  <c r="O23" i="141"/>
  <c r="O24" i="96"/>
  <c r="O13" i="94"/>
  <c r="AJ25" i="103"/>
  <c r="AJ14" i="103"/>
  <c r="AJ15" i="103"/>
  <c r="AJ27" i="103"/>
  <c r="Y31" i="146"/>
  <c r="R31" i="146"/>
  <c r="F31" i="146"/>
  <c r="K31" i="146"/>
  <c r="H31" i="146"/>
  <c r="O24" i="94"/>
  <c r="AD29" i="105"/>
  <c r="AR24" i="105"/>
  <c r="AJ18" i="104"/>
  <c r="AJ12" i="104"/>
  <c r="AL12" i="104" s="1"/>
  <c r="AJ22" i="104"/>
  <c r="AK22" i="104" s="1"/>
  <c r="R31" i="147"/>
  <c r="F31" i="147"/>
  <c r="H31" i="147"/>
  <c r="O18" i="95"/>
  <c r="K31" i="147"/>
  <c r="G29" i="108"/>
  <c r="K29" i="108"/>
  <c r="O29" i="108"/>
  <c r="M29" i="108"/>
  <c r="I29" i="108"/>
  <c r="AD16" i="105"/>
  <c r="AD28" i="105"/>
  <c r="AJ12" i="103"/>
  <c r="AK12" i="103" s="1"/>
  <c r="AB15" i="103"/>
  <c r="AB18" i="103"/>
  <c r="AB23" i="103"/>
  <c r="AJ26" i="104"/>
  <c r="AJ23" i="104"/>
  <c r="O19" i="95"/>
  <c r="O17" i="97"/>
  <c r="O21" i="141"/>
  <c r="AB12" i="103"/>
  <c r="AB27" i="103"/>
  <c r="AJ16" i="104"/>
  <c r="AJ19" i="104"/>
  <c r="AR12" i="105"/>
  <c r="O18" i="96"/>
  <c r="AD20" i="105"/>
  <c r="AR25" i="105"/>
  <c r="AB16" i="103"/>
  <c r="AB22" i="103"/>
  <c r="AJ28" i="104"/>
  <c r="AJ11" i="104"/>
  <c r="H31" i="144"/>
  <c r="K31" i="144"/>
  <c r="F31" i="144"/>
  <c r="Y31" i="144"/>
  <c r="R31" i="144"/>
  <c r="O23" i="108"/>
  <c r="AV18" i="105"/>
  <c r="AV20" i="105"/>
  <c r="AV24" i="105"/>
  <c r="AV28" i="105"/>
  <c r="AV23" i="105"/>
  <c r="AV19" i="105"/>
  <c r="AV21" i="105"/>
  <c r="AV29" i="105"/>
  <c r="AV22" i="105"/>
  <c r="AV15" i="105"/>
  <c r="AV27" i="105"/>
  <c r="AV12" i="105"/>
  <c r="AV26" i="105"/>
  <c r="AV13" i="105"/>
  <c r="AV14" i="105"/>
  <c r="AV17" i="105"/>
  <c r="AV16" i="105"/>
  <c r="AV11" i="105"/>
  <c r="AV25" i="105"/>
  <c r="O14" i="94"/>
  <c r="O16" i="97"/>
  <c r="O19" i="141"/>
  <c r="O19" i="94"/>
  <c r="L21" i="79"/>
  <c r="X21" i="79"/>
  <c r="O21" i="79"/>
  <c r="AA21" i="79"/>
  <c r="R21" i="79"/>
  <c r="U21" i="79"/>
  <c r="F21" i="79"/>
  <c r="I21" i="79"/>
  <c r="AB19" i="103"/>
  <c r="AJ20" i="104"/>
  <c r="AJ13" i="104"/>
  <c r="AQ29" i="104"/>
  <c r="K29" i="141"/>
  <c r="O29" i="141"/>
  <c r="I29" i="141"/>
  <c r="O16" i="95"/>
  <c r="O23" i="96"/>
  <c r="O25" i="108"/>
  <c r="AV27" i="103"/>
  <c r="AV19" i="103"/>
  <c r="AV24" i="103"/>
  <c r="AV16" i="103"/>
  <c r="AV28" i="103"/>
  <c r="AV21" i="103"/>
  <c r="AV14" i="103"/>
  <c r="AV22" i="103"/>
  <c r="AV20" i="103"/>
  <c r="AV23" i="103"/>
  <c r="AV12" i="103"/>
  <c r="AV17" i="103"/>
  <c r="AV11" i="103"/>
  <c r="AV13" i="103"/>
  <c r="AV18" i="103"/>
  <c r="AV15" i="103"/>
  <c r="AV25" i="103"/>
  <c r="AV26" i="103"/>
  <c r="AV29" i="103"/>
  <c r="AJ28" i="103"/>
  <c r="AJ25" i="104"/>
  <c r="AL25" i="104" s="1"/>
  <c r="AJ24" i="104"/>
  <c r="AL24" i="104" s="1"/>
  <c r="O19" i="96"/>
  <c r="R31" i="142"/>
  <c r="H31" i="142"/>
  <c r="F31" i="142"/>
  <c r="Y31" i="142"/>
  <c r="O13" i="97"/>
  <c r="AR15" i="104"/>
  <c r="AQ15" i="104"/>
  <c r="AQ16" i="104"/>
  <c r="AR16" i="104"/>
  <c r="AQ24" i="104"/>
  <c r="AQ13" i="105"/>
  <c r="AL24" i="103"/>
  <c r="AK24" i="103"/>
  <c r="AQ13" i="104"/>
  <c r="AR13" i="104"/>
  <c r="AQ25" i="104"/>
  <c r="AR25" i="104"/>
  <c r="AQ12" i="104"/>
  <c r="AR12" i="104"/>
  <c r="AR18" i="104"/>
  <c r="AQ18" i="104"/>
  <c r="AK13" i="103"/>
  <c r="AL13" i="103"/>
  <c r="AR19" i="104"/>
  <c r="AQ19" i="104"/>
  <c r="AQ22" i="104"/>
  <c r="AR22" i="104"/>
  <c r="AQ28" i="104"/>
  <c r="AR28" i="104"/>
  <c r="AL22" i="103"/>
  <c r="AK22" i="103"/>
  <c r="AQ27" i="104"/>
  <c r="AR27" i="104"/>
  <c r="AK21" i="103"/>
  <c r="AL21" i="103"/>
  <c r="AR20" i="104"/>
  <c r="AQ20" i="104"/>
  <c r="AL26" i="103"/>
  <c r="AK26" i="103"/>
  <c r="AQ11" i="104"/>
  <c r="AR11" i="104"/>
  <c r="O30" i="94"/>
  <c r="O30" i="96"/>
  <c r="AQ23" i="104"/>
  <c r="AR23" i="104"/>
  <c r="AR28" i="105"/>
  <c r="AQ28" i="105"/>
  <c r="AR17" i="104"/>
  <c r="AQ17" i="104"/>
  <c r="AQ21" i="104"/>
  <c r="AR21" i="104"/>
  <c r="AD11" i="104"/>
  <c r="AD26" i="104"/>
  <c r="AD29" i="104"/>
  <c r="AD12" i="104"/>
  <c r="AD21" i="104"/>
  <c r="AD23" i="104"/>
  <c r="AD22" i="104"/>
  <c r="AD16" i="104"/>
  <c r="AD27" i="104"/>
  <c r="AD13" i="104"/>
  <c r="AD28" i="104"/>
  <c r="AD20" i="104"/>
  <c r="AD15" i="104"/>
  <c r="AD24" i="104"/>
  <c r="AD19" i="104"/>
  <c r="AD25" i="104"/>
  <c r="AD17" i="104"/>
  <c r="AD18" i="104"/>
  <c r="AD14" i="104"/>
  <c r="AR18" i="105"/>
  <c r="AQ18" i="105"/>
  <c r="Q27" i="36"/>
  <c r="P27" i="36"/>
  <c r="Q13" i="36"/>
  <c r="P13" i="36"/>
  <c r="Q12" i="36"/>
  <c r="P12" i="36"/>
  <c r="AK16" i="105"/>
  <c r="AL16" i="105"/>
  <c r="AK27" i="105"/>
  <c r="AL27" i="105"/>
  <c r="AK17" i="103"/>
  <c r="AL17" i="103"/>
  <c r="AQ12" i="103"/>
  <c r="AR12" i="103"/>
  <c r="AR24" i="103"/>
  <c r="AQ24" i="103"/>
  <c r="AQ16" i="105"/>
  <c r="AR16" i="105"/>
  <c r="R26" i="102"/>
  <c r="Q26" i="102"/>
  <c r="Q25" i="102"/>
  <c r="R25" i="102"/>
  <c r="AR29" i="105"/>
  <c r="AQ29" i="105"/>
  <c r="AL20" i="104"/>
  <c r="AK20" i="104"/>
  <c r="AL13" i="104"/>
  <c r="AK13" i="104"/>
  <c r="R29" i="43"/>
  <c r="Q29" i="43"/>
  <c r="Q28" i="43"/>
  <c r="R28" i="43"/>
  <c r="AQ16" i="103"/>
  <c r="AR16" i="103"/>
  <c r="AR11" i="105"/>
  <c r="AQ11" i="105"/>
  <c r="Q10" i="102"/>
  <c r="R10" i="102"/>
  <c r="AQ21" i="105"/>
  <c r="AK24" i="104"/>
  <c r="AL18" i="103"/>
  <c r="AK18" i="103"/>
  <c r="Q27" i="43"/>
  <c r="R27" i="43"/>
  <c r="R22" i="43"/>
  <c r="Q22" i="43"/>
  <c r="AK19" i="103"/>
  <c r="AL19" i="103"/>
  <c r="P14" i="36"/>
  <c r="Q14" i="36"/>
  <c r="P11" i="36"/>
  <c r="Q11" i="36"/>
  <c r="Q25" i="36"/>
  <c r="P25" i="36"/>
  <c r="AK13" i="105"/>
  <c r="AL13" i="105"/>
  <c r="AL29" i="105"/>
  <c r="AK29" i="105"/>
  <c r="AQ23" i="105"/>
  <c r="AQ22" i="103"/>
  <c r="AR22" i="103"/>
  <c r="AQ13" i="103"/>
  <c r="AR13" i="103"/>
  <c r="AQ20" i="105"/>
  <c r="AR20" i="105"/>
  <c r="R20" i="102"/>
  <c r="Q20" i="102"/>
  <c r="R21" i="102"/>
  <c r="Q21" i="102"/>
  <c r="Q14" i="102"/>
  <c r="R14" i="102"/>
  <c r="AK27" i="104"/>
  <c r="AL27" i="104"/>
  <c r="AL14" i="104"/>
  <c r="AK14" i="104"/>
  <c r="AK16" i="103"/>
  <c r="AL16" i="103"/>
  <c r="R13" i="43"/>
  <c r="Q13" i="43"/>
  <c r="R14" i="43"/>
  <c r="Q14" i="43"/>
  <c r="AL17" i="105"/>
  <c r="P29" i="36"/>
  <c r="Q29" i="36"/>
  <c r="Q22" i="36"/>
  <c r="P22" i="36"/>
  <c r="AL11" i="105"/>
  <c r="AK11" i="105"/>
  <c r="AQ28" i="103"/>
  <c r="AR28" i="103"/>
  <c r="AR20" i="103"/>
  <c r="AQ20" i="103"/>
  <c r="Q24" i="102"/>
  <c r="R24" i="102"/>
  <c r="R16" i="102"/>
  <c r="Q16" i="102"/>
  <c r="Q28" i="102"/>
  <c r="R28" i="102"/>
  <c r="AK29" i="104"/>
  <c r="AL29" i="104"/>
  <c r="AK20" i="103"/>
  <c r="AL20" i="103"/>
  <c r="R12" i="43"/>
  <c r="Q12" i="43"/>
  <c r="R20" i="43"/>
  <c r="Q20" i="43"/>
  <c r="P26" i="36"/>
  <c r="Q26" i="36"/>
  <c r="AK11" i="103"/>
  <c r="AL11" i="103"/>
  <c r="R18" i="102"/>
  <c r="Q18" i="102"/>
  <c r="Q28" i="36"/>
  <c r="P28" i="36"/>
  <c r="P19" i="36"/>
  <c r="Q19" i="36"/>
  <c r="AL21" i="105"/>
  <c r="AK21" i="105"/>
  <c r="AK25" i="105"/>
  <c r="AR15" i="103"/>
  <c r="AQ15" i="103"/>
  <c r="AQ11" i="103"/>
  <c r="AR11" i="103"/>
  <c r="R11" i="102"/>
  <c r="Q11" i="102"/>
  <c r="R23" i="102"/>
  <c r="Q23" i="102"/>
  <c r="AD29" i="103"/>
  <c r="AD12" i="103"/>
  <c r="AD27" i="103"/>
  <c r="AD28" i="103"/>
  <c r="AD13" i="103"/>
  <c r="AD24" i="103"/>
  <c r="AD17" i="103"/>
  <c r="AD14" i="103"/>
  <c r="AK18" i="104"/>
  <c r="AL18" i="104"/>
  <c r="AL22" i="104"/>
  <c r="Q19" i="43"/>
  <c r="R19" i="43"/>
  <c r="Q15" i="43"/>
  <c r="R15" i="43"/>
  <c r="Q23" i="36"/>
  <c r="P23" i="36"/>
  <c r="AL14" i="105"/>
  <c r="AK14" i="105"/>
  <c r="Q19" i="102"/>
  <c r="R19" i="102"/>
  <c r="Q15" i="36"/>
  <c r="P15" i="36"/>
  <c r="Q17" i="36"/>
  <c r="P17" i="36"/>
  <c r="AL15" i="105"/>
  <c r="AK15" i="105"/>
  <c r="AK28" i="105"/>
  <c r="AL28" i="105"/>
  <c r="AK26" i="105"/>
  <c r="AL26" i="105"/>
  <c r="AQ18" i="103"/>
  <c r="AR18" i="103"/>
  <c r="AR29" i="103"/>
  <c r="AQ29" i="103"/>
  <c r="Q22" i="102"/>
  <c r="R22" i="102"/>
  <c r="R12" i="102"/>
  <c r="Q12" i="102"/>
  <c r="AK26" i="104"/>
  <c r="AL26" i="104"/>
  <c r="AK23" i="104"/>
  <c r="AL23" i="104"/>
  <c r="Q21" i="43"/>
  <c r="R21" i="43"/>
  <c r="Q18" i="43"/>
  <c r="R18" i="43"/>
  <c r="R24" i="43"/>
  <c r="Q24" i="43"/>
  <c r="Q24" i="36"/>
  <c r="P24" i="36"/>
  <c r="P20" i="36"/>
  <c r="Q20" i="36"/>
  <c r="Q18" i="36"/>
  <c r="P18" i="36"/>
  <c r="AK12" i="105"/>
  <c r="AL12" i="105"/>
  <c r="AK20" i="105"/>
  <c r="AL20" i="105"/>
  <c r="AR25" i="103"/>
  <c r="AQ25" i="103"/>
  <c r="AR26" i="103"/>
  <c r="AQ26" i="103"/>
  <c r="AQ27" i="103"/>
  <c r="AR27" i="103"/>
  <c r="Q15" i="102"/>
  <c r="R15" i="102"/>
  <c r="Q27" i="102"/>
  <c r="R27" i="102"/>
  <c r="AK16" i="104"/>
  <c r="AL16" i="104"/>
  <c r="AL19" i="104"/>
  <c r="AK19" i="104"/>
  <c r="R17" i="43"/>
  <c r="Q17" i="43"/>
  <c r="R26" i="43"/>
  <c r="Q26" i="43"/>
  <c r="R25" i="43"/>
  <c r="Q25" i="43"/>
  <c r="AQ27" i="105"/>
  <c r="AR27" i="105"/>
  <c r="Q21" i="36"/>
  <c r="P21" i="36"/>
  <c r="P16" i="36"/>
  <c r="Q16" i="36"/>
  <c r="AL19" i="105"/>
  <c r="AK19" i="105"/>
  <c r="AK24" i="105"/>
  <c r="AL24" i="105"/>
  <c r="AL22" i="105"/>
  <c r="AK22" i="105"/>
  <c r="AR14" i="103"/>
  <c r="AQ14" i="103"/>
  <c r="AR23" i="103"/>
  <c r="AQ23" i="103"/>
  <c r="AR19" i="103"/>
  <c r="AQ19" i="103"/>
  <c r="Q13" i="102"/>
  <c r="R13" i="102"/>
  <c r="Q17" i="102"/>
  <c r="R17" i="102"/>
  <c r="AL28" i="104"/>
  <c r="AK28" i="104"/>
  <c r="AL11" i="104"/>
  <c r="AK11" i="104"/>
  <c r="R23" i="43"/>
  <c r="Q23" i="43"/>
  <c r="Q11" i="43"/>
  <c r="R11" i="43"/>
  <c r="R16" i="43"/>
  <c r="Q16" i="43"/>
  <c r="AF24" i="105"/>
  <c r="AE24" i="105"/>
  <c r="AE16" i="105"/>
  <c r="AF16" i="105"/>
  <c r="AF29" i="105"/>
  <c r="AE29" i="105"/>
  <c r="AF13" i="105"/>
  <c r="AE28" i="105"/>
  <c r="AF28" i="105"/>
  <c r="AF21" i="105"/>
  <c r="AE21" i="105"/>
  <c r="AE12" i="105"/>
  <c r="AF12" i="105"/>
  <c r="AF20" i="105"/>
  <c r="AE20" i="105"/>
  <c r="AF17" i="105"/>
  <c r="AF14" i="105"/>
  <c r="AE14" i="105"/>
  <c r="AE23" i="105"/>
  <c r="AF23" i="105"/>
  <c r="AE11" i="105"/>
  <c r="AF11" i="105"/>
  <c r="AE27" i="105"/>
  <c r="AF27" i="105"/>
  <c r="AF26" i="105"/>
  <c r="AE26" i="105"/>
  <c r="AF22" i="105"/>
  <c r="AE22" i="105"/>
  <c r="AF25" i="105"/>
  <c r="AE15" i="105" l="1"/>
  <c r="AE19" i="105"/>
  <c r="AK18" i="105"/>
  <c r="AE18" i="105"/>
  <c r="AR15" i="105"/>
  <c r="O30" i="95"/>
  <c r="AR26" i="104"/>
  <c r="AK17" i="104"/>
  <c r="AK25" i="104"/>
  <c r="AK21" i="104"/>
  <c r="AL23" i="103"/>
  <c r="AK23" i="103"/>
  <c r="AR21" i="103"/>
  <c r="AR14" i="105"/>
  <c r="AQ14" i="105"/>
  <c r="AQ19" i="105"/>
  <c r="AL12" i="103"/>
  <c r="AK23" i="105"/>
  <c r="AR17" i="103"/>
  <c r="AD20" i="103"/>
  <c r="AQ22" i="105"/>
  <c r="AR22" i="105"/>
  <c r="AD23" i="103"/>
  <c r="AD18" i="103"/>
  <c r="AQ14" i="104"/>
  <c r="AR14" i="104"/>
  <c r="AD15" i="103"/>
  <c r="AD16" i="103"/>
  <c r="AD19" i="103"/>
  <c r="AD26" i="103"/>
  <c r="AD21" i="103"/>
  <c r="AK12" i="104"/>
  <c r="AD25" i="103"/>
  <c r="AD11" i="103"/>
  <c r="AF11" i="103" s="1"/>
  <c r="AL29" i="103"/>
  <c r="AD22" i="103"/>
  <c r="AX26" i="103"/>
  <c r="AW26" i="103"/>
  <c r="AX23" i="103"/>
  <c r="AW23" i="103"/>
  <c r="AW19" i="103"/>
  <c r="AX19" i="103"/>
  <c r="AW25" i="105"/>
  <c r="AX25" i="105"/>
  <c r="AX27" i="105"/>
  <c r="AW27" i="105"/>
  <c r="AX24" i="105"/>
  <c r="AW24" i="105"/>
  <c r="AX13" i="104"/>
  <c r="AW13" i="104"/>
  <c r="AW22" i="104"/>
  <c r="AX22" i="104"/>
  <c r="AX25" i="103"/>
  <c r="AW25" i="103"/>
  <c r="AX20" i="103"/>
  <c r="AW20" i="103"/>
  <c r="AX27" i="103"/>
  <c r="AW27" i="103"/>
  <c r="AX11" i="105"/>
  <c r="AW11" i="105"/>
  <c r="AW15" i="105"/>
  <c r="AX15" i="105"/>
  <c r="AX20" i="105"/>
  <c r="AW20" i="105"/>
  <c r="AX11" i="104"/>
  <c r="AW11" i="104"/>
  <c r="AW29" i="104"/>
  <c r="AX29" i="104"/>
  <c r="AX15" i="103"/>
  <c r="AW15" i="103"/>
  <c r="AW22" i="103"/>
  <c r="AX22" i="103"/>
  <c r="AX16" i="105"/>
  <c r="AW16" i="105"/>
  <c r="AX22" i="105"/>
  <c r="AW22" i="105"/>
  <c r="AW18" i="105"/>
  <c r="AX18" i="105"/>
  <c r="AK27" i="103"/>
  <c r="AL27" i="103"/>
  <c r="AX28" i="104"/>
  <c r="AW28" i="104"/>
  <c r="AW18" i="104"/>
  <c r="AX18" i="104"/>
  <c r="AX23" i="104"/>
  <c r="AW23" i="104"/>
  <c r="AR26" i="105"/>
  <c r="AQ26" i="105"/>
  <c r="AX18" i="103"/>
  <c r="AW18" i="103"/>
  <c r="AX14" i="103"/>
  <c r="AW14" i="103"/>
  <c r="AW17" i="105"/>
  <c r="AX17" i="105"/>
  <c r="AX29" i="105"/>
  <c r="AW29" i="105"/>
  <c r="AL15" i="103"/>
  <c r="AK15" i="103"/>
  <c r="AW17" i="104"/>
  <c r="AX17" i="104"/>
  <c r="AW24" i="104"/>
  <c r="AX24" i="104"/>
  <c r="AW12" i="104"/>
  <c r="AX12" i="104"/>
  <c r="AX13" i="103"/>
  <c r="AW13" i="103"/>
  <c r="AW21" i="103"/>
  <c r="AX21" i="103"/>
  <c r="AX14" i="105"/>
  <c r="AW14" i="105"/>
  <c r="AX21" i="105"/>
  <c r="AW21" i="105"/>
  <c r="AK14" i="103"/>
  <c r="AL14" i="103"/>
  <c r="AW20" i="104"/>
  <c r="AX20" i="104"/>
  <c r="AW27" i="104"/>
  <c r="AX27" i="104"/>
  <c r="AW19" i="104"/>
  <c r="AX19" i="104"/>
  <c r="AX11" i="103"/>
  <c r="AW11" i="103"/>
  <c r="AX28" i="103"/>
  <c r="AW28" i="103"/>
  <c r="AD21" i="79"/>
  <c r="AX13" i="105"/>
  <c r="AW13" i="105"/>
  <c r="AX19" i="105"/>
  <c r="AW19" i="105"/>
  <c r="AL25" i="103"/>
  <c r="AK25" i="103"/>
  <c r="AX26" i="104"/>
  <c r="AW26" i="104"/>
  <c r="AX16" i="104"/>
  <c r="AW16" i="104"/>
  <c r="AL28" i="103"/>
  <c r="AK28" i="103"/>
  <c r="AW17" i="103"/>
  <c r="AX17" i="103"/>
  <c r="AX16" i="103"/>
  <c r="AW16" i="103"/>
  <c r="AX26" i="105"/>
  <c r="AW26" i="105"/>
  <c r="AX23" i="105"/>
  <c r="AW23" i="105"/>
  <c r="AW21" i="104"/>
  <c r="AX21" i="104"/>
  <c r="AW15" i="104"/>
  <c r="AX15" i="104"/>
  <c r="AW29" i="103"/>
  <c r="AX29" i="103"/>
  <c r="AX12" i="103"/>
  <c r="AW12" i="103"/>
  <c r="AW24" i="103"/>
  <c r="AX24" i="103"/>
  <c r="AX12" i="105"/>
  <c r="AW12" i="105"/>
  <c r="AX28" i="105"/>
  <c r="AW28" i="105"/>
  <c r="AW25" i="104"/>
  <c r="AX25" i="104"/>
  <c r="AX14" i="104"/>
  <c r="AW14" i="104"/>
  <c r="AE14" i="103"/>
  <c r="AF14" i="103"/>
  <c r="AE23" i="103"/>
  <c r="AF23" i="103"/>
  <c r="AE18" i="103"/>
  <c r="AF18" i="103"/>
  <c r="AE19" i="104"/>
  <c r="AF19" i="104"/>
  <c r="AE22" i="104"/>
  <c r="AF22" i="104"/>
  <c r="AE17" i="103"/>
  <c r="AF17" i="103"/>
  <c r="AF28" i="103"/>
  <c r="AE28" i="103"/>
  <c r="AF29" i="103"/>
  <c r="AE29" i="103"/>
  <c r="AF24" i="104"/>
  <c r="AE24" i="104"/>
  <c r="AE23" i="104"/>
  <c r="AF23" i="104"/>
  <c r="AE15" i="103"/>
  <c r="AF15" i="103"/>
  <c r="AE16" i="103"/>
  <c r="AF16" i="103"/>
  <c r="AE19" i="103"/>
  <c r="AF19" i="103"/>
  <c r="AF15" i="104"/>
  <c r="AE15" i="104"/>
  <c r="AF21" i="104"/>
  <c r="AE21" i="104"/>
  <c r="AF26" i="103"/>
  <c r="AE26" i="103"/>
  <c r="AE21" i="103"/>
  <c r="AF21" i="103"/>
  <c r="AF20" i="104"/>
  <c r="AE20" i="104"/>
  <c r="AF12" i="104"/>
  <c r="AE12" i="104"/>
  <c r="AF25" i="103"/>
  <c r="AE25" i="103"/>
  <c r="AE14" i="104"/>
  <c r="AF14" i="104"/>
  <c r="AE28" i="104"/>
  <c r="AF28" i="104"/>
  <c r="AF29" i="104"/>
  <c r="AE29" i="104"/>
  <c r="AF22" i="103"/>
  <c r="AE22" i="103"/>
  <c r="AE20" i="103"/>
  <c r="AF20" i="103"/>
  <c r="AE18" i="104"/>
  <c r="AF18" i="104"/>
  <c r="AF13" i="104"/>
  <c r="AE13" i="104"/>
  <c r="AE26" i="104"/>
  <c r="AF26" i="104"/>
  <c r="AF24" i="103"/>
  <c r="AE24" i="103"/>
  <c r="AF27" i="103"/>
  <c r="AE27" i="103"/>
  <c r="AF17" i="104"/>
  <c r="AE17" i="104"/>
  <c r="AF27" i="104"/>
  <c r="AE27" i="104"/>
  <c r="AE11" i="104"/>
  <c r="AF11" i="104"/>
  <c r="AE13" i="103"/>
  <c r="AF13" i="103"/>
  <c r="AE12" i="103"/>
  <c r="AF12" i="103"/>
  <c r="AE25" i="104"/>
  <c r="AF25" i="104"/>
  <c r="AE16" i="104"/>
  <c r="AF16" i="104"/>
  <c r="AE11" i="103" l="1"/>
  <c r="X27" i="163"/>
  <c r="Y27" i="163" l="1"/>
  <c r="AA27" i="161" l="1"/>
  <c r="AA27" i="160"/>
</calcChain>
</file>

<file path=xl/sharedStrings.xml><?xml version="1.0" encoding="utf-8"?>
<sst xmlns="http://schemas.openxmlformats.org/spreadsheetml/2006/main" count="4983" uniqueCount="501">
  <si>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</si>
  <si>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</si>
  <si>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</si>
  <si>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</si>
  <si>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</si>
  <si>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</si>
  <si>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</si>
  <si>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</si>
  <si>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</si>
  <si>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</si>
  <si>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</si>
  <si>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</si>
  <si>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</si>
  <si>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</si>
  <si>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</si>
  <si>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</si>
  <si>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</si>
  <si>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</si>
  <si>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</si>
  <si>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</si>
  <si>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</si>
  <si>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</si>
  <si>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</si>
  <si>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</si>
  <si>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</si>
  <si>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</si>
  <si>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</si>
  <si>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</si>
  <si>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</si>
  <si>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</si>
  <si>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</si>
  <si>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</si>
  <si>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</si>
  <si>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</si>
  <si>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</si>
  <si>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</si>
  <si>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</si>
  <si>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</si>
  <si>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</si>
  <si>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</si>
  <si>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</si>
  <si>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</si>
  <si>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</si>
  <si>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</si>
  <si>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</si>
  <si>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</si>
  <si>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</si>
  <si>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</si>
  <si>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</si>
  <si>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</si>
  <si>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</si>
  <si>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</si>
  <si>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</si>
  <si>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</si>
  <si>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</si>
  <si>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</si>
  <si>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</si>
  <si>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</si>
  <si>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</si>
  <si>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</si>
  <si>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</si>
  <si>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</si>
  <si>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</si>
  <si>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</si>
  <si>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</si>
  <si>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</si>
  <si>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</si>
  <si>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</si>
  <si>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</si>
  <si>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</si>
  <si>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</si>
  <si>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</si>
  <si>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</si>
  <si>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</si>
  <si>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</si>
  <si>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</si>
  <si>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</si>
  <si>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</si>
  <si>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</si>
  <si>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</si>
  <si>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</si>
  <si>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</si>
  <si>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</si>
  <si>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</si>
  <si>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</si>
  <si>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</si>
  <si>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</si>
  <si>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</si>
  <si>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</si>
  <si>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</si>
  <si>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</si>
  <si>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</si>
  <si>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</si>
  <si>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</si>
  <si>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</si>
  <si>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</si>
  <si>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</si>
  <si>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</si>
  <si>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</si>
  <si>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</si>
  <si>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</si>
  <si>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</si>
  <si>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</si>
  <si>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</si>
  <si>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</si>
  <si>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</si>
  <si>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</si>
  <si>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</si>
  <si>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</si>
  <si>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</si>
  <si>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</si>
  <si>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</si>
  <si>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</si>
  <si>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</si>
  <si>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</si>
  <si>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</si>
  <si>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</si>
  <si>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</si>
  <si>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</si>
  <si>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</si>
  <si>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</si>
  <si>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</si>
  <si>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</si>
  <si>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</si>
  <si>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</si>
  <si>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</si>
  <si>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</si>
  <si>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</si>
  <si>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</si>
  <si>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</si>
  <si>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</si>
  <si>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</si>
  <si>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</si>
  <si>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</si>
  <si>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</si>
  <si>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</si>
  <si>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</si>
  <si>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</si>
  <si>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</si>
  <si>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</si>
  <si>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</si>
  <si>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</si>
  <si>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</si>
  <si>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</si>
  <si>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</si>
  <si>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</si>
  <si>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</si>
  <si>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</si>
  <si>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</si>
  <si>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</si>
  <si>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</si>
  <si>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</si>
  <si>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</si>
  <si>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</si>
  <si>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</si>
  <si>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</si>
  <si>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</si>
  <si>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</si>
  <si>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</si>
  <si>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</si>
  <si>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</si>
  <si>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</si>
  <si>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</si>
  <si>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</si>
  <si>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</si>
  <si>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</si>
  <si>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</si>
  <si>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</si>
  <si>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</si>
  <si>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</si>
  <si>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</si>
  <si>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</si>
  <si>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</si>
  <si>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</si>
  <si>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</si>
  <si>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</si>
  <si>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</si>
  <si>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</si>
  <si>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</si>
  <si>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</si>
  <si>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</si>
  <si>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</si>
  <si>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</si>
  <si>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</si>
  <si>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</si>
  <si>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</si>
  <si>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</si>
  <si>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</si>
  <si>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</si>
  <si>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</si>
  <si>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</si>
  <si>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</si>
  <si>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</si>
  <si>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</si>
  <si>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</si>
  <si>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</si>
  <si>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</si>
  <si>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</si>
  <si>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</si>
  <si>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</si>
  <si>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</si>
  <si>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</si>
  <si>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</si>
  <si>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</si>
  <si>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</si>
  <si>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</si>
  <si>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</si>
  <si>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</si>
  <si>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</si>
  <si>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</si>
  <si>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</si>
  <si>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</si>
  <si>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</si>
  <si>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</si>
  <si>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</si>
  <si>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</si>
  <si>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</si>
  <si>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</si>
  <si>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</si>
  <si>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</si>
  <si>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</si>
  <si>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</si>
  <si>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</si>
  <si>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</si>
  <si>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</si>
  <si>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</si>
  <si>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</si>
  <si>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</si>
  <si>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</si>
  <si>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</si>
  <si>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</si>
  <si>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</si>
  <si>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</si>
  <si>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</si>
  <si>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</si>
  <si>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</si>
  <si>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</si>
  <si>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</si>
  <si>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</si>
  <si>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</si>
  <si>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</si>
  <si>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</si>
  <si>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</si>
  <si>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</si>
  <si>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</si>
  <si>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</si>
  <si>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</si>
  <si>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</si>
  <si>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</si>
  <si>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</si>
  <si>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</si>
  <si>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</si>
  <si>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</si>
  <si>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</si>
  <si>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</si>
  <si>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</si>
  <si>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</si>
  <si>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</si>
  <si>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</si>
  <si>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</si>
  <si>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</si>
  <si>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</si>
  <si>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</si>
  <si>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</si>
  <si>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</si>
  <si>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</si>
  <si>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</si>
  <si>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</si>
  <si>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</si>
  <si>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</si>
  <si>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</si>
  <si>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</si>
  <si>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</si>
  <si>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</si>
  <si>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</si>
  <si>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</si>
  <si>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</si>
  <si>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</si>
  <si>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</si>
  <si>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</si>
  <si>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</si>
  <si>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</si>
  <si>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</si>
  <si>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</si>
  <si>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</si>
  <si>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</si>
  <si>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</si>
  <si>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</si>
  <si>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</si>
  <si>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</si>
  <si>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</si>
  <si>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</si>
  <si>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</si>
  <si>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</si>
  <si>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</si>
  <si>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</si>
  <si>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</si>
  <si>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</si>
  <si>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</si>
  <si>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</si>
  <si>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</si>
  <si>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</si>
  <si>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</si>
  <si>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</si>
  <si>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</si>
  <si>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</si>
  <si>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</si>
  <si>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</si>
  <si>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</si>
  <si>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</si>
  <si>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</si>
  <si>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</si>
  <si>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</si>
  <si>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</si>
  <si>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</si>
  <si>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</si>
  <si>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</si>
  <si>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</si>
  <si>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</si>
  <si>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</si>
  <si>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</si>
  <si>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</si>
  <si>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</si>
  <si>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</si>
  <si>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</si>
  <si>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</si>
  <si>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</si>
  <si>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</si>
  <si>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</si>
  <si>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</si>
  <si>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</si>
  <si>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</si>
  <si>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</si>
  <si>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</si>
  <si>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</si>
  <si>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</si>
  <si>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</si>
  <si>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</si>
  <si>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</si>
  <si>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</si>
  <si>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</si>
  <si>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</si>
  <si>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</si>
  <si>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</si>
  <si>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</si>
  <si>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</si>
  <si>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</si>
  <si>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</si>
  <si>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</si>
  <si>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</si>
  <si>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</si>
  <si>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</si>
  <si>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</si>
  <si>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</si>
  <si>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</si>
  <si>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</si>
  <si>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</si>
  <si>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</si>
  <si>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</si>
  <si>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</si>
  <si>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</si>
  <si>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</si>
  <si>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</si>
  <si>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</si>
  <si>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</si>
  <si>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</si>
  <si>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</si>
  <si>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</si>
  <si>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</si>
  <si>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</si>
  <si>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</si>
  <si>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</si>
  <si>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</si>
  <si>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</si>
  <si>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</si>
  <si>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</si>
  <si>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</si>
  <si>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</si>
  <si>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</si>
  <si>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</si>
  <si>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</si>
  <si>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</si>
  <si>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</si>
  <si>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</si>
  <si>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</si>
  <si>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</si>
  <si>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</si>
  <si>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</si>
  <si>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</si>
  <si>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</si>
  <si>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</si>
  <si>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</si>
  <si>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</si>
  <si>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</si>
  <si>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</si>
  <si>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</si>
  <si>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</si>
  <si>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</si>
  <si>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</si>
  <si>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</si>
  <si>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</si>
  <si>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</si>
  <si>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</si>
  <si>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</si>
  <si>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</si>
  <si>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</si>
  <si>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</si>
  <si>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</si>
  <si>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</si>
  <si>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</si>
  <si>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</si>
  <si>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</si>
  <si>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</si>
  <si>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</si>
  <si>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</si>
  <si>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</si>
  <si>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</si>
  <si>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</si>
  <si>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</si>
  <si>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</si>
  <si>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</si>
  <si>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</si>
  <si>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</si>
  <si>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</si>
  <si>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</si>
  <si>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</si>
  <si>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</si>
  <si>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</si>
  <si>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</si>
  <si>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</si>
  <si>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</si>
  <si>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</si>
  <si>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</si>
  <si>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</si>
  <si>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</si>
  <si>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</si>
  <si>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</si>
  <si>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</si>
  <si>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</si>
  <si>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</si>
  <si>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</si>
  <si>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</si>
  <si>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</si>
  <si>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</si>
  <si>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</si>
  <si>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</si>
  <si>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</si>
  <si>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</si>
  <si>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</si>
  <si>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</si>
  <si>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</si>
  <si>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</si>
  <si>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</si>
  <si>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</si>
  <si>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</si>
  <si>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</si>
  <si>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</si>
  <si>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</si>
  <si>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</si>
  <si>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</si>
  <si>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</si>
  <si>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</si>
  <si>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</si>
  <si>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</si>
  <si>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</si>
  <si>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</si>
  <si>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</si>
  <si>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</si>
  <si>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t>Menos de 6 meses pendientes de efectividad</t>
  </si>
  <si>
    <t>6 meses o más pendientes de efectividad</t>
  </si>
  <si>
    <t>% sobre pers. con resol. De PIA sin recibir prest.</t>
  </si>
  <si>
    <t>3.5. ALTAS Y BAJAS DE RESOLUCIONES DE GRADO RESPECTO AL MES ANTERIOR</t>
  </si>
  <si>
    <r>
      <t xml:space="preserve">Población por CCAA </t>
    </r>
    <r>
      <rPr>
        <b/>
        <vertAlign val="superscript"/>
        <sz val="11"/>
        <color theme="0"/>
        <rFont val="Calibri"/>
        <family val="2"/>
        <scheme val="minor"/>
      </rPr>
      <t>(1)</t>
    </r>
  </si>
  <si>
    <r>
      <t xml:space="preserve">Población por CCAA </t>
    </r>
    <r>
      <rPr>
        <b/>
        <vertAlign val="subscript"/>
        <sz val="11"/>
        <color theme="0"/>
        <rFont val="Calibri"/>
        <family val="2"/>
        <scheme val="minor"/>
      </rPr>
      <t>(1)</t>
    </r>
  </si>
  <si>
    <r>
      <t xml:space="preserve">Pobl. Potencialmente Dependiente por CCAA </t>
    </r>
    <r>
      <rPr>
        <b/>
        <vertAlign val="subscript"/>
        <sz val="11"/>
        <color theme="0"/>
        <rFont val="Calibri"/>
        <family val="2"/>
        <scheme val="minor"/>
      </rPr>
      <t>(2)</t>
    </r>
  </si>
  <si>
    <r>
      <t xml:space="preserve">Población por CCAA </t>
    </r>
    <r>
      <rPr>
        <b/>
        <vertAlign val="subscript"/>
        <sz val="10"/>
        <color theme="0"/>
        <rFont val="Calibri"/>
        <family val="2"/>
        <scheme val="minor"/>
      </rPr>
      <t>(1)</t>
    </r>
  </si>
  <si>
    <t>% sobre resolu-ciones</t>
  </si>
  <si>
    <t>º</t>
  </si>
  <si>
    <t>RATIO DE PRESTACIO-NES POR PERSONA CON RESOLUCION DE PIA</t>
  </si>
  <si>
    <t>RATIO DE PRESTACIO-NES POR PERSONA CON RESOL. DE PIA GRADO I</t>
  </si>
  <si>
    <r>
      <t xml:space="preserve">Población Potencialmente Dependiente por CCAA </t>
    </r>
    <r>
      <rPr>
        <b/>
        <vertAlign val="subscript"/>
        <sz val="10"/>
        <color theme="0"/>
        <rFont val="Calibri"/>
        <family val="2"/>
        <scheme val="minor"/>
      </rPr>
      <t>(2)</t>
    </r>
  </si>
  <si>
    <t>Coeficiente de variación            (  σ/|µ|  )</t>
  </si>
  <si>
    <r>
      <rPr>
        <i/>
        <vertAlign val="superscript"/>
        <sz val="11"/>
        <color theme="4" tint="-0.249977111117893"/>
        <rFont val="Calibri"/>
        <family val="2"/>
        <scheme val="minor"/>
      </rPr>
      <t xml:space="preserve">(1) </t>
    </r>
    <r>
      <rPr>
        <i/>
        <sz val="11"/>
        <color theme="4" tint="-0.249977111117893"/>
        <rFont val="Calibri"/>
        <family val="2"/>
        <scheme val="minor"/>
      </rPr>
      <t>El cómputo de tiempo se efectúa desde la fecha de presentación de la solicitud, sin descontar los periodos de suspensión del plazo de tramitación.</t>
    </r>
  </si>
  <si>
    <r>
      <t xml:space="preserve">6 meses o más pendientes de resolución de grado </t>
    </r>
    <r>
      <rPr>
        <b/>
        <vertAlign val="superscript"/>
        <sz val="10"/>
        <color theme="0"/>
        <rFont val="Calibri"/>
        <family val="2"/>
        <scheme val="minor"/>
      </rPr>
      <t>(1)</t>
    </r>
  </si>
  <si>
    <r>
      <t>Instituto de Mayores y Servicios Sociales (Imserso)</t>
    </r>
    <r>
      <rPr>
        <sz val="14"/>
        <color rgb="FF7030A0"/>
        <rFont val="Verdana"/>
        <family val="2"/>
      </rPr>
      <t xml:space="preserve">
 </t>
    </r>
  </si>
  <si>
    <t xml:space="preserve">Debido a la revisión permanente de los datos presentados, estos tienen siempre un carácter provisional. </t>
  </si>
  <si>
    <t>SISTEMA PARA LA AUTONOMÍA Y ATENCIÓN A LA DEPENDENCIA</t>
  </si>
  <si>
    <t xml:space="preserve">INFORMACIÓN ESTADÍSTICA DEL </t>
  </si>
  <si>
    <t>12.1. PERSONAS CON RESOLUCIÓN DE PIA Y PRESTACION EFECTIVA. TODOS LOS GRADOS</t>
  </si>
  <si>
    <t>PRESTACIONES EFECTIVAS</t>
  </si>
  <si>
    <t>PERSONAS CON RESOLU-CIÓN DE PIA EFECTIVA</t>
  </si>
  <si>
    <t>RATIO DE PRESTACIO-NES EFECTIVAS POR PERSONA CON RESOLUCION DE PIA EFECTIVA</t>
  </si>
  <si>
    <t>12.1.1 PERSONAS CON RESOLUCIÓN DE PIA Y PRESTACION EFECTIVA. GRADO I</t>
  </si>
  <si>
    <t>12.1.2 PERSONAS CON RESOLUCIÓN DE PIA Y PRESTACION EFECTIVA. GRADO II</t>
  </si>
  <si>
    <t>12.1.3 PERSONAS CON RESOLUCIÓN DE PIA Y PRESTACION EFECTIVA. GRADO III</t>
  </si>
  <si>
    <t>12., 12.1., 12.1.1-12.1.3.PERSONAS CON RESOLUCIÓN DE PIA Y PRESTACIÓN EFECTIVA O NO EFECTIVA POR GRADO</t>
  </si>
  <si>
    <t>* Castilla y León, la Comunidad de Madrid, el Principado de Asturias, Canarias y el País Vasco tienen un procedimiento de gestión en el que la mayoría de Resoluciones de Grado y Resoluciones de Prestación se realizan de manera conjunta</t>
  </si>
  <si>
    <t xml:space="preserve">(1) Cifras INE de población referidas al 01/01/2025. Publicado Censo de Población Anual el 02/12/2025 </t>
  </si>
  <si>
    <t>(1) Cifras INE de población referidas al 01/01/2025.</t>
  </si>
  <si>
    <t>Situación a 28 de febrero de 2026</t>
  </si>
  <si>
    <t>Tiempo de resolución calculado sobre las Resoluciones realizadas entre el 1 de marzo de 2025 y el 28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</si>
</sst>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_-* #,##0.00\ _€_-;\-* #,##0.00\ _€_-;_-* &quot;-&quot;??\ _€_-;_-@_-"/>
    <numFmt numFmtId="167" formatCode="#,##0.00_ ;\-#,##0.00\ "/>
    <numFmt numFmtId="168" formatCode="#,##0.0"/>
    <numFmt numFmtId="169" formatCode="0.0%"/>
    <numFmt numFmtId="170" formatCode="0.0"/>
  </numFmts>
  <fonts count="239" x14ac:knownFonts="1">
    <font>
      <sz val="10"/>
      <name val="Arial"/>
      <family val="2"/>
    </font>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sz val="11"/>
      <name val="Arial"/>
      <family val="2"/>
    </font>
    <font>
      <b/>
      <sz val="16"/>
      <color indexed="17"/>
      <name val="Verdana"/>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b/>
      <sz val="7"/>
      <color indexed="17"/>
      <name val="Arial"/>
      <family val="2"/>
    </font>
    <font>
      <sz val="10"/>
      <color indexed="10"/>
      <name val="Arial"/>
      <family val="2"/>
    </font>
    <font>
      <b/>
      <sz val="10"/>
      <color indexed="17"/>
      <name val="Arial"/>
      <family val="2"/>
    </font>
    <font>
      <sz val="12"/>
      <name val="Verdana"/>
      <family val="2"/>
    </font>
    <font>
      <b/>
      <sz val="8"/>
      <name val="Verdana"/>
      <family val="2"/>
    </font>
    <font>
      <b/>
      <sz val="11"/>
      <name val="Verdana"/>
      <family val="2"/>
    </font>
    <font>
      <sz val="11"/>
      <name val="Verdana"/>
      <family val="2"/>
    </font>
    <font>
      <sz val="9"/>
      <color indexed="18"/>
      <name val="Verdana"/>
      <family val="2"/>
    </font>
    <font>
      <sz val="7"/>
      <name val="Arial"/>
      <family val="2"/>
    </font>
    <font>
      <b/>
      <sz val="8"/>
      <name val="Arial"/>
      <family val="2"/>
    </font>
    <font>
      <i/>
      <sz val="10"/>
      <color indexed="8"/>
      <name val="Arial"/>
      <family val="2"/>
    </font>
    <font>
      <b/>
      <i/>
      <sz val="11"/>
      <color indexed="17"/>
      <name val="Arial"/>
      <family val="2"/>
    </font>
    <font>
      <b/>
      <i/>
      <sz val="11"/>
      <color indexed="20"/>
      <name val="Arial"/>
      <family val="2"/>
    </font>
    <font>
      <sz val="11"/>
      <color theme="0"/>
      <name val="Calibri"/>
      <family val="2"/>
      <scheme val="minor"/>
    </font>
    <font>
      <b/>
      <sz val="11"/>
      <color theme="0"/>
      <name val="Calibri"/>
      <family val="2"/>
      <scheme val="minor"/>
    </font>
    <font>
      <sz val="10"/>
      <color rgb="FF000000"/>
      <name val="Arial"/>
      <family val="2"/>
    </font>
    <font>
      <i/>
      <sz val="8"/>
      <color theme="0" tint="-0.499984740745262"/>
      <name val="Arial"/>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b/>
      <sz val="16"/>
      <color rgb="FF008000"/>
      <name val="Verdana"/>
      <family val="2"/>
    </font>
    <font>
      <sz val="10"/>
      <color rgb="FF008000"/>
      <name val="Arial"/>
      <family val="2"/>
    </font>
    <font>
      <sz val="12"/>
      <color rgb="FF008000"/>
      <name val="Verdana"/>
      <family val="2"/>
    </font>
    <font>
      <b/>
      <sz val="11"/>
      <name val="Arial"/>
      <family val="2"/>
    </font>
    <font>
      <b/>
      <sz val="12"/>
      <color theme="0"/>
      <name val="Arial"/>
      <family val="2"/>
    </font>
    <font>
      <b/>
      <vertAlign val="subscript"/>
      <sz val="10"/>
      <color indexed="17"/>
      <name val="Arial"/>
      <family val="2"/>
    </font>
    <font>
      <sz val="9"/>
      <color theme="0"/>
      <name val="Verdana"/>
      <family val="2"/>
    </font>
    <font>
      <sz val="11"/>
      <name val="Calibri"/>
      <family val="2"/>
      <scheme val="minor"/>
    </font>
    <font>
      <b/>
      <sz val="7"/>
      <name val="Arial"/>
      <family val="2"/>
    </font>
    <font>
      <sz val="9"/>
      <color theme="0"/>
      <name val="Arial"/>
      <family val="2"/>
    </font>
    <font>
      <b/>
      <sz val="10"/>
      <color theme="0"/>
      <name val="Arial"/>
      <family val="2"/>
    </font>
    <font>
      <b/>
      <sz val="11"/>
      <color theme="0"/>
      <name val="Arial"/>
      <family val="2"/>
    </font>
    <font>
      <b/>
      <sz val="9"/>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sz val="12"/>
      <name val="Verdana"/>
      <family val="2"/>
    </font>
    <font>
      <sz val="12"/>
      <color theme="4" tint="-0.249977111117893"/>
      <name val="Verdana"/>
      <family val="2"/>
    </font>
    <font>
      <sz val="8"/>
      <name val="Calibri"/>
      <family val="2"/>
      <scheme val="minor"/>
    </font>
    <font>
      <b/>
      <vertAlign val="subscript"/>
      <sz val="10"/>
      <name val="Arial"/>
      <family val="2"/>
    </font>
    <font>
      <sz val="8"/>
      <name val="Verdana"/>
      <family val="2"/>
    </font>
    <font>
      <b/>
      <sz val="11"/>
      <name val="Calibri"/>
      <family val="2"/>
      <scheme val="minor"/>
    </font>
    <font>
      <u/>
      <sz val="10"/>
      <color theme="1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sz val="10"/>
      <color rgb="FF7030A0"/>
      <name val="Arial"/>
      <family val="2"/>
    </font>
    <font>
      <sz val="12"/>
      <color rgb="FF7030A0"/>
      <name val="Verdana"/>
      <family val="2"/>
    </font>
    <font>
      <b/>
      <sz val="12"/>
      <color rgb="FF7030A0"/>
      <name val="Verdana"/>
      <family val="2"/>
    </font>
    <font>
      <b/>
      <sz val="10"/>
      <color rgb="FF7030A0"/>
      <name val="Verdana"/>
      <family val="2"/>
    </font>
    <font>
      <sz val="10"/>
      <color rgb="FF7030A0"/>
      <name val="Verdana"/>
      <family val="2"/>
    </font>
    <font>
      <b/>
      <sz val="16"/>
      <color theme="4" tint="-0.249977111117893"/>
      <name val="Verdana"/>
      <family val="2"/>
    </font>
    <font>
      <b/>
      <sz val="16"/>
      <color rgb="FF7030A0"/>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rgb="FF7030A0"/>
      <name val="Calibri"/>
      <family val="2"/>
      <scheme val="minor"/>
    </font>
    <font>
      <sz val="11"/>
      <color rgb="FF7030A0"/>
      <name val="Calibri"/>
      <family val="2"/>
      <scheme val="minor"/>
    </font>
    <font>
      <sz val="10"/>
      <color rgb="FF000000"/>
      <name val="Calibri"/>
      <family val="2"/>
      <scheme val="minor"/>
    </font>
    <font>
      <b/>
      <sz val="10"/>
      <color indexed="20"/>
      <name val="Calibri"/>
      <family val="2"/>
      <scheme val="minor"/>
    </font>
    <font>
      <sz val="12"/>
      <color indexed="18"/>
      <name val="Calibri"/>
      <family val="2"/>
      <scheme val="minor"/>
    </font>
    <font>
      <b/>
      <sz val="10"/>
      <color indexed="18"/>
      <name val="Calibri"/>
      <family val="2"/>
      <scheme val="minor"/>
    </font>
    <font>
      <sz val="12"/>
      <color indexed="17"/>
      <name val="Calibri"/>
      <family val="2"/>
      <scheme val="minor"/>
    </font>
    <font>
      <b/>
      <sz val="16"/>
      <color indexed="17"/>
      <name val="Calibri"/>
      <family val="2"/>
      <scheme val="minor"/>
    </font>
    <font>
      <b/>
      <sz val="11"/>
      <color indexed="17"/>
      <name val="Calibri"/>
      <family val="2"/>
      <scheme val="minor"/>
    </font>
    <font>
      <b/>
      <sz val="7"/>
      <name val="Calibri"/>
      <family val="2"/>
      <scheme val="minor"/>
    </font>
    <font>
      <b/>
      <sz val="8"/>
      <name val="Calibri"/>
      <family val="2"/>
      <scheme val="minor"/>
    </font>
    <font>
      <sz val="11"/>
      <color indexed="20"/>
      <name val="Calibri"/>
      <family val="2"/>
      <scheme val="minor"/>
    </font>
    <font>
      <b/>
      <sz val="11"/>
      <color indexed="20"/>
      <name val="Calibri"/>
      <family val="2"/>
      <scheme val="minor"/>
    </font>
    <font>
      <sz val="11"/>
      <color indexed="8"/>
      <name val="Calibri"/>
      <family val="2"/>
      <scheme val="minor"/>
    </font>
    <font>
      <sz val="11"/>
      <color indexed="18"/>
      <name val="Calibri"/>
      <family val="2"/>
      <scheme val="minor"/>
    </font>
    <font>
      <b/>
      <i/>
      <sz val="11"/>
      <color indexed="20"/>
      <name val="Calibri"/>
      <family val="2"/>
      <scheme val="minor"/>
    </font>
    <font>
      <b/>
      <i/>
      <sz val="11"/>
      <color rgb="FF7030A0"/>
      <name val="Calibri"/>
      <family val="2"/>
      <scheme val="minor"/>
    </font>
    <font>
      <sz val="12"/>
      <name val="Calibri"/>
      <family val="2"/>
      <scheme val="minor"/>
    </font>
    <font>
      <sz val="12"/>
      <color theme="0"/>
      <name val="Calibri"/>
      <family val="2"/>
      <scheme val="minor"/>
    </font>
    <font>
      <b/>
      <sz val="8"/>
      <color theme="0"/>
      <name val="Calibri"/>
      <family val="2"/>
      <scheme val="minor"/>
    </font>
    <font>
      <b/>
      <sz val="7"/>
      <color theme="0"/>
      <name val="Calibri"/>
      <family val="2"/>
      <scheme val="minor"/>
    </font>
    <font>
      <sz val="11"/>
      <color rgb="FF000000"/>
      <name val="Calibri"/>
      <family val="2"/>
      <scheme val="minor"/>
    </font>
    <font>
      <b/>
      <sz val="11"/>
      <color indexed="18"/>
      <name val="Calibri"/>
      <family val="2"/>
      <scheme val="minor"/>
    </font>
    <font>
      <sz val="11"/>
      <color indexed="17"/>
      <name val="Calibri"/>
      <family val="2"/>
      <scheme val="minor"/>
    </font>
    <font>
      <b/>
      <sz val="11"/>
      <color indexed="8"/>
      <name val="Calibri"/>
      <family val="2"/>
      <scheme val="minor"/>
    </font>
    <font>
      <i/>
      <sz val="11"/>
      <color indexed="8"/>
      <name val="Calibri"/>
      <family val="2"/>
      <scheme val="minor"/>
    </font>
    <font>
      <i/>
      <sz val="11"/>
      <color theme="0"/>
      <name val="Calibri"/>
      <family val="2"/>
      <scheme val="minor"/>
    </font>
    <font>
      <b/>
      <vertAlign val="superscript"/>
      <sz val="11"/>
      <color theme="0"/>
      <name val="Calibri"/>
      <family val="2"/>
      <scheme val="minor"/>
    </font>
    <font>
      <sz val="12"/>
      <color rgb="FF7030A0"/>
      <name val="Calibri"/>
      <family val="2"/>
      <scheme val="minor"/>
    </font>
    <font>
      <b/>
      <sz val="10"/>
      <name val="Calibri"/>
      <family val="2"/>
      <scheme val="minor"/>
    </font>
    <font>
      <i/>
      <sz val="10"/>
      <name val="Calibri"/>
      <family val="2"/>
      <scheme val="minor"/>
    </font>
    <font>
      <i/>
      <sz val="11"/>
      <name val="Calibri"/>
      <family val="2"/>
      <scheme val="minor"/>
    </font>
    <font>
      <sz val="10"/>
      <color indexed="10"/>
      <name val="Calibri"/>
      <family val="2"/>
      <scheme val="minor"/>
    </font>
    <font>
      <sz val="12"/>
      <color indexed="10"/>
      <name val="Calibri"/>
      <family val="2"/>
      <scheme val="minor"/>
    </font>
    <font>
      <b/>
      <sz val="16"/>
      <color theme="4" tint="-0.249977111117893"/>
      <name val="Calibri"/>
      <family val="2"/>
      <scheme val="minor"/>
    </font>
    <font>
      <sz val="12"/>
      <color theme="4" tint="-0.249977111117893"/>
      <name val="Calibri"/>
      <family val="2"/>
      <scheme val="minor"/>
    </font>
    <font>
      <b/>
      <sz val="11"/>
      <color theme="4" tint="-0.249977111117893"/>
      <name val="Calibri"/>
      <family val="2"/>
      <scheme val="minor"/>
    </font>
    <font>
      <b/>
      <sz val="10"/>
      <color theme="4" tint="-0.249977111117893"/>
      <name val="Calibri"/>
      <family val="2"/>
      <scheme val="minor"/>
    </font>
    <font>
      <b/>
      <i/>
      <sz val="11"/>
      <color theme="4" tint="-0.249977111117893"/>
      <name val="Calibri"/>
      <family val="2"/>
      <scheme val="minor"/>
    </font>
    <font>
      <sz val="11"/>
      <color indexed="10"/>
      <name val="Calibri"/>
      <family val="2"/>
      <scheme val="minor"/>
    </font>
    <font>
      <sz val="11"/>
      <color theme="4" tint="-0.249977111117893"/>
      <name val="Calibri"/>
      <family val="2"/>
      <scheme val="minor"/>
    </font>
    <font>
      <b/>
      <vertAlign val="subscript"/>
      <sz val="11"/>
      <color theme="0"/>
      <name val="Calibri"/>
      <family val="2"/>
      <scheme val="minor"/>
    </font>
    <font>
      <sz val="12"/>
      <color theme="4" tint="-0.499984740745262"/>
      <name val="Calibri"/>
      <family val="2"/>
      <scheme val="minor"/>
    </font>
    <font>
      <b/>
      <sz val="11"/>
      <color theme="4" tint="-0.499984740745262"/>
      <name val="Calibri"/>
      <family val="2"/>
      <scheme val="minor"/>
    </font>
    <font>
      <b/>
      <vertAlign val="subscript"/>
      <sz val="10"/>
      <color theme="0"/>
      <name val="Calibri"/>
      <family val="2"/>
      <scheme val="minor"/>
    </font>
    <font>
      <sz val="7"/>
      <color theme="0"/>
      <name val="Calibri"/>
      <family val="2"/>
      <scheme val="minor"/>
    </font>
    <font>
      <b/>
      <i/>
      <sz val="11"/>
      <name val="Calibri"/>
      <family val="2"/>
      <scheme val="minor"/>
    </font>
    <font>
      <b/>
      <i/>
      <sz val="11"/>
      <color theme="0"/>
      <name val="Calibri"/>
      <family val="2"/>
      <scheme val="minor"/>
    </font>
    <font>
      <i/>
      <sz val="8"/>
      <name val="Calibri"/>
      <family val="2"/>
      <scheme val="minor"/>
    </font>
    <font>
      <i/>
      <sz val="11"/>
      <color theme="4" tint="-0.249977111117893"/>
      <name val="Calibri"/>
      <family val="2"/>
      <scheme val="minor"/>
    </font>
    <font>
      <i/>
      <sz val="11"/>
      <color theme="0" tint="-0.499984740745262"/>
      <name val="Calibri"/>
      <family val="2"/>
      <scheme val="minor"/>
    </font>
    <font>
      <b/>
      <i/>
      <sz val="11"/>
      <color indexed="17"/>
      <name val="Calibri"/>
      <family val="2"/>
      <scheme val="minor"/>
    </font>
    <font>
      <i/>
      <sz val="11"/>
      <color indexed="17"/>
      <name val="Calibri"/>
      <family val="2"/>
      <scheme val="minor"/>
    </font>
    <font>
      <sz val="11"/>
      <color indexed="9"/>
      <name val="Calibri"/>
      <family val="2"/>
      <scheme val="minor"/>
    </font>
    <font>
      <b/>
      <sz val="9"/>
      <color theme="0"/>
      <name val="Calibri"/>
      <family val="2"/>
      <scheme val="minor"/>
    </font>
    <font>
      <sz val="16"/>
      <color theme="4" tint="-0.249977111117893"/>
      <name val="Calibri"/>
      <family val="2"/>
      <scheme val="minor"/>
    </font>
    <font>
      <b/>
      <sz val="11"/>
      <color indexed="9"/>
      <name val="Calibri"/>
      <family val="2"/>
      <scheme val="minor"/>
    </font>
    <font>
      <b/>
      <i/>
      <sz val="11"/>
      <color indexed="18"/>
      <name val="Calibri"/>
      <family val="2"/>
      <scheme val="minor"/>
    </font>
    <font>
      <i/>
      <sz val="11"/>
      <color indexed="20"/>
      <name val="Calibri"/>
      <family val="2"/>
      <scheme val="minor"/>
    </font>
    <font>
      <b/>
      <i/>
      <sz val="11"/>
      <color indexed="8"/>
      <name val="Calibri"/>
      <family val="2"/>
      <scheme val="minor"/>
    </font>
    <font>
      <b/>
      <sz val="11"/>
      <color rgb="FF008000"/>
      <name val="Calibri"/>
      <family val="2"/>
      <scheme val="minor"/>
    </font>
    <font>
      <b/>
      <sz val="11"/>
      <color theme="8" tint="-0.249977111117893"/>
      <name val="Calibri"/>
      <family val="2"/>
      <scheme val="minor"/>
    </font>
    <font>
      <sz val="11"/>
      <color theme="8" tint="-0.249977111117893"/>
      <name val="Calibri"/>
      <family val="2"/>
      <scheme val="minor"/>
    </font>
    <font>
      <sz val="11"/>
      <color rgb="FF008000"/>
      <name val="Calibri"/>
      <family val="2"/>
      <scheme val="minor"/>
    </font>
    <font>
      <sz val="12"/>
      <color indexed="20"/>
      <name val="Calibri"/>
      <family val="2"/>
      <scheme val="minor"/>
    </font>
    <font>
      <sz val="12"/>
      <color rgb="FF000000"/>
      <name val="Calibri"/>
      <family val="2"/>
      <scheme val="minor"/>
    </font>
    <font>
      <b/>
      <sz val="12"/>
      <color indexed="18"/>
      <name val="Calibri"/>
      <family val="2"/>
      <scheme val="minor"/>
    </font>
    <font>
      <b/>
      <sz val="12"/>
      <color theme="4" tint="-0.249977111117893"/>
      <name val="Calibri"/>
      <family val="2"/>
      <scheme val="minor"/>
    </font>
    <font>
      <b/>
      <sz val="12"/>
      <color indexed="17"/>
      <name val="Calibri"/>
      <family val="2"/>
      <scheme val="minor"/>
    </font>
    <font>
      <b/>
      <sz val="12"/>
      <color rgb="FF008000"/>
      <name val="Calibri"/>
      <family val="2"/>
      <scheme val="minor"/>
    </font>
    <font>
      <sz val="12"/>
      <color indexed="8"/>
      <name val="Calibri"/>
      <family val="2"/>
      <scheme val="minor"/>
    </font>
    <font>
      <b/>
      <sz val="12"/>
      <name val="Calibri"/>
      <family val="2"/>
      <scheme val="minor"/>
    </font>
    <font>
      <i/>
      <sz val="12"/>
      <name val="Calibri"/>
      <family val="2"/>
      <scheme val="minor"/>
    </font>
    <font>
      <i/>
      <sz val="11"/>
      <color theme="1"/>
      <name val="Calibri"/>
      <family val="2"/>
      <scheme val="minor"/>
    </font>
    <font>
      <b/>
      <sz val="18"/>
      <color theme="4" tint="-0.249977111117893"/>
      <name val="Calibri"/>
      <family val="2"/>
      <scheme val="minor"/>
    </font>
    <font>
      <i/>
      <vertAlign val="superscript"/>
      <sz val="11"/>
      <color theme="4" tint="-0.249977111117893"/>
      <name val="Calibri"/>
      <family val="2"/>
      <scheme val="minor"/>
    </font>
    <font>
      <b/>
      <vertAlign val="superscript"/>
      <sz val="10"/>
      <color theme="0"/>
      <name val="Calibri"/>
      <family val="2"/>
      <scheme val="minor"/>
    </font>
    <font>
      <b/>
      <sz val="11"/>
      <color rgb="FFFF0000"/>
      <name val="Calibri"/>
      <family val="2"/>
      <scheme val="minor"/>
    </font>
    <font>
      <b/>
      <i/>
      <sz val="12"/>
      <name val="Calibri"/>
      <family val="2"/>
      <scheme val="minor"/>
    </font>
    <font>
      <sz val="10"/>
      <color rgb="FFFF0000"/>
      <name val="Calibri"/>
      <family val="2"/>
      <scheme val="minor"/>
    </font>
    <font>
      <b/>
      <sz val="12"/>
      <color theme="0"/>
      <name val="Calibri"/>
      <family val="2"/>
      <scheme val="minor"/>
    </font>
    <font>
      <b/>
      <sz val="14"/>
      <color rgb="FF7030A0"/>
      <name val="Verdana"/>
      <family val="2"/>
    </font>
    <font>
      <sz val="14"/>
      <color rgb="FF7030A0"/>
      <name val="Verdana"/>
      <family val="2"/>
    </font>
    <font>
      <i/>
      <sz val="8"/>
      <name val="Verdana"/>
      <family val="2"/>
    </font>
    <font>
      <b/>
      <sz val="16"/>
      <name val="Verdana"/>
      <family val="2"/>
    </font>
    <font>
      <b/>
      <sz val="18"/>
      <color rgb="FF7030A0"/>
      <name val="Verdana"/>
      <family val="2"/>
    </font>
    <font>
      <sz val="18"/>
      <color indexed="17"/>
      <name val="Verdana"/>
      <family val="2"/>
    </font>
    <font>
      <b/>
      <sz val="14"/>
      <color indexed="17"/>
      <name val="Verdana"/>
      <family val="2"/>
    </font>
    <font>
      <b/>
      <sz val="12"/>
      <color indexed="18"/>
      <name val="Verdana"/>
      <family val="2"/>
    </font>
    <font>
      <sz val="10"/>
      <color rgb="FF000000"/>
      <name val="Arial"/>
      <family val="2"/>
    </font>
    <font>
      <sz val="11"/>
      <color rgb="FF9C6500"/>
      <name val="Calibri"/>
      <family val="2"/>
      <scheme val="minor"/>
    </font>
    <font>
      <sz val="10"/>
      <name val="Arial"/>
      <family val="2"/>
    </font>
    <font>
      <b/>
      <i/>
      <sz val="11"/>
      <color theme="1"/>
      <name val="Calibri"/>
      <family val="2"/>
      <scheme val="minor"/>
    </font>
    <font>
      <sz val="10"/>
      <color rgb="FF000000"/>
      <name val="Arial"/>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theme="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s>
  <borders count="223">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bottom style="thin">
        <color rgb="FF008000"/>
      </bottom>
      <diagonal/>
    </border>
    <border>
      <left style="thin">
        <color rgb="FF008000"/>
      </left>
      <right/>
      <top/>
      <bottom/>
      <diagonal/>
    </border>
    <border>
      <left/>
      <right style="thin">
        <color rgb="FF008000"/>
      </right>
      <top/>
      <bottom/>
      <diagonal/>
    </border>
    <border>
      <left/>
      <right/>
      <top/>
      <bottom style="thin">
        <color rgb="FF008000"/>
      </bottom>
      <diagonal/>
    </border>
    <border>
      <left/>
      <right/>
      <top style="thin">
        <color theme="4" tint="0.39997558519241921"/>
      </top>
      <bottom/>
      <diagonal/>
    </border>
    <border>
      <left/>
      <right style="thin">
        <color theme="9" tint="0.5999633777886288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n">
        <color rgb="FF00800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rgb="FF7030A0"/>
      </left>
      <right style="thin">
        <color theme="9" tint="0.59996337778862885"/>
      </right>
      <top/>
      <bottom/>
      <diagonal/>
    </border>
    <border>
      <left style="thin">
        <color rgb="FF7030A0"/>
      </left>
      <right style="thin">
        <color theme="9" tint="0.59996337778862885"/>
      </right>
      <top/>
      <bottom style="thin">
        <color rgb="FF7030A0"/>
      </bottom>
      <diagonal/>
    </border>
    <border>
      <left/>
      <right style="thin">
        <color theme="9" tint="0.59996337778862885"/>
      </right>
      <top/>
      <bottom style="thin">
        <color rgb="FF7030A0"/>
      </bottom>
      <diagonal/>
    </border>
    <border>
      <left style="thin">
        <color rgb="FF7030A0"/>
      </left>
      <right style="thin">
        <color theme="9" tint="0.59996337778862885"/>
      </right>
      <top style="thin">
        <color rgb="FF7030A0"/>
      </top>
      <bottom/>
      <diagonal/>
    </border>
    <border>
      <left/>
      <right style="thin">
        <color theme="9" tint="0.59996337778862885"/>
      </right>
      <top style="thin">
        <color rgb="FF7030A0"/>
      </top>
      <bottom/>
      <diagonal/>
    </border>
    <border>
      <left style="thin">
        <color rgb="FF7030A0"/>
      </left>
      <right style="thin">
        <color indexed="17"/>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diagonal/>
    </border>
    <border>
      <left/>
      <right/>
      <top style="thin">
        <color theme="4"/>
      </top>
      <bottom/>
      <diagonal/>
    </border>
    <border>
      <left/>
      <right/>
      <top/>
      <bottom style="thin">
        <color theme="4"/>
      </bottom>
      <diagonal/>
    </border>
    <border>
      <left/>
      <right/>
      <top style="thin">
        <color theme="4"/>
      </top>
      <bottom style="thin">
        <color theme="4"/>
      </bottom>
      <diagonal/>
    </border>
    <border>
      <left style="thin">
        <color theme="4"/>
      </left>
      <right style="thin">
        <color indexed="17"/>
      </right>
      <top style="thin">
        <color theme="4"/>
      </top>
      <bottom/>
      <diagonal/>
    </border>
    <border>
      <left style="thin">
        <color theme="4"/>
      </left>
      <right style="thin">
        <color indexed="17"/>
      </right>
      <top/>
      <bottom/>
      <diagonal/>
    </border>
    <border>
      <left style="thin">
        <color theme="4"/>
      </left>
      <right style="thin">
        <color indexed="17"/>
      </right>
      <top/>
      <bottom style="thin">
        <color theme="4"/>
      </bottom>
      <diagonal/>
    </border>
    <border>
      <left style="thin">
        <color indexed="17"/>
      </left>
      <right style="thin">
        <color theme="4"/>
      </right>
      <top style="thin">
        <color theme="4"/>
      </top>
      <bottom style="thin">
        <color indexed="17"/>
      </bottom>
      <diagonal/>
    </border>
    <border>
      <left style="thin">
        <color theme="4"/>
      </left>
      <right/>
      <top style="thin">
        <color theme="0"/>
      </top>
      <bottom style="thin">
        <color theme="4"/>
      </bottom>
      <diagonal/>
    </border>
    <border>
      <left style="thin">
        <color theme="0"/>
      </left>
      <right/>
      <top/>
      <bottom/>
      <diagonal/>
    </border>
    <border>
      <left style="thin">
        <color theme="4"/>
      </left>
      <right style="thin">
        <color theme="4"/>
      </right>
      <top style="thin">
        <color theme="4"/>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4"/>
      </top>
      <bottom style="thin">
        <color theme="0"/>
      </bottom>
      <diagonal/>
    </border>
    <border>
      <left style="thin">
        <color theme="4"/>
      </left>
      <right/>
      <top style="thin">
        <color theme="0"/>
      </top>
      <bottom style="thin">
        <color theme="0"/>
      </bottom>
      <diagonal/>
    </border>
    <border>
      <left style="thin">
        <color theme="4"/>
      </left>
      <right style="thin">
        <color theme="0"/>
      </right>
      <top/>
      <bottom style="thin">
        <color theme="4"/>
      </bottom>
      <diagonal/>
    </border>
    <border>
      <left style="thin">
        <color theme="0"/>
      </left>
      <right/>
      <top/>
      <bottom style="thin">
        <color theme="4"/>
      </bottom>
      <diagonal/>
    </border>
    <border>
      <left style="thin">
        <color theme="0"/>
      </left>
      <right style="thin">
        <color theme="4"/>
      </right>
      <top/>
      <bottom style="thin">
        <color theme="4"/>
      </bottom>
      <diagonal/>
    </border>
    <border>
      <left style="thin">
        <color rgb="FF7030A0"/>
      </left>
      <right style="thin">
        <color theme="4" tint="-0.499984740745262"/>
      </right>
      <top style="thin">
        <color rgb="FF7030A0"/>
      </top>
      <bottom style="thin">
        <color rgb="FF7030A0"/>
      </bottom>
      <diagonal/>
    </border>
    <border>
      <left style="thin">
        <color rgb="FF7030A0"/>
      </left>
      <right style="thin">
        <color theme="4" tint="-0.499984740745262"/>
      </right>
      <top style="thin">
        <color rgb="FF7030A0"/>
      </top>
      <bottom/>
      <diagonal/>
    </border>
    <border>
      <left style="thin">
        <color rgb="FF7030A0"/>
      </left>
      <right style="thin">
        <color theme="4" tint="-0.499984740745262"/>
      </right>
      <top/>
      <bottom/>
      <diagonal/>
    </border>
    <border>
      <left style="thin">
        <color rgb="FF7030A0"/>
      </left>
      <right style="thin">
        <color theme="4" tint="-0.499984740745262"/>
      </right>
      <top/>
      <bottom style="thin">
        <color rgb="FF7030A0"/>
      </bottom>
      <diagonal/>
    </border>
    <border>
      <left/>
      <right style="thin">
        <color theme="4" tint="-0.499984740745262"/>
      </right>
      <top style="thin">
        <color rgb="FF7030A0"/>
      </top>
      <bottom style="thin">
        <color rgb="FF7030A0"/>
      </bottom>
      <diagonal/>
    </border>
    <border>
      <left/>
      <right style="thin">
        <color theme="4" tint="-0.499984740745262"/>
      </right>
      <top style="thin">
        <color rgb="FF7030A0"/>
      </top>
      <bottom/>
      <diagonal/>
    </border>
    <border>
      <left/>
      <right style="thin">
        <color theme="4" tint="-0.499984740745262"/>
      </right>
      <top/>
      <bottom/>
      <diagonal/>
    </border>
    <border>
      <left/>
      <right style="thin">
        <color theme="4" tint="-0.499984740745262"/>
      </right>
      <top/>
      <bottom style="thin">
        <color rgb="FF7030A0"/>
      </bottom>
      <diagonal/>
    </border>
    <border>
      <left style="thin">
        <color theme="4" tint="-0.499984740745262"/>
      </left>
      <right style="thin">
        <color rgb="FF7030A0"/>
      </right>
      <top/>
      <bottom/>
      <diagonal/>
    </border>
    <border>
      <left style="thin">
        <color theme="4" tint="-0.499984740745262"/>
      </left>
      <right style="thin">
        <color rgb="FF7030A0"/>
      </right>
      <top/>
      <bottom style="thin">
        <color rgb="FF7030A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9" tint="0.59996337778862885"/>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9" tint="0.59996337778862885"/>
      </right>
      <top style="thin">
        <color theme="4" tint="-0.499984740745262"/>
      </top>
      <bottom style="thin">
        <color theme="4" tint="-0.499984740745262"/>
      </bottom>
      <diagonal/>
    </border>
    <border>
      <left style="thin">
        <color theme="4" tint="-0.499984740745262"/>
      </left>
      <right/>
      <top style="thin">
        <color rgb="FF7030A0"/>
      </top>
      <bottom/>
      <diagonal/>
    </border>
    <border>
      <left style="thin">
        <color rgb="FF7030A0"/>
      </left>
      <right style="thin">
        <color rgb="FF7030A0"/>
      </right>
      <top style="thin">
        <color rgb="FF7030A0"/>
      </top>
      <bottom style="thin">
        <color theme="0"/>
      </bottom>
      <diagonal/>
    </border>
    <border>
      <left style="thin">
        <color rgb="FF7030A0"/>
      </left>
      <right style="thin">
        <color theme="0"/>
      </right>
      <top style="thin">
        <color theme="0"/>
      </top>
      <bottom style="thin">
        <color rgb="FF7030A0"/>
      </bottom>
      <diagonal/>
    </border>
    <border>
      <left style="thin">
        <color theme="0"/>
      </left>
      <right style="thin">
        <color rgb="FF7030A0"/>
      </right>
      <top style="thin">
        <color theme="0"/>
      </top>
      <bottom style="thin">
        <color rgb="FF7030A0"/>
      </bottom>
      <diagonal/>
    </border>
    <border>
      <left style="thin">
        <color theme="0"/>
      </left>
      <right/>
      <top style="thin">
        <color theme="0"/>
      </top>
      <bottom style="thin">
        <color rgb="FF7030A0"/>
      </bottom>
      <diagonal/>
    </border>
    <border>
      <left style="thin">
        <color theme="4" tint="-0.499984740745262"/>
      </left>
      <right/>
      <top/>
      <bottom/>
      <diagonal/>
    </border>
    <border>
      <left style="thin">
        <color theme="4" tint="-0.499984740745262"/>
      </left>
      <right/>
      <top style="thin">
        <color rgb="FF7030A0"/>
      </top>
      <bottom style="thin">
        <color rgb="FF7030A0"/>
      </bottom>
      <diagonal/>
    </border>
    <border>
      <left style="thin">
        <color theme="4" tint="-0.499984740745262"/>
      </left>
      <right/>
      <top/>
      <bottom style="thin">
        <color rgb="FF7030A0"/>
      </bottom>
      <diagonal/>
    </border>
    <border>
      <left style="thin">
        <color rgb="FF7030A0"/>
      </left>
      <right style="thin">
        <color rgb="FF7030A0"/>
      </right>
      <top style="thin">
        <color theme="0"/>
      </top>
      <bottom style="thin">
        <color theme="0"/>
      </bottom>
      <diagonal/>
    </border>
    <border>
      <left style="thin">
        <color rgb="FF7030A0"/>
      </left>
      <right/>
      <top style="thin">
        <color theme="0"/>
      </top>
      <bottom style="thin">
        <color theme="0"/>
      </bottom>
      <diagonal/>
    </border>
    <border>
      <left style="thin">
        <color theme="0"/>
      </left>
      <right style="thin">
        <color rgb="FF7030A0"/>
      </right>
      <top style="thin">
        <color theme="0"/>
      </top>
      <bottom/>
      <diagonal/>
    </border>
    <border>
      <left style="thin">
        <color rgb="FF7030A0"/>
      </left>
      <right style="thin">
        <color theme="0"/>
      </right>
      <top style="thin">
        <color theme="0"/>
      </top>
      <bottom/>
      <diagonal/>
    </border>
    <border>
      <left style="thin">
        <color theme="0"/>
      </left>
      <right style="thin">
        <color rgb="FF7030A0"/>
      </right>
      <top style="thin">
        <color theme="0"/>
      </top>
      <bottom style="thin">
        <color theme="0"/>
      </bottom>
      <diagonal/>
    </border>
    <border>
      <left style="thin">
        <color theme="0"/>
      </left>
      <right style="thin">
        <color theme="0"/>
      </right>
      <top style="thin">
        <color theme="0"/>
      </top>
      <bottom style="thin">
        <color rgb="FF7030A0"/>
      </bottom>
      <diagonal/>
    </border>
    <border>
      <left/>
      <right style="thin">
        <color theme="0"/>
      </right>
      <top style="thin">
        <color theme="0"/>
      </top>
      <bottom style="thin">
        <color rgb="FF7030A0"/>
      </bottom>
      <diagonal/>
    </border>
    <border>
      <left/>
      <right/>
      <top style="thin">
        <color theme="0"/>
      </top>
      <bottom style="thin">
        <color rgb="FF7030A0"/>
      </bottom>
      <diagonal/>
    </border>
    <border>
      <left style="thin">
        <color theme="4" tint="-0.499984740745262"/>
      </left>
      <right style="thin">
        <color theme="4" tint="-0.499984740745262"/>
      </right>
      <top style="thin">
        <color rgb="FF7030A0"/>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rgb="FF7030A0"/>
      </bottom>
      <diagonal/>
    </border>
    <border>
      <left style="thin">
        <color theme="4" tint="-0.499984740745262"/>
      </left>
      <right style="thin">
        <color theme="4" tint="-0.499984740745262"/>
      </right>
      <top style="thin">
        <color rgb="FF7030A0"/>
      </top>
      <bottom style="thin">
        <color rgb="FF7030A0"/>
      </bottom>
      <diagonal/>
    </border>
    <border>
      <left style="thin">
        <color theme="4" tint="-0.499984740745262"/>
      </left>
      <right style="thin">
        <color theme="4" tint="-0.499984740745262"/>
      </right>
      <top style="thin">
        <color theme="4" tint="-0.499984740745262"/>
      </top>
      <bottom style="thin">
        <color rgb="FF7030A0"/>
      </bottom>
      <diagonal/>
    </border>
    <border>
      <left/>
      <right/>
      <top style="thin">
        <color theme="4" tint="-0.499984740745262"/>
      </top>
      <bottom/>
      <diagonal/>
    </border>
    <border>
      <left style="thin">
        <color theme="4" tint="-0.499984740745262"/>
      </left>
      <right/>
      <top style="thin">
        <color rgb="FF7030A0"/>
      </top>
      <bottom style="thin">
        <color theme="4" tint="-0.499984740745262"/>
      </bottom>
      <diagonal/>
    </border>
    <border>
      <left/>
      <right/>
      <top style="thin">
        <color rgb="FF7030A0"/>
      </top>
      <bottom style="thin">
        <color theme="4" tint="-0.499984740745262"/>
      </bottom>
      <diagonal/>
    </border>
    <border>
      <left style="thin">
        <color indexed="64"/>
      </left>
      <right/>
      <top style="thin">
        <color theme="4" tint="-0.499984740745262"/>
      </top>
      <bottom/>
      <diagonal/>
    </border>
    <border>
      <left/>
      <right style="thin">
        <color rgb="FF7030A0"/>
      </right>
      <top style="thin">
        <color theme="4" tint="-0.499984740745262"/>
      </top>
      <bottom/>
      <diagonal/>
    </border>
    <border>
      <left style="thin">
        <color rgb="FF7030A0"/>
      </left>
      <right/>
      <top style="thin">
        <color theme="4" tint="-0.499984740745262"/>
      </top>
      <bottom/>
      <diagonal/>
    </border>
    <border>
      <left style="thin">
        <color theme="9" tint="0.59996337778862885"/>
      </left>
      <right style="thin">
        <color theme="0"/>
      </right>
      <top style="thin">
        <color theme="0"/>
      </top>
      <bottom style="thin">
        <color rgb="FF7030A0"/>
      </bottom>
      <diagonal/>
    </border>
    <border>
      <left style="thin">
        <color theme="0"/>
      </left>
      <right/>
      <top/>
      <bottom style="thin">
        <color rgb="FF7030A0"/>
      </bottom>
      <diagonal/>
    </border>
    <border>
      <left style="thin">
        <color theme="0"/>
      </left>
      <right style="thin">
        <color theme="4" tint="-0.499984740745262"/>
      </right>
      <top style="thin">
        <color theme="0"/>
      </top>
      <bottom style="thin">
        <color rgb="FF7030A0"/>
      </bottom>
      <diagonal/>
    </border>
    <border>
      <left style="thin">
        <color rgb="FF7030A0"/>
      </left>
      <right/>
      <top style="thin">
        <color rgb="FF7030A0"/>
      </top>
      <bottom style="thin">
        <color theme="0"/>
      </bottom>
      <diagonal/>
    </border>
    <border>
      <left/>
      <right style="thin">
        <color theme="0"/>
      </right>
      <top/>
      <bottom style="thin">
        <color theme="0"/>
      </bottom>
      <diagonal/>
    </border>
    <border>
      <left style="thin">
        <color rgb="FF7030A0"/>
      </left>
      <right/>
      <top/>
      <bottom style="thin">
        <color theme="0"/>
      </bottom>
      <diagonal/>
    </border>
    <border>
      <left/>
      <right/>
      <top/>
      <bottom style="thin">
        <color theme="0"/>
      </bottom>
      <diagonal/>
    </border>
    <border>
      <left/>
      <right/>
      <top style="thin">
        <color rgb="FF7030A0"/>
      </top>
      <bottom style="thin">
        <color theme="0"/>
      </bottom>
      <diagonal/>
    </border>
    <border>
      <left/>
      <right style="thin">
        <color rgb="FF7030A0"/>
      </right>
      <top style="thin">
        <color rgb="FF7030A0"/>
      </top>
      <bottom style="thin">
        <color theme="0"/>
      </bottom>
      <diagonal/>
    </border>
    <border>
      <left style="thin">
        <color rgb="FF7030A0"/>
      </left>
      <right style="thin">
        <color theme="0"/>
      </right>
      <top/>
      <bottom style="thin">
        <color rgb="FF7030A0"/>
      </bottom>
      <diagonal/>
    </border>
    <border>
      <left style="thin">
        <color theme="9" tint="0.59996337778862885"/>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rgb="FF7030A0"/>
      </right>
      <top style="thin">
        <color theme="0"/>
      </top>
      <bottom/>
      <diagonal/>
    </border>
    <border>
      <left style="thin">
        <color theme="0"/>
      </left>
      <right/>
      <top style="thin">
        <color theme="0"/>
      </top>
      <bottom style="thin">
        <color theme="0"/>
      </bottom>
      <diagonal/>
    </border>
    <border>
      <left/>
      <right style="thin">
        <color rgb="FF7030A0"/>
      </right>
      <top style="thin">
        <color theme="0"/>
      </top>
      <bottom style="thin">
        <color theme="0"/>
      </bottom>
      <diagonal/>
    </border>
    <border>
      <left style="thin">
        <color rgb="FF7030A0"/>
      </left>
      <right/>
      <top style="thin">
        <color theme="0"/>
      </top>
      <bottom style="thin">
        <color rgb="FF7030A0"/>
      </bottom>
      <diagonal/>
    </border>
    <border>
      <left style="thin">
        <color theme="4" tint="-0.499984740745262"/>
      </left>
      <right style="thin">
        <color rgb="FF7030A0"/>
      </right>
      <top style="thin">
        <color rgb="FF7030A0"/>
      </top>
      <bottom style="thin">
        <color rgb="FF7030A0"/>
      </bottom>
      <diagonal/>
    </border>
    <border>
      <left style="thin">
        <color rgb="FF7030A0"/>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style="thin">
        <color theme="0"/>
      </bottom>
      <diagonal/>
    </border>
    <border>
      <left/>
      <right style="thin">
        <color rgb="FF7030A0"/>
      </right>
      <top/>
      <bottom style="thin">
        <color theme="0"/>
      </bottom>
      <diagonal/>
    </border>
    <border>
      <left style="thin">
        <color rgb="FF7030A0"/>
      </left>
      <right style="thin">
        <color theme="4" tint="-0.499984740745262"/>
      </right>
      <top style="thin">
        <color theme="0"/>
      </top>
      <bottom style="thin">
        <color rgb="FF7030A0"/>
      </bottom>
      <diagonal/>
    </border>
    <border>
      <left/>
      <right style="thin">
        <color theme="0"/>
      </right>
      <top style="thin">
        <color theme="0"/>
      </top>
      <bottom/>
      <diagonal/>
    </border>
    <border>
      <left style="thin">
        <color theme="0"/>
      </left>
      <right style="thin">
        <color theme="0"/>
      </right>
      <top/>
      <bottom style="thin">
        <color rgb="FF7030A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rgb="FF7030A0"/>
      </top>
      <bottom style="thin">
        <color theme="0"/>
      </bottom>
      <diagonal/>
    </border>
    <border>
      <left style="thin">
        <color rgb="FF7030A0"/>
      </left>
      <right style="thin">
        <color indexed="22"/>
      </right>
      <top style="thin">
        <color theme="0"/>
      </top>
      <bottom style="thin">
        <color rgb="FF7030A0"/>
      </bottom>
      <diagonal/>
    </border>
    <border>
      <left style="thin">
        <color indexed="22"/>
      </left>
      <right style="thin">
        <color rgb="FF7030A0"/>
      </right>
      <top style="thin">
        <color theme="0"/>
      </top>
      <bottom style="thin">
        <color rgb="FF7030A0"/>
      </bottom>
      <diagonal/>
    </border>
    <border>
      <left/>
      <right style="thin">
        <color theme="4"/>
      </right>
      <top style="thin">
        <color theme="4"/>
      </top>
      <bottom style="thin">
        <color theme="0"/>
      </bottom>
      <diagonal/>
    </border>
    <border>
      <left style="thin">
        <color theme="0"/>
      </left>
      <right style="thin">
        <color theme="4"/>
      </right>
      <top style="thin">
        <color theme="0"/>
      </top>
      <bottom style="thin">
        <color theme="4"/>
      </bottom>
      <diagonal/>
    </border>
    <border>
      <left style="thin">
        <color theme="4"/>
      </left>
      <right style="thin">
        <color theme="0"/>
      </right>
      <top style="thin">
        <color theme="0"/>
      </top>
      <bottom style="thin">
        <color theme="4"/>
      </bottom>
      <diagonal/>
    </border>
    <border>
      <left/>
      <right style="thin">
        <color theme="4"/>
      </right>
      <top style="thin">
        <color theme="0"/>
      </top>
      <bottom style="thin">
        <color theme="4"/>
      </bottom>
      <diagonal/>
    </border>
    <border>
      <left/>
      <right/>
      <top style="thin">
        <color theme="4"/>
      </top>
      <bottom style="thin">
        <color theme="0"/>
      </bottom>
      <diagonal/>
    </border>
    <border>
      <left style="thin">
        <color theme="4"/>
      </left>
      <right/>
      <top/>
      <bottom style="thin">
        <color theme="0"/>
      </bottom>
      <diagonal/>
    </border>
    <border>
      <left/>
      <right style="thin">
        <color theme="4"/>
      </right>
      <top/>
      <bottom style="thin">
        <color theme="0"/>
      </bottom>
      <diagonal/>
    </border>
    <border>
      <left style="thin">
        <color theme="0"/>
      </left>
      <right style="thin">
        <color theme="4"/>
      </right>
      <top style="thin">
        <color theme="0"/>
      </top>
      <bottom style="thin">
        <color theme="0"/>
      </bottom>
      <diagonal/>
    </border>
    <border>
      <left/>
      <right style="thin">
        <color theme="4"/>
      </right>
      <top style="thin">
        <color theme="0"/>
      </top>
      <bottom style="thin">
        <color theme="0"/>
      </bottom>
      <diagonal/>
    </border>
    <border>
      <left style="thin">
        <color theme="0"/>
      </left>
      <right/>
      <top style="thin">
        <color theme="4"/>
      </top>
      <bottom style="thin">
        <color theme="0"/>
      </bottom>
      <diagonal/>
    </border>
    <border>
      <left style="thin">
        <color theme="0"/>
      </left>
      <right/>
      <top style="thin">
        <color theme="0"/>
      </top>
      <bottom style="thin">
        <color theme="4"/>
      </bottom>
      <diagonal/>
    </border>
    <border>
      <left style="thin">
        <color theme="4"/>
      </left>
      <right/>
      <top style="thin">
        <color theme="0"/>
      </top>
      <bottom/>
      <diagonal/>
    </border>
    <border>
      <left/>
      <right style="thin">
        <color theme="4"/>
      </right>
      <top style="thin">
        <color theme="0"/>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diagonal/>
    </border>
    <border>
      <left/>
      <right/>
      <top style="thin">
        <color theme="0"/>
      </top>
      <bottom/>
      <diagonal/>
    </border>
    <border>
      <left style="thin">
        <color theme="4"/>
      </left>
      <right style="thin">
        <color theme="0"/>
      </right>
      <top style="thin">
        <color theme="0"/>
      </top>
      <bottom/>
      <diagonal/>
    </border>
    <border>
      <left/>
      <right/>
      <top style="thin">
        <color theme="0"/>
      </top>
      <bottom style="thin">
        <color theme="4"/>
      </bottom>
      <diagonal/>
    </border>
    <border>
      <left style="thin">
        <color theme="0"/>
      </left>
      <right style="thin">
        <color theme="4"/>
      </right>
      <top/>
      <bottom/>
      <diagonal/>
    </border>
    <border>
      <left style="thin">
        <color rgb="FF7030A0"/>
      </left>
      <right style="thin">
        <color theme="0"/>
      </right>
      <top style="thin">
        <color theme="4" tint="-0.499984740745262"/>
      </top>
      <bottom/>
      <diagonal/>
    </border>
    <border>
      <left style="thin">
        <color theme="0"/>
      </left>
      <right/>
      <top style="thin">
        <color theme="4" tint="-0.499984740745262"/>
      </top>
      <bottom style="thin">
        <color theme="0"/>
      </bottom>
      <diagonal/>
    </border>
    <border>
      <left/>
      <right/>
      <top style="thin">
        <color theme="4" tint="-0.499984740745262"/>
      </top>
      <bottom style="thin">
        <color theme="0"/>
      </bottom>
      <diagonal/>
    </border>
    <border>
      <left style="thin">
        <color theme="4" tint="-0.499984740745262"/>
      </left>
      <right/>
      <top style="thin">
        <color theme="4" tint="-0.499984740745262"/>
      </top>
      <bottom/>
      <diagonal/>
    </border>
    <border>
      <left style="thin">
        <color theme="4"/>
      </left>
      <right style="thin">
        <color indexed="17"/>
      </right>
      <top/>
      <bottom style="thin">
        <color theme="0"/>
      </bottom>
      <diagonal/>
    </border>
    <border>
      <left/>
      <right style="thin">
        <color theme="0"/>
      </right>
      <top style="thin">
        <color theme="4"/>
      </top>
      <bottom/>
      <diagonal/>
    </border>
    <border>
      <left style="thin">
        <color theme="0"/>
      </left>
      <right/>
      <top style="thin">
        <color theme="4"/>
      </top>
      <bottom/>
      <diagonal/>
    </border>
    <border>
      <left style="thin">
        <color theme="0"/>
      </left>
      <right style="thin">
        <color theme="0"/>
      </right>
      <top/>
      <bottom style="thin">
        <color theme="4"/>
      </bottom>
      <diagonal/>
    </border>
    <border>
      <left style="thin">
        <color theme="4" tint="-0.499984740745262"/>
      </left>
      <right/>
      <top style="thin">
        <color theme="4"/>
      </top>
      <bottom style="thin">
        <color theme="4"/>
      </bottom>
      <diagonal/>
    </border>
    <border>
      <left style="thin">
        <color theme="4"/>
      </left>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left>
      <right style="thin">
        <color theme="4"/>
      </right>
      <top/>
      <bottom style="thin">
        <color theme="4" tint="-0.499984740745262"/>
      </bottom>
      <diagonal/>
    </border>
    <border>
      <left/>
      <right style="thin">
        <color theme="4"/>
      </right>
      <top/>
      <bottom style="thin">
        <color theme="4" tint="-0.499984740745262"/>
      </bottom>
      <diagonal/>
    </border>
    <border>
      <left style="thin">
        <color theme="4" tint="-0.499984740745262"/>
      </left>
      <right/>
      <top/>
      <bottom style="thin">
        <color theme="4" tint="-0.499984740745262"/>
      </bottom>
      <diagonal/>
    </border>
    <border>
      <left/>
      <right style="thin">
        <color theme="0"/>
      </right>
      <top/>
      <bottom/>
      <diagonal/>
    </border>
    <border>
      <left style="thin">
        <color theme="4"/>
      </left>
      <right style="thin">
        <color theme="0"/>
      </right>
      <top style="thin">
        <color theme="4"/>
      </top>
      <bottom/>
      <diagonal/>
    </border>
    <border>
      <left style="thin">
        <color theme="0"/>
      </left>
      <right style="thin">
        <color rgb="FF008000"/>
      </right>
      <top style="thin">
        <color theme="0"/>
      </top>
      <bottom/>
      <diagonal/>
    </border>
    <border>
      <left style="thin">
        <color rgb="FF008000"/>
      </left>
      <right/>
      <top style="thin">
        <color theme="0"/>
      </top>
      <bottom/>
      <diagonal/>
    </border>
    <border>
      <left style="thin">
        <color theme="0"/>
      </left>
      <right style="thin">
        <color rgb="FF008000"/>
      </right>
      <top style="thin">
        <color theme="0"/>
      </top>
      <bottom style="thin">
        <color theme="0"/>
      </bottom>
      <diagonal/>
    </border>
    <border>
      <left style="thin">
        <color rgb="FF008000"/>
      </left>
      <right style="thin">
        <color theme="4"/>
      </right>
      <top style="thin">
        <color theme="0"/>
      </top>
      <bottom style="thin">
        <color theme="0"/>
      </bottom>
      <diagonal/>
    </border>
    <border>
      <left style="thin">
        <color rgb="FF00800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0"/>
      </right>
      <top style="thin">
        <color theme="4"/>
      </top>
      <bottom style="thin">
        <color theme="0"/>
      </bottom>
      <diagonal/>
    </border>
    <border>
      <left/>
      <right/>
      <top style="thin">
        <color theme="4"/>
      </top>
      <bottom style="thin">
        <color theme="4" tint="-0.499984740745262"/>
      </bottom>
      <diagonal/>
    </border>
    <border>
      <left/>
      <right style="thin">
        <color rgb="FF008000"/>
      </right>
      <top style="thin">
        <color theme="4" tint="-0.499984740745262"/>
      </top>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0"/>
      </left>
      <right style="thin">
        <color rgb="FF006600"/>
      </right>
      <top/>
      <bottom/>
      <diagonal/>
    </border>
    <border>
      <left style="thin">
        <color theme="0"/>
      </left>
      <right style="thin">
        <color theme="0"/>
      </right>
      <top style="thin">
        <color theme="4"/>
      </top>
      <bottom/>
      <diagonal/>
    </border>
    <border>
      <left style="thin">
        <color theme="0"/>
      </left>
      <right style="thin">
        <color theme="0"/>
      </right>
      <top/>
      <bottom/>
      <diagonal/>
    </border>
    <border>
      <left style="thin">
        <color theme="0"/>
      </left>
      <right style="thin">
        <color theme="4"/>
      </right>
      <top style="thin">
        <color theme="4"/>
      </top>
      <bottom style="thin">
        <color theme="0"/>
      </bottom>
      <diagonal/>
    </border>
    <border>
      <left style="thin">
        <color theme="4"/>
      </left>
      <right style="thin">
        <color theme="4"/>
      </right>
      <top style="thin">
        <color theme="0"/>
      </top>
      <bottom style="thin">
        <color theme="0"/>
      </bottom>
      <diagonal/>
    </border>
    <border>
      <left style="thin">
        <color theme="4"/>
      </left>
      <right style="thin">
        <color theme="0"/>
      </right>
      <top/>
      <bottom/>
      <diagonal/>
    </border>
    <border>
      <left style="thin">
        <color theme="4"/>
      </left>
      <right style="thin">
        <color theme="0"/>
      </right>
      <top/>
      <bottom style="thin">
        <color theme="0"/>
      </bottom>
      <diagonal/>
    </border>
    <border>
      <left style="thin">
        <color theme="4"/>
      </left>
      <right style="thin">
        <color theme="4"/>
      </right>
      <top style="thin">
        <color theme="0"/>
      </top>
      <bottom/>
      <diagonal/>
    </border>
    <border>
      <left style="thin">
        <color rgb="FF7030A0"/>
      </left>
      <right style="thin">
        <color theme="4" tint="-0.499984740745262"/>
      </right>
      <top style="dotted">
        <color theme="4" tint="-0.499984740745262"/>
      </top>
      <bottom/>
      <diagonal/>
    </border>
    <border>
      <left style="thin">
        <color theme="4" tint="-0.499984740745262"/>
      </left>
      <right/>
      <top/>
      <bottom style="dotted">
        <color theme="4" tint="-0.499984740745262"/>
      </bottom>
      <diagonal/>
    </border>
    <border>
      <left/>
      <right/>
      <top style="dotted">
        <color theme="4" tint="-0.499984740745262"/>
      </top>
      <bottom/>
      <diagonal/>
    </border>
    <border>
      <left/>
      <right/>
      <top/>
      <bottom style="dotted">
        <color theme="4" tint="-0.499984740745262"/>
      </bottom>
      <diagonal/>
    </border>
    <border>
      <left/>
      <right style="thin">
        <color theme="4" tint="-0.499984740745262"/>
      </right>
      <top/>
      <bottom style="dotted">
        <color theme="4" tint="-0.499984740745262"/>
      </bottom>
      <diagonal/>
    </border>
    <border>
      <left style="thin">
        <color theme="4" tint="-0.499984740745262"/>
      </left>
      <right style="thin">
        <color theme="4" tint="-0.499984740745262"/>
      </right>
      <top/>
      <bottom style="dotted">
        <color theme="4" tint="-0.499984740745262"/>
      </bottom>
      <diagonal/>
    </border>
    <border>
      <left/>
      <right style="thin">
        <color rgb="FF7030A0"/>
      </right>
      <top/>
      <bottom style="dotted">
        <color theme="4" tint="-0.499984740745262"/>
      </bottom>
      <diagonal/>
    </border>
    <border>
      <left style="thin">
        <color rgb="FF7030A0"/>
      </left>
      <right/>
      <top style="dotted">
        <color theme="4" tint="-0.499984740745262"/>
      </top>
      <bottom/>
      <diagonal/>
    </border>
    <border>
      <left/>
      <right style="thin">
        <color rgb="FF7030A0"/>
      </right>
      <top style="dotted">
        <color theme="4" tint="-0.499984740745262"/>
      </top>
      <bottom/>
      <diagonal/>
    </border>
    <border>
      <left style="thin">
        <color rgb="FF7030A0"/>
      </left>
      <right/>
      <top/>
      <bottom style="dotted">
        <color theme="4" tint="-0.499984740745262"/>
      </bottom>
      <diagonal/>
    </border>
    <border>
      <left style="thin">
        <color theme="4" tint="0.39997558519241921"/>
      </left>
      <right style="thin">
        <color theme="4"/>
      </right>
      <top/>
      <bottom/>
      <diagonal/>
    </border>
    <border>
      <left style="thin">
        <color theme="4" tint="-0.499984740745262"/>
      </left>
      <right style="thin">
        <color theme="4" tint="-0.499984740745262"/>
      </right>
      <top style="thin">
        <color rgb="FF7030A0"/>
      </top>
      <bottom style="thin">
        <color theme="4" tint="-0.499984740745262"/>
      </bottom>
      <diagonal/>
    </border>
    <border>
      <left style="thin">
        <color theme="4" tint="-0.499984740745262"/>
      </left>
      <right style="thin">
        <color rgb="FF7030A0"/>
      </right>
      <top style="thin">
        <color rgb="FF7030A0"/>
      </top>
      <bottom/>
      <diagonal/>
    </border>
    <border>
      <left/>
      <right style="thin">
        <color theme="0"/>
      </right>
      <top style="thin">
        <color theme="4" tint="-0.499984740745262"/>
      </top>
      <bottom/>
      <diagonal/>
    </border>
    <border>
      <left/>
      <right style="thin">
        <color theme="0"/>
      </right>
      <top/>
      <bottom style="thin">
        <color rgb="FF7030A0"/>
      </bottom>
      <diagonal/>
    </border>
    <border>
      <left style="thin">
        <color theme="0"/>
      </left>
      <right style="thin">
        <color theme="0"/>
      </right>
      <top style="thin">
        <color theme="0"/>
      </top>
      <bottom/>
      <diagonal/>
    </border>
  </borders>
  <cellStyleXfs count="295">
    <xf numFmtId="0" fontId="0" fillId="0" borderId="0" applyBorder="0"/>
    <xf numFmtId="166" fontId="17" fillId="0" borderId="0" applyFont="0" applyFill="0" applyBorder="0" applyAlignment="0" applyProtection="0"/>
    <xf numFmtId="0" fontId="56" fillId="0" borderId="0"/>
    <xf numFmtId="0" fontId="17" fillId="0" borderId="0"/>
    <xf numFmtId="0" fontId="17" fillId="0" borderId="0"/>
    <xf numFmtId="0" fontId="17" fillId="0" borderId="0"/>
    <xf numFmtId="0" fontId="17" fillId="0" borderId="0" applyBorder="0"/>
    <xf numFmtId="0" fontId="17" fillId="0" borderId="0" applyBorder="0"/>
    <xf numFmtId="9" fontId="17" fillId="0" borderId="0" applyFont="0" applyFill="0" applyBorder="0" applyAlignment="0" applyProtection="0"/>
    <xf numFmtId="9" fontId="17" fillId="0" borderId="0" applyFont="0" applyFill="0" applyBorder="0" applyAlignment="0" applyProtection="0"/>
    <xf numFmtId="0" fontId="17" fillId="0" borderId="0"/>
    <xf numFmtId="9" fontId="16" fillId="0" borderId="0" applyFont="0" applyFill="0" applyBorder="0" applyAlignment="0" applyProtection="0"/>
    <xf numFmtId="166" fontId="17" fillId="0" borderId="0" applyFont="0" applyFill="0" applyBorder="0" applyAlignment="0" applyProtection="0"/>
    <xf numFmtId="164" fontId="17" fillId="0" borderId="0" applyFont="0" applyFill="0" applyBorder="0" applyAlignment="0" applyProtection="0"/>
    <xf numFmtId="0" fontId="16" fillId="0" borderId="0"/>
    <xf numFmtId="9" fontId="15" fillId="0" borderId="0" applyFont="0" applyFill="0" applyBorder="0" applyAlignment="0" applyProtection="0"/>
    <xf numFmtId="0" fontId="17" fillId="0" borderId="0" applyBorder="0"/>
    <xf numFmtId="0" fontId="15" fillId="0" borderId="0"/>
    <xf numFmtId="0" fontId="96" fillId="0" borderId="0" applyNumberFormat="0" applyFill="0" applyBorder="0" applyAlignment="0" applyProtection="0"/>
    <xf numFmtId="0" fontId="14" fillId="0" borderId="0"/>
    <xf numFmtId="9" fontId="14" fillId="0" borderId="0" applyFont="0" applyFill="0" applyBorder="0" applyAlignment="0" applyProtection="0"/>
    <xf numFmtId="165" fontId="17" fillId="0" borderId="0" applyFont="0" applyFill="0" applyBorder="0" applyAlignment="0" applyProtection="0"/>
    <xf numFmtId="0" fontId="97" fillId="0" borderId="0"/>
    <xf numFmtId="0" fontId="98" fillId="0" borderId="0" applyNumberFormat="0" applyFill="0" applyBorder="0" applyAlignment="0" applyProtection="0"/>
    <xf numFmtId="0" fontId="99" fillId="0" borderId="21" applyNumberFormat="0" applyFill="0" applyAlignment="0" applyProtection="0"/>
    <xf numFmtId="0" fontId="100" fillId="0" borderId="22" applyNumberFormat="0" applyFill="0" applyAlignment="0" applyProtection="0"/>
    <xf numFmtId="0" fontId="101" fillId="0" borderId="23" applyNumberFormat="0" applyFill="0" applyAlignment="0" applyProtection="0"/>
    <xf numFmtId="0" fontId="101" fillId="0" borderId="0" applyNumberFormat="0" applyFill="0" applyBorder="0" applyAlignment="0" applyProtection="0"/>
    <xf numFmtId="0" fontId="102" fillId="7" borderId="0" applyNumberFormat="0" applyBorder="0" applyAlignment="0" applyProtection="0"/>
    <xf numFmtId="0" fontId="103" fillId="8" borderId="0" applyNumberFormat="0" applyBorder="0" applyAlignment="0" applyProtection="0"/>
    <xf numFmtId="0" fontId="104" fillId="9" borderId="0" applyNumberFormat="0" applyBorder="0" applyAlignment="0" applyProtection="0"/>
    <xf numFmtId="0" fontId="105" fillId="10" borderId="24" applyNumberFormat="0" applyAlignment="0" applyProtection="0"/>
    <xf numFmtId="0" fontId="106" fillId="11" borderId="25" applyNumberFormat="0" applyAlignment="0" applyProtection="0"/>
    <xf numFmtId="0" fontId="107" fillId="11" borderId="24" applyNumberFormat="0" applyAlignment="0" applyProtection="0"/>
    <xf numFmtId="0" fontId="108" fillId="0" borderId="26" applyNumberFormat="0" applyFill="0" applyAlignment="0" applyProtection="0"/>
    <xf numFmtId="0" fontId="55" fillId="12" borderId="27" applyNumberFormat="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29" applyNumberFormat="0" applyFill="0" applyAlignment="0" applyProtection="0"/>
    <xf numFmtId="0" fontId="5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5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5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5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54"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54" fillId="34"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12" fillId="0" borderId="0"/>
    <xf numFmtId="0" fontId="13" fillId="13" borderId="28" applyNumberFormat="0" applyFont="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15" fillId="0" borderId="0"/>
    <xf numFmtId="0" fontId="116" fillId="0" borderId="0"/>
    <xf numFmtId="0" fontId="12" fillId="13" borderId="28" applyNumberFormat="0" applyFont="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9" fillId="0" borderId="0"/>
    <xf numFmtId="0" fontId="17" fillId="0" borderId="0"/>
    <xf numFmtId="0" fontId="9" fillId="13" borderId="28" applyNumberFormat="0" applyFont="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17" fillId="0" borderId="0"/>
    <xf numFmtId="0" fontId="8" fillId="13" borderId="28" applyNumberFormat="0" applyFont="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17" fillId="0" borderId="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17" fillId="0" borderId="0"/>
    <xf numFmtId="0" fontId="7" fillId="13" borderId="28" applyNumberFormat="0" applyFont="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219" fillId="0" borderId="0"/>
    <xf numFmtId="0" fontId="17" fillId="0" borderId="0"/>
    <xf numFmtId="0" fontId="6" fillId="13" borderId="28" applyNumberFormat="0" applyFont="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0" borderId="0"/>
    <xf numFmtId="164" fontId="17" fillId="0" borderId="0" applyFont="0" applyFill="0" applyBorder="0" applyAlignment="0" applyProtection="0"/>
    <xf numFmtId="9" fontId="6" fillId="0" borderId="0" applyFont="0" applyFill="0" applyBorder="0" applyAlignment="0" applyProtection="0"/>
    <xf numFmtId="0" fontId="220" fillId="9" borderId="0" applyNumberFormat="0" applyBorder="0" applyAlignment="0" applyProtection="0"/>
    <xf numFmtId="0" fontId="17" fillId="0" borderId="0"/>
    <xf numFmtId="0" fontId="54" fillId="17" borderId="0" applyNumberFormat="0" applyBorder="0" applyAlignment="0" applyProtection="0"/>
    <xf numFmtId="0" fontId="54" fillId="21" borderId="0" applyNumberFormat="0" applyBorder="0" applyAlignment="0" applyProtection="0"/>
    <xf numFmtId="0" fontId="54" fillId="25" borderId="0" applyNumberFormat="0" applyBorder="0" applyAlignment="0" applyProtection="0"/>
    <xf numFmtId="0" fontId="54" fillId="29" borderId="0" applyNumberFormat="0" applyBorder="0" applyAlignment="0" applyProtection="0"/>
    <xf numFmtId="0" fontId="54" fillId="33" borderId="0" applyNumberFormat="0" applyBorder="0" applyAlignment="0" applyProtection="0"/>
    <xf numFmtId="0" fontId="54" fillId="37" borderId="0" applyNumberFormat="0" applyBorder="0" applyAlignment="0" applyProtection="0"/>
    <xf numFmtId="0" fontId="17" fillId="0" borderId="0"/>
    <xf numFmtId="0" fontId="17" fillId="0" borderId="0"/>
    <xf numFmtId="0" fontId="113" fillId="0" borderId="0" applyNumberFormat="0" applyFill="0" applyBorder="0" applyAlignment="0" applyProtection="0"/>
    <xf numFmtId="0" fontId="114" fillId="0" borderId="0" applyNumberFormat="0" applyFill="0" applyBorder="0" applyAlignment="0" applyProtection="0"/>
    <xf numFmtId="0" fontId="17" fillId="0" borderId="0" applyBorder="0"/>
    <xf numFmtId="0" fontId="56" fillId="0" borderId="0"/>
    <xf numFmtId="9" fontId="17" fillId="0" borderId="0" applyFont="0" applyFill="0" applyBorder="0" applyAlignment="0" applyProtection="0"/>
    <xf numFmtId="9" fontId="6" fillId="0" borderId="0" applyFont="0" applyFill="0" applyBorder="0" applyAlignment="0" applyProtection="0"/>
    <xf numFmtId="164" fontId="17"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96" fillId="0" borderId="0" applyNumberFormat="0" applyFill="0" applyBorder="0" applyAlignment="0" applyProtection="0"/>
    <xf numFmtId="0" fontId="6" fillId="0" borderId="0"/>
    <xf numFmtId="9" fontId="6" fillId="0" borderId="0" applyFont="0" applyFill="0" applyBorder="0" applyAlignment="0" applyProtection="0"/>
    <xf numFmtId="165" fontId="17" fillId="0" borderId="0" applyFont="0" applyFill="0" applyBorder="0" applyAlignment="0" applyProtection="0"/>
    <xf numFmtId="0" fontId="56" fillId="0" borderId="0"/>
    <xf numFmtId="0" fontId="104" fillId="9"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7" borderId="0" applyNumberFormat="0" applyBorder="0" applyAlignment="0" applyProtection="0"/>
    <xf numFmtId="0" fontId="17" fillId="0" borderId="0"/>
    <xf numFmtId="0" fontId="6" fillId="13" borderId="28" applyNumberFormat="0" applyFont="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56" fillId="0" borderId="0"/>
    <xf numFmtId="0" fontId="221" fillId="0" borderId="0"/>
    <xf numFmtId="0" fontId="5" fillId="13" borderId="28"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17" fillId="0" borderId="0"/>
    <xf numFmtId="0" fontId="4" fillId="13" borderId="28"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223" fillId="0" borderId="0"/>
    <xf numFmtId="0" fontId="17" fillId="0" borderId="0"/>
    <xf numFmtId="0" fontId="224" fillId="0" borderId="21" applyNumberFormat="0" applyFill="0" applyAlignment="0" applyProtection="0"/>
    <xf numFmtId="0" fontId="225" fillId="0" borderId="22" applyNumberFormat="0" applyFill="0" applyAlignment="0" applyProtection="0"/>
    <xf numFmtId="0" fontId="226" fillId="0" borderId="23" applyNumberFormat="0" applyFill="0" applyAlignment="0" applyProtection="0"/>
    <xf numFmtId="0" fontId="226" fillId="0" borderId="0" applyNumberFormat="0" applyFill="0" applyBorder="0" applyAlignment="0" applyProtection="0"/>
    <xf numFmtId="0" fontId="227" fillId="7" borderId="0" applyNumberFormat="0" applyBorder="0" applyAlignment="0" applyProtection="0"/>
    <xf numFmtId="0" fontId="228" fillId="8" borderId="0" applyNumberFormat="0" applyBorder="0" applyAlignment="0" applyProtection="0"/>
    <xf numFmtId="0" fontId="229" fillId="9" borderId="0" applyNumberFormat="0" applyBorder="0" applyAlignment="0" applyProtection="0"/>
    <xf numFmtId="0" fontId="230" fillId="10" borderId="24" applyNumberFormat="0" applyAlignment="0" applyProtection="0"/>
    <xf numFmtId="0" fontId="231" fillId="11" borderId="25" applyNumberFormat="0" applyAlignment="0" applyProtection="0"/>
    <xf numFmtId="0" fontId="232" fillId="11" borderId="24" applyNumberFormat="0" applyAlignment="0" applyProtection="0"/>
    <xf numFmtId="0" fontId="233" fillId="0" borderId="26" applyNumberFormat="0" applyFill="0" applyAlignment="0" applyProtection="0"/>
    <xf numFmtId="0" fontId="234" fillId="12" borderId="27" applyNumberFormat="0" applyAlignment="0" applyProtection="0"/>
    <xf numFmtId="0" fontId="235" fillId="0" borderId="0" applyNumberFormat="0" applyFill="0" applyBorder="0" applyAlignment="0" applyProtection="0"/>
    <xf numFmtId="0" fontId="1" fillId="13" borderId="28" applyNumberFormat="0" applyFont="0" applyAlignment="0" applyProtection="0"/>
    <xf numFmtId="0" fontId="236" fillId="0" borderId="0" applyNumberFormat="0" applyFill="0" applyBorder="0" applyAlignment="0" applyProtection="0"/>
    <xf numFmtId="0" fontId="237" fillId="0" borderId="29" applyNumberFormat="0" applyFill="0" applyAlignment="0" applyProtection="0"/>
    <xf numFmtId="0" fontId="23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3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cellStyleXfs>
  <cellXfs count="1777">
    <xf numFmtId="0" fontId="0" fillId="0" borderId="0" xfId="0"/>
    <xf numFmtId="0" fontId="18" fillId="0" borderId="0" xfId="0" applyFont="1" applyAlignment="1">
      <alignment vertical="center" wrapText="1"/>
    </xf>
    <xf numFmtId="0" fontId="0" fillId="0" borderId="0" xfId="0" applyAlignment="1">
      <alignment vertical="center"/>
    </xf>
    <xf numFmtId="0" fontId="19" fillId="0" borderId="0" xfId="0" applyFont="1" applyAlignment="1">
      <alignment vertical="center" wrapText="1"/>
    </xf>
    <xf numFmtId="0" fontId="19" fillId="0" borderId="0" xfId="0"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3" fontId="18" fillId="0" borderId="0" xfId="0" applyNumberFormat="1" applyFont="1" applyAlignment="1">
      <alignment vertical="center" wrapText="1"/>
    </xf>
    <xf numFmtId="0" fontId="22" fillId="0" borderId="0" xfId="0" applyFont="1" applyBorder="1" applyAlignment="1">
      <alignment vertical="center" wrapText="1"/>
    </xf>
    <xf numFmtId="0" fontId="19" fillId="0" borderId="0" xfId="0" applyFont="1" applyBorder="1" applyAlignment="1">
      <alignment vertical="center" wrapText="1"/>
    </xf>
    <xf numFmtId="0" fontId="18" fillId="0" borderId="0" xfId="0" applyFont="1" applyAlignment="1">
      <alignment horizontal="left" vertical="center"/>
    </xf>
    <xf numFmtId="0" fontId="35" fillId="0" borderId="0" xfId="0" applyFont="1" applyAlignment="1">
      <alignment horizontal="center"/>
    </xf>
    <xf numFmtId="0" fontId="36" fillId="0" borderId="0" xfId="0" applyFont="1" applyAlignment="1">
      <alignment horizontal="right" vertical="center"/>
    </xf>
    <xf numFmtId="0" fontId="38" fillId="0" borderId="0" xfId="0" applyFont="1" applyAlignment="1">
      <alignment vertical="center" wrapText="1"/>
    </xf>
    <xf numFmtId="2" fontId="40" fillId="0" borderId="0" xfId="0" applyNumberFormat="1" applyFont="1" applyAlignment="1">
      <alignment horizontal="left" vertical="center" wrapText="1"/>
    </xf>
    <xf numFmtId="3" fontId="18" fillId="0" borderId="0" xfId="0" applyNumberFormat="1" applyFont="1" applyAlignment="1">
      <alignment horizontal="left" vertical="center"/>
    </xf>
    <xf numFmtId="0" fontId="18" fillId="0" borderId="0" xfId="0" applyFont="1" applyBorder="1" applyAlignment="1">
      <alignment horizontal="left" vertical="center"/>
    </xf>
    <xf numFmtId="0" fontId="35" fillId="0" borderId="0" xfId="0" applyFont="1"/>
    <xf numFmtId="0" fontId="19" fillId="0" borderId="0" xfId="0" applyFont="1" applyAlignment="1">
      <alignment horizontal="center" vertical="center"/>
    </xf>
    <xf numFmtId="0" fontId="19" fillId="0" borderId="0" xfId="0" applyFont="1" applyBorder="1" applyAlignment="1">
      <alignment horizontal="center" vertical="center"/>
    </xf>
    <xf numFmtId="0" fontId="44" fillId="0" borderId="0" xfId="0" applyFont="1" applyBorder="1" applyAlignment="1">
      <alignment vertical="center" wrapText="1"/>
    </xf>
    <xf numFmtId="0" fontId="18" fillId="0" borderId="0" xfId="0" applyFont="1" applyBorder="1" applyAlignment="1">
      <alignment vertical="center" wrapText="1"/>
    </xf>
    <xf numFmtId="0" fontId="57" fillId="0" borderId="0" xfId="0" applyFont="1" applyAlignment="1">
      <alignment vertical="center"/>
    </xf>
    <xf numFmtId="0" fontId="0" fillId="0" borderId="0" xfId="0" applyBorder="1" applyAlignment="1">
      <alignment vertical="center"/>
    </xf>
    <xf numFmtId="0" fontId="48" fillId="0" borderId="0" xfId="0" applyFont="1" applyAlignment="1">
      <alignment vertical="center" wrapText="1"/>
    </xf>
    <xf numFmtId="0" fontId="59" fillId="0" borderId="0" xfId="0" applyFont="1" applyAlignment="1">
      <alignment vertical="center"/>
    </xf>
    <xf numFmtId="0" fontId="61" fillId="0" borderId="0" xfId="0" applyFont="1"/>
    <xf numFmtId="4" fontId="51" fillId="0" borderId="9" xfId="0" applyNumberFormat="1" applyFont="1" applyBorder="1" applyAlignment="1">
      <alignment horizontal="center" vertical="center"/>
    </xf>
    <xf numFmtId="4" fontId="51" fillId="0" borderId="11" xfId="0" applyNumberFormat="1" applyFont="1" applyBorder="1" applyAlignment="1">
      <alignment horizontal="center" vertical="center"/>
    </xf>
    <xf numFmtId="4" fontId="51" fillId="0" borderId="11" xfId="0" applyNumberFormat="1" applyFont="1" applyBorder="1" applyAlignment="1">
      <alignment horizontal="center" vertical="center" wrapText="1"/>
    </xf>
    <xf numFmtId="4" fontId="51" fillId="0" borderId="6" xfId="0" applyNumberFormat="1" applyFont="1" applyBorder="1" applyAlignment="1">
      <alignment horizontal="center" vertical="center" wrapText="1"/>
    </xf>
    <xf numFmtId="0" fontId="56" fillId="0" borderId="0" xfId="2" applyAlignment="1">
      <alignment vertical="center"/>
    </xf>
    <xf numFmtId="0" fontId="20" fillId="0" borderId="0" xfId="2" applyFont="1" applyAlignment="1">
      <alignment vertical="center"/>
    </xf>
    <xf numFmtId="0" fontId="36" fillId="0" borderId="0" xfId="2" applyFont="1" applyAlignment="1">
      <alignment horizontal="right" vertical="center"/>
    </xf>
    <xf numFmtId="0" fontId="42" fillId="0" borderId="0" xfId="2" applyFont="1" applyAlignment="1">
      <alignment vertical="center"/>
    </xf>
    <xf numFmtId="0" fontId="18" fillId="0" borderId="0" xfId="2" applyFont="1" applyAlignment="1">
      <alignment horizontal="left" vertical="center"/>
    </xf>
    <xf numFmtId="0" fontId="37" fillId="0" borderId="0" xfId="2" applyFont="1" applyAlignment="1">
      <alignment horizontal="left" vertical="center"/>
    </xf>
    <xf numFmtId="0" fontId="19" fillId="0" borderId="0" xfId="2" applyFont="1" applyAlignment="1">
      <alignment horizontal="left" vertical="center"/>
    </xf>
    <xf numFmtId="0" fontId="34" fillId="0" borderId="0" xfId="2" applyFont="1" applyAlignment="1">
      <alignment horizontal="center" vertical="center" wrapText="1"/>
    </xf>
    <xf numFmtId="0" fontId="24" fillId="0" borderId="0" xfId="2" applyFont="1" applyAlignment="1">
      <alignment vertical="center" wrapText="1"/>
    </xf>
    <xf numFmtId="0" fontId="34" fillId="0" borderId="0" xfId="2" applyFont="1" applyAlignment="1">
      <alignment vertical="center" wrapText="1"/>
    </xf>
    <xf numFmtId="0" fontId="32" fillId="0" borderId="0" xfId="2" applyFont="1" applyAlignment="1">
      <alignment horizontal="center" vertical="center" wrapText="1"/>
    </xf>
    <xf numFmtId="0" fontId="33" fillId="0" borderId="0" xfId="2" applyFont="1" applyAlignment="1">
      <alignment vertical="center" wrapText="1"/>
    </xf>
    <xf numFmtId="0" fontId="33" fillId="0" borderId="7" xfId="2" applyFont="1" applyBorder="1" applyAlignment="1">
      <alignment horizontal="center" vertical="center" wrapText="1"/>
    </xf>
    <xf numFmtId="0" fontId="33" fillId="0" borderId="6" xfId="2" applyFont="1" applyBorder="1" applyAlignment="1">
      <alignment horizontal="center" vertical="center" wrapText="1"/>
    </xf>
    <xf numFmtId="0" fontId="32" fillId="0" borderId="0" xfId="2" applyFont="1" applyAlignment="1">
      <alignment vertical="center" wrapText="1"/>
    </xf>
    <xf numFmtId="0" fontId="25" fillId="0" borderId="0" xfId="2" applyFont="1" applyAlignment="1">
      <alignment horizontal="center" vertical="center" wrapText="1"/>
    </xf>
    <xf numFmtId="0" fontId="26" fillId="0" borderId="0" xfId="2" applyFont="1" applyAlignment="1">
      <alignment horizontal="center" vertical="center" wrapText="1"/>
    </xf>
    <xf numFmtId="0" fontId="27" fillId="0" borderId="0" xfId="2" applyFont="1" applyAlignment="1">
      <alignment vertical="center" wrapText="1"/>
    </xf>
    <xf numFmtId="0" fontId="25" fillId="0" borderId="0" xfId="2" applyFont="1" applyAlignment="1">
      <alignment vertical="center" wrapText="1"/>
    </xf>
    <xf numFmtId="0" fontId="28" fillId="0" borderId="0" xfId="2" applyFont="1" applyAlignment="1">
      <alignment horizontal="center" vertical="center" wrapText="1"/>
    </xf>
    <xf numFmtId="0" fontId="30" fillId="0" borderId="5" xfId="2" applyFont="1" applyBorder="1" applyAlignment="1">
      <alignment horizontal="left" vertical="center" wrapText="1"/>
    </xf>
    <xf numFmtId="3" fontId="29" fillId="0" borderId="0" xfId="2" applyNumberFormat="1" applyFont="1" applyAlignment="1">
      <alignment vertical="center" wrapText="1"/>
    </xf>
    <xf numFmtId="3" fontId="29" fillId="0" borderId="10" xfId="2" applyNumberFormat="1" applyFont="1" applyBorder="1" applyAlignment="1" applyProtection="1">
      <alignment horizontal="center" vertical="center"/>
      <protection locked="0"/>
    </xf>
    <xf numFmtId="4" fontId="51" fillId="0" borderId="9" xfId="2" applyNumberFormat="1" applyFont="1" applyBorder="1" applyAlignment="1">
      <alignment horizontal="center" vertical="center"/>
    </xf>
    <xf numFmtId="3" fontId="29" fillId="3" borderId="10" xfId="2" applyNumberFormat="1" applyFont="1" applyFill="1" applyBorder="1" applyAlignment="1" applyProtection="1">
      <alignment horizontal="center" vertical="center"/>
      <protection locked="0"/>
    </xf>
    <xf numFmtId="167" fontId="51" fillId="0" borderId="9" xfId="1" applyNumberFormat="1" applyFont="1" applyBorder="1" applyAlignment="1">
      <alignment horizontal="center" vertical="center"/>
    </xf>
    <xf numFmtId="0" fontId="47" fillId="0" borderId="0" xfId="2" applyFont="1" applyAlignment="1">
      <alignment vertical="center" wrapText="1"/>
    </xf>
    <xf numFmtId="0" fontId="28" fillId="0" borderId="0" xfId="2" applyFont="1" applyAlignment="1">
      <alignment vertical="center" wrapText="1"/>
    </xf>
    <xf numFmtId="0" fontId="30" fillId="0" borderId="4" xfId="2" applyFont="1" applyBorder="1" applyAlignment="1">
      <alignment horizontal="left" vertical="center" wrapText="1"/>
    </xf>
    <xf numFmtId="3" fontId="29" fillId="0" borderId="12" xfId="2" applyNumberFormat="1" applyFont="1" applyBorder="1" applyAlignment="1" applyProtection="1">
      <alignment horizontal="center" vertical="center"/>
      <protection locked="0"/>
    </xf>
    <xf numFmtId="4" fontId="51" fillId="0" borderId="11" xfId="2" applyNumberFormat="1" applyFont="1" applyBorder="1" applyAlignment="1">
      <alignment horizontal="center" vertical="center"/>
    </xf>
    <xf numFmtId="3" fontId="29" fillId="3" borderId="12" xfId="2" applyNumberFormat="1" applyFont="1" applyFill="1" applyBorder="1" applyAlignment="1" applyProtection="1">
      <alignment horizontal="center" vertical="center"/>
      <protection locked="0"/>
    </xf>
    <xf numFmtId="167" fontId="51" fillId="0" borderId="11" xfId="1" applyNumberFormat="1" applyFont="1" applyBorder="1" applyAlignment="1">
      <alignment horizontal="center" vertical="center"/>
    </xf>
    <xf numFmtId="3" fontId="29" fillId="0" borderId="12" xfId="2" applyNumberFormat="1" applyFont="1" applyBorder="1" applyAlignment="1" applyProtection="1">
      <alignment horizontal="center" vertical="center" wrapText="1"/>
      <protection locked="0"/>
    </xf>
    <xf numFmtId="0" fontId="31" fillId="0" borderId="0" xfId="2" applyFont="1" applyAlignment="1">
      <alignment horizontal="center" vertical="center" wrapText="1"/>
    </xf>
    <xf numFmtId="0" fontId="31" fillId="0" borderId="0" xfId="2" applyFont="1" applyAlignment="1">
      <alignment vertical="center" wrapText="1"/>
    </xf>
    <xf numFmtId="3" fontId="29" fillId="3" borderId="12" xfId="2" applyNumberFormat="1" applyFont="1" applyFill="1" applyBorder="1" applyAlignment="1" applyProtection="1">
      <alignment horizontal="center" vertical="center" wrapText="1"/>
      <protection locked="0"/>
    </xf>
    <xf numFmtId="4" fontId="51" fillId="0" borderId="11" xfId="2" applyNumberFormat="1" applyFont="1" applyBorder="1" applyAlignment="1">
      <alignment horizontal="center" vertical="center" wrapText="1"/>
    </xf>
    <xf numFmtId="167" fontId="51" fillId="0" borderId="11" xfId="1" applyNumberFormat="1" applyFont="1" applyBorder="1" applyAlignment="1">
      <alignment horizontal="center" vertical="center" wrapText="1"/>
    </xf>
    <xf numFmtId="0" fontId="30" fillId="0" borderId="3" xfId="2" applyFont="1" applyBorder="1" applyAlignment="1">
      <alignment horizontal="left" vertical="center" wrapText="1"/>
    </xf>
    <xf numFmtId="3" fontId="29" fillId="0" borderId="7" xfId="2" applyNumberFormat="1" applyFont="1" applyBorder="1" applyAlignment="1" applyProtection="1">
      <alignment horizontal="center" vertical="center" wrapText="1"/>
      <protection locked="0"/>
    </xf>
    <xf numFmtId="4" fontId="51" fillId="0" borderId="6" xfId="2" applyNumberFormat="1" applyFont="1" applyBorder="1" applyAlignment="1">
      <alignment horizontal="center" vertical="center" wrapText="1"/>
    </xf>
    <xf numFmtId="3" fontId="29" fillId="3" borderId="7" xfId="2" applyNumberFormat="1" applyFont="1" applyFill="1" applyBorder="1" applyAlignment="1" applyProtection="1">
      <alignment horizontal="center" vertical="center" wrapText="1"/>
      <protection locked="0"/>
    </xf>
    <xf numFmtId="167" fontId="51" fillId="0" borderId="6" xfId="1" applyNumberFormat="1" applyFont="1" applyBorder="1" applyAlignment="1">
      <alignment horizontal="center" vertical="center" wrapText="1"/>
    </xf>
    <xf numFmtId="0" fontId="53" fillId="0" borderId="0" xfId="2" applyFont="1" applyAlignment="1">
      <alignment horizontal="center" vertical="center" wrapText="1"/>
    </xf>
    <xf numFmtId="167" fontId="53" fillId="0" borderId="0" xfId="1" applyNumberFormat="1" applyFont="1" applyBorder="1" applyAlignment="1">
      <alignment horizontal="center" vertical="center" wrapText="1"/>
    </xf>
    <xf numFmtId="0" fontId="19" fillId="0" borderId="0" xfId="2" applyFont="1" applyAlignment="1">
      <alignment vertical="center" wrapText="1"/>
    </xf>
    <xf numFmtId="0" fontId="24" fillId="0" borderId="2" xfId="2" applyFont="1" applyBorder="1" applyAlignment="1">
      <alignment horizontal="left" vertical="center" wrapText="1"/>
    </xf>
    <xf numFmtId="3" fontId="24" fillId="0" borderId="1" xfId="2" applyNumberFormat="1" applyFont="1" applyBorder="1" applyAlignment="1">
      <alignment horizontal="center" vertical="center" wrapText="1"/>
    </xf>
    <xf numFmtId="4" fontId="52" fillId="0" borderId="8" xfId="2" applyNumberFormat="1" applyFont="1" applyBorder="1" applyAlignment="1">
      <alignment horizontal="center" vertical="center" wrapText="1"/>
    </xf>
    <xf numFmtId="167" fontId="52" fillId="0" borderId="8" xfId="1" applyNumberFormat="1" applyFont="1" applyBorder="1" applyAlignment="1">
      <alignment horizontal="center" vertical="center" wrapText="1"/>
    </xf>
    <xf numFmtId="0" fontId="22" fillId="0" borderId="0" xfId="2" applyFont="1" applyAlignment="1">
      <alignment vertical="center" wrapText="1"/>
    </xf>
    <xf numFmtId="0" fontId="59" fillId="0" borderId="0" xfId="2" applyFont="1" applyAlignment="1">
      <alignment vertical="center" wrapText="1"/>
    </xf>
    <xf numFmtId="2" fontId="40" fillId="0" borderId="0" xfId="2" applyNumberFormat="1" applyFont="1" applyAlignment="1">
      <alignment vertical="center" wrapText="1"/>
    </xf>
    <xf numFmtId="0" fontId="37" fillId="0" borderId="0" xfId="2" applyFont="1" applyAlignment="1">
      <alignment vertical="center" wrapText="1"/>
    </xf>
    <xf numFmtId="2" fontId="39" fillId="0" borderId="0" xfId="2" applyNumberFormat="1" applyFont="1" applyAlignment="1">
      <alignment vertical="center" wrapText="1"/>
    </xf>
    <xf numFmtId="0" fontId="18" fillId="0" borderId="0" xfId="2" applyFont="1" applyAlignment="1">
      <alignment vertical="center" wrapText="1"/>
    </xf>
    <xf numFmtId="0" fontId="38" fillId="0" borderId="0" xfId="2" applyFont="1" applyAlignment="1">
      <alignment vertical="center" wrapText="1"/>
    </xf>
    <xf numFmtId="10" fontId="18" fillId="0" borderId="0" xfId="2" applyNumberFormat="1" applyFont="1" applyAlignment="1">
      <alignment vertical="center" wrapText="1"/>
    </xf>
    <xf numFmtId="0" fontId="41" fillId="0" borderId="6" xfId="2" applyFont="1" applyBorder="1" applyAlignment="1">
      <alignment horizontal="center" vertical="center" wrapText="1"/>
    </xf>
    <xf numFmtId="0" fontId="49" fillId="0" borderId="0" xfId="2" applyFont="1"/>
    <xf numFmtId="0" fontId="49" fillId="0" borderId="0" xfId="2" applyFont="1" applyAlignment="1">
      <alignment horizontal="left" vertical="center" wrapText="1"/>
    </xf>
    <xf numFmtId="0" fontId="49" fillId="0" borderId="0" xfId="2" applyFont="1" applyAlignment="1">
      <alignment vertical="center" wrapText="1"/>
    </xf>
    <xf numFmtId="0" fontId="0" fillId="4" borderId="0" xfId="0" applyFill="1" applyBorder="1"/>
    <xf numFmtId="0" fontId="62" fillId="0" borderId="0" xfId="0" applyFont="1"/>
    <xf numFmtId="0" fontId="65" fillId="0" borderId="0" xfId="0" applyFont="1" applyAlignment="1">
      <alignment horizontal="left" vertical="center"/>
    </xf>
    <xf numFmtId="0" fontId="64" fillId="0" borderId="0" xfId="0" applyFont="1"/>
    <xf numFmtId="0" fontId="63" fillId="0" borderId="0" xfId="0" applyFont="1" applyAlignment="1">
      <alignment vertical="center"/>
    </xf>
    <xf numFmtId="0" fontId="62" fillId="4" borderId="0" xfId="0" applyFont="1" applyFill="1" applyBorder="1"/>
    <xf numFmtId="0" fontId="54" fillId="4" borderId="0" xfId="0" applyFont="1" applyFill="1" applyBorder="1"/>
    <xf numFmtId="3" fontId="62" fillId="4" borderId="0" xfId="0" applyNumberFormat="1" applyFont="1" applyFill="1" applyBorder="1"/>
    <xf numFmtId="10" fontId="62" fillId="4" borderId="0" xfId="0" applyNumberFormat="1" applyFont="1" applyFill="1" applyBorder="1"/>
    <xf numFmtId="0" fontId="55" fillId="4" borderId="0" xfId="0" applyFont="1" applyFill="1" applyBorder="1"/>
    <xf numFmtId="3" fontId="55" fillId="4" borderId="0" xfId="0" applyNumberFormat="1" applyFont="1" applyFill="1" applyBorder="1"/>
    <xf numFmtId="10" fontId="55" fillId="4" borderId="0" xfId="0" applyNumberFormat="1" applyFont="1" applyFill="1" applyBorder="1"/>
    <xf numFmtId="0" fontId="23" fillId="0" borderId="0" xfId="0" applyFont="1" applyBorder="1" applyAlignment="1">
      <alignment horizontal="left" vertical="center" wrapText="1"/>
    </xf>
    <xf numFmtId="3" fontId="29" fillId="0" borderId="10" xfId="0" applyNumberFormat="1" applyFont="1" applyBorder="1" applyAlignment="1" applyProtection="1">
      <alignment horizontal="center" vertical="center"/>
      <protection locked="0"/>
    </xf>
    <xf numFmtId="3" fontId="29" fillId="0" borderId="12" xfId="0" applyNumberFormat="1" applyFont="1" applyBorder="1" applyAlignment="1" applyProtection="1">
      <alignment horizontal="center" vertical="center"/>
      <protection locked="0"/>
    </xf>
    <xf numFmtId="3" fontId="29" fillId="0" borderId="12" xfId="0" applyNumberFormat="1" applyFont="1" applyBorder="1" applyAlignment="1" applyProtection="1">
      <alignment horizontal="center" vertical="center" wrapText="1"/>
      <protection locked="0"/>
    </xf>
    <xf numFmtId="3" fontId="29" fillId="0" borderId="7" xfId="0" applyNumberFormat="1" applyFont="1" applyBorder="1" applyAlignment="1" applyProtection="1">
      <alignment horizontal="center" vertical="center" wrapText="1"/>
      <protection locked="0"/>
    </xf>
    <xf numFmtId="0" fontId="44" fillId="0" borderId="0" xfId="0" applyFont="1" applyAlignment="1">
      <alignment horizontal="left" vertical="center"/>
    </xf>
    <xf numFmtId="0" fontId="70" fillId="4" borderId="0" xfId="0" applyFont="1" applyFill="1" applyBorder="1"/>
    <xf numFmtId="3" fontId="0" fillId="4" borderId="0" xfId="0" applyNumberFormat="1" applyFill="1" applyBorder="1"/>
    <xf numFmtId="10" fontId="0" fillId="4" borderId="0" xfId="0" applyNumberFormat="1" applyFill="1" applyBorder="1"/>
    <xf numFmtId="0" fontId="66" fillId="0" borderId="0" xfId="2" applyFont="1" applyAlignment="1">
      <alignment horizontal="center" vertical="center" wrapText="1"/>
    </xf>
    <xf numFmtId="0" fontId="46" fillId="0" borderId="0" xfId="2" applyFont="1" applyAlignment="1">
      <alignment vertical="center" wrapText="1"/>
    </xf>
    <xf numFmtId="3" fontId="46" fillId="0" borderId="0" xfId="2" applyNumberFormat="1" applyFont="1" applyAlignment="1">
      <alignment vertical="center" wrapText="1"/>
    </xf>
    <xf numFmtId="0" fontId="71" fillId="0" borderId="0" xfId="2" applyFont="1" applyAlignment="1">
      <alignment horizontal="center" vertical="center" wrapText="1"/>
    </xf>
    <xf numFmtId="0" fontId="49" fillId="0" borderId="0" xfId="2" applyFont="1" applyAlignment="1">
      <alignment horizontal="center" vertical="center" wrapText="1"/>
    </xf>
    <xf numFmtId="0" fontId="45" fillId="0" borderId="0" xfId="2" applyFont="1" applyAlignment="1">
      <alignment vertical="center" wrapText="1"/>
    </xf>
    <xf numFmtId="2" fontId="49" fillId="0" borderId="0" xfId="1" applyNumberFormat="1" applyFont="1" applyBorder="1" applyAlignment="1">
      <alignment horizontal="center" vertical="center"/>
    </xf>
    <xf numFmtId="2" fontId="49" fillId="0" borderId="0" xfId="1" applyNumberFormat="1" applyFont="1" applyBorder="1" applyAlignment="1">
      <alignment horizontal="center" vertical="center" wrapText="1"/>
    </xf>
    <xf numFmtId="2" fontId="49" fillId="0" borderId="0" xfId="2" applyNumberFormat="1" applyFont="1" applyAlignment="1">
      <alignment vertical="center" wrapText="1"/>
    </xf>
    <xf numFmtId="0" fontId="44" fillId="0" borderId="0" xfId="2" applyFont="1" applyAlignment="1">
      <alignment vertical="center" wrapText="1"/>
    </xf>
    <xf numFmtId="0" fontId="54" fillId="4" borderId="0" xfId="16" applyFont="1" applyFill="1" applyBorder="1"/>
    <xf numFmtId="0" fontId="70" fillId="0" borderId="0" xfId="16" applyFont="1" applyBorder="1"/>
    <xf numFmtId="0" fontId="54" fillId="0" borderId="0" xfId="16" applyFont="1" applyBorder="1"/>
    <xf numFmtId="169" fontId="54" fillId="4" borderId="0" xfId="0" applyNumberFormat="1" applyFont="1" applyFill="1" applyBorder="1"/>
    <xf numFmtId="0" fontId="24" fillId="0" borderId="4" xfId="2" applyFont="1" applyBorder="1" applyAlignment="1">
      <alignment vertical="center" wrapText="1"/>
    </xf>
    <xf numFmtId="3" fontId="52" fillId="0" borderId="8" xfId="2" applyNumberFormat="1" applyFont="1" applyBorder="1" applyAlignment="1">
      <alignment horizontal="center" vertical="center" wrapText="1"/>
    </xf>
    <xf numFmtId="0" fontId="44" fillId="0" borderId="0" xfId="0" applyFont="1" applyBorder="1" applyAlignment="1">
      <alignment horizontal="left" vertical="center"/>
    </xf>
    <xf numFmtId="0" fontId="58" fillId="0" borderId="0" xfId="0" applyFont="1" applyBorder="1" applyAlignment="1">
      <alignment horizontal="left" vertical="center"/>
    </xf>
    <xf numFmtId="0" fontId="73" fillId="0" borderId="0" xfId="0" applyFont="1" applyBorder="1" applyAlignment="1">
      <alignment vertical="center" wrapText="1"/>
    </xf>
    <xf numFmtId="0" fontId="76" fillId="0" borderId="0" xfId="0" applyFont="1" applyBorder="1" applyAlignment="1">
      <alignment horizontal="center" vertical="center" wrapText="1"/>
    </xf>
    <xf numFmtId="0" fontId="69" fillId="0" borderId="0" xfId="0" applyFont="1" applyBorder="1" applyAlignment="1">
      <alignment vertical="center" wrapText="1"/>
    </xf>
    <xf numFmtId="0" fontId="77" fillId="0" borderId="0" xfId="0" applyFont="1" applyBorder="1" applyAlignment="1">
      <alignment horizontal="center" vertical="center" wrapText="1"/>
    </xf>
    <xf numFmtId="0" fontId="78" fillId="0" borderId="0" xfId="0" applyFont="1" applyBorder="1" applyAlignment="1">
      <alignment horizontal="center" vertical="center" wrapText="1"/>
    </xf>
    <xf numFmtId="0" fontId="79" fillId="0" borderId="0" xfId="0" applyFont="1" applyBorder="1" applyAlignment="1">
      <alignment vertical="center" wrapText="1"/>
    </xf>
    <xf numFmtId="0" fontId="72" fillId="0" borderId="0" xfId="0" applyFont="1" applyBorder="1" applyAlignment="1">
      <alignment vertical="center" wrapText="1"/>
    </xf>
    <xf numFmtId="10" fontId="72" fillId="0" borderId="0" xfId="7" applyNumberFormat="1" applyFont="1" applyBorder="1" applyAlignment="1">
      <alignment vertical="center" wrapText="1"/>
    </xf>
    <xf numFmtId="3" fontId="72" fillId="0" borderId="0" xfId="7" applyNumberFormat="1" applyFont="1" applyBorder="1" applyAlignment="1" applyProtection="1">
      <alignment horizontal="center" vertical="center"/>
      <protection locked="0"/>
    </xf>
    <xf numFmtId="10" fontId="72" fillId="0" borderId="0" xfId="6" applyNumberFormat="1" applyFont="1" applyBorder="1" applyAlignment="1">
      <alignment vertical="center" wrapText="1"/>
    </xf>
    <xf numFmtId="9" fontId="72" fillId="0" borderId="0" xfId="8" applyFont="1" applyBorder="1" applyAlignment="1">
      <alignment vertical="center" wrapText="1"/>
    </xf>
    <xf numFmtId="10" fontId="80" fillId="0" borderId="0" xfId="7" applyNumberFormat="1" applyFont="1" applyBorder="1" applyAlignment="1">
      <alignment vertical="center" wrapText="1"/>
    </xf>
    <xf numFmtId="0" fontId="73" fillId="0" borderId="0" xfId="0" applyFont="1" applyBorder="1" applyAlignment="1">
      <alignment horizontal="left" vertical="center" wrapText="1"/>
    </xf>
    <xf numFmtId="3" fontId="80" fillId="0" borderId="0" xfId="0" applyNumberFormat="1" applyFont="1" applyBorder="1" applyAlignment="1">
      <alignment horizontal="center" vertical="center" wrapText="1"/>
    </xf>
    <xf numFmtId="0" fontId="62" fillId="0" borderId="0" xfId="0" applyFont="1" applyBorder="1" applyAlignment="1">
      <alignment vertical="center" wrapText="1"/>
    </xf>
    <xf numFmtId="2" fontId="78" fillId="0" borderId="0" xfId="0" applyNumberFormat="1" applyFont="1" applyBorder="1" applyAlignment="1">
      <alignment vertical="center" wrapText="1"/>
    </xf>
    <xf numFmtId="2" fontId="78" fillId="0" borderId="0" xfId="0" applyNumberFormat="1" applyFont="1" applyBorder="1" applyAlignment="1">
      <alignment horizontal="left" vertical="center" wrapText="1"/>
    </xf>
    <xf numFmtId="0" fontId="58" fillId="0" borderId="0" xfId="0" applyFont="1" applyBorder="1" applyAlignment="1">
      <alignment vertical="center" wrapText="1"/>
    </xf>
    <xf numFmtId="2" fontId="45" fillId="0" borderId="0" xfId="0" applyNumberFormat="1" applyFont="1" applyAlignment="1">
      <alignment horizontal="left" vertical="center" wrapText="1"/>
    </xf>
    <xf numFmtId="2" fontId="60" fillId="0" borderId="0" xfId="0" applyNumberFormat="1" applyFont="1" applyBorder="1" applyAlignment="1">
      <alignment vertical="center" wrapText="1"/>
    </xf>
    <xf numFmtId="0" fontId="81" fillId="0" borderId="0" xfId="0" applyFont="1" applyBorder="1" applyAlignment="1">
      <alignment horizontal="center" vertical="center"/>
    </xf>
    <xf numFmtId="0" fontId="80" fillId="0" borderId="0" xfId="0" applyFont="1" applyBorder="1" applyAlignment="1">
      <alignment vertical="center" wrapText="1"/>
    </xf>
    <xf numFmtId="0" fontId="82" fillId="0" borderId="0" xfId="0" applyFont="1" applyBorder="1" applyAlignment="1">
      <alignment horizontal="center" vertical="center" wrapText="1"/>
    </xf>
    <xf numFmtId="0" fontId="76" fillId="0" borderId="0" xfId="0" applyFont="1" applyBorder="1" applyAlignment="1">
      <alignment vertical="center" wrapText="1"/>
    </xf>
    <xf numFmtId="0" fontId="83" fillId="0" borderId="0" xfId="0" applyFont="1" applyBorder="1" applyAlignment="1">
      <alignment horizontal="center" vertical="center" wrapText="1"/>
    </xf>
    <xf numFmtId="0" fontId="84" fillId="0" borderId="0" xfId="0" applyFont="1" applyBorder="1" applyAlignment="1">
      <alignment vertical="center" wrapText="1"/>
    </xf>
    <xf numFmtId="0" fontId="78" fillId="0" borderId="0" xfId="0" applyFont="1" applyBorder="1" applyAlignment="1">
      <alignment vertical="center" wrapText="1"/>
    </xf>
    <xf numFmtId="0" fontId="85" fillId="0" borderId="0" xfId="0" applyFont="1" applyBorder="1" applyAlignment="1">
      <alignment horizontal="center" vertical="center" wrapText="1"/>
    </xf>
    <xf numFmtId="0" fontId="86" fillId="0" borderId="0" xfId="0" applyFont="1" applyBorder="1" applyAlignment="1">
      <alignment vertical="center" wrapText="1"/>
    </xf>
    <xf numFmtId="3" fontId="72" fillId="0" borderId="0" xfId="0" applyNumberFormat="1" applyFont="1" applyBorder="1" applyAlignment="1">
      <alignment horizontal="center" vertical="center" wrapText="1"/>
    </xf>
    <xf numFmtId="3" fontId="72" fillId="0" borderId="0" xfId="0" applyNumberFormat="1" applyFont="1" applyBorder="1" applyAlignment="1">
      <alignment horizontal="center" vertical="center"/>
    </xf>
    <xf numFmtId="4" fontId="87" fillId="0" borderId="0" xfId="0" applyNumberFormat="1" applyFont="1" applyBorder="1" applyAlignment="1">
      <alignment horizontal="center" vertical="center"/>
    </xf>
    <xf numFmtId="4" fontId="72" fillId="0" borderId="0" xfId="0" applyNumberFormat="1" applyFont="1" applyBorder="1" applyAlignment="1">
      <alignment horizontal="center" vertical="center"/>
    </xf>
    <xf numFmtId="4" fontId="87" fillId="0" borderId="0" xfId="0" applyNumberFormat="1"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center" vertical="center" wrapText="1"/>
    </xf>
    <xf numFmtId="4" fontId="72" fillId="0" borderId="0" xfId="0" applyNumberFormat="1" applyFont="1" applyBorder="1" applyAlignment="1">
      <alignment horizontal="center" vertical="center" wrapText="1"/>
    </xf>
    <xf numFmtId="3" fontId="72" fillId="0" borderId="0" xfId="0" applyNumberFormat="1" applyFont="1" applyBorder="1" applyAlignment="1">
      <alignment vertical="center" wrapText="1"/>
    </xf>
    <xf numFmtId="0" fontId="80" fillId="0" borderId="0" xfId="0" applyFont="1" applyBorder="1" applyAlignment="1">
      <alignment horizontal="center" vertical="center" wrapText="1"/>
    </xf>
    <xf numFmtId="0" fontId="83" fillId="0" borderId="0" xfId="0" applyFont="1" applyBorder="1" applyAlignment="1">
      <alignment vertical="center" wrapText="1"/>
    </xf>
    <xf numFmtId="0" fontId="74" fillId="0" borderId="0" xfId="0" applyFont="1" applyBorder="1" applyAlignment="1">
      <alignment vertical="center" wrapText="1"/>
    </xf>
    <xf numFmtId="4" fontId="89" fillId="0" borderId="0" xfId="0" applyNumberFormat="1" applyFont="1" applyBorder="1" applyAlignment="1">
      <alignment horizontal="center" vertical="center" wrapText="1"/>
    </xf>
    <xf numFmtId="4" fontId="80" fillId="0" borderId="0" xfId="0" applyNumberFormat="1" applyFont="1" applyBorder="1" applyAlignment="1">
      <alignment horizontal="center" vertical="center" wrapText="1"/>
    </xf>
    <xf numFmtId="2" fontId="79" fillId="0" borderId="0" xfId="0" applyNumberFormat="1" applyFont="1" applyBorder="1" applyAlignment="1">
      <alignment vertical="center" wrapText="1"/>
    </xf>
    <xf numFmtId="0" fontId="58" fillId="0" borderId="0" xfId="0" applyFont="1" applyAlignment="1">
      <alignment horizontal="left" vertical="center"/>
    </xf>
    <xf numFmtId="0" fontId="58" fillId="0" borderId="0" xfId="0" applyFont="1" applyAlignment="1">
      <alignment horizontal="center" vertical="center"/>
    </xf>
    <xf numFmtId="0" fontId="58" fillId="0" borderId="0" xfId="0" applyFont="1" applyBorder="1" applyAlignment="1">
      <alignment horizontal="center" vertical="center"/>
    </xf>
    <xf numFmtId="0" fontId="24" fillId="0" borderId="13" xfId="2" applyFont="1" applyBorder="1" applyAlignment="1">
      <alignment vertical="center" wrapText="1"/>
    </xf>
    <xf numFmtId="168" fontId="51" fillId="0" borderId="9" xfId="2" applyNumberFormat="1" applyFont="1" applyBorder="1" applyAlignment="1">
      <alignment horizontal="center" vertical="center"/>
    </xf>
    <xf numFmtId="168" fontId="51" fillId="0" borderId="11" xfId="2" applyNumberFormat="1" applyFont="1" applyBorder="1" applyAlignment="1">
      <alignment horizontal="center" vertical="center"/>
    </xf>
    <xf numFmtId="168" fontId="51" fillId="0" borderId="11" xfId="2" applyNumberFormat="1" applyFont="1" applyBorder="1" applyAlignment="1">
      <alignment horizontal="center" vertical="center" wrapText="1"/>
    </xf>
    <xf numFmtId="168" fontId="51" fillId="0" borderId="6" xfId="2" applyNumberFormat="1" applyFont="1" applyBorder="1" applyAlignment="1">
      <alignment horizontal="center" vertical="center" wrapText="1"/>
    </xf>
    <xf numFmtId="168" fontId="53" fillId="0" borderId="0" xfId="2" applyNumberFormat="1" applyFont="1" applyAlignment="1">
      <alignment horizontal="center" vertical="center" wrapText="1"/>
    </xf>
    <xf numFmtId="4" fontId="53" fillId="0" borderId="0" xfId="2" applyNumberFormat="1" applyFont="1" applyAlignment="1">
      <alignment horizontal="center" vertical="center" wrapText="1"/>
    </xf>
    <xf numFmtId="9" fontId="17" fillId="0" borderId="0" xfId="8" applyFont="1" applyBorder="1" applyAlignment="1">
      <alignment horizontal="center" vertical="center"/>
    </xf>
    <xf numFmtId="0" fontId="75" fillId="0" borderId="0" xfId="0" applyFont="1" applyBorder="1" applyAlignment="1">
      <alignment vertical="center" wrapText="1"/>
    </xf>
    <xf numFmtId="0" fontId="50" fillId="0" borderId="0" xfId="0" applyFont="1" applyBorder="1" applyAlignment="1">
      <alignment vertical="center" wrapText="1"/>
    </xf>
    <xf numFmtId="0" fontId="20" fillId="0" borderId="0" xfId="0" applyFont="1" applyBorder="1" applyAlignment="1">
      <alignment vertical="center" wrapText="1"/>
    </xf>
    <xf numFmtId="0" fontId="90" fillId="0" borderId="0" xfId="0" applyFont="1" applyBorder="1" applyAlignment="1">
      <alignment horizontal="center" vertical="center"/>
    </xf>
    <xf numFmtId="0" fontId="62" fillId="0" borderId="0" xfId="2" applyFont="1" applyAlignment="1">
      <alignment vertical="center"/>
    </xf>
    <xf numFmtId="0" fontId="94" fillId="0" borderId="0" xfId="0" applyFont="1" applyBorder="1" applyAlignment="1">
      <alignment vertical="center" wrapText="1"/>
    </xf>
    <xf numFmtId="2" fontId="45" fillId="0" borderId="0" xfId="0" applyNumberFormat="1" applyFont="1" applyBorder="1" applyAlignment="1">
      <alignment vertical="center" wrapText="1"/>
    </xf>
    <xf numFmtId="2" fontId="45" fillId="0" borderId="0" xfId="0" applyNumberFormat="1" applyFont="1" applyBorder="1" applyAlignment="1">
      <alignment horizontal="left" vertical="center" wrapText="1"/>
    </xf>
    <xf numFmtId="2" fontId="94" fillId="0" borderId="0" xfId="0" applyNumberFormat="1" applyFont="1" applyAlignment="1">
      <alignment horizontal="left" vertical="center" wrapText="1"/>
    </xf>
    <xf numFmtId="0" fontId="94" fillId="0" borderId="0" xfId="0" applyFont="1" applyAlignment="1">
      <alignment horizontal="left" vertical="center" wrapText="1"/>
    </xf>
    <xf numFmtId="3" fontId="94" fillId="0" borderId="0" xfId="0" applyNumberFormat="1" applyFont="1" applyAlignment="1">
      <alignment horizontal="left" vertical="center" wrapText="1"/>
    </xf>
    <xf numFmtId="0" fontId="70" fillId="0" borderId="0" xfId="16" applyFont="1" applyBorder="1" applyAlignment="1">
      <alignment horizontal="center"/>
    </xf>
    <xf numFmtId="0" fontId="70" fillId="4" borderId="0" xfId="16" applyFont="1" applyFill="1" applyBorder="1"/>
    <xf numFmtId="0" fontId="95" fillId="0" borderId="0" xfId="16" applyFont="1" applyBorder="1" applyAlignment="1">
      <alignment horizontal="center"/>
    </xf>
    <xf numFmtId="0" fontId="95" fillId="4" borderId="0" xfId="16" applyFont="1" applyFill="1" applyBorder="1"/>
    <xf numFmtId="0" fontId="70" fillId="4" borderId="0" xfId="16" applyFont="1" applyFill="1" applyBorder="1" applyAlignment="1">
      <alignment horizontal="center"/>
    </xf>
    <xf numFmtId="3" fontId="70" fillId="0" borderId="0" xfId="17" applyNumberFormat="1" applyFont="1"/>
    <xf numFmtId="9" fontId="70" fillId="0" borderId="0" xfId="15" applyFont="1" applyFill="1" applyBorder="1"/>
    <xf numFmtId="0" fontId="70" fillId="0" borderId="0" xfId="16" applyFont="1" applyBorder="1" applyAlignment="1">
      <alignment vertical="center"/>
    </xf>
    <xf numFmtId="0" fontId="74" fillId="0" borderId="2" xfId="0" applyFont="1" applyBorder="1" applyAlignment="1">
      <alignment horizontal="left" vertical="center" wrapText="1"/>
    </xf>
    <xf numFmtId="0" fontId="120" fillId="0" borderId="0" xfId="0" applyFont="1" applyAlignment="1">
      <alignment vertical="center"/>
    </xf>
    <xf numFmtId="0" fontId="121" fillId="0" borderId="0" xfId="0" applyFont="1"/>
    <xf numFmtId="0" fontId="121" fillId="0" borderId="0" xfId="0" applyFont="1" applyAlignment="1">
      <alignment horizontal="left"/>
    </xf>
    <xf numFmtId="0" fontId="121" fillId="0" borderId="0" xfId="0" applyFont="1" applyAlignment="1">
      <alignment vertical="center" wrapText="1"/>
    </xf>
    <xf numFmtId="0" fontId="122" fillId="0" borderId="0" xfId="0" applyFont="1" applyAlignment="1">
      <alignment horizontal="justify" vertical="center" wrapText="1"/>
    </xf>
    <xf numFmtId="0" fontId="124" fillId="0" borderId="0" xfId="18" applyFont="1" applyAlignment="1">
      <alignment horizontal="left" vertical="center" wrapText="1"/>
    </xf>
    <xf numFmtId="0" fontId="124" fillId="0" borderId="0" xfId="0" applyFont="1" applyAlignment="1">
      <alignment vertical="center"/>
    </xf>
    <xf numFmtId="0" fontId="91" fillId="0" borderId="0" xfId="0" applyFont="1" applyAlignment="1">
      <alignment vertical="center"/>
    </xf>
    <xf numFmtId="0" fontId="91" fillId="0" borderId="0" xfId="0" applyFont="1" applyAlignment="1">
      <alignment horizontal="left" vertical="center"/>
    </xf>
    <xf numFmtId="0" fontId="125" fillId="0" borderId="0" xfId="0" applyFont="1" applyAlignment="1">
      <alignment vertical="center"/>
    </xf>
    <xf numFmtId="0" fontId="11" fillId="4" borderId="0" xfId="19" applyFont="1" applyFill="1"/>
    <xf numFmtId="0" fontId="11" fillId="0" borderId="0" xfId="19" applyFont="1"/>
    <xf numFmtId="14" fontId="11" fillId="0" borderId="0" xfId="19" applyNumberFormat="1" applyFont="1"/>
    <xf numFmtId="0" fontId="11" fillId="4" borderId="88" xfId="19" applyFont="1" applyFill="1" applyBorder="1"/>
    <xf numFmtId="0" fontId="11" fillId="4" borderId="101" xfId="19" applyFont="1" applyFill="1" applyBorder="1"/>
    <xf numFmtId="3" fontId="11" fillId="0" borderId="0" xfId="19" applyNumberFormat="1" applyFont="1"/>
    <xf numFmtId="0" fontId="55" fillId="6" borderId="0" xfId="19" applyFont="1" applyFill="1" applyAlignment="1">
      <alignment horizontal="center" vertical="center"/>
    </xf>
    <xf numFmtId="14" fontId="55" fillId="38" borderId="98" xfId="19" applyNumberFormat="1" applyFont="1" applyFill="1" applyBorder="1" applyAlignment="1">
      <alignment horizontal="center" vertical="center"/>
    </xf>
    <xf numFmtId="14" fontId="55" fillId="38" borderId="0" xfId="19" applyNumberFormat="1" applyFont="1" applyFill="1" applyAlignment="1">
      <alignment horizontal="center" vertical="center"/>
    </xf>
    <xf numFmtId="14" fontId="55" fillId="38" borderId="100" xfId="19" applyNumberFormat="1" applyFont="1" applyFill="1" applyBorder="1" applyAlignment="1">
      <alignment horizontal="center" vertical="center"/>
    </xf>
    <xf numFmtId="14" fontId="55" fillId="38" borderId="99" xfId="19" applyNumberFormat="1" applyFont="1" applyFill="1" applyBorder="1" applyAlignment="1">
      <alignment horizontal="center" vertical="center"/>
    </xf>
    <xf numFmtId="14" fontId="55" fillId="38" borderId="39" xfId="19" applyNumberFormat="1" applyFont="1" applyFill="1" applyBorder="1" applyAlignment="1">
      <alignment horizontal="center" vertical="center"/>
    </xf>
    <xf numFmtId="14" fontId="55" fillId="38" borderId="109" xfId="19" applyNumberFormat="1" applyFont="1" applyFill="1" applyBorder="1" applyAlignment="1">
      <alignment horizontal="center" vertical="center"/>
    </xf>
    <xf numFmtId="14" fontId="55" fillId="38" borderId="110" xfId="19" applyNumberFormat="1" applyFont="1" applyFill="1" applyBorder="1" applyAlignment="1">
      <alignment horizontal="center" vertical="center"/>
    </xf>
    <xf numFmtId="14" fontId="55" fillId="38" borderId="111" xfId="19" applyNumberFormat="1" applyFont="1" applyFill="1" applyBorder="1" applyAlignment="1">
      <alignment horizontal="center" vertical="center"/>
    </xf>
    <xf numFmtId="14" fontId="130" fillId="6" borderId="37" xfId="19" applyNumberFormat="1" applyFont="1" applyFill="1" applyBorder="1" applyAlignment="1">
      <alignment horizontal="center" vertical="center"/>
    </xf>
    <xf numFmtId="0" fontId="111" fillId="5" borderId="80" xfId="19" applyFont="1" applyFill="1" applyBorder="1"/>
    <xf numFmtId="3" fontId="111" fillId="5" borderId="102" xfId="19" applyNumberFormat="1" applyFont="1" applyFill="1" applyBorder="1"/>
    <xf numFmtId="3" fontId="111" fillId="5" borderId="33" xfId="19" applyNumberFormat="1" applyFont="1" applyFill="1" applyBorder="1"/>
    <xf numFmtId="3" fontId="111" fillId="5" borderId="84" xfId="19" applyNumberFormat="1" applyFont="1" applyFill="1" applyBorder="1"/>
    <xf numFmtId="0" fontId="11" fillId="0" borderId="33" xfId="19" applyFont="1" applyBorder="1"/>
    <xf numFmtId="169" fontId="111" fillId="4" borderId="32" xfId="20" applyNumberFormat="1" applyFont="1" applyFill="1" applyBorder="1"/>
    <xf numFmtId="3" fontId="111" fillId="4" borderId="35" xfId="19" applyNumberFormat="1" applyFont="1" applyFill="1" applyBorder="1"/>
    <xf numFmtId="169" fontId="111" fillId="0" borderId="32" xfId="19" applyNumberFormat="1" applyFont="1" applyBorder="1"/>
    <xf numFmtId="3" fontId="111" fillId="5" borderId="35" xfId="19" applyNumberFormat="1" applyFont="1" applyFill="1" applyBorder="1"/>
    <xf numFmtId="0" fontId="111" fillId="4" borderId="81" xfId="19" applyFont="1" applyFill="1" applyBorder="1"/>
    <xf numFmtId="3" fontId="111" fillId="4" borderId="96" xfId="19" applyNumberFormat="1" applyFont="1" applyFill="1" applyBorder="1"/>
    <xf numFmtId="3" fontId="111" fillId="4" borderId="37" xfId="19" applyNumberFormat="1" applyFont="1" applyFill="1" applyBorder="1"/>
    <xf numFmtId="3" fontId="111" fillId="4" borderId="85" xfId="19" applyNumberFormat="1" applyFont="1" applyFill="1" applyBorder="1"/>
    <xf numFmtId="0" fontId="11" fillId="0" borderId="112" xfId="19" applyFont="1" applyBorder="1"/>
    <xf numFmtId="169" fontId="111" fillId="4" borderId="36" xfId="20" applyNumberFormat="1" applyFont="1" applyFill="1" applyBorder="1"/>
    <xf numFmtId="3" fontId="111" fillId="4" borderId="38" xfId="19" applyNumberFormat="1" applyFont="1" applyFill="1" applyBorder="1"/>
    <xf numFmtId="169" fontId="111" fillId="0" borderId="36" xfId="19" applyNumberFormat="1" applyFont="1" applyBorder="1"/>
    <xf numFmtId="0" fontId="11" fillId="4" borderId="82" xfId="19" applyFont="1" applyFill="1" applyBorder="1"/>
    <xf numFmtId="3" fontId="11" fillId="4" borderId="101" xfId="19" applyNumberFormat="1" applyFont="1" applyFill="1" applyBorder="1"/>
    <xf numFmtId="3" fontId="11" fillId="4" borderId="0" xfId="19" applyNumberFormat="1" applyFont="1" applyFill="1"/>
    <xf numFmtId="3" fontId="11" fillId="4" borderId="86" xfId="19" applyNumberFormat="1" applyFont="1" applyFill="1" applyBorder="1"/>
    <xf numFmtId="169" fontId="70" fillId="4" borderId="39" xfId="20" applyNumberFormat="1" applyFont="1" applyFill="1" applyBorder="1"/>
    <xf numFmtId="3" fontId="11" fillId="4" borderId="40" xfId="19" applyNumberFormat="1" applyFont="1" applyFill="1" applyBorder="1"/>
    <xf numFmtId="169" fontId="11" fillId="4" borderId="39" xfId="19" applyNumberFormat="1" applyFont="1" applyFill="1" applyBorder="1"/>
    <xf numFmtId="0" fontId="11" fillId="4" borderId="83" xfId="19" applyFont="1" applyFill="1" applyBorder="1"/>
    <xf numFmtId="3" fontId="11" fillId="4" borderId="103" xfId="19" applyNumberFormat="1" applyFont="1" applyFill="1" applyBorder="1"/>
    <xf numFmtId="3" fontId="11" fillId="4" borderId="42" xfId="19" applyNumberFormat="1" applyFont="1" applyFill="1" applyBorder="1"/>
    <xf numFmtId="3" fontId="11" fillId="4" borderId="87" xfId="19" applyNumberFormat="1" applyFont="1" applyFill="1" applyBorder="1"/>
    <xf numFmtId="0" fontId="11" fillId="0" borderId="42" xfId="19" applyFont="1" applyBorder="1"/>
    <xf numFmtId="169" fontId="70" fillId="4" borderId="41" xfId="20" applyNumberFormat="1" applyFont="1" applyFill="1" applyBorder="1"/>
    <xf numFmtId="3" fontId="11" fillId="4" borderId="43" xfId="19" applyNumberFormat="1" applyFont="1" applyFill="1" applyBorder="1"/>
    <xf numFmtId="169" fontId="11" fillId="4" borderId="41" xfId="19" applyNumberFormat="1" applyFont="1" applyFill="1" applyBorder="1"/>
    <xf numFmtId="0" fontId="11" fillId="0" borderId="37" xfId="19" applyFont="1" applyBorder="1"/>
    <xf numFmtId="169" fontId="111" fillId="4" borderId="36" xfId="19" applyNumberFormat="1" applyFont="1" applyFill="1" applyBorder="1"/>
    <xf numFmtId="0" fontId="11" fillId="0" borderId="113" xfId="19" applyFont="1" applyBorder="1"/>
    <xf numFmtId="0" fontId="11" fillId="0" borderId="114" xfId="19" applyFont="1" applyBorder="1"/>
    <xf numFmtId="169" fontId="111" fillId="4" borderId="102" xfId="20" applyNumberFormat="1" applyFont="1" applyFill="1" applyBorder="1"/>
    <xf numFmtId="3" fontId="111" fillId="4" borderId="33" xfId="19" applyNumberFormat="1" applyFont="1" applyFill="1" applyBorder="1"/>
    <xf numFmtId="169" fontId="111" fillId="0" borderId="102" xfId="19" applyNumberFormat="1" applyFont="1" applyBorder="1"/>
    <xf numFmtId="0" fontId="11" fillId="4" borderId="81" xfId="19" applyFont="1" applyFill="1" applyBorder="1" applyAlignment="1">
      <alignment wrapText="1"/>
    </xf>
    <xf numFmtId="3" fontId="11" fillId="4" borderId="96" xfId="19" applyNumberFormat="1" applyFont="1" applyFill="1" applyBorder="1"/>
    <xf numFmtId="3" fontId="11" fillId="4" borderId="37" xfId="19" applyNumberFormat="1" applyFont="1" applyFill="1" applyBorder="1"/>
    <xf numFmtId="3" fontId="11" fillId="4" borderId="85" xfId="19" applyNumberFormat="1" applyFont="1" applyFill="1" applyBorder="1"/>
    <xf numFmtId="169" fontId="70" fillId="4" borderId="36" xfId="20" applyNumberFormat="1" applyFont="1" applyFill="1" applyBorder="1"/>
    <xf numFmtId="3" fontId="11" fillId="4" borderId="38" xfId="19" applyNumberFormat="1" applyFont="1" applyFill="1" applyBorder="1"/>
    <xf numFmtId="169" fontId="11" fillId="4" borderId="36" xfId="19" applyNumberFormat="1" applyFont="1" applyFill="1" applyBorder="1"/>
    <xf numFmtId="169" fontId="11" fillId="4" borderId="37" xfId="19" applyNumberFormat="1" applyFont="1" applyFill="1" applyBorder="1"/>
    <xf numFmtId="169" fontId="11" fillId="4" borderId="0" xfId="19" applyNumberFormat="1" applyFont="1" applyFill="1"/>
    <xf numFmtId="169" fontId="11" fillId="4" borderId="39" xfId="19" applyNumberFormat="1" applyFont="1" applyFill="1" applyBorder="1" applyAlignment="1">
      <alignment horizontal="center"/>
    </xf>
    <xf numFmtId="169" fontId="11" fillId="4" borderId="0" xfId="19" applyNumberFormat="1" applyFont="1" applyFill="1" applyAlignment="1">
      <alignment horizontal="center"/>
    </xf>
    <xf numFmtId="169" fontId="11" fillId="4" borderId="42" xfId="19" applyNumberFormat="1" applyFont="1" applyFill="1" applyBorder="1"/>
    <xf numFmtId="169" fontId="70" fillId="0" borderId="0" xfId="20" applyNumberFormat="1" applyFont="1"/>
    <xf numFmtId="0" fontId="111" fillId="4" borderId="80" xfId="19" applyFont="1" applyFill="1" applyBorder="1"/>
    <xf numFmtId="4" fontId="111" fillId="4" borderId="115" xfId="19" applyNumberFormat="1" applyFont="1" applyFill="1" applyBorder="1"/>
    <xf numFmtId="4" fontId="111" fillId="4" borderId="116" xfId="19" applyNumberFormat="1" applyFont="1" applyFill="1" applyBorder="1"/>
    <xf numFmtId="169" fontId="111" fillId="4" borderId="102" xfId="19" applyNumberFormat="1" applyFont="1" applyFill="1" applyBorder="1" applyAlignment="1">
      <alignment horizontal="right"/>
    </xf>
    <xf numFmtId="4" fontId="111" fillId="4" borderId="33" xfId="19" applyNumberFormat="1" applyFont="1" applyFill="1" applyBorder="1" applyAlignment="1">
      <alignment horizontal="right"/>
    </xf>
    <xf numFmtId="4" fontId="111" fillId="4" borderId="84" xfId="19" applyNumberFormat="1" applyFont="1" applyFill="1" applyBorder="1" applyAlignment="1">
      <alignment horizontal="right"/>
    </xf>
    <xf numFmtId="169" fontId="111" fillId="4" borderId="33" xfId="19" applyNumberFormat="1" applyFont="1" applyFill="1" applyBorder="1" applyAlignment="1">
      <alignment horizontal="right"/>
    </xf>
    <xf numFmtId="169" fontId="111" fillId="4" borderId="34" xfId="19" applyNumberFormat="1" applyFont="1" applyFill="1" applyBorder="1" applyAlignment="1">
      <alignment horizontal="right"/>
    </xf>
    <xf numFmtId="4" fontId="111" fillId="4" borderId="35" xfId="19" applyNumberFormat="1" applyFont="1" applyFill="1" applyBorder="1" applyAlignment="1">
      <alignment horizontal="right"/>
    </xf>
    <xf numFmtId="0" fontId="11" fillId="0" borderId="117" xfId="19" applyFont="1" applyBorder="1"/>
    <xf numFmtId="14" fontId="130" fillId="6" borderId="119" xfId="19" applyNumberFormat="1" applyFont="1" applyFill="1" applyBorder="1" applyAlignment="1">
      <alignment horizontal="center" vertical="center"/>
    </xf>
    <xf numFmtId="0" fontId="111" fillId="4" borderId="81" xfId="19" applyFont="1" applyFill="1" applyBorder="1" applyAlignment="1">
      <alignment wrapText="1"/>
    </xf>
    <xf numFmtId="3" fontId="11" fillId="4" borderId="120" xfId="19" applyNumberFormat="1" applyFont="1" applyFill="1" applyBorder="1"/>
    <xf numFmtId="3" fontId="11" fillId="4" borderId="117" xfId="19" applyNumberFormat="1" applyFont="1" applyFill="1" applyBorder="1"/>
    <xf numFmtId="3" fontId="11" fillId="4" borderId="121" xfId="19" applyNumberFormat="1" applyFont="1" applyFill="1" applyBorder="1"/>
    <xf numFmtId="0" fontId="11" fillId="0" borderId="122" xfId="19" applyFont="1" applyBorder="1"/>
    <xf numFmtId="0" fontId="111" fillId="4" borderId="82" xfId="19" applyFont="1" applyFill="1" applyBorder="1"/>
    <xf numFmtId="0" fontId="11" fillId="0" borderId="82" xfId="19" applyFont="1" applyBorder="1"/>
    <xf numFmtId="0" fontId="111" fillId="4" borderId="83" xfId="19" applyFont="1" applyFill="1" applyBorder="1"/>
    <xf numFmtId="3" fontId="111" fillId="5" borderId="118" xfId="19" applyNumberFormat="1" applyFont="1" applyFill="1" applyBorder="1"/>
    <xf numFmtId="3" fontId="111" fillId="5" borderId="96" xfId="19" applyNumberFormat="1" applyFont="1" applyFill="1" applyBorder="1"/>
    <xf numFmtId="0" fontId="11" fillId="0" borderId="96" xfId="19" applyFont="1" applyBorder="1"/>
    <xf numFmtId="169" fontId="111" fillId="0" borderId="33" xfId="19" applyNumberFormat="1" applyFont="1" applyBorder="1"/>
    <xf numFmtId="0" fontId="132" fillId="0" borderId="0" xfId="2" applyFont="1" applyAlignment="1">
      <alignment vertical="center"/>
    </xf>
    <xf numFmtId="0" fontId="70" fillId="0" borderId="0" xfId="2" applyFont="1" applyAlignment="1">
      <alignment vertical="center"/>
    </xf>
    <xf numFmtId="0" fontId="133" fillId="0" borderId="0" xfId="2" applyFont="1" applyAlignment="1">
      <alignment horizontal="right" vertical="center"/>
    </xf>
    <xf numFmtId="0" fontId="128" fillId="0" borderId="0" xfId="2" applyFont="1" applyAlignment="1">
      <alignment vertical="center"/>
    </xf>
    <xf numFmtId="0" fontId="134" fillId="0" borderId="0" xfId="2" applyFont="1" applyAlignment="1">
      <alignment horizontal="left" vertical="center"/>
    </xf>
    <xf numFmtId="0" fontId="136" fillId="0" borderId="0" xfId="2" applyFont="1" applyAlignment="1">
      <alignment horizontal="left" vertical="center"/>
    </xf>
    <xf numFmtId="0" fontId="138" fillId="0" borderId="0" xfId="2" applyFont="1" applyAlignment="1">
      <alignment horizontal="center" vertical="center" wrapText="1"/>
    </xf>
    <xf numFmtId="0" fontId="130" fillId="0" borderId="0" xfId="2" applyFont="1" applyAlignment="1">
      <alignment vertical="center" wrapText="1"/>
    </xf>
    <xf numFmtId="0" fontId="130" fillId="0" borderId="37" xfId="2" applyFont="1" applyBorder="1" applyAlignment="1">
      <alignment vertical="center" wrapText="1"/>
    </xf>
    <xf numFmtId="0" fontId="95" fillId="0" borderId="0" xfId="2" applyFont="1" applyAlignment="1">
      <alignment horizontal="center" vertical="center" wrapText="1"/>
    </xf>
    <xf numFmtId="0" fontId="95" fillId="0" borderId="0" xfId="2" applyFont="1" applyAlignment="1">
      <alignment vertical="center" wrapText="1"/>
    </xf>
    <xf numFmtId="3" fontId="95" fillId="0" borderId="0" xfId="2" applyNumberFormat="1" applyFont="1" applyAlignment="1">
      <alignment vertical="center" wrapText="1"/>
    </xf>
    <xf numFmtId="0" fontId="138" fillId="0" borderId="0" xfId="2" applyFont="1" applyAlignment="1">
      <alignment vertical="center" wrapText="1"/>
    </xf>
    <xf numFmtId="0" fontId="130" fillId="0" borderId="88" xfId="2" applyFont="1" applyBorder="1" applyAlignment="1">
      <alignment vertical="center" wrapText="1"/>
    </xf>
    <xf numFmtId="0" fontId="139" fillId="0" borderId="0" xfId="2" applyFont="1" applyAlignment="1">
      <alignment horizontal="center" vertical="center" wrapText="1"/>
    </xf>
    <xf numFmtId="0" fontId="140" fillId="0" borderId="0" xfId="2" applyFont="1" applyAlignment="1">
      <alignment vertical="center" wrapText="1"/>
    </xf>
    <xf numFmtId="0" fontId="141" fillId="0" borderId="0" xfId="2" applyFont="1" applyAlignment="1">
      <alignment horizontal="center" vertical="center" wrapText="1"/>
    </xf>
    <xf numFmtId="0" fontId="142" fillId="0" borderId="0" xfId="2" applyFont="1" applyAlignment="1">
      <alignment horizontal="center" vertical="center" wrapText="1"/>
    </xf>
    <xf numFmtId="0" fontId="141" fillId="0" borderId="0" xfId="2" applyFont="1" applyAlignment="1">
      <alignment vertical="center" wrapText="1"/>
    </xf>
    <xf numFmtId="0" fontId="70" fillId="0" borderId="0" xfId="2" applyFont="1" applyAlignment="1">
      <alignment vertical="center" wrapText="1"/>
    </xf>
    <xf numFmtId="0" fontId="143" fillId="0" borderId="0" xfId="2" applyFont="1" applyAlignment="1">
      <alignment horizontal="center" vertical="center" wrapText="1"/>
    </xf>
    <xf numFmtId="0" fontId="143" fillId="0" borderId="0" xfId="2" applyFont="1" applyAlignment="1">
      <alignment vertical="center" wrapText="1"/>
    </xf>
    <xf numFmtId="0" fontId="144" fillId="0" borderId="0" xfId="2" applyFont="1" applyAlignment="1">
      <alignment horizontal="center" vertical="center" wrapText="1"/>
    </xf>
    <xf numFmtId="0" fontId="144" fillId="0" borderId="0" xfId="2" applyFont="1" applyAlignment="1">
      <alignment vertical="center" wrapText="1"/>
    </xf>
    <xf numFmtId="167" fontId="145" fillId="0" borderId="0" xfId="1" applyNumberFormat="1" applyFont="1" applyBorder="1" applyAlignment="1">
      <alignment horizontal="center" vertical="center" wrapText="1"/>
    </xf>
    <xf numFmtId="4" fontId="145" fillId="0" borderId="0" xfId="2" applyNumberFormat="1" applyFont="1" applyAlignment="1">
      <alignment horizontal="center" vertical="center" wrapText="1"/>
    </xf>
    <xf numFmtId="0" fontId="147" fillId="0" borderId="0" xfId="2" applyFont="1" applyAlignment="1">
      <alignment vertical="center" wrapText="1"/>
    </xf>
    <xf numFmtId="0" fontId="148" fillId="0" borderId="0" xfId="2" applyFont="1" applyAlignment="1">
      <alignment vertical="center" wrapText="1"/>
    </xf>
    <xf numFmtId="0" fontId="92" fillId="0" borderId="0" xfId="2" applyFont="1" applyAlignment="1">
      <alignment vertical="center" wrapText="1"/>
    </xf>
    <xf numFmtId="0" fontId="134" fillId="0" borderId="0" xfId="2" applyFont="1" applyAlignment="1">
      <alignment vertical="center" wrapText="1"/>
    </xf>
    <xf numFmtId="0" fontId="151" fillId="0" borderId="0" xfId="2" applyFont="1" applyAlignment="1">
      <alignment vertical="center"/>
    </xf>
    <xf numFmtId="0" fontId="142" fillId="0" borderId="0" xfId="2" applyFont="1" applyAlignment="1">
      <alignment horizontal="right" vertical="center"/>
    </xf>
    <xf numFmtId="0" fontId="54" fillId="0" borderId="0" xfId="2" applyFont="1" applyAlignment="1">
      <alignment vertical="center"/>
    </xf>
    <xf numFmtId="0" fontId="144" fillId="0" borderId="0" xfId="2" applyFont="1" applyAlignment="1">
      <alignment horizontal="left" vertical="center"/>
    </xf>
    <xf numFmtId="0" fontId="152" fillId="0" borderId="0" xfId="2" applyFont="1" applyAlignment="1">
      <alignment horizontal="center"/>
    </xf>
    <xf numFmtId="0" fontId="153" fillId="0" borderId="0" xfId="2" applyFont="1" applyAlignment="1">
      <alignment horizontal="left" vertical="center"/>
    </xf>
    <xf numFmtId="0" fontId="130" fillId="0" borderId="89" xfId="2" applyFont="1" applyBorder="1" applyAlignment="1">
      <alignment vertical="center" wrapText="1"/>
    </xf>
    <xf numFmtId="0" fontId="130" fillId="0" borderId="42" xfId="2" applyFont="1" applyBorder="1" applyAlignment="1">
      <alignment vertical="center" wrapText="1"/>
    </xf>
    <xf numFmtId="0" fontId="70" fillId="0" borderId="0" xfId="2" applyFont="1" applyAlignment="1">
      <alignment horizontal="center" vertical="center" wrapText="1"/>
    </xf>
    <xf numFmtId="0" fontId="154" fillId="0" borderId="31" xfId="2" applyFont="1" applyBorder="1" applyAlignment="1">
      <alignment horizontal="left" vertical="center" wrapText="1"/>
    </xf>
    <xf numFmtId="3" fontId="143" fillId="0" borderId="0" xfId="2" applyNumberFormat="1" applyFont="1" applyAlignment="1">
      <alignment vertical="center" wrapText="1"/>
    </xf>
    <xf numFmtId="3" fontId="143" fillId="3" borderId="49" xfId="2" applyNumberFormat="1" applyFont="1" applyFill="1" applyBorder="1" applyAlignment="1" applyProtection="1">
      <alignment horizontal="center" vertical="center"/>
      <protection locked="0"/>
    </xf>
    <xf numFmtId="3" fontId="143" fillId="3" borderId="37" xfId="2" applyNumberFormat="1" applyFont="1" applyFill="1" applyBorder="1" applyAlignment="1" applyProtection="1">
      <alignment horizontal="center" vertical="center"/>
      <protection locked="0"/>
    </xf>
    <xf numFmtId="4" fontId="155" fillId="0" borderId="37" xfId="2" applyNumberFormat="1" applyFont="1" applyBorder="1" applyAlignment="1" applyProtection="1">
      <alignment horizontal="center" vertical="center"/>
      <protection locked="0"/>
    </xf>
    <xf numFmtId="167" fontId="155" fillId="0" borderId="38" xfId="1" applyNumberFormat="1" applyFont="1" applyBorder="1" applyAlignment="1">
      <alignment horizontal="center" vertical="center"/>
    </xf>
    <xf numFmtId="3" fontId="143" fillId="0" borderId="36" xfId="2" applyNumberFormat="1" applyFont="1" applyBorder="1" applyAlignment="1" applyProtection="1">
      <alignment horizontal="center" vertical="center"/>
      <protection locked="0"/>
    </xf>
    <xf numFmtId="4" fontId="155" fillId="0" borderId="50" xfId="2" applyNumberFormat="1" applyFont="1" applyBorder="1" applyAlignment="1" applyProtection="1">
      <alignment horizontal="center" vertical="center"/>
      <protection locked="0"/>
    </xf>
    <xf numFmtId="3" fontId="143" fillId="0" borderId="37" xfId="2" applyNumberFormat="1" applyFont="1" applyBorder="1" applyAlignment="1" applyProtection="1">
      <alignment horizontal="center" vertical="center"/>
      <protection locked="0"/>
    </xf>
    <xf numFmtId="4" fontId="155" fillId="0" borderId="38" xfId="2" applyNumberFormat="1" applyFont="1" applyBorder="1" applyAlignment="1">
      <alignment horizontal="center" vertical="center"/>
    </xf>
    <xf numFmtId="9" fontId="70" fillId="0" borderId="0" xfId="8" applyFont="1" applyBorder="1" applyAlignment="1">
      <alignment horizontal="center" vertical="center"/>
    </xf>
    <xf numFmtId="0" fontId="70" fillId="0" borderId="0" xfId="2" applyFont="1"/>
    <xf numFmtId="0" fontId="70" fillId="0" borderId="0" xfId="2" applyFont="1" applyAlignment="1">
      <alignment horizontal="left" vertical="center" wrapText="1"/>
    </xf>
    <xf numFmtId="2" fontId="70" fillId="0" borderId="0" xfId="1" applyNumberFormat="1" applyFont="1" applyBorder="1" applyAlignment="1">
      <alignment horizontal="center" vertical="center"/>
    </xf>
    <xf numFmtId="0" fontId="154" fillId="0" borderId="44" xfId="2" applyFont="1" applyBorder="1" applyAlignment="1">
      <alignment horizontal="left" vertical="center" wrapText="1"/>
    </xf>
    <xf numFmtId="3" fontId="143" fillId="3" borderId="46" xfId="2" applyNumberFormat="1" applyFont="1" applyFill="1" applyBorder="1" applyAlignment="1" applyProtection="1">
      <alignment horizontal="center" vertical="center"/>
      <protection locked="0"/>
    </xf>
    <xf numFmtId="3" fontId="143" fillId="3" borderId="0" xfId="2" applyNumberFormat="1" applyFont="1" applyFill="1" applyAlignment="1" applyProtection="1">
      <alignment horizontal="center" vertical="center"/>
      <protection locked="0"/>
    </xf>
    <xf numFmtId="4" fontId="155" fillId="3" borderId="0" xfId="2" applyNumberFormat="1" applyFont="1" applyFill="1" applyAlignment="1" applyProtection="1">
      <alignment horizontal="center" vertical="center"/>
      <protection locked="0"/>
    </xf>
    <xf numFmtId="167" fontId="155" fillId="0" borderId="40" xfId="1" applyNumberFormat="1" applyFont="1" applyBorder="1" applyAlignment="1">
      <alignment horizontal="center" vertical="center"/>
    </xf>
    <xf numFmtId="3" fontId="143" fillId="0" borderId="39" xfId="2" applyNumberFormat="1" applyFont="1" applyBorder="1" applyAlignment="1" applyProtection="1">
      <alignment horizontal="center" vertical="center"/>
      <protection locked="0"/>
    </xf>
    <xf numFmtId="4" fontId="155" fillId="0" borderId="20" xfId="2" applyNumberFormat="1" applyFont="1" applyBorder="1" applyAlignment="1" applyProtection="1">
      <alignment horizontal="center" vertical="center"/>
      <protection locked="0"/>
    </xf>
    <xf numFmtId="3" fontId="143" fillId="0" borderId="0" xfId="2" applyNumberFormat="1" applyFont="1" applyAlignment="1" applyProtection="1">
      <alignment horizontal="center" vertical="center"/>
      <protection locked="0"/>
    </xf>
    <xf numFmtId="4" fontId="155" fillId="0" borderId="0" xfId="2" applyNumberFormat="1" applyFont="1" applyAlignment="1" applyProtection="1">
      <alignment horizontal="center" vertical="center"/>
      <protection locked="0"/>
    </xf>
    <xf numFmtId="4" fontId="155" fillId="0" borderId="40" xfId="2" applyNumberFormat="1" applyFont="1" applyBorder="1" applyAlignment="1">
      <alignment horizontal="center" vertical="center"/>
    </xf>
    <xf numFmtId="2" fontId="70" fillId="0" borderId="0" xfId="1" applyNumberFormat="1" applyFont="1" applyBorder="1" applyAlignment="1">
      <alignment horizontal="center" vertical="center" wrapText="1"/>
    </xf>
    <xf numFmtId="3" fontId="143" fillId="0" borderId="46" xfId="2" applyNumberFormat="1" applyFont="1" applyBorder="1" applyAlignment="1" applyProtection="1">
      <alignment horizontal="center" vertical="center" wrapText="1"/>
      <protection locked="0"/>
    </xf>
    <xf numFmtId="3" fontId="143" fillId="0" borderId="0" xfId="2" applyNumberFormat="1" applyFont="1" applyAlignment="1" applyProtection="1">
      <alignment horizontal="center" vertical="center" wrapText="1"/>
      <protection locked="0"/>
    </xf>
    <xf numFmtId="4" fontId="155" fillId="0" borderId="0" xfId="2" applyNumberFormat="1" applyFont="1" applyAlignment="1" applyProtection="1">
      <alignment horizontal="center" vertical="center" wrapText="1"/>
      <protection locked="0"/>
    </xf>
    <xf numFmtId="3" fontId="143" fillId="0" borderId="39" xfId="2" applyNumberFormat="1" applyFont="1" applyBorder="1" applyAlignment="1" applyProtection="1">
      <alignment horizontal="center" vertical="center" wrapText="1"/>
      <protection locked="0"/>
    </xf>
    <xf numFmtId="4" fontId="155" fillId="0" borderId="20" xfId="2" applyNumberFormat="1" applyFont="1" applyBorder="1" applyAlignment="1" applyProtection="1">
      <alignment horizontal="center" vertical="center" wrapText="1"/>
      <protection locked="0"/>
    </xf>
    <xf numFmtId="3" fontId="143" fillId="3" borderId="46" xfId="2" applyNumberFormat="1" applyFont="1" applyFill="1" applyBorder="1" applyAlignment="1" applyProtection="1">
      <alignment horizontal="center" vertical="center" wrapText="1"/>
      <protection locked="0"/>
    </xf>
    <xf numFmtId="3" fontId="143" fillId="3" borderId="0" xfId="2" applyNumberFormat="1" applyFont="1" applyFill="1" applyAlignment="1" applyProtection="1">
      <alignment horizontal="center" vertical="center" wrapText="1"/>
      <protection locked="0"/>
    </xf>
    <xf numFmtId="4" fontId="155" fillId="3" borderId="0" xfId="2" applyNumberFormat="1" applyFont="1" applyFill="1" applyAlignment="1" applyProtection="1">
      <alignment horizontal="center" vertical="center" wrapText="1"/>
      <protection locked="0"/>
    </xf>
    <xf numFmtId="167" fontId="155" fillId="0" borderId="40" xfId="1" applyNumberFormat="1" applyFont="1" applyBorder="1" applyAlignment="1">
      <alignment horizontal="center" vertical="center" wrapText="1"/>
    </xf>
    <xf numFmtId="4" fontId="155" fillId="0" borderId="40" xfId="2" applyNumberFormat="1" applyFont="1" applyBorder="1" applyAlignment="1">
      <alignment horizontal="center" vertical="center" wrapText="1"/>
    </xf>
    <xf numFmtId="0" fontId="154" fillId="0" borderId="45" xfId="2" applyFont="1" applyBorder="1" applyAlignment="1">
      <alignment horizontal="left" vertical="center" wrapText="1"/>
    </xf>
    <xf numFmtId="3" fontId="143" fillId="3" borderId="47" xfId="2" applyNumberFormat="1" applyFont="1" applyFill="1" applyBorder="1" applyAlignment="1" applyProtection="1">
      <alignment horizontal="center" vertical="center" wrapText="1"/>
      <protection locked="0"/>
    </xf>
    <xf numFmtId="3" fontId="143" fillId="3" borderId="42" xfId="2" applyNumberFormat="1" applyFont="1" applyFill="1" applyBorder="1" applyAlignment="1" applyProtection="1">
      <alignment horizontal="center" vertical="center" wrapText="1"/>
      <protection locked="0"/>
    </xf>
    <xf numFmtId="4" fontId="155" fillId="3" borderId="42" xfId="2" applyNumberFormat="1" applyFont="1" applyFill="1" applyBorder="1" applyAlignment="1" applyProtection="1">
      <alignment horizontal="center" vertical="center" wrapText="1"/>
      <protection locked="0"/>
    </xf>
    <xf numFmtId="167" fontId="155" fillId="0" borderId="43" xfId="1" applyNumberFormat="1" applyFont="1" applyBorder="1" applyAlignment="1">
      <alignment horizontal="center" vertical="center" wrapText="1"/>
    </xf>
    <xf numFmtId="3" fontId="143" fillId="0" borderId="41" xfId="2" applyNumberFormat="1" applyFont="1" applyBorder="1" applyAlignment="1" applyProtection="1">
      <alignment horizontal="center" vertical="center" wrapText="1"/>
      <protection locked="0"/>
    </xf>
    <xf numFmtId="4" fontId="155" fillId="0" borderId="48" xfId="2" applyNumberFormat="1" applyFont="1" applyBorder="1" applyAlignment="1" applyProtection="1">
      <alignment horizontal="center" vertical="center" wrapText="1"/>
      <protection locked="0"/>
    </xf>
    <xf numFmtId="3" fontId="143" fillId="0" borderId="42" xfId="2" applyNumberFormat="1" applyFont="1" applyBorder="1" applyAlignment="1" applyProtection="1">
      <alignment horizontal="center" vertical="center" wrapText="1"/>
      <protection locked="0"/>
    </xf>
    <xf numFmtId="4" fontId="155" fillId="0" borderId="42" xfId="2" applyNumberFormat="1" applyFont="1" applyBorder="1" applyAlignment="1" applyProtection="1">
      <alignment horizontal="center" vertical="center" wrapText="1"/>
      <protection locked="0"/>
    </xf>
    <xf numFmtId="4" fontId="155" fillId="0" borderId="43" xfId="2" applyNumberFormat="1" applyFont="1" applyBorder="1" applyAlignment="1">
      <alignment horizontal="center" vertical="center" wrapText="1"/>
    </xf>
    <xf numFmtId="0" fontId="153" fillId="0" borderId="0" xfId="2" applyFont="1" applyAlignment="1">
      <alignment vertical="center" wrapText="1"/>
    </xf>
    <xf numFmtId="2" fontId="70" fillId="0" borderId="0" xfId="2" applyNumberFormat="1" applyFont="1" applyAlignment="1">
      <alignment vertical="center" wrapText="1"/>
    </xf>
    <xf numFmtId="0" fontId="54" fillId="0" borderId="0" xfId="2" applyFont="1" applyAlignment="1">
      <alignment vertical="center" wrapText="1"/>
    </xf>
    <xf numFmtId="0" fontId="156" fillId="0" borderId="0" xfId="2" applyFont="1" applyAlignment="1">
      <alignment vertical="center" wrapText="1"/>
    </xf>
    <xf numFmtId="2" fontId="55" fillId="0" borderId="0" xfId="2" applyNumberFormat="1" applyFont="1" applyAlignment="1">
      <alignment vertical="center" wrapText="1"/>
    </xf>
    <xf numFmtId="2" fontId="95" fillId="0" borderId="0" xfId="2" applyNumberFormat="1" applyFont="1" applyAlignment="1">
      <alignment horizontal="left" vertical="center" wrapText="1"/>
    </xf>
    <xf numFmtId="0" fontId="55" fillId="39" borderId="41" xfId="2" applyFont="1" applyFill="1" applyBorder="1" applyAlignment="1">
      <alignment horizontal="center" vertical="center" wrapText="1"/>
    </xf>
    <xf numFmtId="0" fontId="55" fillId="39" borderId="43" xfId="2" applyFont="1" applyFill="1" applyBorder="1" applyAlignment="1">
      <alignment horizontal="center" vertical="center" wrapText="1"/>
    </xf>
    <xf numFmtId="0" fontId="127" fillId="39" borderId="43" xfId="2" applyFont="1" applyFill="1" applyBorder="1" applyAlignment="1">
      <alignment horizontal="center" vertical="center" wrapText="1"/>
    </xf>
    <xf numFmtId="0" fontId="127" fillId="39" borderId="42" xfId="2" applyFont="1" applyFill="1" applyBorder="1" applyAlignment="1">
      <alignment horizontal="center" vertical="center" wrapText="1"/>
    </xf>
    <xf numFmtId="0" fontId="55" fillId="39" borderId="123" xfId="2" applyFont="1" applyFill="1" applyBorder="1" applyAlignment="1">
      <alignment horizontal="center" vertical="center" wrapText="1"/>
    </xf>
    <xf numFmtId="0" fontId="55" fillId="39" borderId="124" xfId="2" applyFont="1" applyFill="1" applyBorder="1" applyAlignment="1">
      <alignment horizontal="center" vertical="center" wrapText="1"/>
    </xf>
    <xf numFmtId="0" fontId="55" fillId="39" borderId="100" xfId="2" applyFont="1" applyFill="1" applyBorder="1" applyAlignment="1">
      <alignment horizontal="center" vertical="center" wrapText="1"/>
    </xf>
    <xf numFmtId="0" fontId="55" fillId="39" borderId="109" xfId="2" applyFont="1" applyFill="1" applyBorder="1" applyAlignment="1">
      <alignment horizontal="center" vertical="center" wrapText="1"/>
    </xf>
    <xf numFmtId="0" fontId="131" fillId="0" borderId="0" xfId="0" applyFont="1" applyAlignment="1">
      <alignment vertical="center"/>
    </xf>
    <xf numFmtId="0" fontId="130" fillId="0" borderId="0" xfId="0" applyFont="1" applyBorder="1" applyAlignment="1">
      <alignment vertical="center" wrapText="1"/>
    </xf>
    <xf numFmtId="0" fontId="130" fillId="0" borderId="0" xfId="0" applyFont="1" applyAlignment="1">
      <alignment vertical="center" wrapText="1"/>
    </xf>
    <xf numFmtId="0" fontId="130" fillId="0" borderId="0" xfId="0" applyFont="1" applyBorder="1" applyAlignment="1">
      <alignment horizontal="center" vertical="center" wrapText="1"/>
    </xf>
    <xf numFmtId="0" fontId="131" fillId="0" borderId="0" xfId="0" applyFont="1" applyBorder="1" applyAlignment="1">
      <alignment vertical="center" wrapText="1"/>
    </xf>
    <xf numFmtId="0" fontId="131" fillId="0" borderId="0" xfId="0" applyFont="1" applyAlignment="1">
      <alignment vertical="center" wrapText="1"/>
    </xf>
    <xf numFmtId="3" fontId="131" fillId="0" borderId="0" xfId="0" applyNumberFormat="1" applyFont="1" applyAlignment="1">
      <alignment vertical="center" wrapText="1"/>
    </xf>
    <xf numFmtId="0" fontId="146" fillId="0" borderId="0" xfId="0" applyFont="1" applyBorder="1" applyAlignment="1">
      <alignment horizontal="center" vertical="center" wrapText="1"/>
    </xf>
    <xf numFmtId="0" fontId="156" fillId="4" borderId="0" xfId="0" applyFont="1" applyFill="1" applyAlignment="1">
      <alignment vertical="center" wrapText="1"/>
    </xf>
    <xf numFmtId="0" fontId="54" fillId="4" borderId="0" xfId="0" applyFont="1" applyFill="1" applyAlignment="1">
      <alignment vertical="center" wrapText="1"/>
    </xf>
    <xf numFmtId="0" fontId="130" fillId="0" borderId="0" xfId="0" applyFont="1" applyAlignment="1">
      <alignment horizontal="right" vertical="center"/>
    </xf>
    <xf numFmtId="0" fontId="131" fillId="0" borderId="0" xfId="0" applyFont="1" applyAlignment="1">
      <alignment horizontal="left" vertical="center"/>
    </xf>
    <xf numFmtId="0" fontId="130" fillId="0" borderId="0" xfId="0" applyFont="1" applyAlignment="1" applyProtection="1">
      <alignment vertical="center" wrapText="1"/>
      <protection locked="0"/>
    </xf>
    <xf numFmtId="0" fontId="131" fillId="0" borderId="0" xfId="0" applyFont="1"/>
    <xf numFmtId="0" fontId="55" fillId="39" borderId="98" xfId="0" applyFont="1" applyFill="1" applyBorder="1" applyAlignment="1">
      <alignment horizontal="center" vertical="center" wrapText="1"/>
    </xf>
    <xf numFmtId="0" fontId="55" fillId="39" borderId="99" xfId="0" applyFont="1" applyFill="1" applyBorder="1" applyAlignment="1">
      <alignment horizontal="center" vertical="center" wrapText="1"/>
    </xf>
    <xf numFmtId="3" fontId="130" fillId="0" borderId="0" xfId="0" applyNumberFormat="1" applyFont="1" applyAlignment="1">
      <alignment vertical="center" wrapText="1"/>
    </xf>
    <xf numFmtId="0" fontId="95" fillId="0" borderId="31" xfId="0" applyFont="1" applyBorder="1" applyAlignment="1">
      <alignment horizontal="left" vertical="center" wrapText="1"/>
    </xf>
    <xf numFmtId="3" fontId="70" fillId="3" borderId="36" xfId="0" applyNumberFormat="1" applyFont="1" applyFill="1" applyBorder="1" applyAlignment="1" applyProtection="1">
      <alignment horizontal="center" vertical="center"/>
      <protection locked="0"/>
    </xf>
    <xf numFmtId="4" fontId="161" fillId="0" borderId="38" xfId="0" applyNumberFormat="1" applyFont="1" applyBorder="1" applyAlignment="1">
      <alignment horizontal="center" vertical="center"/>
    </xf>
    <xf numFmtId="0" fontId="95" fillId="0" borderId="44" xfId="0" applyFont="1" applyBorder="1" applyAlignment="1">
      <alignment horizontal="left" vertical="center" wrapText="1"/>
    </xf>
    <xf numFmtId="3" fontId="70" fillId="3" borderId="39" xfId="0" applyNumberFormat="1" applyFont="1" applyFill="1" applyBorder="1" applyAlignment="1" applyProtection="1">
      <alignment horizontal="center" vertical="center"/>
      <protection locked="0"/>
    </xf>
    <xf numFmtId="4" fontId="161" fillId="0" borderId="40" xfId="0" applyNumberFormat="1" applyFont="1" applyBorder="1" applyAlignment="1">
      <alignment horizontal="center" vertical="center"/>
    </xf>
    <xf numFmtId="4" fontId="161" fillId="0" borderId="40" xfId="0" applyNumberFormat="1" applyFont="1" applyBorder="1" applyAlignment="1">
      <alignment horizontal="center" vertical="center" wrapText="1"/>
    </xf>
    <xf numFmtId="0" fontId="95" fillId="0" borderId="45" xfId="0" applyFont="1" applyBorder="1" applyAlignment="1">
      <alignment horizontal="left" vertical="center" wrapText="1"/>
    </xf>
    <xf numFmtId="3" fontId="70" fillId="3" borderId="41" xfId="0" applyNumberFormat="1" applyFont="1" applyFill="1" applyBorder="1" applyAlignment="1" applyProtection="1">
      <alignment horizontal="center" vertical="center"/>
      <protection locked="0"/>
    </xf>
    <xf numFmtId="4" fontId="161" fillId="0" borderId="43" xfId="0" applyNumberFormat="1" applyFont="1" applyBorder="1" applyAlignment="1">
      <alignment horizontal="center" vertical="center" wrapText="1"/>
    </xf>
    <xf numFmtId="0" fontId="162" fillId="0" borderId="0" xfId="2" applyFont="1" applyAlignment="1">
      <alignment vertical="center"/>
    </xf>
    <xf numFmtId="0" fontId="163" fillId="0" borderId="0" xfId="2" applyFont="1" applyAlignment="1">
      <alignment horizontal="left" vertical="center"/>
    </xf>
    <xf numFmtId="0" fontId="166" fillId="0" borderId="0" xfId="2" applyFont="1" applyAlignment="1">
      <alignment vertical="center" wrapText="1"/>
    </xf>
    <xf numFmtId="0" fontId="145" fillId="0" borderId="0" xfId="2" applyFont="1" applyAlignment="1">
      <alignment horizontal="center" vertical="center" wrapText="1"/>
    </xf>
    <xf numFmtId="0" fontId="166" fillId="0" borderId="30" xfId="2" applyFont="1" applyBorder="1" applyAlignment="1">
      <alignment horizontal="left" vertical="center" wrapText="1"/>
    </xf>
    <xf numFmtId="3" fontId="166" fillId="0" borderId="32" xfId="2" applyNumberFormat="1" applyFont="1" applyBorder="1" applyAlignment="1">
      <alignment horizontal="center" vertical="center" wrapText="1"/>
    </xf>
    <xf numFmtId="4" fontId="168" fillId="0" borderId="35" xfId="2" applyNumberFormat="1" applyFont="1" applyBorder="1" applyAlignment="1">
      <alignment horizontal="center" vertical="center" wrapText="1"/>
    </xf>
    <xf numFmtId="0" fontId="163" fillId="0" borderId="0" xfId="2" applyFont="1" applyAlignment="1">
      <alignment vertical="center" wrapText="1"/>
    </xf>
    <xf numFmtId="0" fontId="169" fillId="0" borderId="0" xfId="2" applyFont="1" applyAlignment="1">
      <alignment vertical="center"/>
    </xf>
    <xf numFmtId="0" fontId="169" fillId="0" borderId="0" xfId="2" applyFont="1" applyAlignment="1">
      <alignment horizontal="left" vertical="center"/>
    </xf>
    <xf numFmtId="0" fontId="166" fillId="0" borderId="37" xfId="2" applyFont="1" applyBorder="1" applyAlignment="1">
      <alignment horizontal="center" vertical="center" wrapText="1"/>
    </xf>
    <xf numFmtId="4" fontId="155" fillId="0" borderId="38" xfId="0" applyNumberFormat="1" applyFont="1" applyBorder="1" applyAlignment="1">
      <alignment horizontal="center" vertical="center"/>
    </xf>
    <xf numFmtId="1" fontId="70" fillId="0" borderId="0" xfId="1" applyNumberFormat="1" applyFont="1" applyBorder="1" applyAlignment="1">
      <alignment horizontal="center" vertical="center"/>
    </xf>
    <xf numFmtId="4" fontId="155" fillId="0" borderId="0" xfId="2" applyNumberFormat="1" applyFont="1" applyAlignment="1">
      <alignment horizontal="center" vertical="center" wrapText="1"/>
    </xf>
    <xf numFmtId="2" fontId="152" fillId="0" borderId="0" xfId="2" applyNumberFormat="1" applyFont="1" applyAlignment="1">
      <alignment vertical="center" wrapText="1"/>
    </xf>
    <xf numFmtId="0" fontId="169" fillId="0" borderId="0" xfId="2" applyFont="1" applyAlignment="1">
      <alignment vertical="center" wrapText="1"/>
    </xf>
    <xf numFmtId="2" fontId="138" fillId="0" borderId="0" xfId="2" applyNumberFormat="1" applyFont="1" applyAlignment="1">
      <alignment vertical="center" wrapText="1"/>
    </xf>
    <xf numFmtId="2" fontId="138" fillId="0" borderId="0" xfId="2" applyNumberFormat="1" applyFont="1" applyAlignment="1">
      <alignment horizontal="left" vertical="center" wrapText="1"/>
    </xf>
    <xf numFmtId="10" fontId="144" fillId="0" borderId="0" xfId="2" applyNumberFormat="1" applyFont="1" applyAlignment="1">
      <alignment vertical="center" wrapText="1"/>
    </xf>
    <xf numFmtId="0" fontId="55" fillId="39" borderId="139" xfId="2" applyFont="1" applyFill="1" applyBorder="1" applyAlignment="1">
      <alignment horizontal="center" vertical="center" wrapText="1"/>
    </xf>
    <xf numFmtId="0" fontId="55" fillId="39" borderId="98" xfId="2" applyFont="1" applyFill="1" applyBorder="1" applyAlignment="1">
      <alignment horizontal="center" vertical="center" wrapText="1"/>
    </xf>
    <xf numFmtId="3" fontId="143" fillId="0" borderId="36" xfId="0" applyNumberFormat="1" applyFont="1" applyBorder="1" applyAlignment="1" applyProtection="1">
      <alignment horizontal="right" vertical="center"/>
      <protection locked="0"/>
    </xf>
    <xf numFmtId="3" fontId="143" fillId="0" borderId="39" xfId="0" applyNumberFormat="1" applyFont="1" applyBorder="1" applyAlignment="1" applyProtection="1">
      <alignment horizontal="right" vertical="center"/>
      <protection locked="0"/>
    </xf>
    <xf numFmtId="3" fontId="143" fillId="0" borderId="39" xfId="0" applyNumberFormat="1" applyFont="1" applyBorder="1" applyAlignment="1" applyProtection="1">
      <alignment horizontal="right" vertical="center" wrapText="1"/>
      <protection locked="0"/>
    </xf>
    <xf numFmtId="3" fontId="143" fillId="0" borderId="41" xfId="0" applyNumberFormat="1" applyFont="1" applyBorder="1" applyAlignment="1" applyProtection="1">
      <alignment horizontal="right" vertical="center" wrapText="1"/>
      <protection locked="0"/>
    </xf>
    <xf numFmtId="0" fontId="142" fillId="0" borderId="0" xfId="2" applyFont="1" applyAlignment="1">
      <alignment horizontal="right" vertical="center" wrapText="1"/>
    </xf>
    <xf numFmtId="3" fontId="143" fillId="0" borderId="36" xfId="2" applyNumberFormat="1" applyFont="1" applyBorder="1" applyAlignment="1" applyProtection="1">
      <alignment horizontal="right" vertical="center"/>
      <protection locked="0"/>
    </xf>
    <xf numFmtId="3" fontId="143" fillId="0" borderId="39" xfId="2" applyNumberFormat="1" applyFont="1" applyBorder="1" applyAlignment="1" applyProtection="1">
      <alignment horizontal="right" vertical="center"/>
      <protection locked="0"/>
    </xf>
    <xf numFmtId="3" fontId="143" fillId="0" borderId="39" xfId="2" applyNumberFormat="1" applyFont="1" applyBorder="1" applyAlignment="1" applyProtection="1">
      <alignment horizontal="right" vertical="center" wrapText="1"/>
      <protection locked="0"/>
    </xf>
    <xf numFmtId="3" fontId="143" fillId="0" borderId="41" xfId="2" applyNumberFormat="1" applyFont="1" applyBorder="1" applyAlignment="1" applyProtection="1">
      <alignment horizontal="right" vertical="center" wrapText="1"/>
      <protection locked="0"/>
    </xf>
    <xf numFmtId="4" fontId="155" fillId="0" borderId="38" xfId="0" applyNumberFormat="1" applyFont="1" applyBorder="1" applyAlignment="1">
      <alignment horizontal="right" vertical="center"/>
    </xf>
    <xf numFmtId="4" fontId="155" fillId="0" borderId="40" xfId="0" applyNumberFormat="1" applyFont="1" applyBorder="1" applyAlignment="1">
      <alignment horizontal="right" vertical="center"/>
    </xf>
    <xf numFmtId="4" fontId="155" fillId="0" borderId="40" xfId="0" applyNumberFormat="1" applyFont="1" applyBorder="1" applyAlignment="1">
      <alignment horizontal="right" vertical="center" wrapText="1"/>
    </xf>
    <xf numFmtId="4" fontId="155" fillId="0" borderId="43" xfId="0" applyNumberFormat="1" applyFont="1" applyBorder="1" applyAlignment="1">
      <alignment horizontal="right" vertical="center" wrapText="1"/>
    </xf>
    <xf numFmtId="4" fontId="155" fillId="0" borderId="38" xfId="2" applyNumberFormat="1" applyFont="1" applyBorder="1" applyAlignment="1">
      <alignment horizontal="right" vertical="center"/>
    </xf>
    <xf numFmtId="4" fontId="155" fillId="0" borderId="40" xfId="2" applyNumberFormat="1" applyFont="1" applyBorder="1" applyAlignment="1">
      <alignment horizontal="right" vertical="center"/>
    </xf>
    <xf numFmtId="4" fontId="155" fillId="0" borderId="40" xfId="2" applyNumberFormat="1" applyFont="1" applyBorder="1" applyAlignment="1">
      <alignment horizontal="right" vertical="center" wrapText="1"/>
    </xf>
    <xf numFmtId="4" fontId="155" fillId="0" borderId="43" xfId="2" applyNumberFormat="1" applyFont="1" applyBorder="1" applyAlignment="1">
      <alignment horizontal="right" vertical="center" wrapText="1"/>
    </xf>
    <xf numFmtId="3" fontId="143" fillId="3" borderId="36" xfId="2" applyNumberFormat="1" applyFont="1" applyFill="1" applyBorder="1" applyAlignment="1">
      <alignment horizontal="right" vertical="center"/>
    </xf>
    <xf numFmtId="3" fontId="143" fillId="3" borderId="39" xfId="2" applyNumberFormat="1" applyFont="1" applyFill="1" applyBorder="1" applyAlignment="1">
      <alignment horizontal="right" vertical="center"/>
    </xf>
    <xf numFmtId="3" fontId="143" fillId="0" borderId="39" xfId="2" applyNumberFormat="1" applyFont="1" applyBorder="1" applyAlignment="1">
      <alignment horizontal="right" vertical="center" wrapText="1"/>
    </xf>
    <xf numFmtId="3" fontId="143" fillId="3" borderId="39" xfId="2" applyNumberFormat="1" applyFont="1" applyFill="1" applyBorder="1" applyAlignment="1">
      <alignment horizontal="right" vertical="center" wrapText="1"/>
    </xf>
    <xf numFmtId="3" fontId="143" fillId="3" borderId="41" xfId="2" applyNumberFormat="1" applyFont="1" applyFill="1" applyBorder="1" applyAlignment="1">
      <alignment horizontal="right" vertical="center" wrapText="1"/>
    </xf>
    <xf numFmtId="4" fontId="155" fillId="3" borderId="37" xfId="2" applyNumberFormat="1" applyFont="1" applyFill="1" applyBorder="1" applyAlignment="1">
      <alignment horizontal="right" vertical="center"/>
    </xf>
    <xf numFmtId="167" fontId="155" fillId="0" borderId="38" xfId="1" applyNumberFormat="1" applyFont="1" applyBorder="1" applyAlignment="1">
      <alignment horizontal="right" vertical="center"/>
    </xf>
    <xf numFmtId="4" fontId="155" fillId="3" borderId="0" xfId="2" applyNumberFormat="1" applyFont="1" applyFill="1" applyAlignment="1">
      <alignment horizontal="right" vertical="center"/>
    </xf>
    <xf numFmtId="167" fontId="155" fillId="0" borderId="40" xfId="1" applyNumberFormat="1" applyFont="1" applyBorder="1" applyAlignment="1">
      <alignment horizontal="right" vertical="center"/>
    </xf>
    <xf numFmtId="4" fontId="155" fillId="0" borderId="0" xfId="2" applyNumberFormat="1" applyFont="1" applyAlignment="1">
      <alignment horizontal="right" vertical="center" wrapText="1"/>
    </xf>
    <xf numFmtId="4" fontId="155" fillId="3" borderId="0" xfId="2" applyNumberFormat="1" applyFont="1" applyFill="1" applyAlignment="1">
      <alignment horizontal="right" vertical="center" wrapText="1"/>
    </xf>
    <xf numFmtId="167" fontId="155" fillId="0" borderId="40" xfId="1" applyNumberFormat="1" applyFont="1" applyBorder="1" applyAlignment="1">
      <alignment horizontal="right" vertical="center" wrapText="1"/>
    </xf>
    <xf numFmtId="4" fontId="155" fillId="3" borderId="42" xfId="2" applyNumberFormat="1" applyFont="1" applyFill="1" applyBorder="1" applyAlignment="1">
      <alignment horizontal="right" vertical="center" wrapText="1"/>
    </xf>
    <xf numFmtId="167" fontId="155" fillId="0" borderId="43" xfId="1" applyNumberFormat="1" applyFont="1" applyBorder="1" applyAlignment="1">
      <alignment horizontal="right" vertical="center" wrapText="1"/>
    </xf>
    <xf numFmtId="0" fontId="153" fillId="2" borderId="0" xfId="5" applyFont="1" applyFill="1" applyAlignment="1">
      <alignment horizontal="center" vertical="center"/>
    </xf>
    <xf numFmtId="0" fontId="166" fillId="0" borderId="0" xfId="2" applyFont="1" applyAlignment="1">
      <alignment horizontal="center" vertical="center" wrapText="1"/>
    </xf>
    <xf numFmtId="0" fontId="166" fillId="0" borderId="37" xfId="2" applyFont="1" applyBorder="1" applyAlignment="1">
      <alignment vertical="center" wrapText="1"/>
    </xf>
    <xf numFmtId="3" fontId="166" fillId="0" borderId="0" xfId="2" applyNumberFormat="1" applyFont="1" applyAlignment="1">
      <alignment vertical="center" wrapText="1"/>
    </xf>
    <xf numFmtId="0" fontId="166" fillId="0" borderId="88" xfId="2" applyFont="1" applyBorder="1" applyAlignment="1">
      <alignment vertical="center" wrapText="1"/>
    </xf>
    <xf numFmtId="0" fontId="170" fillId="0" borderId="0" xfId="2" applyFont="1" applyAlignment="1">
      <alignment horizontal="left" vertical="center"/>
    </xf>
    <xf numFmtId="0" fontId="166" fillId="0" borderId="89" xfId="2" applyFont="1" applyBorder="1" applyAlignment="1">
      <alignment vertical="center" wrapText="1"/>
    </xf>
    <xf numFmtId="0" fontId="166" fillId="0" borderId="42" xfId="2" applyFont="1" applyBorder="1" applyAlignment="1">
      <alignment vertical="center" wrapText="1"/>
    </xf>
    <xf numFmtId="0" fontId="170" fillId="0" borderId="0" xfId="2" applyFont="1" applyAlignment="1">
      <alignment horizontal="center" vertical="center" wrapText="1"/>
    </xf>
    <xf numFmtId="0" fontId="170" fillId="0" borderId="0" xfId="2" applyFont="1" applyAlignment="1">
      <alignment vertical="center" wrapText="1"/>
    </xf>
    <xf numFmtId="3" fontId="143" fillId="3" borderId="36" xfId="2" applyNumberFormat="1" applyFont="1" applyFill="1" applyBorder="1" applyAlignment="1" applyProtection="1">
      <alignment horizontal="center" vertical="center"/>
      <protection locked="0"/>
    </xf>
    <xf numFmtId="4" fontId="155" fillId="0" borderId="38" xfId="2" applyNumberFormat="1" applyFont="1" applyBorder="1" applyAlignment="1" applyProtection="1">
      <alignment horizontal="center" vertical="center"/>
      <protection locked="0"/>
    </xf>
    <xf numFmtId="3" fontId="143" fillId="3" borderId="39" xfId="2" applyNumberFormat="1" applyFont="1" applyFill="1" applyBorder="1" applyAlignment="1" applyProtection="1">
      <alignment horizontal="center" vertical="center"/>
      <protection locked="0"/>
    </xf>
    <xf numFmtId="4" fontId="155" fillId="3" borderId="40" xfId="2" applyNumberFormat="1" applyFont="1" applyFill="1" applyBorder="1" applyAlignment="1" applyProtection="1">
      <alignment horizontal="center" vertical="center"/>
      <protection locked="0"/>
    </xf>
    <xf numFmtId="4" fontId="155" fillId="0" borderId="40" xfId="2" applyNumberFormat="1" applyFont="1" applyBorder="1" applyAlignment="1" applyProtection="1">
      <alignment horizontal="center" vertical="center"/>
      <protection locked="0"/>
    </xf>
    <xf numFmtId="4" fontId="155" fillId="0" borderId="40" xfId="2" applyNumberFormat="1" applyFont="1" applyBorder="1" applyAlignment="1" applyProtection="1">
      <alignment horizontal="center" vertical="center" wrapText="1"/>
      <protection locked="0"/>
    </xf>
    <xf numFmtId="3" fontId="143" fillId="3" borderId="39" xfId="2" applyNumberFormat="1" applyFont="1" applyFill="1" applyBorder="1" applyAlignment="1" applyProtection="1">
      <alignment horizontal="center" vertical="center" wrapText="1"/>
      <protection locked="0"/>
    </xf>
    <xf numFmtId="4" fontId="155" fillId="3" borderId="40" xfId="2" applyNumberFormat="1" applyFont="1" applyFill="1" applyBorder="1" applyAlignment="1" applyProtection="1">
      <alignment horizontal="center" vertical="center" wrapText="1"/>
      <protection locked="0"/>
    </xf>
    <xf numFmtId="3" fontId="143" fillId="3" borderId="41" xfId="2" applyNumberFormat="1" applyFont="1" applyFill="1" applyBorder="1" applyAlignment="1" applyProtection="1">
      <alignment horizontal="center" vertical="center" wrapText="1"/>
      <protection locked="0"/>
    </xf>
    <xf numFmtId="4" fontId="155" fillId="3" borderId="43" xfId="2" applyNumberFormat="1" applyFont="1" applyFill="1" applyBorder="1" applyAlignment="1" applyProtection="1">
      <alignment horizontal="center" vertical="center" wrapText="1"/>
      <protection locked="0"/>
    </xf>
    <xf numFmtId="4" fontId="155" fillId="0" borderId="43" xfId="2" applyNumberFormat="1" applyFont="1" applyBorder="1" applyAlignment="1" applyProtection="1">
      <alignment horizontal="center" vertical="center" wrapText="1"/>
      <protection locked="0"/>
    </xf>
    <xf numFmtId="0" fontId="170" fillId="0" borderId="0" xfId="2" applyFont="1"/>
    <xf numFmtId="2" fontId="166" fillId="0" borderId="0" xfId="2" applyNumberFormat="1" applyFont="1" applyAlignment="1">
      <alignment vertical="center" wrapText="1"/>
    </xf>
    <xf numFmtId="49" fontId="153" fillId="0" borderId="0" xfId="2" applyNumberFormat="1" applyFont="1" applyAlignment="1">
      <alignment horizontal="left" vertical="center" wrapText="1"/>
    </xf>
    <xf numFmtId="0" fontId="148" fillId="0" borderId="0" xfId="2" applyFont="1" applyAlignment="1">
      <alignment horizontal="left" vertical="center"/>
    </xf>
    <xf numFmtId="0" fontId="55" fillId="0" borderId="0" xfId="2" applyFont="1" applyAlignment="1">
      <alignment horizontal="center" vertical="center" wrapText="1"/>
    </xf>
    <xf numFmtId="0" fontId="55" fillId="0" borderId="0" xfId="2" applyFont="1" applyAlignment="1">
      <alignment vertical="center" wrapText="1"/>
    </xf>
    <xf numFmtId="3" fontId="55" fillId="0" borderId="0" xfId="2" applyNumberFormat="1" applyFont="1" applyAlignment="1">
      <alignment vertical="center" wrapText="1"/>
    </xf>
    <xf numFmtId="0" fontId="149" fillId="0" borderId="0" xfId="2" applyFont="1" applyAlignment="1">
      <alignment vertical="center" wrapText="1"/>
    </xf>
    <xf numFmtId="0" fontId="150" fillId="0" borderId="0" xfId="2" applyFont="1" applyAlignment="1">
      <alignment horizontal="center" vertical="center" wrapText="1"/>
    </xf>
    <xf numFmtId="0" fontId="175" fillId="0" borderId="0" xfId="2" applyFont="1" applyAlignment="1">
      <alignment horizontal="center" vertical="center" wrapText="1"/>
    </xf>
    <xf numFmtId="0" fontId="175" fillId="0" borderId="0" xfId="2" applyFont="1" applyAlignment="1">
      <alignment vertical="center" wrapText="1"/>
    </xf>
    <xf numFmtId="0" fontId="54" fillId="0" borderId="0" xfId="2" applyFont="1" applyAlignment="1">
      <alignment horizontal="center" vertical="center" wrapText="1"/>
    </xf>
    <xf numFmtId="4" fontId="61" fillId="0" borderId="0" xfId="2" applyNumberFormat="1" applyFont="1" applyAlignment="1">
      <alignment horizontal="center" vertical="center"/>
    </xf>
    <xf numFmtId="9" fontId="128" fillId="0" borderId="0" xfId="8" applyFont="1" applyBorder="1" applyAlignment="1">
      <alignment horizontal="center" vertical="center"/>
    </xf>
    <xf numFmtId="0" fontId="175" fillId="0" borderId="0" xfId="2" applyFont="1"/>
    <xf numFmtId="0" fontId="175" fillId="0" borderId="0" xfId="2" applyFont="1" applyAlignment="1">
      <alignment horizontal="left" vertical="center" wrapText="1"/>
    </xf>
    <xf numFmtId="2" fontId="175" fillId="0" borderId="0" xfId="1" applyNumberFormat="1" applyFont="1" applyBorder="1" applyAlignment="1">
      <alignment horizontal="center" vertical="center"/>
    </xf>
    <xf numFmtId="2" fontId="175" fillId="0" borderId="0" xfId="1" applyNumberFormat="1" applyFont="1" applyBorder="1" applyAlignment="1">
      <alignment horizontal="center" vertical="center" wrapText="1"/>
    </xf>
    <xf numFmtId="0" fontId="159" fillId="0" borderId="0" xfId="2" applyFont="1" applyAlignment="1">
      <alignment horizontal="left" vertical="center" wrapText="1"/>
    </xf>
    <xf numFmtId="3" fontId="129" fillId="0" borderId="0" xfId="2" applyNumberFormat="1" applyFont="1" applyAlignment="1">
      <alignment vertical="center" wrapText="1"/>
    </xf>
    <xf numFmtId="3" fontId="129" fillId="0" borderId="0" xfId="0" applyNumberFormat="1" applyFont="1" applyBorder="1" applyAlignment="1" applyProtection="1">
      <alignment horizontal="center" vertical="center"/>
      <protection locked="0"/>
    </xf>
    <xf numFmtId="4" fontId="160" fillId="0" borderId="0" xfId="0" applyNumberFormat="1" applyFont="1" applyBorder="1" applyAlignment="1">
      <alignment horizontal="center" vertical="center"/>
    </xf>
    <xf numFmtId="3" fontId="129" fillId="0" borderId="0" xfId="2" applyNumberFormat="1" applyFont="1" applyAlignment="1" applyProtection="1">
      <alignment horizontal="center" vertical="center"/>
      <protection locked="0"/>
    </xf>
    <xf numFmtId="168" fontId="160" fillId="0" borderId="0" xfId="2" applyNumberFormat="1" applyFont="1" applyAlignment="1">
      <alignment horizontal="center" vertical="center"/>
    </xf>
    <xf numFmtId="3" fontId="129" fillId="3" borderId="0" xfId="2" applyNumberFormat="1" applyFont="1" applyFill="1" applyAlignment="1" applyProtection="1">
      <alignment horizontal="center" vertical="center"/>
      <protection locked="0"/>
    </xf>
    <xf numFmtId="167" fontId="160" fillId="0" borderId="0" xfId="1" applyNumberFormat="1" applyFont="1" applyBorder="1" applyAlignment="1">
      <alignment horizontal="center" vertical="center"/>
    </xf>
    <xf numFmtId="4" fontId="160" fillId="0" borderId="0" xfId="2" applyNumberFormat="1" applyFont="1" applyAlignment="1">
      <alignment horizontal="center" vertical="center"/>
    </xf>
    <xf numFmtId="3" fontId="129" fillId="0" borderId="0" xfId="0" applyNumberFormat="1" applyFont="1" applyBorder="1" applyAlignment="1" applyProtection="1">
      <alignment horizontal="center" vertical="center" wrapText="1"/>
      <protection locked="0"/>
    </xf>
    <xf numFmtId="3" fontId="129" fillId="0" borderId="0" xfId="2" applyNumberFormat="1" applyFont="1" applyAlignment="1" applyProtection="1">
      <alignment horizontal="center" vertical="center" wrapText="1"/>
      <protection locked="0"/>
    </xf>
    <xf numFmtId="3" fontId="129" fillId="3" borderId="0" xfId="2" applyNumberFormat="1" applyFont="1" applyFill="1" applyAlignment="1" applyProtection="1">
      <alignment horizontal="center" vertical="center" wrapText="1"/>
      <protection locked="0"/>
    </xf>
    <xf numFmtId="4" fontId="160" fillId="0" borderId="0" xfId="0" applyNumberFormat="1" applyFont="1" applyBorder="1" applyAlignment="1">
      <alignment horizontal="center" vertical="center" wrapText="1"/>
    </xf>
    <xf numFmtId="168" fontId="160" fillId="0" borderId="0" xfId="2" applyNumberFormat="1" applyFont="1" applyAlignment="1">
      <alignment horizontal="center" vertical="center" wrapText="1"/>
    </xf>
    <xf numFmtId="167" fontId="160" fillId="0" borderId="0" xfId="1" applyNumberFormat="1" applyFont="1" applyBorder="1" applyAlignment="1">
      <alignment horizontal="center" vertical="center" wrapText="1"/>
    </xf>
    <xf numFmtId="4" fontId="160" fillId="0" borderId="0" xfId="2" applyNumberFormat="1" applyFont="1" applyAlignment="1">
      <alignment horizontal="center" vertical="center" wrapText="1"/>
    </xf>
    <xf numFmtId="4" fontId="61" fillId="0" borderId="0" xfId="2" applyNumberFormat="1" applyFont="1" applyAlignment="1">
      <alignment horizontal="center" vertical="center" wrapText="1"/>
    </xf>
    <xf numFmtId="0" fontId="176" fillId="0" borderId="0" xfId="2" applyFont="1" applyAlignment="1">
      <alignment horizontal="center" vertical="center" wrapText="1"/>
    </xf>
    <xf numFmtId="168" fontId="176" fillId="0" borderId="0" xfId="2" applyNumberFormat="1" applyFont="1" applyAlignment="1">
      <alignment horizontal="center" vertical="center" wrapText="1"/>
    </xf>
    <xf numFmtId="167" fontId="176" fillId="0" borderId="0" xfId="1" applyNumberFormat="1" applyFont="1" applyBorder="1" applyAlignment="1">
      <alignment horizontal="center" vertical="center" wrapText="1"/>
    </xf>
    <xf numFmtId="4" fontId="176" fillId="0" borderId="0" xfId="2" applyNumberFormat="1" applyFont="1" applyAlignment="1">
      <alignment horizontal="center" vertical="center" wrapText="1"/>
    </xf>
    <xf numFmtId="168" fontId="177" fillId="0" borderId="0" xfId="2" applyNumberFormat="1" applyFont="1" applyAlignment="1">
      <alignment horizontal="center" vertical="center" wrapText="1"/>
    </xf>
    <xf numFmtId="0" fontId="95" fillId="0" borderId="0" xfId="2" applyFont="1" applyAlignment="1">
      <alignment horizontal="left" vertical="center" wrapText="1"/>
    </xf>
    <xf numFmtId="3" fontId="95" fillId="0" borderId="0" xfId="2" applyNumberFormat="1" applyFont="1" applyAlignment="1">
      <alignment horizontal="center" vertical="center" wrapText="1"/>
    </xf>
    <xf numFmtId="3" fontId="176" fillId="0" borderId="0" xfId="2" applyNumberFormat="1" applyFont="1" applyAlignment="1">
      <alignment horizontal="center" vertical="center" wrapText="1"/>
    </xf>
    <xf numFmtId="4" fontId="177" fillId="0" borderId="0" xfId="2" applyNumberFormat="1" applyFont="1" applyAlignment="1">
      <alignment horizontal="center" vertical="center" wrapText="1"/>
    </xf>
    <xf numFmtId="2" fontId="175" fillId="0" borderId="0" xfId="2" applyNumberFormat="1" applyFont="1" applyAlignment="1">
      <alignment vertical="center" wrapText="1"/>
    </xf>
    <xf numFmtId="0" fontId="178" fillId="0" borderId="0" xfId="2" applyFont="1" applyAlignment="1">
      <alignment vertical="center" wrapText="1"/>
    </xf>
    <xf numFmtId="2" fontId="140" fillId="0" borderId="0" xfId="2" applyNumberFormat="1" applyFont="1" applyAlignment="1">
      <alignment vertical="center" wrapText="1"/>
    </xf>
    <xf numFmtId="2" fontId="139" fillId="0" borderId="0" xfId="2" applyNumberFormat="1" applyFont="1" applyAlignment="1">
      <alignment vertical="center" wrapText="1"/>
    </xf>
    <xf numFmtId="0" fontId="54" fillId="0" borderId="0" xfId="2" applyFont="1" applyAlignment="1">
      <alignment horizontal="left" vertical="center"/>
    </xf>
    <xf numFmtId="0" fontId="55" fillId="0" borderId="0" xfId="2" applyFont="1" applyAlignment="1">
      <alignment horizontal="left" vertical="center" wrapText="1"/>
    </xf>
    <xf numFmtId="3" fontId="54" fillId="0" borderId="0" xfId="2" applyNumberFormat="1" applyFont="1" applyAlignment="1">
      <alignment vertical="center" wrapText="1"/>
    </xf>
    <xf numFmtId="3" fontId="54" fillId="0" borderId="0" xfId="0" applyNumberFormat="1" applyFont="1" applyBorder="1" applyAlignment="1" applyProtection="1">
      <alignment horizontal="center" vertical="center"/>
      <protection locked="0"/>
    </xf>
    <xf numFmtId="4" fontId="156" fillId="0" borderId="0" xfId="0" applyNumberFormat="1" applyFont="1" applyBorder="1" applyAlignment="1">
      <alignment horizontal="center" vertical="center"/>
    </xf>
    <xf numFmtId="3" fontId="54" fillId="0" borderId="0" xfId="2" applyNumberFormat="1" applyFont="1" applyAlignment="1" applyProtection="1">
      <alignment horizontal="center" vertical="center"/>
      <protection locked="0"/>
    </xf>
    <xf numFmtId="168" fontId="156" fillId="0" borderId="0" xfId="2" applyNumberFormat="1" applyFont="1" applyAlignment="1">
      <alignment horizontal="center" vertical="center"/>
    </xf>
    <xf numFmtId="3" fontId="54" fillId="3" borderId="0" xfId="2" applyNumberFormat="1" applyFont="1" applyFill="1" applyAlignment="1" applyProtection="1">
      <alignment horizontal="center" vertical="center"/>
      <protection locked="0"/>
    </xf>
    <xf numFmtId="167" fontId="156" fillId="0" borderId="0" xfId="1" applyNumberFormat="1" applyFont="1" applyBorder="1" applyAlignment="1">
      <alignment horizontal="center" vertical="center"/>
    </xf>
    <xf numFmtId="4" fontId="156" fillId="0" borderId="0" xfId="2" applyNumberFormat="1" applyFont="1" applyAlignment="1">
      <alignment horizontal="center" vertical="center"/>
    </xf>
    <xf numFmtId="9" fontId="54" fillId="0" borderId="0" xfId="8" applyFont="1" applyBorder="1" applyAlignment="1">
      <alignment horizontal="center" vertical="center"/>
    </xf>
    <xf numFmtId="0" fontId="54" fillId="0" borderId="0" xfId="2" applyFont="1"/>
    <xf numFmtId="0" fontId="54" fillId="0" borderId="0" xfId="2" applyFont="1" applyAlignment="1">
      <alignment horizontal="left" vertical="center" wrapText="1"/>
    </xf>
    <xf numFmtId="2" fontId="54" fillId="0" borderId="0" xfId="1" applyNumberFormat="1" applyFont="1" applyBorder="1" applyAlignment="1">
      <alignment horizontal="center" vertical="center"/>
    </xf>
    <xf numFmtId="2" fontId="54" fillId="0" borderId="0" xfId="1" applyNumberFormat="1" applyFont="1" applyBorder="1" applyAlignment="1">
      <alignment horizontal="center" vertical="center" wrapText="1"/>
    </xf>
    <xf numFmtId="3" fontId="54" fillId="0" borderId="0" xfId="0" applyNumberFormat="1" applyFont="1" applyBorder="1" applyAlignment="1" applyProtection="1">
      <alignment horizontal="center" vertical="center" wrapText="1"/>
      <protection locked="0"/>
    </xf>
    <xf numFmtId="3" fontId="54" fillId="0" borderId="0" xfId="2" applyNumberFormat="1" applyFont="1" applyAlignment="1" applyProtection="1">
      <alignment horizontal="center" vertical="center" wrapText="1"/>
      <protection locked="0"/>
    </xf>
    <xf numFmtId="3" fontId="70" fillId="0" borderId="0" xfId="2" applyNumberFormat="1" applyFont="1" applyAlignment="1">
      <alignment vertical="center" wrapText="1"/>
    </xf>
    <xf numFmtId="3" fontId="70" fillId="0" borderId="0" xfId="0" applyNumberFormat="1" applyFont="1" applyBorder="1" applyAlignment="1" applyProtection="1">
      <alignment horizontal="center" vertical="center"/>
      <protection locked="0"/>
    </xf>
    <xf numFmtId="4" fontId="161" fillId="0" borderId="0" xfId="0" applyNumberFormat="1" applyFont="1" applyBorder="1" applyAlignment="1">
      <alignment horizontal="center" vertical="center"/>
    </xf>
    <xf numFmtId="3" fontId="70" fillId="0" borderId="0" xfId="2" applyNumberFormat="1" applyFont="1" applyAlignment="1" applyProtection="1">
      <alignment horizontal="center" vertical="center"/>
      <protection locked="0"/>
    </xf>
    <xf numFmtId="168" fontId="161" fillId="0" borderId="0" xfId="2" applyNumberFormat="1" applyFont="1" applyAlignment="1">
      <alignment horizontal="center" vertical="center"/>
    </xf>
    <xf numFmtId="3" fontId="70" fillId="3" borderId="0" xfId="2" applyNumberFormat="1" applyFont="1" applyFill="1" applyAlignment="1" applyProtection="1">
      <alignment horizontal="center" vertical="center"/>
      <protection locked="0"/>
    </xf>
    <xf numFmtId="167" fontId="161" fillId="0" borderId="0" xfId="1" applyNumberFormat="1" applyFont="1" applyBorder="1" applyAlignment="1">
      <alignment horizontal="center" vertical="center"/>
    </xf>
    <xf numFmtId="4" fontId="161" fillId="0" borderId="0" xfId="2" applyNumberFormat="1" applyFont="1" applyAlignment="1">
      <alignment horizontal="center" vertical="center"/>
    </xf>
    <xf numFmtId="3" fontId="70" fillId="0" borderId="0" xfId="0" applyNumberFormat="1" applyFont="1" applyBorder="1" applyAlignment="1" applyProtection="1">
      <alignment horizontal="center" vertical="center" wrapText="1"/>
      <protection locked="0"/>
    </xf>
    <xf numFmtId="3" fontId="70" fillId="0" borderId="0" xfId="2" applyNumberFormat="1" applyFont="1" applyAlignment="1" applyProtection="1">
      <alignment horizontal="center" vertical="center" wrapText="1"/>
      <protection locked="0"/>
    </xf>
    <xf numFmtId="3" fontId="70" fillId="3" borderId="0" xfId="2" applyNumberFormat="1" applyFont="1" applyFill="1" applyAlignment="1" applyProtection="1">
      <alignment horizontal="center" vertical="center" wrapText="1"/>
      <protection locked="0"/>
    </xf>
    <xf numFmtId="4" fontId="161" fillId="0" borderId="0" xfId="0" applyNumberFormat="1" applyFont="1" applyBorder="1" applyAlignment="1">
      <alignment horizontal="center" vertical="center" wrapText="1"/>
    </xf>
    <xf numFmtId="168" fontId="161" fillId="0" borderId="0" xfId="2" applyNumberFormat="1" applyFont="1" applyAlignment="1">
      <alignment horizontal="center" vertical="center" wrapText="1"/>
    </xf>
    <xf numFmtId="167" fontId="161" fillId="0" borderId="0" xfId="1" applyNumberFormat="1" applyFont="1" applyBorder="1" applyAlignment="1">
      <alignment horizontal="center" vertical="center" wrapText="1"/>
    </xf>
    <xf numFmtId="4" fontId="161" fillId="0" borderId="0" xfId="2" applyNumberFormat="1" applyFont="1" applyAlignment="1">
      <alignment horizontal="center" vertical="center" wrapText="1"/>
    </xf>
    <xf numFmtId="4" fontId="156" fillId="0" borderId="0" xfId="2" applyNumberFormat="1" applyFont="1" applyAlignment="1">
      <alignment horizontal="center" vertical="center" wrapText="1"/>
    </xf>
    <xf numFmtId="2" fontId="54" fillId="0" borderId="0" xfId="2" applyNumberFormat="1" applyFont="1" applyAlignment="1">
      <alignment vertical="center" wrapText="1"/>
    </xf>
    <xf numFmtId="0" fontId="161" fillId="0" borderId="0" xfId="2" applyFont="1" applyAlignment="1">
      <alignment vertical="center" wrapText="1"/>
    </xf>
    <xf numFmtId="2" fontId="95" fillId="0" borderId="0" xfId="2" applyNumberFormat="1" applyFont="1" applyAlignment="1">
      <alignment vertical="center" wrapText="1"/>
    </xf>
    <xf numFmtId="10" fontId="70" fillId="0" borderId="0" xfId="2" applyNumberFormat="1" applyFont="1" applyAlignment="1">
      <alignment vertical="center" wrapText="1"/>
    </xf>
    <xf numFmtId="0" fontId="166" fillId="0" borderId="96" xfId="2" applyFont="1" applyBorder="1" applyAlignment="1">
      <alignment vertical="center" wrapText="1"/>
    </xf>
    <xf numFmtId="3" fontId="166" fillId="0" borderId="37" xfId="2" applyNumberFormat="1" applyFont="1" applyBorder="1" applyAlignment="1">
      <alignment vertical="center" wrapText="1"/>
    </xf>
    <xf numFmtId="0" fontId="166" fillId="0" borderId="38" xfId="2" applyFont="1" applyBorder="1" applyAlignment="1">
      <alignment vertical="center" wrapText="1"/>
    </xf>
    <xf numFmtId="0" fontId="109" fillId="0" borderId="0" xfId="2" applyFont="1" applyAlignment="1">
      <alignment vertical="center" wrapText="1"/>
    </xf>
    <xf numFmtId="3" fontId="166" fillId="0" borderId="30" xfId="2" applyNumberFormat="1" applyFont="1" applyBorder="1" applyAlignment="1">
      <alignment horizontal="center" vertical="center" wrapText="1"/>
    </xf>
    <xf numFmtId="0" fontId="109" fillId="0" borderId="0" xfId="2" applyFont="1" applyAlignment="1">
      <alignment vertical="center"/>
    </xf>
    <xf numFmtId="0" fontId="109" fillId="0" borderId="0" xfId="2" applyFont="1" applyAlignment="1">
      <alignment horizontal="left" vertical="center"/>
    </xf>
    <xf numFmtId="0" fontId="55" fillId="39" borderId="145" xfId="2" applyFont="1" applyFill="1" applyBorder="1" applyAlignment="1">
      <alignment horizontal="center" vertical="center" wrapText="1"/>
    </xf>
    <xf numFmtId="0" fontId="55" fillId="39" borderId="147" xfId="2" applyFont="1" applyFill="1" applyBorder="1" applyAlignment="1">
      <alignment horizontal="center" vertical="center" wrapText="1"/>
    </xf>
    <xf numFmtId="1" fontId="54" fillId="0" borderId="0" xfId="21" applyNumberFormat="1" applyFont="1" applyBorder="1" applyAlignment="1">
      <alignment horizontal="center" vertical="center"/>
    </xf>
    <xf numFmtId="2" fontId="54" fillId="0" borderId="0" xfId="21" applyNumberFormat="1" applyFont="1" applyBorder="1" applyAlignment="1">
      <alignment horizontal="center" vertical="center"/>
    </xf>
    <xf numFmtId="14" fontId="54" fillId="0" borderId="0" xfId="2" applyNumberFormat="1" applyFont="1" applyAlignment="1">
      <alignment horizontal="left" vertical="center" wrapText="1"/>
    </xf>
    <xf numFmtId="3" fontId="143" fillId="3" borderId="31" xfId="2" applyNumberFormat="1" applyFont="1" applyFill="1" applyBorder="1" applyAlignment="1" applyProtection="1">
      <alignment horizontal="center" vertical="center"/>
      <protection locked="0"/>
    </xf>
    <xf numFmtId="0" fontId="109" fillId="0" borderId="0" xfId="2" applyFont="1"/>
    <xf numFmtId="2" fontId="70" fillId="0" borderId="0" xfId="21" applyNumberFormat="1" applyFont="1" applyBorder="1" applyAlignment="1">
      <alignment horizontal="center" vertical="center"/>
    </xf>
    <xf numFmtId="3" fontId="143" fillId="3" borderId="44" xfId="2" applyNumberFormat="1" applyFont="1" applyFill="1" applyBorder="1" applyAlignment="1" applyProtection="1">
      <alignment horizontal="center" vertical="center"/>
      <protection locked="0"/>
    </xf>
    <xf numFmtId="3" fontId="143" fillId="0" borderId="44" xfId="2" applyNumberFormat="1" applyFont="1" applyBorder="1" applyAlignment="1" applyProtection="1">
      <alignment horizontal="center" vertical="center" wrapText="1"/>
      <protection locked="0"/>
    </xf>
    <xf numFmtId="3" fontId="143" fillId="3" borderId="44" xfId="2" applyNumberFormat="1" applyFont="1" applyFill="1" applyBorder="1" applyAlignment="1" applyProtection="1">
      <alignment horizontal="center" vertical="center" wrapText="1"/>
      <protection locked="0"/>
    </xf>
    <xf numFmtId="3" fontId="143" fillId="3" borderId="45" xfId="2" applyNumberFormat="1" applyFont="1" applyFill="1" applyBorder="1" applyAlignment="1" applyProtection="1">
      <alignment horizontal="center" vertical="center" wrapText="1"/>
      <protection locked="0"/>
    </xf>
    <xf numFmtId="0" fontId="179" fillId="0" borderId="0" xfId="2" applyFont="1" applyAlignment="1">
      <alignment vertical="center" wrapText="1"/>
    </xf>
    <xf numFmtId="0" fontId="70" fillId="0" borderId="0" xfId="0" applyFont="1" applyAlignment="1">
      <alignment vertical="center"/>
    </xf>
    <xf numFmtId="0" fontId="167" fillId="0" borderId="0" xfId="0" applyFont="1" applyAlignment="1">
      <alignment vertical="center" wrapText="1"/>
    </xf>
    <xf numFmtId="0" fontId="144" fillId="0" borderId="0" xfId="0" applyFont="1" applyAlignment="1">
      <alignment vertical="center" wrapText="1"/>
    </xf>
    <xf numFmtId="0" fontId="180" fillId="0" borderId="0" xfId="0" applyFont="1" applyAlignment="1">
      <alignment vertical="center"/>
    </xf>
    <xf numFmtId="0" fontId="142" fillId="0" borderId="0" xfId="0" applyFont="1" applyAlignment="1">
      <alignment horizontal="right" vertical="center"/>
    </xf>
    <xf numFmtId="0" fontId="152" fillId="0" borderId="0" xfId="0" applyFont="1" applyAlignment="1">
      <alignment horizontal="center"/>
    </xf>
    <xf numFmtId="0" fontId="144" fillId="0" borderId="0" xfId="0" applyFont="1" applyAlignment="1">
      <alignment horizontal="left" vertical="center"/>
    </xf>
    <xf numFmtId="3" fontId="144" fillId="0" borderId="0" xfId="0" applyNumberFormat="1" applyFont="1" applyAlignment="1">
      <alignment horizontal="left" vertical="center"/>
    </xf>
    <xf numFmtId="0" fontId="153" fillId="0" borderId="0" xfId="0" applyFont="1" applyAlignment="1">
      <alignment horizontal="left" vertical="center"/>
    </xf>
    <xf numFmtId="0" fontId="170" fillId="0" borderId="0" xfId="0" applyFont="1" applyAlignment="1">
      <alignment vertical="center"/>
    </xf>
    <xf numFmtId="0" fontId="170" fillId="0" borderId="0" xfId="0" applyFont="1" applyAlignment="1">
      <alignment horizontal="left" vertical="center"/>
    </xf>
    <xf numFmtId="3" fontId="170" fillId="0" borderId="0" xfId="0" applyNumberFormat="1" applyFont="1" applyAlignment="1">
      <alignment horizontal="left" vertical="center"/>
    </xf>
    <xf numFmtId="0" fontId="166" fillId="0" borderId="0" xfId="0" applyFont="1" applyBorder="1" applyAlignment="1">
      <alignment vertical="center" wrapText="1"/>
    </xf>
    <xf numFmtId="0" fontId="138" fillId="0" borderId="0" xfId="0" applyFont="1" applyAlignment="1">
      <alignment vertical="center" wrapText="1"/>
    </xf>
    <xf numFmtId="0" fontId="166" fillId="0" borderId="0" xfId="0" applyFont="1" applyBorder="1" applyAlignment="1">
      <alignment horizontal="center" vertical="center" wrapText="1"/>
    </xf>
    <xf numFmtId="0" fontId="166" fillId="0" borderId="0" xfId="0" applyFont="1" applyAlignment="1">
      <alignment vertical="center" wrapText="1"/>
    </xf>
    <xf numFmtId="0" fontId="166" fillId="0" borderId="14" xfId="0" applyFont="1" applyBorder="1" applyAlignment="1">
      <alignment horizontal="center" vertical="center" wrapText="1"/>
    </xf>
    <xf numFmtId="0" fontId="142" fillId="0" borderId="0" xfId="0" applyFont="1" applyBorder="1" applyAlignment="1">
      <alignment horizontal="center" vertical="center" wrapText="1"/>
    </xf>
    <xf numFmtId="0" fontId="141" fillId="0" borderId="0" xfId="0" applyFont="1" applyBorder="1" applyAlignment="1">
      <alignment vertical="center" wrapText="1"/>
    </xf>
    <xf numFmtId="0" fontId="154" fillId="0" borderId="31" xfId="0" applyFont="1" applyBorder="1" applyAlignment="1">
      <alignment horizontal="left" vertical="center" wrapText="1"/>
    </xf>
    <xf numFmtId="0" fontId="143" fillId="0" borderId="0" xfId="0" applyFont="1" applyAlignment="1">
      <alignment vertical="center" wrapText="1"/>
    </xf>
    <xf numFmtId="10" fontId="143" fillId="0" borderId="0" xfId="7" applyNumberFormat="1" applyFont="1" applyAlignment="1">
      <alignment vertical="center" wrapText="1"/>
    </xf>
    <xf numFmtId="3" fontId="143" fillId="0" borderId="36" xfId="7" applyNumberFormat="1" applyFont="1" applyBorder="1" applyAlignment="1" applyProtection="1">
      <alignment horizontal="center" vertical="center"/>
      <protection locked="0"/>
    </xf>
    <xf numFmtId="4" fontId="155" fillId="0" borderId="38" xfId="7" applyNumberFormat="1" applyFont="1" applyBorder="1" applyAlignment="1">
      <alignment horizontal="center" vertical="center"/>
    </xf>
    <xf numFmtId="10" fontId="143" fillId="0" borderId="0" xfId="6" applyNumberFormat="1" applyFont="1" applyAlignment="1">
      <alignment vertical="center" wrapText="1"/>
    </xf>
    <xf numFmtId="3" fontId="154" fillId="0" borderId="36" xfId="0" applyNumberFormat="1" applyFont="1" applyBorder="1" applyAlignment="1">
      <alignment horizontal="center" vertical="center"/>
    </xf>
    <xf numFmtId="0" fontId="154" fillId="0" borderId="45" xfId="0" applyFont="1" applyBorder="1" applyAlignment="1">
      <alignment horizontal="left" vertical="center" wrapText="1"/>
    </xf>
    <xf numFmtId="3" fontId="143" fillId="0" borderId="41" xfId="7" applyNumberFormat="1" applyFont="1" applyBorder="1" applyAlignment="1" applyProtection="1">
      <alignment horizontal="center" vertical="center"/>
      <protection locked="0"/>
    </xf>
    <xf numFmtId="4" fontId="155" fillId="0" borderId="43" xfId="7" applyNumberFormat="1" applyFont="1" applyBorder="1" applyAlignment="1">
      <alignment horizontal="center" vertical="center"/>
    </xf>
    <xf numFmtId="3" fontId="154" fillId="0" borderId="41" xfId="0" applyNumberFormat="1" applyFont="1" applyBorder="1" applyAlignment="1">
      <alignment horizontal="center" vertical="center"/>
    </xf>
    <xf numFmtId="4" fontId="155" fillId="0" borderId="43" xfId="0" applyNumberFormat="1" applyFont="1" applyBorder="1" applyAlignment="1">
      <alignment horizontal="center" vertical="center"/>
    </xf>
    <xf numFmtId="0" fontId="138" fillId="0" borderId="0" xfId="0" applyFont="1" applyBorder="1" applyAlignment="1">
      <alignment horizontal="left" vertical="center" wrapText="1"/>
    </xf>
    <xf numFmtId="0" fontId="138" fillId="0" borderId="0" xfId="0" applyFont="1" applyBorder="1" applyAlignment="1">
      <alignment vertical="center" wrapText="1"/>
    </xf>
    <xf numFmtId="3" fontId="138" fillId="0" borderId="0" xfId="0" applyNumberFormat="1" applyFont="1" applyBorder="1" applyAlignment="1">
      <alignment horizontal="center" vertical="center" wrapText="1"/>
    </xf>
    <xf numFmtId="4" fontId="181" fillId="0" borderId="0" xfId="0" applyNumberFormat="1" applyFont="1" applyBorder="1" applyAlignment="1">
      <alignment horizontal="center" vertical="center" wrapText="1"/>
    </xf>
    <xf numFmtId="4" fontId="182" fillId="0" borderId="11" xfId="0" applyNumberFormat="1" applyFont="1" applyBorder="1" applyAlignment="1">
      <alignment horizontal="center" vertical="center" wrapText="1"/>
    </xf>
    <xf numFmtId="0" fontId="183" fillId="0" borderId="0" xfId="0" applyFont="1" applyBorder="1" applyAlignment="1">
      <alignment vertical="center" wrapText="1"/>
    </xf>
    <xf numFmtId="0" fontId="153" fillId="0" borderId="0" xfId="0" applyFont="1" applyBorder="1" applyAlignment="1">
      <alignment vertical="center" wrapText="1"/>
    </xf>
    <xf numFmtId="2" fontId="152" fillId="0" borderId="0" xfId="0" applyNumberFormat="1" applyFont="1" applyAlignment="1">
      <alignment vertical="center" wrapText="1"/>
    </xf>
    <xf numFmtId="2" fontId="152" fillId="0" borderId="0" xfId="0" applyNumberFormat="1" applyFont="1" applyAlignment="1">
      <alignment horizontal="left" vertical="center" wrapText="1"/>
    </xf>
    <xf numFmtId="2" fontId="183" fillId="0" borderId="0" xfId="0" applyNumberFormat="1" applyFont="1" applyAlignment="1">
      <alignment horizontal="left" vertical="center" wrapText="1"/>
    </xf>
    <xf numFmtId="0" fontId="183" fillId="0" borderId="0" xfId="0" applyFont="1" applyAlignment="1">
      <alignment horizontal="left" vertical="center" wrapText="1"/>
    </xf>
    <xf numFmtId="3" fontId="183" fillId="0" borderId="0" xfId="0" applyNumberFormat="1" applyFont="1" applyAlignment="1">
      <alignment horizontal="left" vertical="center" wrapText="1"/>
    </xf>
    <xf numFmtId="0" fontId="153" fillId="0" borderId="0" xfId="0" applyFont="1" applyBorder="1" applyAlignment="1">
      <alignment horizontal="left" vertical="center" wrapText="1"/>
    </xf>
    <xf numFmtId="0" fontId="153" fillId="0" borderId="0" xfId="0" applyFont="1" applyAlignment="1">
      <alignment vertical="center" wrapText="1"/>
    </xf>
    <xf numFmtId="0" fontId="55" fillId="39" borderId="41" xfId="0" applyFont="1" applyFill="1" applyBorder="1" applyAlignment="1">
      <alignment horizontal="center" vertical="center" wrapText="1"/>
    </xf>
    <xf numFmtId="0" fontId="55" fillId="39" borderId="151" xfId="0" applyFont="1" applyFill="1" applyBorder="1" applyAlignment="1">
      <alignment horizontal="center" vertical="center" wrapText="1"/>
    </xf>
    <xf numFmtId="0" fontId="55" fillId="39" borderId="152" xfId="0" applyFont="1" applyFill="1" applyBorder="1" applyAlignment="1">
      <alignment horizontal="center" vertical="center" wrapText="1"/>
    </xf>
    <xf numFmtId="0" fontId="166" fillId="0" borderId="0" xfId="0" applyFont="1" applyAlignment="1">
      <alignment horizontal="center" vertical="center" wrapText="1"/>
    </xf>
    <xf numFmtId="0" fontId="141" fillId="0" borderId="0" xfId="0" applyFont="1" applyBorder="1" applyAlignment="1">
      <alignment horizontal="center" vertical="center" wrapText="1"/>
    </xf>
    <xf numFmtId="0" fontId="145" fillId="0" borderId="0" xfId="0" applyFont="1" applyBorder="1" applyAlignment="1">
      <alignment horizontal="center" vertical="center" wrapText="1"/>
    </xf>
    <xf numFmtId="3" fontId="166" fillId="0" borderId="61" xfId="0" applyNumberFormat="1" applyFont="1" applyBorder="1" applyAlignment="1">
      <alignment horizontal="center" vertical="center" wrapText="1"/>
    </xf>
    <xf numFmtId="4" fontId="168" fillId="0" borderId="62" xfId="0" applyNumberFormat="1" applyFont="1" applyBorder="1" applyAlignment="1">
      <alignment horizontal="center" vertical="center" wrapText="1"/>
    </xf>
    <xf numFmtId="0" fontId="70" fillId="0" borderId="0" xfId="0" applyFont="1"/>
    <xf numFmtId="0" fontId="144" fillId="0" borderId="0" xfId="0" applyFont="1" applyBorder="1" applyAlignment="1">
      <alignment horizontal="left" vertical="center"/>
    </xf>
    <xf numFmtId="0" fontId="170" fillId="0" borderId="0" xfId="0" applyFont="1" applyBorder="1" applyAlignment="1">
      <alignment horizontal="left" vertical="center"/>
    </xf>
    <xf numFmtId="0" fontId="170" fillId="0" borderId="0" xfId="0" applyFont="1"/>
    <xf numFmtId="0" fontId="170" fillId="0" borderId="0" xfId="0" applyFont="1" applyBorder="1"/>
    <xf numFmtId="9" fontId="166" fillId="0" borderId="0" xfId="0" applyNumberFormat="1" applyFont="1" applyBorder="1" applyAlignment="1">
      <alignment horizontal="center" vertical="center" wrapText="1"/>
    </xf>
    <xf numFmtId="0" fontId="70" fillId="0" borderId="0" xfId="0" applyFont="1" applyBorder="1"/>
    <xf numFmtId="0" fontId="143" fillId="0" borderId="0" xfId="0" applyFont="1" applyAlignment="1">
      <alignment horizontal="center" vertical="center" wrapText="1"/>
    </xf>
    <xf numFmtId="0" fontId="154" fillId="0" borderId="53" xfId="0" applyFont="1" applyBorder="1" applyAlignment="1">
      <alignment horizontal="left" vertical="center" wrapText="1"/>
    </xf>
    <xf numFmtId="3" fontId="143" fillId="0" borderId="55" xfId="0" applyNumberFormat="1" applyFont="1" applyBorder="1" applyAlignment="1">
      <alignment horizontal="center" vertical="center"/>
    </xf>
    <xf numFmtId="4" fontId="155" fillId="0" borderId="56" xfId="0" applyNumberFormat="1" applyFont="1" applyBorder="1" applyAlignment="1">
      <alignment horizontal="center" vertical="center"/>
    </xf>
    <xf numFmtId="0" fontId="143" fillId="0" borderId="0" xfId="0" applyFont="1" applyAlignment="1">
      <alignment horizontal="center" vertical="center"/>
    </xf>
    <xf numFmtId="4" fontId="143" fillId="0" borderId="0" xfId="0" applyNumberFormat="1" applyFont="1" applyBorder="1" applyAlignment="1">
      <alignment horizontal="center" vertical="center"/>
    </xf>
    <xf numFmtId="10" fontId="143" fillId="0" borderId="0" xfId="0" applyNumberFormat="1" applyFont="1" applyBorder="1" applyAlignment="1">
      <alignment horizontal="center" vertical="center"/>
    </xf>
    <xf numFmtId="2" fontId="143" fillId="0" borderId="0" xfId="0" applyNumberFormat="1" applyFont="1" applyBorder="1" applyAlignment="1" applyProtection="1">
      <alignment horizontal="center" vertical="center"/>
      <protection locked="0"/>
    </xf>
    <xf numFmtId="10" fontId="143" fillId="0" borderId="0" xfId="0" applyNumberFormat="1" applyFont="1" applyAlignment="1">
      <alignment vertical="center" wrapText="1"/>
    </xf>
    <xf numFmtId="0" fontId="154" fillId="0" borderId="63" xfId="0" applyFont="1" applyBorder="1" applyAlignment="1">
      <alignment horizontal="left" vertical="center" wrapText="1"/>
    </xf>
    <xf numFmtId="3" fontId="143" fillId="0" borderId="59" xfId="0" applyNumberFormat="1" applyFont="1" applyBorder="1" applyAlignment="1">
      <alignment horizontal="center" vertical="center"/>
    </xf>
    <xf numFmtId="4" fontId="155" fillId="0" borderId="60" xfId="0" applyNumberFormat="1" applyFont="1" applyBorder="1" applyAlignment="1">
      <alignment horizontal="center" vertical="center"/>
    </xf>
    <xf numFmtId="3" fontId="143" fillId="0" borderId="59" xfId="0" applyNumberFormat="1" applyFont="1" applyBorder="1" applyAlignment="1">
      <alignment horizontal="center" vertical="center" wrapText="1"/>
    </xf>
    <xf numFmtId="4" fontId="155" fillId="0" borderId="60" xfId="0" applyNumberFormat="1" applyFont="1" applyBorder="1" applyAlignment="1">
      <alignment horizontal="center" vertical="center" wrapText="1"/>
    </xf>
    <xf numFmtId="4" fontId="143" fillId="0" borderId="0" xfId="0" applyNumberFormat="1" applyFont="1" applyBorder="1" applyAlignment="1">
      <alignment horizontal="center" vertical="center" wrapText="1"/>
    </xf>
    <xf numFmtId="0" fontId="154" fillId="0" borderId="54" xfId="0" applyFont="1" applyBorder="1" applyAlignment="1">
      <alignment horizontal="left" vertical="center" wrapText="1"/>
    </xf>
    <xf numFmtId="3" fontId="143" fillId="0" borderId="57" xfId="0" applyNumberFormat="1" applyFont="1" applyBorder="1" applyAlignment="1">
      <alignment horizontal="center" vertical="center" wrapText="1"/>
    </xf>
    <xf numFmtId="4" fontId="155" fillId="0" borderId="58" xfId="0" applyNumberFormat="1" applyFont="1" applyBorder="1" applyAlignment="1">
      <alignment horizontal="center" vertical="center" wrapText="1"/>
    </xf>
    <xf numFmtId="3" fontId="143" fillId="0" borderId="57" xfId="0" applyNumberFormat="1" applyFont="1" applyBorder="1" applyAlignment="1">
      <alignment horizontal="center" vertical="center"/>
    </xf>
    <xf numFmtId="4" fontId="155" fillId="0" borderId="58" xfId="0" applyNumberFormat="1" applyFont="1" applyBorder="1" applyAlignment="1">
      <alignment horizontal="center" vertical="center"/>
    </xf>
    <xf numFmtId="3" fontId="70" fillId="0" borderId="0" xfId="0" applyNumberFormat="1" applyFont="1" applyBorder="1"/>
    <xf numFmtId="2" fontId="145" fillId="0" borderId="0" xfId="0" applyNumberFormat="1" applyFont="1" applyBorder="1" applyAlignment="1">
      <alignment horizontal="center" vertical="center" wrapText="1"/>
    </xf>
    <xf numFmtId="2" fontId="70" fillId="0" borderId="0" xfId="0" applyNumberFormat="1" applyFont="1" applyBorder="1"/>
    <xf numFmtId="2" fontId="142" fillId="0" borderId="0" xfId="0" applyNumberFormat="1" applyFont="1" applyBorder="1" applyAlignment="1">
      <alignment horizontal="center" vertical="center" wrapText="1"/>
    </xf>
    <xf numFmtId="0" fontId="54" fillId="0" borderId="0" xfId="0" applyFont="1" applyBorder="1" applyAlignment="1">
      <alignment vertical="center" wrapText="1"/>
    </xf>
    <xf numFmtId="0" fontId="156" fillId="0" borderId="0" xfId="0" applyFont="1"/>
    <xf numFmtId="2" fontId="55" fillId="0" borderId="0" xfId="0" applyNumberFormat="1" applyFont="1" applyAlignment="1">
      <alignment vertical="center" wrapText="1"/>
    </xf>
    <xf numFmtId="0" fontId="54" fillId="0" borderId="0" xfId="0" applyFont="1"/>
    <xf numFmtId="3" fontId="54" fillId="0" borderId="0" xfId="0" applyNumberFormat="1" applyFont="1"/>
    <xf numFmtId="0" fontId="54" fillId="0" borderId="0" xfId="0" applyFont="1" applyBorder="1"/>
    <xf numFmtId="3" fontId="54" fillId="0" borderId="0" xfId="0" applyNumberFormat="1" applyFont="1" applyBorder="1" applyAlignment="1">
      <alignment horizontal="center" vertical="center" wrapText="1"/>
    </xf>
    <xf numFmtId="4" fontId="156" fillId="0" borderId="0" xfId="0" applyNumberFormat="1" applyFont="1" applyBorder="1" applyAlignment="1">
      <alignment horizontal="center" vertical="center" wrapText="1"/>
    </xf>
    <xf numFmtId="4" fontId="54" fillId="0" borderId="0" xfId="0" applyNumberFormat="1" applyFont="1" applyBorder="1" applyAlignment="1">
      <alignment horizontal="center" vertical="center" wrapText="1"/>
    </xf>
    <xf numFmtId="3" fontId="54" fillId="0" borderId="0" xfId="0" applyNumberFormat="1" applyFont="1" applyBorder="1" applyAlignment="1">
      <alignment horizontal="center" vertical="center"/>
    </xf>
    <xf numFmtId="0" fontId="109" fillId="0" borderId="0" xfId="0" applyFont="1"/>
    <xf numFmtId="0" fontId="55" fillId="39" borderId="57" xfId="0" applyFont="1" applyFill="1" applyBorder="1" applyAlignment="1">
      <alignment horizontal="center" vertical="center" wrapText="1"/>
    </xf>
    <xf numFmtId="0" fontId="55" fillId="39" borderId="155" xfId="0" applyFont="1" applyFill="1" applyBorder="1" applyAlignment="1">
      <alignment horizontal="center" vertical="center" wrapText="1"/>
    </xf>
    <xf numFmtId="9" fontId="149" fillId="39" borderId="154" xfId="0" applyNumberFormat="1" applyFont="1" applyFill="1" applyBorder="1" applyAlignment="1">
      <alignment horizontal="center" vertical="center" wrapText="1"/>
    </xf>
    <xf numFmtId="9" fontId="149" fillId="39" borderId="58" xfId="0" applyNumberFormat="1" applyFont="1" applyFill="1" applyBorder="1" applyAlignment="1">
      <alignment horizontal="center" vertical="center" wrapText="1"/>
    </xf>
    <xf numFmtId="0" fontId="164" fillId="0" borderId="0" xfId="0" applyFont="1" applyAlignment="1">
      <alignment vertical="center"/>
    </xf>
    <xf numFmtId="0" fontId="55" fillId="0" borderId="0" xfId="0" applyFont="1" applyBorder="1" applyAlignment="1">
      <alignment horizontal="center" vertical="center" wrapText="1"/>
    </xf>
    <xf numFmtId="0" fontId="55" fillId="0" borderId="0" xfId="0" applyFont="1" applyBorder="1" applyAlignment="1">
      <alignment horizontal="left" vertical="center" wrapText="1"/>
    </xf>
    <xf numFmtId="0" fontId="55" fillId="0" borderId="0" xfId="0" applyFont="1" applyBorder="1" applyAlignment="1">
      <alignment vertical="center" wrapText="1"/>
    </xf>
    <xf numFmtId="0" fontId="156" fillId="0" borderId="0" xfId="0" applyFont="1" applyAlignment="1">
      <alignment vertical="center"/>
    </xf>
    <xf numFmtId="0" fontId="70" fillId="0" borderId="0" xfId="0" applyFont="1" applyBorder="1" applyAlignment="1">
      <alignment vertical="center"/>
    </xf>
    <xf numFmtId="0" fontId="152" fillId="0" borderId="0" xfId="0" applyFont="1"/>
    <xf numFmtId="0" fontId="166" fillId="0" borderId="0" xfId="0" applyFont="1" applyAlignment="1">
      <alignment vertical="center"/>
    </xf>
    <xf numFmtId="0" fontId="153" fillId="0" borderId="0" xfId="0" applyFont="1" applyAlignment="1">
      <alignment horizontal="center" vertical="center"/>
    </xf>
    <xf numFmtId="0" fontId="153" fillId="0" borderId="0" xfId="0" applyFont="1" applyBorder="1" applyAlignment="1">
      <alignment horizontal="center" vertical="center"/>
    </xf>
    <xf numFmtId="0" fontId="54" fillId="0" borderId="0" xfId="0" applyFont="1" applyBorder="1" applyAlignment="1">
      <alignment horizontal="left" vertical="center"/>
    </xf>
    <xf numFmtId="0" fontId="55" fillId="0" borderId="0" xfId="0" applyFont="1" applyBorder="1" applyAlignment="1">
      <alignment horizontal="center" vertical="center"/>
    </xf>
    <xf numFmtId="4" fontId="54" fillId="0" borderId="0" xfId="0" applyNumberFormat="1" applyFont="1" applyBorder="1" applyAlignment="1">
      <alignment horizontal="center" vertical="center"/>
    </xf>
    <xf numFmtId="0" fontId="54" fillId="0" borderId="0" xfId="0" applyFont="1" applyBorder="1" applyAlignment="1">
      <alignment horizontal="center" vertical="center" wrapText="1"/>
    </xf>
    <xf numFmtId="3" fontId="54" fillId="0" borderId="0" xfId="0" applyNumberFormat="1" applyFont="1" applyBorder="1" applyAlignment="1">
      <alignment vertical="center" wrapText="1"/>
    </xf>
    <xf numFmtId="3" fontId="55" fillId="0" borderId="0" xfId="0" applyNumberFormat="1" applyFont="1" applyBorder="1" applyAlignment="1">
      <alignment horizontal="center" vertical="center" wrapText="1"/>
    </xf>
    <xf numFmtId="4" fontId="177" fillId="0" borderId="0" xfId="0" applyNumberFormat="1" applyFont="1" applyBorder="1" applyAlignment="1">
      <alignment horizontal="center" vertical="center" wrapText="1"/>
    </xf>
    <xf numFmtId="4" fontId="55" fillId="0" borderId="0" xfId="0" applyNumberFormat="1" applyFont="1" applyBorder="1" applyAlignment="1">
      <alignment horizontal="center" vertical="center" wrapText="1"/>
    </xf>
    <xf numFmtId="2" fontId="156" fillId="0" borderId="0" xfId="0" applyNumberFormat="1" applyFont="1" applyBorder="1" applyAlignment="1">
      <alignment vertical="center" wrapText="1"/>
    </xf>
    <xf numFmtId="2" fontId="54" fillId="0" borderId="0" xfId="0" applyNumberFormat="1" applyFont="1" applyBorder="1" applyAlignment="1">
      <alignment vertical="center" wrapText="1"/>
    </xf>
    <xf numFmtId="0" fontId="144" fillId="0" borderId="0" xfId="0" applyFont="1" applyBorder="1" applyAlignment="1">
      <alignment vertical="center" wrapText="1"/>
    </xf>
    <xf numFmtId="0" fontId="156" fillId="0" borderId="0" xfId="0" applyFont="1" applyBorder="1"/>
    <xf numFmtId="3" fontId="144" fillId="0" borderId="0" xfId="0" applyNumberFormat="1" applyFont="1" applyAlignment="1">
      <alignment vertical="center" wrapText="1"/>
    </xf>
    <xf numFmtId="0" fontId="127" fillId="39" borderId="100" xfId="2" applyFont="1" applyFill="1" applyBorder="1" applyAlignment="1">
      <alignment horizontal="center" vertical="center" wrapText="1"/>
    </xf>
    <xf numFmtId="0" fontId="127" fillId="39" borderId="109" xfId="2" applyFont="1" applyFill="1" applyBorder="1" applyAlignment="1">
      <alignment horizontal="center" vertical="center" wrapText="1"/>
    </xf>
    <xf numFmtId="0" fontId="127" fillId="39" borderId="99" xfId="2" applyFont="1" applyFill="1" applyBorder="1" applyAlignment="1">
      <alignment horizontal="center" vertical="center" wrapText="1"/>
    </xf>
    <xf numFmtId="0" fontId="185" fillId="0" borderId="0" xfId="0" applyFont="1" applyAlignment="1">
      <alignment horizontal="left" vertical="center"/>
    </xf>
    <xf numFmtId="0" fontId="185" fillId="0" borderId="0" xfId="0" applyFont="1" applyAlignment="1">
      <alignment vertical="center"/>
    </xf>
    <xf numFmtId="0" fontId="186" fillId="3" borderId="0" xfId="2" applyFont="1" applyFill="1" applyAlignment="1">
      <alignment vertical="center" wrapText="1"/>
    </xf>
    <xf numFmtId="0" fontId="170" fillId="3" borderId="0" xfId="2" applyFont="1" applyFill="1" applyAlignment="1">
      <alignment vertical="center" wrapText="1"/>
    </xf>
    <xf numFmtId="0" fontId="169" fillId="0" borderId="0" xfId="0" applyFont="1" applyAlignment="1">
      <alignment vertical="center" wrapText="1"/>
    </xf>
    <xf numFmtId="0" fontId="143" fillId="0" borderId="54" xfId="2" applyFont="1" applyBorder="1" applyAlignment="1">
      <alignment vertical="center" wrapText="1"/>
    </xf>
    <xf numFmtId="0" fontId="167" fillId="0" borderId="0" xfId="2" applyFont="1" applyAlignment="1">
      <alignment vertical="center" wrapText="1"/>
    </xf>
    <xf numFmtId="0" fontId="170" fillId="0" borderId="0" xfId="0" applyFont="1" applyBorder="1" applyAlignment="1">
      <alignment vertical="center" wrapText="1"/>
    </xf>
    <xf numFmtId="3" fontId="138" fillId="0" borderId="0" xfId="2" applyNumberFormat="1" applyFont="1" applyAlignment="1">
      <alignment horizontal="center" vertical="center" wrapText="1"/>
    </xf>
    <xf numFmtId="4" fontId="138" fillId="0" borderId="0" xfId="2" applyNumberFormat="1" applyFont="1" applyAlignment="1">
      <alignment horizontal="center" vertical="center" wrapText="1"/>
    </xf>
    <xf numFmtId="0" fontId="151" fillId="0" borderId="0" xfId="2" applyFont="1"/>
    <xf numFmtId="0" fontId="152" fillId="0" borderId="0" xfId="2" applyFont="1"/>
    <xf numFmtId="0" fontId="170" fillId="2" borderId="0" xfId="5" applyFont="1" applyFill="1" applyAlignment="1">
      <alignment vertical="center"/>
    </xf>
    <xf numFmtId="0" fontId="183" fillId="3" borderId="0" xfId="2" applyFont="1" applyFill="1" applyAlignment="1">
      <alignment horizontal="left" vertical="center"/>
    </xf>
    <xf numFmtId="0" fontId="166" fillId="0" borderId="64" xfId="2" applyFont="1" applyBorder="1" applyAlignment="1">
      <alignment horizontal="center" vertical="center" wrapText="1"/>
    </xf>
    <xf numFmtId="0" fontId="166" fillId="3" borderId="0" xfId="2" applyFont="1" applyFill="1" applyAlignment="1">
      <alignment vertical="center" wrapText="1"/>
    </xf>
    <xf numFmtId="2" fontId="70" fillId="3" borderId="0" xfId="2" applyNumberFormat="1" applyFont="1" applyFill="1" applyAlignment="1">
      <alignment vertical="center" wrapText="1"/>
    </xf>
    <xf numFmtId="0" fontId="154" fillId="0" borderId="53" xfId="2" applyFont="1" applyBorder="1" applyAlignment="1">
      <alignment horizontal="left" vertical="center" wrapText="1"/>
    </xf>
    <xf numFmtId="3" fontId="183" fillId="0" borderId="0" xfId="2" applyNumberFormat="1" applyFont="1" applyAlignment="1">
      <alignment vertical="center" wrapText="1"/>
    </xf>
    <xf numFmtId="3" fontId="143" fillId="0" borderId="55" xfId="0" applyNumberFormat="1" applyFont="1" applyBorder="1" applyAlignment="1" applyProtection="1">
      <alignment horizontal="center" vertical="center"/>
      <protection locked="0"/>
    </xf>
    <xf numFmtId="3" fontId="143" fillId="0" borderId="55" xfId="2" applyNumberFormat="1" applyFont="1" applyBorder="1" applyAlignment="1" applyProtection="1">
      <alignment horizontal="center" vertical="center"/>
      <protection locked="0"/>
    </xf>
    <xf numFmtId="4" fontId="155" fillId="0" borderId="56" xfId="2" applyNumberFormat="1" applyFont="1" applyBorder="1" applyAlignment="1">
      <alignment horizontal="center" vertical="center"/>
    </xf>
    <xf numFmtId="3" fontId="143" fillId="0" borderId="55" xfId="2" applyNumberFormat="1" applyFont="1" applyBorder="1" applyAlignment="1">
      <alignment horizontal="center" vertical="center" wrapText="1"/>
    </xf>
    <xf numFmtId="4" fontId="155" fillId="0" borderId="64" xfId="2" applyNumberFormat="1" applyFont="1" applyBorder="1" applyAlignment="1">
      <alignment horizontal="center" vertical="center" wrapText="1"/>
    </xf>
    <xf numFmtId="4" fontId="54" fillId="0" borderId="0" xfId="2" applyNumberFormat="1" applyFont="1" applyAlignment="1">
      <alignment horizontal="center" vertical="center"/>
    </xf>
    <xf numFmtId="0" fontId="154" fillId="0" borderId="63" xfId="2" applyFont="1" applyBorder="1" applyAlignment="1">
      <alignment horizontal="left" vertical="center" wrapText="1"/>
    </xf>
    <xf numFmtId="3" fontId="143" fillId="0" borderId="59" xfId="0" applyNumberFormat="1" applyFont="1" applyBorder="1" applyAlignment="1" applyProtection="1">
      <alignment horizontal="center" vertical="center"/>
      <protection locked="0"/>
    </xf>
    <xf numFmtId="3" fontId="143" fillId="0" borderId="59" xfId="2" applyNumberFormat="1" applyFont="1" applyBorder="1" applyAlignment="1" applyProtection="1">
      <alignment horizontal="center" vertical="center"/>
      <protection locked="0"/>
    </xf>
    <xf numFmtId="4" fontId="155" fillId="0" borderId="60" xfId="2" applyNumberFormat="1" applyFont="1" applyBorder="1" applyAlignment="1">
      <alignment horizontal="center" vertical="center"/>
    </xf>
    <xf numFmtId="3" fontId="143" fillId="0" borderId="59" xfId="2" applyNumberFormat="1" applyFont="1" applyBorder="1" applyAlignment="1">
      <alignment horizontal="center" vertical="center" wrapText="1"/>
    </xf>
    <xf numFmtId="3" fontId="143" fillId="0" borderId="59" xfId="0" applyNumberFormat="1" applyFont="1" applyBorder="1" applyAlignment="1" applyProtection="1">
      <alignment horizontal="center" vertical="center" wrapText="1"/>
      <protection locked="0"/>
    </xf>
    <xf numFmtId="3" fontId="143" fillId="0" borderId="59" xfId="2" applyNumberFormat="1" applyFont="1" applyBorder="1" applyAlignment="1" applyProtection="1">
      <alignment horizontal="center" vertical="center" wrapText="1"/>
      <protection locked="0"/>
    </xf>
    <xf numFmtId="4" fontId="54" fillId="0" borderId="0" xfId="2" applyNumberFormat="1" applyFont="1" applyAlignment="1">
      <alignment horizontal="center" vertical="center" wrapText="1"/>
    </xf>
    <xf numFmtId="0" fontId="95" fillId="0" borderId="63" xfId="2" applyFont="1" applyBorder="1" applyAlignment="1">
      <alignment horizontal="left" vertical="center" wrapText="1"/>
    </xf>
    <xf numFmtId="3" fontId="70" fillId="0" borderId="59" xfId="2" applyNumberFormat="1" applyFont="1" applyBorder="1" applyAlignment="1" applyProtection="1">
      <alignment horizontal="center" vertical="center"/>
      <protection locked="0"/>
    </xf>
    <xf numFmtId="4" fontId="161" fillId="0" borderId="60" xfId="2" applyNumberFormat="1" applyFont="1" applyBorder="1" applyAlignment="1">
      <alignment horizontal="center" vertical="center"/>
    </xf>
    <xf numFmtId="3" fontId="70" fillId="0" borderId="59" xfId="2" applyNumberFormat="1" applyFont="1" applyBorder="1" applyAlignment="1">
      <alignment horizontal="center" vertical="center" wrapText="1"/>
    </xf>
    <xf numFmtId="4" fontId="155" fillId="0" borderId="60" xfId="2" applyNumberFormat="1" applyFont="1" applyBorder="1" applyAlignment="1">
      <alignment horizontal="center" vertical="center" wrapText="1"/>
    </xf>
    <xf numFmtId="0" fontId="143" fillId="0" borderId="57" xfId="2" applyFont="1" applyBorder="1" applyAlignment="1">
      <alignment vertical="center" wrapText="1"/>
    </xf>
    <xf numFmtId="0" fontId="155" fillId="0" borderId="58" xfId="2" applyFont="1" applyBorder="1" applyAlignment="1">
      <alignment vertical="center" wrapText="1"/>
    </xf>
    <xf numFmtId="0" fontId="143" fillId="0" borderId="65" xfId="2" applyFont="1" applyBorder="1" applyAlignment="1">
      <alignment vertical="center" wrapText="1"/>
    </xf>
    <xf numFmtId="2" fontId="152" fillId="0" borderId="0" xfId="2" applyNumberFormat="1" applyFont="1" applyAlignment="1">
      <alignment horizontal="left" vertical="center" wrapText="1"/>
    </xf>
    <xf numFmtId="2" fontId="187" fillId="0" borderId="0" xfId="2" applyNumberFormat="1" applyFont="1" applyAlignment="1">
      <alignment horizontal="left" vertical="center" wrapText="1"/>
    </xf>
    <xf numFmtId="0" fontId="188" fillId="0" borderId="0" xfId="2" applyFont="1" applyAlignment="1">
      <alignment vertical="center" wrapText="1"/>
    </xf>
    <xf numFmtId="0" fontId="54" fillId="3" borderId="0" xfId="2" applyFont="1" applyFill="1" applyAlignment="1">
      <alignment vertical="center" wrapText="1"/>
    </xf>
    <xf numFmtId="0" fontId="138" fillId="0" borderId="0" xfId="2" applyFont="1" applyAlignment="1">
      <alignment horizontal="left" vertical="center" wrapText="1"/>
    </xf>
    <xf numFmtId="0" fontId="183" fillId="0" borderId="0" xfId="2" applyFont="1" applyAlignment="1">
      <alignment vertical="center" wrapText="1"/>
    </xf>
    <xf numFmtId="49" fontId="170" fillId="0" borderId="0" xfId="2" applyNumberFormat="1" applyFont="1" applyAlignment="1">
      <alignment vertical="center" wrapText="1"/>
    </xf>
    <xf numFmtId="167" fontId="70" fillId="0" borderId="0" xfId="1" applyNumberFormat="1" applyFont="1" applyBorder="1" applyAlignment="1">
      <alignment horizontal="center" vertical="center"/>
    </xf>
    <xf numFmtId="167" fontId="70" fillId="0" borderId="0" xfId="1" applyNumberFormat="1" applyFont="1" applyBorder="1" applyAlignment="1">
      <alignment horizontal="center" vertical="center" wrapText="1"/>
    </xf>
    <xf numFmtId="0" fontId="55" fillId="39" borderId="57" xfId="2" applyFont="1" applyFill="1" applyBorder="1" applyAlignment="1">
      <alignment horizontal="center" vertical="center" wrapText="1"/>
    </xf>
    <xf numFmtId="0" fontId="55" fillId="39" borderId="71" xfId="2" applyFont="1" applyFill="1" applyBorder="1" applyAlignment="1">
      <alignment horizontal="center" vertical="center" wrapText="1"/>
    </xf>
    <xf numFmtId="0" fontId="127" fillId="39" borderId="154" xfId="2" applyFont="1" applyFill="1" applyBorder="1" applyAlignment="1">
      <alignment horizontal="center" vertical="center" wrapText="1"/>
    </xf>
    <xf numFmtId="0" fontId="127" fillId="39" borderId="71" xfId="2" applyFont="1" applyFill="1" applyBorder="1" applyAlignment="1">
      <alignment horizontal="center" vertical="center" wrapText="1"/>
    </xf>
    <xf numFmtId="3" fontId="153" fillId="0" borderId="0" xfId="0" applyNumberFormat="1" applyFont="1" applyAlignment="1">
      <alignment horizontal="left" vertical="center"/>
    </xf>
    <xf numFmtId="10" fontId="143" fillId="0" borderId="53" xfId="7" applyNumberFormat="1" applyFont="1" applyBorder="1" applyAlignment="1">
      <alignment vertical="center" wrapText="1"/>
    </xf>
    <xf numFmtId="3" fontId="143" fillId="0" borderId="64" xfId="7" applyNumberFormat="1" applyFont="1" applyBorder="1" applyAlignment="1" applyProtection="1">
      <alignment horizontal="center" vertical="center"/>
      <protection locked="0"/>
    </xf>
    <xf numFmtId="4" fontId="155" fillId="0" borderId="56" xfId="7" applyNumberFormat="1" applyFont="1" applyBorder="1" applyAlignment="1">
      <alignment horizontal="center" vertical="center"/>
    </xf>
    <xf numFmtId="3" fontId="143" fillId="0" borderId="55" xfId="7" applyNumberFormat="1" applyFont="1" applyBorder="1" applyAlignment="1" applyProtection="1">
      <alignment horizontal="center" vertical="center"/>
      <protection locked="0"/>
    </xf>
    <xf numFmtId="9" fontId="143" fillId="0" borderId="0" xfId="8" applyFont="1" applyAlignment="1">
      <alignment vertical="center" wrapText="1"/>
    </xf>
    <xf numFmtId="10" fontId="143" fillId="0" borderId="63" xfId="7" applyNumberFormat="1" applyFont="1" applyBorder="1" applyAlignment="1">
      <alignment vertical="center" wrapText="1"/>
    </xf>
    <xf numFmtId="3" fontId="143" fillId="0" borderId="0" xfId="7" applyNumberFormat="1" applyFont="1" applyBorder="1" applyAlignment="1" applyProtection="1">
      <alignment horizontal="center" vertical="center"/>
      <protection locked="0"/>
    </xf>
    <xf numFmtId="4" fontId="155" fillId="0" borderId="60" xfId="7" applyNumberFormat="1" applyFont="1" applyBorder="1" applyAlignment="1">
      <alignment horizontal="center" vertical="center"/>
    </xf>
    <xf numFmtId="3" fontId="143" fillId="0" borderId="59" xfId="7" applyNumberFormat="1" applyFont="1" applyBorder="1" applyAlignment="1" applyProtection="1">
      <alignment horizontal="center" vertical="center"/>
      <protection locked="0"/>
    </xf>
    <xf numFmtId="10" fontId="143" fillId="0" borderId="54" xfId="7" applyNumberFormat="1" applyFont="1" applyBorder="1" applyAlignment="1">
      <alignment vertical="center" wrapText="1"/>
    </xf>
    <xf numFmtId="3" fontId="143" fillId="0" borderId="65" xfId="7" applyNumberFormat="1" applyFont="1" applyBorder="1" applyAlignment="1" applyProtection="1">
      <alignment horizontal="center" vertical="center"/>
      <protection locked="0"/>
    </xf>
    <xf numFmtId="4" fontId="155" fillId="0" borderId="58" xfId="7" applyNumberFormat="1" applyFont="1" applyBorder="1" applyAlignment="1">
      <alignment horizontal="center" vertical="center"/>
    </xf>
    <xf numFmtId="3" fontId="143" fillId="0" borderId="57" xfId="7" applyNumberFormat="1" applyFont="1" applyBorder="1" applyAlignment="1" applyProtection="1">
      <alignment horizontal="center" vertical="center"/>
      <protection locked="0"/>
    </xf>
    <xf numFmtId="10" fontId="154" fillId="0" borderId="4" xfId="7" applyNumberFormat="1" applyFont="1" applyBorder="1" applyAlignment="1">
      <alignment vertical="center" wrapText="1"/>
    </xf>
    <xf numFmtId="3" fontId="143" fillId="0" borderId="12" xfId="7" applyNumberFormat="1" applyFont="1" applyBorder="1" applyAlignment="1" applyProtection="1">
      <alignment horizontal="center" vertical="center"/>
      <protection locked="0"/>
    </xf>
    <xf numFmtId="4" fontId="155" fillId="0" borderId="11" xfId="7" applyNumberFormat="1" applyFont="1" applyBorder="1" applyAlignment="1">
      <alignment horizontal="center" vertical="center"/>
    </xf>
    <xf numFmtId="3" fontId="143" fillId="0" borderId="61" xfId="7" applyNumberFormat="1" applyFont="1" applyBorder="1" applyAlignment="1" applyProtection="1">
      <alignment horizontal="center" vertical="center"/>
      <protection locked="0"/>
    </xf>
    <xf numFmtId="4" fontId="155" fillId="0" borderId="62" xfId="7" applyNumberFormat="1" applyFont="1" applyBorder="1" applyAlignment="1">
      <alignment horizontal="center" vertical="center"/>
    </xf>
    <xf numFmtId="3" fontId="154" fillId="0" borderId="61" xfId="7" applyNumberFormat="1" applyFont="1" applyBorder="1" applyAlignment="1" applyProtection="1">
      <alignment horizontal="center" vertical="center"/>
      <protection locked="0"/>
    </xf>
    <xf numFmtId="4" fontId="189" fillId="0" borderId="62" xfId="0" applyNumberFormat="1" applyFont="1" applyBorder="1" applyAlignment="1">
      <alignment horizontal="center" vertical="center"/>
    </xf>
    <xf numFmtId="10" fontId="154" fillId="0" borderId="70" xfId="7" applyNumberFormat="1" applyFont="1" applyBorder="1" applyAlignment="1">
      <alignment vertical="center" wrapText="1"/>
    </xf>
    <xf numFmtId="3" fontId="138" fillId="0" borderId="66" xfId="0" applyNumberFormat="1" applyFont="1" applyBorder="1" applyAlignment="1">
      <alignment horizontal="center" vertical="center" wrapText="1"/>
    </xf>
    <xf numFmtId="4" fontId="181" fillId="0" borderId="66" xfId="0" applyNumberFormat="1" applyFont="1" applyBorder="1" applyAlignment="1">
      <alignment horizontal="center" vertical="center" wrapText="1"/>
    </xf>
    <xf numFmtId="3" fontId="166" fillId="0" borderId="14" xfId="0" applyNumberFormat="1" applyFont="1" applyBorder="1" applyAlignment="1">
      <alignment horizontal="center" vertical="center" wrapText="1"/>
    </xf>
    <xf numFmtId="4" fontId="168" fillId="0" borderId="6" xfId="0" applyNumberFormat="1" applyFont="1" applyBorder="1" applyAlignment="1">
      <alignment horizontal="center" vertical="center" wrapText="1"/>
    </xf>
    <xf numFmtId="0" fontId="55" fillId="39" borderId="163" xfId="0" applyFont="1" applyFill="1" applyBorder="1" applyAlignment="1">
      <alignment horizontal="center" vertical="center" wrapText="1"/>
    </xf>
    <xf numFmtId="0" fontId="55" fillId="39" borderId="154" xfId="0" applyFont="1" applyFill="1" applyBorder="1" applyAlignment="1">
      <alignment horizontal="center" vertical="center" wrapText="1"/>
    </xf>
    <xf numFmtId="0" fontId="70" fillId="0" borderId="0" xfId="0" applyFont="1" applyAlignment="1">
      <alignment vertical="center" wrapText="1"/>
    </xf>
    <xf numFmtId="0" fontId="138" fillId="0" borderId="0" xfId="0" applyFont="1" applyAlignment="1">
      <alignment vertical="center"/>
    </xf>
    <xf numFmtId="0" fontId="153" fillId="0" borderId="0" xfId="0" applyFont="1" applyAlignment="1">
      <alignment vertical="center"/>
    </xf>
    <xf numFmtId="0" fontId="170" fillId="0" borderId="0" xfId="0" applyFont="1" applyAlignment="1">
      <alignment horizontal="center" vertical="center"/>
    </xf>
    <xf numFmtId="0" fontId="170" fillId="0" borderId="0" xfId="0" applyFont="1" applyBorder="1" applyAlignment="1">
      <alignment horizontal="center" vertical="center"/>
    </xf>
    <xf numFmtId="0" fontId="166" fillId="0" borderId="0" xfId="0" applyFont="1" applyBorder="1" applyAlignment="1">
      <alignment horizontal="center" vertical="center"/>
    </xf>
    <xf numFmtId="0" fontId="138" fillId="0" borderId="0" xfId="0" applyFont="1" applyBorder="1" applyAlignment="1">
      <alignment horizontal="center" vertical="center"/>
    </xf>
    <xf numFmtId="0" fontId="153" fillId="0" borderId="72" xfId="0" applyFont="1" applyBorder="1" applyAlignment="1">
      <alignment horizontal="left" vertical="center"/>
    </xf>
    <xf numFmtId="0" fontId="142" fillId="0" borderId="57" xfId="0" applyFont="1" applyBorder="1" applyAlignment="1">
      <alignment horizontal="center" vertical="center" wrapText="1"/>
    </xf>
    <xf numFmtId="0" fontId="142" fillId="0" borderId="58" xfId="0" applyFont="1" applyBorder="1" applyAlignment="1">
      <alignment horizontal="center" vertical="center" wrapText="1"/>
    </xf>
    <xf numFmtId="3" fontId="143" fillId="0" borderId="53" xfId="0" applyNumberFormat="1" applyFont="1" applyBorder="1" applyAlignment="1">
      <alignment horizontal="center" vertical="center" wrapText="1"/>
    </xf>
    <xf numFmtId="3" fontId="143" fillId="0" borderId="64" xfId="0" applyNumberFormat="1" applyFont="1" applyBorder="1" applyAlignment="1">
      <alignment horizontal="center" vertical="center"/>
    </xf>
    <xf numFmtId="4" fontId="143" fillId="0" borderId="53" xfId="0" applyNumberFormat="1" applyFont="1" applyBorder="1" applyAlignment="1">
      <alignment horizontal="center" vertical="center"/>
    </xf>
    <xf numFmtId="3" fontId="143" fillId="0" borderId="63" xfId="0" applyNumberFormat="1" applyFont="1" applyBorder="1" applyAlignment="1">
      <alignment horizontal="center" vertical="center" wrapText="1"/>
    </xf>
    <xf numFmtId="3" fontId="143" fillId="0" borderId="0" xfId="0" applyNumberFormat="1" applyFont="1" applyBorder="1" applyAlignment="1">
      <alignment horizontal="center" vertical="center"/>
    </xf>
    <xf numFmtId="4" fontId="143" fillId="0" borderId="63" xfId="0" applyNumberFormat="1" applyFont="1" applyBorder="1" applyAlignment="1">
      <alignment horizontal="center" vertical="center"/>
    </xf>
    <xf numFmtId="0" fontId="95" fillId="0" borderId="63" xfId="0" applyFont="1" applyBorder="1" applyAlignment="1">
      <alignment horizontal="left" vertical="center" wrapText="1"/>
    </xf>
    <xf numFmtId="3" fontId="70" fillId="0" borderId="63" xfId="0" applyNumberFormat="1" applyFont="1" applyBorder="1" applyAlignment="1">
      <alignment horizontal="center" vertical="center" wrapText="1"/>
    </xf>
    <xf numFmtId="3" fontId="70" fillId="0" borderId="59" xfId="0" applyNumberFormat="1" applyFont="1" applyBorder="1" applyAlignment="1">
      <alignment horizontal="center" vertical="center"/>
    </xf>
    <xf numFmtId="4" fontId="161" fillId="0" borderId="60" xfId="0" applyNumberFormat="1" applyFont="1" applyBorder="1" applyAlignment="1">
      <alignment horizontal="center" vertical="center"/>
    </xf>
    <xf numFmtId="3" fontId="70" fillId="0" borderId="0" xfId="0" applyNumberFormat="1" applyFont="1" applyBorder="1" applyAlignment="1">
      <alignment horizontal="center" vertical="center"/>
    </xf>
    <xf numFmtId="4" fontId="70" fillId="0" borderId="0" xfId="0" applyNumberFormat="1" applyFont="1" applyBorder="1" applyAlignment="1">
      <alignment horizontal="center" vertical="center"/>
    </xf>
    <xf numFmtId="3" fontId="143" fillId="0" borderId="0" xfId="0" applyNumberFormat="1" applyFont="1" applyBorder="1" applyAlignment="1">
      <alignment horizontal="center" vertical="center" wrapText="1"/>
    </xf>
    <xf numFmtId="0" fontId="143" fillId="0" borderId="54" xfId="0" applyFont="1" applyBorder="1" applyAlignment="1">
      <alignment horizontal="center" vertical="center" wrapText="1"/>
    </xf>
    <xf numFmtId="4" fontId="143" fillId="0" borderId="58" xfId="0" applyNumberFormat="1" applyFont="1" applyBorder="1" applyAlignment="1">
      <alignment horizontal="center" vertical="center" wrapText="1"/>
    </xf>
    <xf numFmtId="4" fontId="143" fillId="0" borderId="58" xfId="0" applyNumberFormat="1" applyFont="1" applyBorder="1" applyAlignment="1">
      <alignment horizontal="center" vertical="center"/>
    </xf>
    <xf numFmtId="4" fontId="143" fillId="0" borderId="54" xfId="0" applyNumberFormat="1" applyFont="1" applyBorder="1" applyAlignment="1">
      <alignment horizontal="center" vertical="center" wrapText="1"/>
    </xf>
    <xf numFmtId="3" fontId="141" fillId="0" borderId="0" xfId="0" applyNumberFormat="1" applyFont="1" applyBorder="1" applyAlignment="1">
      <alignment vertical="center" wrapText="1"/>
    </xf>
    <xf numFmtId="3" fontId="142" fillId="0" borderId="0" xfId="0" applyNumberFormat="1" applyFont="1" applyBorder="1" applyAlignment="1">
      <alignment horizontal="center" vertical="center" wrapText="1"/>
    </xf>
    <xf numFmtId="4" fontId="138" fillId="0" borderId="0" xfId="0" applyNumberFormat="1" applyFont="1" applyBorder="1" applyAlignment="1">
      <alignment horizontal="center" vertical="center" wrapText="1"/>
    </xf>
    <xf numFmtId="2" fontId="156" fillId="0" borderId="0" xfId="0" applyNumberFormat="1" applyFont="1" applyAlignment="1">
      <alignment vertical="center" wrapText="1"/>
    </xf>
    <xf numFmtId="2" fontId="54" fillId="0" borderId="0" xfId="0" applyNumberFormat="1" applyFont="1" applyAlignment="1">
      <alignment vertical="center" wrapText="1"/>
    </xf>
    <xf numFmtId="0" fontId="54" fillId="0" borderId="0" xfId="0" applyFont="1" applyAlignment="1">
      <alignment vertical="center" wrapText="1"/>
    </xf>
    <xf numFmtId="3" fontId="54" fillId="0" borderId="0" xfId="0" applyNumberFormat="1" applyFont="1" applyAlignment="1">
      <alignment vertical="center" wrapText="1"/>
    </xf>
    <xf numFmtId="0" fontId="55" fillId="39" borderId="58" xfId="0" applyFont="1" applyFill="1" applyBorder="1" applyAlignment="1">
      <alignment horizontal="center" vertical="center" wrapText="1"/>
    </xf>
    <xf numFmtId="0" fontId="149" fillId="39" borderId="53" xfId="0" applyFont="1" applyFill="1" applyBorder="1" applyAlignment="1">
      <alignment horizontal="center" vertical="center" wrapText="1"/>
    </xf>
    <xf numFmtId="0" fontId="55" fillId="39" borderId="71" xfId="0" applyFont="1" applyFill="1" applyBorder="1" applyAlignment="1">
      <alignment horizontal="center" vertical="center" wrapText="1"/>
    </xf>
    <xf numFmtId="0" fontId="55" fillId="39" borderId="156" xfId="0" applyFont="1" applyFill="1" applyBorder="1" applyAlignment="1">
      <alignment horizontal="center" vertical="center" wrapText="1"/>
    </xf>
    <xf numFmtId="0" fontId="55" fillId="39" borderId="77" xfId="0" applyFont="1" applyFill="1" applyBorder="1" applyAlignment="1">
      <alignment horizontal="center" vertical="center" wrapText="1"/>
    </xf>
    <xf numFmtId="0" fontId="127" fillId="39" borderId="137" xfId="0" applyFont="1" applyFill="1" applyBorder="1" applyAlignment="1">
      <alignment horizontal="center" vertical="center" wrapText="1"/>
    </xf>
    <xf numFmtId="0" fontId="55" fillId="39" borderId="166" xfId="0" applyFont="1" applyFill="1" applyBorder="1" applyAlignment="1">
      <alignment horizontal="center" vertical="center" wrapText="1"/>
    </xf>
    <xf numFmtId="0" fontId="142" fillId="0" borderId="170" xfId="0" applyFont="1" applyBorder="1" applyAlignment="1">
      <alignment horizontal="center" vertical="center" wrapText="1"/>
    </xf>
    <xf numFmtId="0" fontId="127" fillId="39" borderId="54" xfId="0" applyFont="1" applyFill="1" applyBorder="1" applyAlignment="1">
      <alignment horizontal="center" vertical="center" wrapText="1"/>
    </xf>
    <xf numFmtId="0" fontId="127" fillId="39" borderId="71" xfId="0" applyFont="1" applyFill="1" applyBorder="1" applyAlignment="1">
      <alignment horizontal="center" vertical="center" wrapText="1"/>
    </xf>
    <xf numFmtId="0" fontId="127" fillId="39" borderId="163" xfId="0" applyFont="1" applyFill="1" applyBorder="1" applyAlignment="1">
      <alignment horizontal="center" vertical="center" wrapText="1"/>
    </xf>
    <xf numFmtId="0" fontId="127" fillId="39" borderId="166" xfId="0" applyFont="1" applyFill="1" applyBorder="1" applyAlignment="1">
      <alignment horizontal="center" vertical="center" wrapText="1"/>
    </xf>
    <xf numFmtId="0" fontId="127" fillId="39" borderId="65" xfId="0" applyFont="1" applyFill="1" applyBorder="1" applyAlignment="1">
      <alignment horizontal="center" vertical="center" wrapText="1"/>
    </xf>
    <xf numFmtId="0" fontId="127" fillId="39" borderId="170" xfId="0" applyFont="1" applyFill="1" applyBorder="1" applyAlignment="1">
      <alignment horizontal="center" vertical="center" wrapText="1"/>
    </xf>
    <xf numFmtId="0" fontId="127" fillId="39" borderId="154" xfId="0" applyFont="1" applyFill="1" applyBorder="1" applyAlignment="1">
      <alignment horizontal="center" vertical="center" wrapText="1"/>
    </xf>
    <xf numFmtId="0" fontId="167" fillId="0" borderId="0" xfId="0" applyFont="1" applyBorder="1" applyAlignment="1">
      <alignment horizontal="center" vertical="center" wrapText="1"/>
    </xf>
    <xf numFmtId="0" fontId="127" fillId="39" borderId="74" xfId="0" applyFont="1" applyFill="1" applyBorder="1" applyAlignment="1">
      <alignment horizontal="center" vertical="center" wrapText="1"/>
    </xf>
    <xf numFmtId="0" fontId="184" fillId="39" borderId="73" xfId="0" applyFont="1" applyFill="1" applyBorder="1" applyAlignment="1">
      <alignment horizontal="center" vertical="center" wrapText="1"/>
    </xf>
    <xf numFmtId="0" fontId="183" fillId="3" borderId="0" xfId="2" applyFont="1" applyFill="1" applyAlignment="1">
      <alignment vertical="center" wrapText="1"/>
    </xf>
    <xf numFmtId="0" fontId="11" fillId="0" borderId="0" xfId="2" applyFont="1" applyAlignment="1">
      <alignment vertical="center" wrapText="1"/>
    </xf>
    <xf numFmtId="0" fontId="111" fillId="0" borderId="0" xfId="2" applyFont="1" applyAlignment="1">
      <alignment horizontal="center" vertical="center" wrapText="1"/>
    </xf>
    <xf numFmtId="0" fontId="153" fillId="2" borderId="0" xfId="5" applyFont="1" applyFill="1" applyAlignment="1">
      <alignment vertical="center"/>
    </xf>
    <xf numFmtId="0" fontId="127" fillId="39" borderId="58" xfId="2" applyFont="1" applyFill="1" applyBorder="1" applyAlignment="1">
      <alignment horizontal="center" vertical="center" wrapText="1"/>
    </xf>
    <xf numFmtId="0" fontId="184" fillId="39" borderId="58" xfId="2" applyFont="1" applyFill="1" applyBorder="1" applyAlignment="1">
      <alignment horizontal="center" vertical="center" wrapText="1"/>
    </xf>
    <xf numFmtId="0" fontId="127" fillId="39" borderId="79" xfId="2" applyFont="1" applyFill="1" applyBorder="1" applyAlignment="1">
      <alignment horizontal="center" vertical="center" wrapText="1"/>
    </xf>
    <xf numFmtId="0" fontId="55" fillId="39" borderId="155" xfId="2" applyFont="1" applyFill="1" applyBorder="1" applyAlignment="1">
      <alignment horizontal="center" vertical="center" wrapText="1"/>
    </xf>
    <xf numFmtId="0" fontId="127" fillId="39" borderId="78" xfId="2" applyFont="1" applyFill="1" applyBorder="1" applyAlignment="1">
      <alignment horizontal="center" vertical="center" wrapText="1"/>
    </xf>
    <xf numFmtId="0" fontId="184" fillId="39" borderId="79" xfId="2" applyFont="1" applyFill="1" applyBorder="1" applyAlignment="1">
      <alignment horizontal="center" vertical="center" wrapText="1"/>
    </xf>
    <xf numFmtId="0" fontId="166" fillId="0" borderId="64" xfId="2" applyFont="1" applyBorder="1" applyAlignment="1">
      <alignment vertical="center" wrapText="1"/>
    </xf>
    <xf numFmtId="0" fontId="166" fillId="0" borderId="65" xfId="2" applyFont="1" applyBorder="1" applyAlignment="1">
      <alignment vertical="center" wrapText="1"/>
    </xf>
    <xf numFmtId="0" fontId="154" fillId="0" borderId="54" xfId="2" applyFont="1" applyBorder="1" applyAlignment="1">
      <alignment horizontal="left" vertical="center" wrapText="1"/>
    </xf>
    <xf numFmtId="3" fontId="143" fillId="0" borderId="57" xfId="2" applyNumberFormat="1" applyFont="1" applyBorder="1" applyAlignment="1" applyProtection="1">
      <alignment horizontal="center" vertical="center" wrapText="1"/>
      <protection locked="0"/>
    </xf>
    <xf numFmtId="0" fontId="127" fillId="39" borderId="125" xfId="2" applyFont="1" applyFill="1" applyBorder="1" applyAlignment="1">
      <alignment horizontal="center" vertical="center" wrapText="1"/>
    </xf>
    <xf numFmtId="0" fontId="140" fillId="0" borderId="0" xfId="2" applyFont="1" applyAlignment="1">
      <alignment horizontal="center" vertical="center" wrapText="1"/>
    </xf>
    <xf numFmtId="10" fontId="148" fillId="0" borderId="0" xfId="2" applyNumberFormat="1" applyFont="1" applyAlignment="1">
      <alignment vertical="center" wrapText="1"/>
    </xf>
    <xf numFmtId="3" fontId="166" fillId="0" borderId="64" xfId="2" applyNumberFormat="1" applyFont="1" applyBorder="1" applyAlignment="1">
      <alignment vertical="center" wrapText="1"/>
    </xf>
    <xf numFmtId="0" fontId="166" fillId="0" borderId="56" xfId="2" applyFont="1" applyBorder="1" applyAlignment="1">
      <alignment vertical="center" wrapText="1"/>
    </xf>
    <xf numFmtId="0" fontId="70" fillId="0" borderId="0" xfId="2" applyFont="1" applyAlignment="1">
      <alignment horizontal="left" vertical="center"/>
    </xf>
    <xf numFmtId="3" fontId="143" fillId="3" borderId="53" xfId="2" applyNumberFormat="1" applyFont="1" applyFill="1" applyBorder="1" applyAlignment="1" applyProtection="1">
      <alignment horizontal="center" vertical="center"/>
      <protection locked="0"/>
    </xf>
    <xf numFmtId="3" fontId="143" fillId="3" borderId="63" xfId="2" applyNumberFormat="1" applyFont="1" applyFill="1" applyBorder="1" applyAlignment="1" applyProtection="1">
      <alignment horizontal="center" vertical="center"/>
      <protection locked="0"/>
    </xf>
    <xf numFmtId="3" fontId="143" fillId="0" borderId="63" xfId="2" applyNumberFormat="1" applyFont="1" applyBorder="1" applyAlignment="1" applyProtection="1">
      <alignment horizontal="center" vertical="center" wrapText="1"/>
      <protection locked="0"/>
    </xf>
    <xf numFmtId="3" fontId="143" fillId="3" borderId="63" xfId="2" applyNumberFormat="1" applyFont="1" applyFill="1" applyBorder="1" applyAlignment="1" applyProtection="1">
      <alignment horizontal="center" vertical="center" wrapText="1"/>
      <protection locked="0"/>
    </xf>
    <xf numFmtId="3" fontId="143" fillId="3" borderId="54" xfId="2" applyNumberFormat="1" applyFont="1" applyFill="1" applyBorder="1" applyAlignment="1" applyProtection="1">
      <alignment horizontal="center" vertical="center" wrapText="1"/>
      <protection locked="0"/>
    </xf>
    <xf numFmtId="4" fontId="155" fillId="0" borderId="58" xfId="2" applyNumberFormat="1" applyFont="1" applyBorder="1" applyAlignment="1">
      <alignment horizontal="center" vertical="center" wrapText="1"/>
    </xf>
    <xf numFmtId="0" fontId="167" fillId="0" borderId="65" xfId="2" applyFont="1" applyBorder="1" applyAlignment="1">
      <alignment vertical="center" wrapText="1"/>
    </xf>
    <xf numFmtId="0" fontId="55" fillId="39" borderId="69" xfId="2" applyFont="1" applyFill="1" applyBorder="1" applyAlignment="1">
      <alignment horizontal="center" vertical="center" wrapText="1"/>
    </xf>
    <xf numFmtId="0" fontId="127" fillId="39" borderId="57" xfId="2" applyFont="1" applyFill="1" applyBorder="1" applyAlignment="1">
      <alignment horizontal="center" vertical="center" wrapText="1"/>
    </xf>
    <xf numFmtId="0" fontId="127" fillId="39" borderId="155" xfId="2" applyFont="1" applyFill="1" applyBorder="1" applyAlignment="1">
      <alignment horizontal="center" vertical="center" wrapText="1"/>
    </xf>
    <xf numFmtId="0" fontId="127" fillId="39" borderId="166" xfId="2" applyFont="1" applyFill="1" applyBorder="1" applyAlignment="1">
      <alignment horizontal="center" vertical="center" wrapText="1"/>
    </xf>
    <xf numFmtId="0" fontId="127" fillId="39" borderId="163" xfId="2" applyFont="1" applyFill="1" applyBorder="1" applyAlignment="1">
      <alignment horizontal="center" vertical="center" wrapText="1"/>
    </xf>
    <xf numFmtId="10" fontId="154" fillId="0" borderId="12" xfId="7" applyNumberFormat="1" applyFont="1" applyBorder="1" applyAlignment="1">
      <alignment vertical="center" wrapText="1"/>
    </xf>
    <xf numFmtId="10" fontId="154" fillId="0" borderId="61" xfId="7" applyNumberFormat="1" applyFont="1" applyBorder="1" applyAlignment="1">
      <alignment vertical="center" wrapText="1"/>
    </xf>
    <xf numFmtId="0" fontId="70" fillId="0" borderId="0" xfId="0" applyFont="1" applyBorder="1" applyAlignment="1">
      <alignment horizontal="left" vertical="center"/>
    </xf>
    <xf numFmtId="10" fontId="54" fillId="0" borderId="0" xfId="7" applyNumberFormat="1" applyFont="1" applyBorder="1" applyAlignment="1">
      <alignment vertical="center" wrapText="1"/>
    </xf>
    <xf numFmtId="3" fontId="54" fillId="0" borderId="0" xfId="7" applyNumberFormat="1" applyFont="1" applyBorder="1" applyAlignment="1" applyProtection="1">
      <alignment horizontal="center" vertical="center"/>
      <protection locked="0"/>
    </xf>
    <xf numFmtId="10" fontId="54" fillId="0" borderId="0" xfId="6" applyNumberFormat="1" applyFont="1" applyBorder="1" applyAlignment="1">
      <alignment vertical="center" wrapText="1"/>
    </xf>
    <xf numFmtId="9" fontId="54" fillId="0" borderId="0" xfId="8" applyFont="1" applyBorder="1" applyAlignment="1">
      <alignment vertical="center" wrapText="1"/>
    </xf>
    <xf numFmtId="10" fontId="55" fillId="0" borderId="0" xfId="7" applyNumberFormat="1" applyFont="1" applyBorder="1" applyAlignment="1">
      <alignment vertical="center" wrapText="1"/>
    </xf>
    <xf numFmtId="2" fontId="55" fillId="0" borderId="0" xfId="0" applyNumberFormat="1" applyFont="1" applyBorder="1" applyAlignment="1">
      <alignment vertical="center" wrapText="1"/>
    </xf>
    <xf numFmtId="2" fontId="55" fillId="0" borderId="0" xfId="0" applyNumberFormat="1" applyFont="1" applyBorder="1" applyAlignment="1">
      <alignment horizontal="left" vertical="center" wrapText="1"/>
    </xf>
    <xf numFmtId="2" fontId="55" fillId="0" borderId="0" xfId="0" applyNumberFormat="1" applyFont="1" applyAlignment="1">
      <alignment horizontal="left" vertical="center" wrapText="1"/>
    </xf>
    <xf numFmtId="2" fontId="54" fillId="0" borderId="0" xfId="0" applyNumberFormat="1" applyFont="1" applyAlignment="1">
      <alignment horizontal="left" vertical="center" wrapText="1"/>
    </xf>
    <xf numFmtId="0" fontId="70" fillId="0" borderId="0" xfId="0" applyFont="1" applyAlignment="1">
      <alignment horizontal="left" vertical="center" wrapText="1"/>
    </xf>
    <xf numFmtId="3" fontId="70" fillId="0" borderId="0" xfId="0" applyNumberFormat="1" applyFont="1" applyAlignment="1">
      <alignment horizontal="left" vertical="center" wrapText="1"/>
    </xf>
    <xf numFmtId="0" fontId="70" fillId="0" borderId="0" xfId="0" applyFont="1" applyBorder="1" applyAlignment="1">
      <alignment vertical="center" wrapText="1"/>
    </xf>
    <xf numFmtId="2" fontId="95" fillId="0" borderId="0" xfId="0" applyNumberFormat="1" applyFont="1" applyAlignment="1">
      <alignment horizontal="left" vertical="center" wrapText="1"/>
    </xf>
    <xf numFmtId="3" fontId="166" fillId="4" borderId="0" xfId="3" applyNumberFormat="1" applyFont="1" applyFill="1" applyAlignment="1">
      <alignment horizontal="center" vertical="center" wrapText="1"/>
    </xf>
    <xf numFmtId="0" fontId="166" fillId="4" borderId="0" xfId="2" applyFont="1" applyFill="1" applyAlignment="1">
      <alignment vertical="center" wrapText="1"/>
    </xf>
    <xf numFmtId="0" fontId="166" fillId="4" borderId="0" xfId="2" applyFont="1" applyFill="1" applyAlignment="1">
      <alignment horizontal="center" vertical="center" wrapText="1"/>
    </xf>
    <xf numFmtId="3" fontId="190" fillId="4" borderId="0" xfId="3" applyNumberFormat="1" applyFont="1" applyFill="1" applyAlignment="1">
      <alignment horizontal="center" vertical="center" wrapText="1"/>
    </xf>
    <xf numFmtId="0" fontId="191" fillId="0" borderId="0" xfId="2" applyFont="1" applyAlignment="1">
      <alignment vertical="center"/>
    </xf>
    <xf numFmtId="0" fontId="192" fillId="2" borderId="0" xfId="5" applyFont="1" applyFill="1" applyAlignment="1">
      <alignment vertical="center"/>
    </xf>
    <xf numFmtId="0" fontId="95" fillId="4" borderId="53" xfId="3" applyFont="1" applyFill="1" applyBorder="1" applyAlignment="1">
      <alignment horizontal="left" vertical="center" indent="1"/>
    </xf>
    <xf numFmtId="3" fontId="70" fillId="4" borderId="55" xfId="2" applyNumberFormat="1" applyFont="1" applyFill="1" applyBorder="1" applyAlignment="1" applyProtection="1">
      <alignment horizontal="center" vertical="center"/>
      <protection locked="0"/>
    </xf>
    <xf numFmtId="4" fontId="161" fillId="4" borderId="56" xfId="2" applyNumberFormat="1" applyFont="1" applyFill="1" applyBorder="1" applyAlignment="1">
      <alignment horizontal="center" vertical="center"/>
    </xf>
    <xf numFmtId="3" fontId="70" fillId="4" borderId="53" xfId="2" applyNumberFormat="1" applyFont="1" applyFill="1" applyBorder="1" applyAlignment="1" applyProtection="1">
      <alignment horizontal="center" vertical="center"/>
      <protection locked="0"/>
    </xf>
    <xf numFmtId="3" fontId="70" fillId="4" borderId="0" xfId="2" applyNumberFormat="1" applyFont="1" applyFill="1" applyAlignment="1" applyProtection="1">
      <alignment horizontal="center" vertical="center"/>
      <protection locked="0"/>
    </xf>
    <xf numFmtId="0" fontId="95" fillId="4" borderId="63" xfId="3" applyFont="1" applyFill="1" applyBorder="1" applyAlignment="1">
      <alignment horizontal="left" vertical="center" indent="1"/>
    </xf>
    <xf numFmtId="3" fontId="70" fillId="4" borderId="59" xfId="2" applyNumberFormat="1" applyFont="1" applyFill="1" applyBorder="1" applyAlignment="1" applyProtection="1">
      <alignment horizontal="center" vertical="center"/>
      <protection locked="0"/>
    </xf>
    <xf numFmtId="4" fontId="161" fillId="4" borderId="60" xfId="2" applyNumberFormat="1" applyFont="1" applyFill="1" applyBorder="1" applyAlignment="1">
      <alignment horizontal="center" vertical="center"/>
    </xf>
    <xf numFmtId="3" fontId="70" fillId="4" borderId="63" xfId="2" applyNumberFormat="1" applyFont="1" applyFill="1" applyBorder="1" applyAlignment="1" applyProtection="1">
      <alignment horizontal="center" vertical="center"/>
      <protection locked="0"/>
    </xf>
    <xf numFmtId="3" fontId="151" fillId="0" borderId="0" xfId="2" applyNumberFormat="1" applyFont="1"/>
    <xf numFmtId="3" fontId="127" fillId="39" borderId="79" xfId="3" applyNumberFormat="1" applyFont="1" applyFill="1" applyBorder="1" applyAlignment="1">
      <alignment horizontal="center" vertical="center" wrapText="1"/>
    </xf>
    <xf numFmtId="3" fontId="127" fillId="39" borderId="77" xfId="3" applyNumberFormat="1" applyFont="1" applyFill="1" applyBorder="1" applyAlignment="1">
      <alignment horizontal="center" vertical="center" wrapText="1"/>
    </xf>
    <xf numFmtId="3" fontId="127" fillId="39" borderId="78" xfId="3" applyNumberFormat="1" applyFont="1" applyFill="1" applyBorder="1" applyAlignment="1">
      <alignment horizontal="center" vertical="center" wrapText="1"/>
    </xf>
    <xf numFmtId="3" fontId="167" fillId="4" borderId="0" xfId="3" applyNumberFormat="1" applyFont="1" applyFill="1" applyAlignment="1">
      <alignment horizontal="center" vertical="center" wrapText="1"/>
    </xf>
    <xf numFmtId="3" fontId="127" fillId="39" borderId="58" xfId="3" applyNumberFormat="1" applyFont="1" applyFill="1" applyBorder="1" applyAlignment="1">
      <alignment horizontal="center" vertical="center" wrapText="1"/>
    </xf>
    <xf numFmtId="3" fontId="127" fillId="39" borderId="167" xfId="3" applyNumberFormat="1" applyFont="1" applyFill="1" applyBorder="1" applyAlignment="1">
      <alignment horizontal="center" vertical="center" wrapText="1"/>
    </xf>
    <xf numFmtId="3" fontId="127" fillId="39" borderId="179" xfId="3" applyNumberFormat="1" applyFont="1" applyFill="1" applyBorder="1" applyAlignment="1">
      <alignment horizontal="center" vertical="center" wrapText="1"/>
    </xf>
    <xf numFmtId="3" fontId="127" fillId="39" borderId="154" xfId="3" applyNumberFormat="1" applyFont="1" applyFill="1" applyBorder="1" applyAlignment="1">
      <alignment horizontal="center" vertical="center" wrapText="1"/>
    </xf>
    <xf numFmtId="3" fontId="127" fillId="39" borderId="155" xfId="3" applyNumberFormat="1" applyFont="1" applyFill="1" applyBorder="1" applyAlignment="1">
      <alignment horizontal="center" vertical="center" wrapText="1"/>
    </xf>
    <xf numFmtId="3" fontId="127" fillId="39" borderId="163" xfId="3" applyNumberFormat="1" applyFont="1" applyFill="1" applyBorder="1" applyAlignment="1">
      <alignment horizontal="center" vertical="center" wrapText="1"/>
    </xf>
    <xf numFmtId="3" fontId="70" fillId="4" borderId="181" xfId="2" applyNumberFormat="1" applyFont="1" applyFill="1" applyBorder="1" applyAlignment="1" applyProtection="1">
      <alignment horizontal="center" vertical="center"/>
      <protection locked="0"/>
    </xf>
    <xf numFmtId="2" fontId="152" fillId="0" borderId="117" xfId="2" applyNumberFormat="1" applyFont="1" applyBorder="1" applyAlignment="1">
      <alignment horizontal="left" vertical="center" wrapText="1"/>
    </xf>
    <xf numFmtId="3" fontId="70" fillId="4" borderId="183" xfId="2" applyNumberFormat="1" applyFont="1" applyFill="1" applyBorder="1" applyAlignment="1" applyProtection="1">
      <alignment horizontal="center" vertical="center"/>
      <protection locked="0"/>
    </xf>
    <xf numFmtId="4" fontId="161" fillId="4" borderId="184" xfId="2" applyNumberFormat="1" applyFont="1" applyFill="1" applyBorder="1" applyAlignment="1">
      <alignment horizontal="center" vertical="center"/>
    </xf>
    <xf numFmtId="0" fontId="141" fillId="0" borderId="117" xfId="2" applyFont="1" applyBorder="1" applyAlignment="1">
      <alignment vertical="center" wrapText="1"/>
    </xf>
    <xf numFmtId="0" fontId="141" fillId="0" borderId="86" xfId="2" applyFont="1" applyBorder="1" applyAlignment="1">
      <alignment vertical="center" wrapText="1"/>
    </xf>
    <xf numFmtId="0" fontId="95" fillId="4" borderId="183" xfId="3" applyFont="1" applyFill="1" applyBorder="1" applyAlignment="1">
      <alignment horizontal="left" vertical="center" indent="1"/>
    </xf>
    <xf numFmtId="0" fontId="95" fillId="4" borderId="54" xfId="3" applyFont="1" applyFill="1" applyBorder="1" applyAlignment="1">
      <alignment horizontal="left" vertical="center" indent="1"/>
    </xf>
    <xf numFmtId="3" fontId="70" fillId="4" borderId="57" xfId="2" applyNumberFormat="1" applyFont="1" applyFill="1" applyBorder="1" applyAlignment="1" applyProtection="1">
      <alignment horizontal="center" vertical="center"/>
      <protection locked="0"/>
    </xf>
    <xf numFmtId="4" fontId="161" fillId="4" borderId="58" xfId="2" applyNumberFormat="1" applyFont="1" applyFill="1" applyBorder="1" applyAlignment="1">
      <alignment horizontal="center" vertical="center"/>
    </xf>
    <xf numFmtId="3" fontId="127" fillId="39" borderId="166" xfId="3" applyNumberFormat="1" applyFont="1" applyFill="1" applyBorder="1" applyAlignment="1">
      <alignment horizontal="center" vertical="center" wrapText="1"/>
    </xf>
    <xf numFmtId="0" fontId="167" fillId="4" borderId="0" xfId="2" applyFont="1" applyFill="1" applyAlignment="1">
      <alignment horizontal="center" vertical="center" wrapText="1"/>
    </xf>
    <xf numFmtId="3" fontId="184" fillId="39" borderId="154" xfId="3" applyNumberFormat="1" applyFont="1" applyFill="1" applyBorder="1" applyAlignment="1">
      <alignment horizontal="center" vertical="center" wrapText="1"/>
    </xf>
    <xf numFmtId="3" fontId="127" fillId="39" borderId="160" xfId="3" applyNumberFormat="1" applyFont="1" applyFill="1" applyBorder="1" applyAlignment="1">
      <alignment horizontal="center" vertical="center" wrapText="1"/>
    </xf>
    <xf numFmtId="0" fontId="70" fillId="0" borderId="0" xfId="16" applyFont="1" applyAlignment="1">
      <alignment vertical="center"/>
    </xf>
    <xf numFmtId="0" fontId="141" fillId="0" borderId="0" xfId="16" applyFont="1" applyBorder="1" applyAlignment="1">
      <alignment vertical="center" wrapText="1"/>
    </xf>
    <xf numFmtId="0" fontId="143" fillId="0" borderId="0" xfId="16" applyFont="1" applyAlignment="1">
      <alignment vertical="center" wrapText="1"/>
    </xf>
    <xf numFmtId="0" fontId="169" fillId="0" borderId="0" xfId="16" applyFont="1" applyAlignment="1">
      <alignment vertical="center" wrapText="1"/>
    </xf>
    <xf numFmtId="0" fontId="54" fillId="0" borderId="0" xfId="16" applyFont="1" applyAlignment="1">
      <alignment vertical="center"/>
    </xf>
    <xf numFmtId="0" fontId="144" fillId="0" borderId="0" xfId="16" applyFont="1" applyAlignment="1">
      <alignment horizontal="left" vertical="center"/>
    </xf>
    <xf numFmtId="0" fontId="152" fillId="0" borderId="0" xfId="16" applyFont="1"/>
    <xf numFmtId="0" fontId="153" fillId="0" borderId="0" xfId="16" applyFont="1" applyAlignment="1">
      <alignment horizontal="left" vertical="center"/>
    </xf>
    <xf numFmtId="0" fontId="170" fillId="0" borderId="0" xfId="16" applyFont="1" applyAlignment="1">
      <alignment horizontal="left" vertical="center"/>
    </xf>
    <xf numFmtId="0" fontId="54" fillId="0" borderId="0" xfId="16" applyFont="1" applyAlignment="1">
      <alignment horizontal="left" vertical="center"/>
    </xf>
    <xf numFmtId="0" fontId="54" fillId="0" borderId="0" xfId="16" applyFont="1" applyAlignment="1">
      <alignment horizontal="center" vertical="center"/>
    </xf>
    <xf numFmtId="0" fontId="170" fillId="4" borderId="0" xfId="16" applyFont="1" applyFill="1" applyBorder="1" applyAlignment="1">
      <alignment horizontal="left" vertical="center"/>
    </xf>
    <xf numFmtId="0" fontId="138" fillId="0" borderId="0" xfId="16" applyFont="1" applyAlignment="1">
      <alignment vertical="center" wrapText="1"/>
    </xf>
    <xf numFmtId="0" fontId="138" fillId="0" borderId="0" xfId="16" applyFont="1" applyAlignment="1">
      <alignment vertical="center"/>
    </xf>
    <xf numFmtId="0" fontId="95" fillId="4" borderId="53" xfId="16" applyFont="1" applyFill="1" applyBorder="1" applyAlignment="1">
      <alignment horizontal="left" vertical="center" indent="1"/>
    </xf>
    <xf numFmtId="3" fontId="70" fillId="4" borderId="55" xfId="0" applyNumberFormat="1" applyFont="1" applyFill="1" applyBorder="1" applyAlignment="1" applyProtection="1">
      <alignment horizontal="center" vertical="center"/>
      <protection locked="0"/>
    </xf>
    <xf numFmtId="4" fontId="161" fillId="4" borderId="56" xfId="0" applyNumberFormat="1" applyFont="1" applyFill="1" applyBorder="1" applyAlignment="1">
      <alignment horizontal="center" vertical="center"/>
    </xf>
    <xf numFmtId="3" fontId="141" fillId="0" borderId="0" xfId="16" applyNumberFormat="1" applyFont="1" applyBorder="1" applyAlignment="1">
      <alignment vertical="center"/>
    </xf>
    <xf numFmtId="0" fontId="95" fillId="4" borderId="63" xfId="16" applyFont="1" applyFill="1" applyBorder="1" applyAlignment="1">
      <alignment horizontal="left" vertical="center" indent="1"/>
    </xf>
    <xf numFmtId="3" fontId="70" fillId="4" borderId="59" xfId="0" applyNumberFormat="1" applyFont="1" applyFill="1" applyBorder="1" applyAlignment="1" applyProtection="1">
      <alignment horizontal="center" vertical="center"/>
      <protection locked="0"/>
    </xf>
    <xf numFmtId="4" fontId="161" fillId="4" borderId="60" xfId="0" applyNumberFormat="1" applyFont="1" applyFill="1" applyBorder="1" applyAlignment="1">
      <alignment horizontal="center" vertical="center"/>
    </xf>
    <xf numFmtId="0" fontId="95" fillId="4" borderId="54" xfId="16" applyFont="1" applyFill="1" applyBorder="1" applyAlignment="1">
      <alignment horizontal="left" vertical="center" indent="1"/>
    </xf>
    <xf numFmtId="3" fontId="70" fillId="4" borderId="57" xfId="0" applyNumberFormat="1" applyFont="1" applyFill="1" applyBorder="1" applyAlignment="1" applyProtection="1">
      <alignment horizontal="center" vertical="center"/>
      <protection locked="0"/>
    </xf>
    <xf numFmtId="4" fontId="161" fillId="4" borderId="58" xfId="0" applyNumberFormat="1" applyFont="1" applyFill="1" applyBorder="1" applyAlignment="1">
      <alignment horizontal="center" vertical="center"/>
    </xf>
    <xf numFmtId="3" fontId="138" fillId="0" borderId="0" xfId="16" applyNumberFormat="1" applyFont="1" applyBorder="1" applyAlignment="1">
      <alignment horizontal="center" vertical="center" wrapText="1"/>
    </xf>
    <xf numFmtId="4" fontId="138" fillId="0" borderId="0" xfId="16" applyNumberFormat="1" applyFont="1" applyBorder="1" applyAlignment="1">
      <alignment horizontal="center" vertical="center" wrapText="1"/>
    </xf>
    <xf numFmtId="2" fontId="153" fillId="0" borderId="0" xfId="16" applyNumberFormat="1" applyFont="1" applyAlignment="1">
      <alignment vertical="center" wrapText="1"/>
    </xf>
    <xf numFmtId="0" fontId="153" fillId="0" borderId="0" xfId="16" applyFont="1" applyBorder="1" applyAlignment="1">
      <alignment vertical="center" wrapText="1"/>
    </xf>
    <xf numFmtId="0" fontId="144" fillId="0" borderId="0" xfId="16" applyFont="1" applyAlignment="1">
      <alignment vertical="center" wrapText="1"/>
    </xf>
    <xf numFmtId="3" fontId="55" fillId="39" borderId="154" xfId="16" applyNumberFormat="1" applyFont="1" applyFill="1" applyBorder="1" applyAlignment="1">
      <alignment horizontal="center" vertical="center" wrapText="1"/>
    </xf>
    <xf numFmtId="3" fontId="55" fillId="39" borderId="166" xfId="16" applyNumberFormat="1" applyFont="1" applyFill="1" applyBorder="1" applyAlignment="1">
      <alignment horizontal="center" vertical="center" wrapText="1"/>
    </xf>
    <xf numFmtId="3" fontId="55" fillId="39" borderId="155" xfId="16" applyNumberFormat="1" applyFont="1" applyFill="1" applyBorder="1" applyAlignment="1">
      <alignment horizontal="center" vertical="center" wrapText="1"/>
    </xf>
    <xf numFmtId="3" fontId="55" fillId="39" borderId="71" xfId="16" applyNumberFormat="1" applyFont="1" applyFill="1" applyBorder="1" applyAlignment="1">
      <alignment horizontal="center" vertical="center" wrapText="1"/>
    </xf>
    <xf numFmtId="0" fontId="70" fillId="4" borderId="0" xfId="16" applyFont="1" applyFill="1" applyAlignment="1">
      <alignment vertical="center"/>
    </xf>
    <xf numFmtId="0" fontId="10" fillId="0" borderId="0" xfId="16" applyFont="1" applyBorder="1"/>
    <xf numFmtId="0" fontId="10" fillId="4" borderId="0" xfId="16" applyFont="1" applyFill="1" applyBorder="1"/>
    <xf numFmtId="0" fontId="142" fillId="4" borderId="0" xfId="16" applyFont="1" applyFill="1" applyAlignment="1">
      <alignment horizontal="right" vertical="center"/>
    </xf>
    <xf numFmtId="0" fontId="144" fillId="4" borderId="0" xfId="16" applyFont="1" applyFill="1" applyAlignment="1">
      <alignment horizontal="left" vertical="center"/>
    </xf>
    <xf numFmtId="0" fontId="152" fillId="4" borderId="0" xfId="16" applyFont="1" applyFill="1" applyAlignment="1">
      <alignment horizontal="center"/>
    </xf>
    <xf numFmtId="3" fontId="144" fillId="4" borderId="0" xfId="16" applyNumberFormat="1" applyFont="1" applyFill="1" applyAlignment="1">
      <alignment horizontal="left" vertical="center"/>
    </xf>
    <xf numFmtId="0" fontId="10" fillId="4" borderId="0" xfId="16" applyFont="1" applyFill="1" applyAlignment="1">
      <alignment horizontal="left" vertical="center"/>
    </xf>
    <xf numFmtId="0" fontId="153" fillId="4" borderId="0" xfId="16" applyFont="1" applyFill="1" applyAlignment="1">
      <alignment horizontal="left" vertical="center"/>
    </xf>
    <xf numFmtId="0" fontId="138" fillId="4" borderId="0" xfId="16" applyFont="1" applyFill="1" applyAlignment="1">
      <alignment vertical="center"/>
    </xf>
    <xf numFmtId="0" fontId="111" fillId="4" borderId="0" xfId="16" applyFont="1" applyFill="1" applyAlignment="1">
      <alignment vertical="center"/>
    </xf>
    <xf numFmtId="0" fontId="54" fillId="4" borderId="0" xfId="16" applyFont="1" applyFill="1" applyAlignment="1">
      <alignment horizontal="left" vertical="center"/>
    </xf>
    <xf numFmtId="0" fontId="138" fillId="4" borderId="0" xfId="16" applyFont="1" applyFill="1" applyAlignment="1">
      <alignment vertical="center" wrapText="1"/>
    </xf>
    <xf numFmtId="0" fontId="54" fillId="0" borderId="0" xfId="5" applyFont="1" applyAlignment="1">
      <alignment vertical="center"/>
    </xf>
    <xf numFmtId="3" fontId="70" fillId="0" borderId="0" xfId="16" applyNumberFormat="1" applyFont="1" applyBorder="1" applyAlignment="1">
      <alignment horizontal="center" vertical="center"/>
    </xf>
    <xf numFmtId="169" fontId="70" fillId="0" borderId="0" xfId="16" applyNumberFormat="1" applyFont="1" applyBorder="1" applyAlignment="1">
      <alignment horizontal="center" vertical="center"/>
    </xf>
    <xf numFmtId="4" fontId="70" fillId="0" borderId="0" xfId="16" applyNumberFormat="1" applyFont="1" applyBorder="1" applyAlignment="1">
      <alignment horizontal="center" vertical="center"/>
    </xf>
    <xf numFmtId="0" fontId="70" fillId="0" borderId="0" xfId="16" applyFont="1" applyBorder="1" applyAlignment="1">
      <alignment horizontal="center" vertical="center" wrapText="1"/>
    </xf>
    <xf numFmtId="0" fontId="70" fillId="4" borderId="0" xfId="16" applyFont="1" applyFill="1" applyBorder="1" applyAlignment="1">
      <alignment horizontal="center" vertical="center" wrapText="1"/>
    </xf>
    <xf numFmtId="3" fontId="70" fillId="4" borderId="0" xfId="16" applyNumberFormat="1" applyFont="1" applyFill="1" applyBorder="1" applyAlignment="1">
      <alignment horizontal="center" vertical="center"/>
    </xf>
    <xf numFmtId="4" fontId="70" fillId="4" borderId="0" xfId="16" applyNumberFormat="1" applyFont="1" applyFill="1" applyBorder="1" applyAlignment="1">
      <alignment horizontal="center" vertical="center"/>
    </xf>
    <xf numFmtId="0" fontId="70" fillId="0" borderId="0" xfId="16" applyFont="1"/>
    <xf numFmtId="0" fontId="193" fillId="0" borderId="0" xfId="0" applyFont="1" applyAlignment="1">
      <alignment horizontal="left" vertical="center"/>
    </xf>
    <xf numFmtId="0" fontId="190" fillId="0" borderId="0" xfId="0" applyFont="1" applyAlignment="1">
      <alignment vertical="center"/>
    </xf>
    <xf numFmtId="0" fontId="70" fillId="0" borderId="0" xfId="0" applyFont="1" applyAlignment="1">
      <alignment horizontal="left" vertical="center"/>
    </xf>
    <xf numFmtId="0" fontId="193" fillId="0" borderId="0" xfId="0" applyFont="1"/>
    <xf numFmtId="3" fontId="54" fillId="4" borderId="0" xfId="0" applyNumberFormat="1" applyFont="1" applyFill="1" applyBorder="1"/>
    <xf numFmtId="10" fontId="54" fillId="4" borderId="0" xfId="0" applyNumberFormat="1" applyFont="1" applyFill="1" applyBorder="1"/>
    <xf numFmtId="169" fontId="55" fillId="4" borderId="0" xfId="0" applyNumberFormat="1" applyFont="1" applyFill="1" applyBorder="1"/>
    <xf numFmtId="0" fontId="194" fillId="0" borderId="0" xfId="2" applyFont="1" applyAlignment="1">
      <alignment vertical="center" wrapText="1"/>
    </xf>
    <xf numFmtId="0" fontId="195" fillId="0" borderId="0" xfId="2" applyFont="1"/>
    <xf numFmtId="0" fontId="196" fillId="0" borderId="0" xfId="2" applyFont="1" applyAlignment="1">
      <alignment horizontal="center"/>
    </xf>
    <xf numFmtId="0" fontId="198" fillId="0" borderId="0" xfId="2" applyFont="1" applyAlignment="1">
      <alignment horizontal="center" vertical="center" wrapText="1"/>
    </xf>
    <xf numFmtId="3" fontId="197" fillId="4" borderId="0" xfId="3" applyNumberFormat="1" applyFont="1" applyFill="1" applyAlignment="1">
      <alignment horizontal="center" vertical="center" wrapText="1"/>
    </xf>
    <xf numFmtId="0" fontId="197" fillId="4" borderId="0" xfId="2" applyFont="1" applyFill="1" applyAlignment="1">
      <alignment vertical="center" wrapText="1"/>
    </xf>
    <xf numFmtId="0" fontId="198" fillId="0" borderId="0" xfId="2" applyFont="1" applyAlignment="1">
      <alignment vertical="center" wrapText="1"/>
    </xf>
    <xf numFmtId="3" fontId="199" fillId="4" borderId="0" xfId="3" applyNumberFormat="1" applyFont="1" applyFill="1" applyAlignment="1">
      <alignment horizontal="center" vertical="center" wrapText="1"/>
    </xf>
    <xf numFmtId="0" fontId="200" fillId="0" borderId="0" xfId="2" applyFont="1" applyAlignment="1">
      <alignment horizontal="center" vertical="center" wrapText="1"/>
    </xf>
    <xf numFmtId="0" fontId="201" fillId="4" borderId="53" xfId="3" applyFont="1" applyFill="1" applyBorder="1" applyAlignment="1">
      <alignment horizontal="left" vertical="center" indent="1"/>
    </xf>
    <xf numFmtId="168" fontId="202" fillId="4" borderId="56" xfId="2" applyNumberFormat="1" applyFont="1" applyFill="1" applyBorder="1" applyAlignment="1" applyProtection="1">
      <alignment horizontal="center" vertical="center"/>
      <protection locked="0"/>
    </xf>
    <xf numFmtId="3" fontId="147" fillId="4" borderId="0" xfId="2" applyNumberFormat="1" applyFont="1" applyFill="1" applyAlignment="1" applyProtection="1">
      <alignment horizontal="center" vertical="center"/>
      <protection locked="0"/>
    </xf>
    <xf numFmtId="168" fontId="202" fillId="4" borderId="53" xfId="2" applyNumberFormat="1" applyFont="1" applyFill="1" applyBorder="1" applyAlignment="1" applyProtection="1">
      <alignment horizontal="center" vertical="center"/>
      <protection locked="0"/>
    </xf>
    <xf numFmtId="0" fontId="200" fillId="0" borderId="0" xfId="2" applyFont="1" applyAlignment="1">
      <alignment vertical="center" wrapText="1"/>
    </xf>
    <xf numFmtId="0" fontId="201" fillId="4" borderId="63" xfId="3" applyFont="1" applyFill="1" applyBorder="1" applyAlignment="1">
      <alignment horizontal="left" vertical="center" indent="1"/>
    </xf>
    <xf numFmtId="168" fontId="202" fillId="4" borderId="60" xfId="2" applyNumberFormat="1" applyFont="1" applyFill="1" applyBorder="1" applyAlignment="1" applyProtection="1">
      <alignment horizontal="center" vertical="center"/>
      <protection locked="0"/>
    </xf>
    <xf numFmtId="168" fontId="202" fillId="4" borderId="63" xfId="2" applyNumberFormat="1" applyFont="1" applyFill="1" applyBorder="1" applyAlignment="1" applyProtection="1">
      <alignment horizontal="center" vertical="center"/>
      <protection locked="0"/>
    </xf>
    <xf numFmtId="0" fontId="201" fillId="4" borderId="54" xfId="3" applyFont="1" applyFill="1" applyBorder="1" applyAlignment="1">
      <alignment horizontal="left" vertical="center" indent="1"/>
    </xf>
    <xf numFmtId="168" fontId="202" fillId="4" borderId="58" xfId="2" applyNumberFormat="1" applyFont="1" applyFill="1" applyBorder="1" applyAlignment="1" applyProtection="1">
      <alignment horizontal="center" vertical="center"/>
      <protection locked="0"/>
    </xf>
    <xf numFmtId="168" fontId="202" fillId="4" borderId="54" xfId="2" applyNumberFormat="1" applyFont="1" applyFill="1" applyBorder="1" applyAlignment="1" applyProtection="1">
      <alignment horizontal="center" vertical="center"/>
      <protection locked="0"/>
    </xf>
    <xf numFmtId="2" fontId="196" fillId="0" borderId="0" xfId="2" applyNumberFormat="1" applyFont="1" applyAlignment="1">
      <alignment horizontal="left" vertical="center" wrapText="1"/>
    </xf>
    <xf numFmtId="3" fontId="195" fillId="0" borderId="0" xfId="2" applyNumberFormat="1" applyFont="1"/>
    <xf numFmtId="168" fontId="161" fillId="4" borderId="53" xfId="2" applyNumberFormat="1" applyFont="1" applyFill="1" applyBorder="1" applyAlignment="1" applyProtection="1">
      <alignment horizontal="center" vertical="center"/>
      <protection locked="0"/>
    </xf>
    <xf numFmtId="168" fontId="161" fillId="4" borderId="63" xfId="2" applyNumberFormat="1" applyFont="1" applyFill="1" applyBorder="1" applyAlignment="1" applyProtection="1">
      <alignment horizontal="center" vertical="center"/>
      <protection locked="0"/>
    </xf>
    <xf numFmtId="168" fontId="161" fillId="4" borderId="54" xfId="2" applyNumberFormat="1" applyFont="1" applyFill="1" applyBorder="1" applyAlignment="1" applyProtection="1">
      <alignment horizontal="center" vertical="center"/>
      <protection locked="0"/>
    </xf>
    <xf numFmtId="0" fontId="54" fillId="4" borderId="0" xfId="0" applyFont="1" applyFill="1"/>
    <xf numFmtId="0" fontId="170" fillId="4" borderId="0" xfId="0" applyFont="1" applyFill="1" applyBorder="1"/>
    <xf numFmtId="0" fontId="95" fillId="5" borderId="55" xfId="0" applyFont="1" applyFill="1" applyBorder="1"/>
    <xf numFmtId="169" fontId="70" fillId="5" borderId="64" xfId="0" applyNumberFormat="1" applyFont="1" applyFill="1" applyBorder="1" applyAlignment="1">
      <alignment horizontal="center"/>
    </xf>
    <xf numFmtId="169" fontId="70" fillId="5" borderId="56" xfId="0" applyNumberFormat="1" applyFont="1" applyFill="1" applyBorder="1" applyAlignment="1">
      <alignment horizontal="center"/>
    </xf>
    <xf numFmtId="0" fontId="193" fillId="4" borderId="0" xfId="0" applyFont="1" applyFill="1" applyBorder="1"/>
    <xf numFmtId="0" fontId="95" fillId="4" borderId="59" xfId="0" applyFont="1" applyFill="1" applyBorder="1"/>
    <xf numFmtId="169" fontId="70" fillId="4" borderId="0" xfId="0" applyNumberFormat="1" applyFont="1" applyFill="1" applyBorder="1" applyAlignment="1">
      <alignment horizontal="center"/>
    </xf>
    <xf numFmtId="169" fontId="70" fillId="4" borderId="60" xfId="0" applyNumberFormat="1" applyFont="1" applyFill="1" applyBorder="1" applyAlignment="1">
      <alignment horizontal="center"/>
    </xf>
    <xf numFmtId="0" fontId="95" fillId="5" borderId="59" xfId="0" applyFont="1" applyFill="1" applyBorder="1"/>
    <xf numFmtId="169" fontId="70" fillId="5" borderId="0" xfId="0" applyNumberFormat="1" applyFont="1" applyFill="1" applyBorder="1" applyAlignment="1">
      <alignment horizontal="center"/>
    </xf>
    <xf numFmtId="169" fontId="70" fillId="5" borderId="60" xfId="0" applyNumberFormat="1" applyFont="1" applyFill="1" applyBorder="1" applyAlignment="1">
      <alignment horizontal="center"/>
    </xf>
    <xf numFmtId="0" fontId="95" fillId="4" borderId="57" xfId="0" applyFont="1" applyFill="1" applyBorder="1"/>
    <xf numFmtId="169" fontId="70" fillId="4" borderId="65" xfId="0" applyNumberFormat="1" applyFont="1" applyFill="1" applyBorder="1" applyAlignment="1">
      <alignment horizontal="center"/>
    </xf>
    <xf numFmtId="169" fontId="70" fillId="4" borderId="58" xfId="0" applyNumberFormat="1" applyFont="1" applyFill="1" applyBorder="1" applyAlignment="1">
      <alignment horizontal="center"/>
    </xf>
    <xf numFmtId="0" fontId="55" fillId="38" borderId="0" xfId="0" applyFont="1" applyFill="1" applyBorder="1" applyAlignment="1">
      <alignment horizontal="center" vertical="center" wrapText="1"/>
    </xf>
    <xf numFmtId="0" fontId="55" fillId="38" borderId="155" xfId="0" applyFont="1" applyFill="1" applyBorder="1" applyAlignment="1">
      <alignment horizontal="center" vertical="center"/>
    </xf>
    <xf numFmtId="0" fontId="55" fillId="38" borderId="166" xfId="0" applyFont="1" applyFill="1" applyBorder="1" applyAlignment="1">
      <alignment horizontal="center" vertical="center" wrapText="1"/>
    </xf>
    <xf numFmtId="0" fontId="55" fillId="38" borderId="154" xfId="0" applyFont="1" applyFill="1" applyBorder="1" applyAlignment="1">
      <alignment horizontal="center" vertical="center"/>
    </xf>
    <xf numFmtId="0" fontId="55" fillId="39" borderId="65" xfId="0" applyFont="1" applyFill="1" applyBorder="1" applyAlignment="1">
      <alignment horizontal="center" vertical="center" wrapText="1"/>
    </xf>
    <xf numFmtId="0" fontId="191" fillId="0" borderId="0" xfId="0" applyFont="1" applyAlignment="1">
      <alignment vertical="center"/>
    </xf>
    <xf numFmtId="0" fontId="193" fillId="0" borderId="0" xfId="0" applyFont="1" applyAlignment="1" applyProtection="1">
      <alignment vertical="center" wrapText="1"/>
      <protection locked="0"/>
    </xf>
    <xf numFmtId="0" fontId="192" fillId="0" borderId="0" xfId="0" applyFont="1" applyAlignment="1" applyProtection="1">
      <alignment vertical="center" wrapText="1"/>
      <protection locked="0"/>
    </xf>
    <xf numFmtId="0" fontId="193" fillId="0" borderId="0" xfId="0" applyFont="1" applyBorder="1"/>
    <xf numFmtId="0" fontId="111" fillId="0" borderId="53" xfId="0" applyFont="1" applyBorder="1"/>
    <xf numFmtId="170" fontId="10" fillId="0" borderId="55" xfId="0" applyNumberFormat="1" applyFont="1" applyBorder="1" applyAlignment="1">
      <alignment horizontal="center"/>
    </xf>
    <xf numFmtId="2" fontId="203" fillId="0" borderId="56" xfId="0" applyNumberFormat="1" applyFont="1" applyBorder="1" applyAlignment="1">
      <alignment horizontal="center"/>
    </xf>
    <xf numFmtId="0" fontId="111" fillId="0" borderId="63" xfId="0" applyFont="1" applyBorder="1"/>
    <xf numFmtId="170" fontId="10" fillId="0" borderId="59" xfId="0" applyNumberFormat="1" applyFont="1" applyBorder="1" applyAlignment="1">
      <alignment horizontal="center"/>
    </xf>
    <xf numFmtId="2" fontId="203" fillId="0" borderId="60" xfId="0" applyNumberFormat="1" applyFont="1" applyBorder="1" applyAlignment="1">
      <alignment horizontal="center"/>
    </xf>
    <xf numFmtId="0" fontId="111" fillId="0" borderId="54" xfId="0" applyFont="1" applyBorder="1"/>
    <xf numFmtId="170" fontId="10" fillId="0" borderId="57" xfId="0" applyNumberFormat="1" applyFont="1" applyBorder="1" applyAlignment="1">
      <alignment horizontal="center"/>
    </xf>
    <xf numFmtId="2" fontId="203" fillId="0" borderId="58" xfId="0" applyNumberFormat="1" applyFont="1" applyBorder="1" applyAlignment="1">
      <alignment horizontal="center"/>
    </xf>
    <xf numFmtId="0" fontId="179" fillId="0" borderId="0" xfId="0" applyFont="1"/>
    <xf numFmtId="49" fontId="153" fillId="0" borderId="0" xfId="0" applyNumberFormat="1" applyFont="1" applyAlignment="1">
      <alignment vertical="center" wrapText="1"/>
    </xf>
    <xf numFmtId="0" fontId="95" fillId="5" borderId="16" xfId="0" applyFont="1" applyFill="1" applyBorder="1"/>
    <xf numFmtId="169" fontId="70" fillId="5" borderId="17" xfId="0" applyNumberFormat="1" applyFont="1" applyFill="1" applyBorder="1" applyAlignment="1">
      <alignment horizontal="center"/>
    </xf>
    <xf numFmtId="0" fontId="95" fillId="4" borderId="16" xfId="0" applyFont="1" applyFill="1" applyBorder="1"/>
    <xf numFmtId="169" fontId="70" fillId="4" borderId="17" xfId="0" applyNumberFormat="1" applyFont="1" applyFill="1" applyBorder="1" applyAlignment="1">
      <alignment horizontal="center"/>
    </xf>
    <xf numFmtId="0" fontId="55" fillId="38" borderId="65" xfId="0" applyFont="1" applyFill="1" applyBorder="1" applyAlignment="1">
      <alignment horizontal="center" vertical="center" wrapText="1"/>
    </xf>
    <xf numFmtId="0" fontId="55" fillId="38" borderId="163" xfId="0" applyFont="1" applyFill="1" applyBorder="1" applyAlignment="1">
      <alignment horizontal="center" vertical="center" wrapText="1"/>
    </xf>
    <xf numFmtId="0" fontId="55" fillId="38" borderId="134" xfId="0" applyFont="1" applyFill="1" applyBorder="1" applyAlignment="1">
      <alignment horizontal="center" vertical="center" wrapText="1"/>
    </xf>
    <xf numFmtId="0" fontId="70" fillId="0" borderId="86" xfId="0" applyFont="1" applyBorder="1"/>
    <xf numFmtId="0" fontId="95" fillId="5" borderId="175" xfId="0" applyFont="1" applyFill="1" applyBorder="1"/>
    <xf numFmtId="169" fontId="70" fillId="5" borderId="117" xfId="0" applyNumberFormat="1" applyFont="1" applyFill="1" applyBorder="1" applyAlignment="1">
      <alignment horizontal="center"/>
    </xf>
    <xf numFmtId="0" fontId="70" fillId="0" borderId="195" xfId="0" applyFont="1" applyBorder="1"/>
    <xf numFmtId="169" fontId="70" fillId="5" borderId="196" xfId="0" applyNumberFormat="1" applyFont="1" applyFill="1" applyBorder="1" applyAlignment="1">
      <alignment horizontal="center"/>
    </xf>
    <xf numFmtId="0" fontId="193" fillId="4" borderId="101" xfId="0" applyFont="1" applyFill="1" applyBorder="1"/>
    <xf numFmtId="169" fontId="70" fillId="5" borderId="197" xfId="0" applyNumberFormat="1" applyFont="1" applyFill="1" applyBorder="1" applyAlignment="1">
      <alignment horizontal="center"/>
    </xf>
    <xf numFmtId="0" fontId="95" fillId="4" borderId="101" xfId="0" applyFont="1" applyFill="1" applyBorder="1"/>
    <xf numFmtId="169" fontId="70" fillId="4" borderId="86" xfId="0" applyNumberFormat="1" applyFont="1" applyFill="1" applyBorder="1" applyAlignment="1">
      <alignment horizontal="center"/>
    </xf>
    <xf numFmtId="0" fontId="95" fillId="5" borderId="101" xfId="0" applyFont="1" applyFill="1" applyBorder="1"/>
    <xf numFmtId="169" fontId="70" fillId="5" borderId="86" xfId="0" applyNumberFormat="1" applyFont="1" applyFill="1" applyBorder="1" applyAlignment="1">
      <alignment horizontal="center"/>
    </xf>
    <xf numFmtId="0" fontId="95" fillId="5" borderId="185" xfId="0" applyFont="1" applyFill="1" applyBorder="1"/>
    <xf numFmtId="169" fontId="70" fillId="5" borderId="142" xfId="0" applyNumberFormat="1" applyFont="1" applyFill="1" applyBorder="1" applyAlignment="1">
      <alignment horizontal="center"/>
    </xf>
    <xf numFmtId="169" fontId="70" fillId="5" borderId="198" xfId="0" applyNumberFormat="1" applyFont="1" applyFill="1" applyBorder="1" applyAlignment="1">
      <alignment horizontal="center"/>
    </xf>
    <xf numFmtId="170" fontId="10" fillId="41" borderId="59" xfId="0" applyNumberFormat="1" applyFont="1" applyFill="1" applyBorder="1" applyAlignment="1">
      <alignment horizontal="center"/>
    </xf>
    <xf numFmtId="0" fontId="70" fillId="3" borderId="0" xfId="2" applyFont="1" applyFill="1" applyAlignment="1">
      <alignment vertical="center" wrapText="1"/>
    </xf>
    <xf numFmtId="14" fontId="54" fillId="0" borderId="0" xfId="2" applyNumberFormat="1" applyFont="1" applyAlignment="1">
      <alignment vertical="center"/>
    </xf>
    <xf numFmtId="0" fontId="170" fillId="3" borderId="0" xfId="2" applyFont="1" applyFill="1" applyAlignment="1">
      <alignment horizontal="left" vertical="center"/>
    </xf>
    <xf numFmtId="0" fontId="166" fillId="0" borderId="11" xfId="2" applyFont="1" applyBorder="1" applyAlignment="1">
      <alignment vertical="center" wrapText="1"/>
    </xf>
    <xf numFmtId="0" fontId="95" fillId="3" borderId="0" xfId="2" applyFont="1" applyFill="1" applyAlignment="1">
      <alignment vertical="center" wrapText="1"/>
    </xf>
    <xf numFmtId="3" fontId="155" fillId="0" borderId="56" xfId="0" applyNumberFormat="1" applyFont="1" applyBorder="1" applyAlignment="1">
      <alignment horizontal="center" vertical="center"/>
    </xf>
    <xf numFmtId="3" fontId="70" fillId="0" borderId="0" xfId="2" applyNumberFormat="1" applyFont="1" applyAlignment="1">
      <alignment horizontal="center" vertical="center"/>
    </xf>
    <xf numFmtId="3" fontId="70" fillId="0" borderId="0" xfId="2" applyNumberFormat="1" applyFont="1" applyAlignment="1">
      <alignment horizontal="center" vertical="center" wrapText="1"/>
    </xf>
    <xf numFmtId="0" fontId="154" fillId="0" borderId="54" xfId="2" applyFont="1" applyBorder="1" applyAlignment="1">
      <alignment vertical="center" wrapText="1"/>
    </xf>
    <xf numFmtId="0" fontId="143" fillId="0" borderId="57" xfId="2" applyFont="1" applyBorder="1" applyAlignment="1">
      <alignment horizontal="center" vertical="center" wrapText="1"/>
    </xf>
    <xf numFmtId="3" fontId="155" fillId="0" borderId="11" xfId="0" applyNumberFormat="1" applyFont="1" applyBorder="1" applyAlignment="1">
      <alignment horizontal="center" vertical="center"/>
    </xf>
    <xf numFmtId="0" fontId="95" fillId="0" borderId="101" xfId="2" applyFont="1" applyBorder="1" applyAlignment="1">
      <alignment horizontal="center" vertical="center" wrapText="1"/>
    </xf>
    <xf numFmtId="0" fontId="54" fillId="0" borderId="0" xfId="3" applyFont="1"/>
    <xf numFmtId="0" fontId="193" fillId="0" borderId="0" xfId="3" applyFont="1" applyAlignment="1">
      <alignment horizontal="left" vertical="center"/>
    </xf>
    <xf numFmtId="0" fontId="190" fillId="0" borderId="0" xfId="3" applyFont="1" applyAlignment="1">
      <alignment vertical="center"/>
    </xf>
    <xf numFmtId="0" fontId="191" fillId="0" borderId="0" xfId="3" applyFont="1" applyAlignment="1">
      <alignment vertical="center"/>
    </xf>
    <xf numFmtId="0" fontId="153" fillId="0" borderId="0" xfId="3" applyFont="1" applyAlignment="1">
      <alignment horizontal="left" vertical="center"/>
    </xf>
    <xf numFmtId="0" fontId="193" fillId="0" borderId="0" xfId="3" applyFont="1" applyAlignment="1" applyProtection="1">
      <alignment vertical="center" wrapText="1"/>
      <protection locked="0"/>
    </xf>
    <xf numFmtId="0" fontId="192" fillId="0" borderId="0" xfId="3" applyFont="1" applyAlignment="1" applyProtection="1">
      <alignment vertical="center" wrapText="1"/>
      <protection locked="0"/>
    </xf>
    <xf numFmtId="0" fontId="70" fillId="0" borderId="0" xfId="3" applyFont="1"/>
    <xf numFmtId="0" fontId="190" fillId="0" borderId="0" xfId="3" applyFont="1" applyAlignment="1">
      <alignment vertical="center" wrapText="1"/>
    </xf>
    <xf numFmtId="0" fontId="111" fillId="4" borderId="16" xfId="3" applyFont="1" applyFill="1" applyBorder="1"/>
    <xf numFmtId="170" fontId="161" fillId="4" borderId="56" xfId="15" applyNumberFormat="1" applyFont="1" applyFill="1" applyBorder="1" applyAlignment="1" applyProtection="1">
      <alignment horizontal="center" vertical="center"/>
      <protection locked="0"/>
    </xf>
    <xf numFmtId="170" fontId="161" fillId="4" borderId="60" xfId="15" applyNumberFormat="1" applyFont="1" applyFill="1" applyBorder="1" applyAlignment="1" applyProtection="1">
      <alignment horizontal="center" vertical="center"/>
      <protection locked="0"/>
    </xf>
    <xf numFmtId="3" fontId="70" fillId="4" borderId="54" xfId="2" applyNumberFormat="1" applyFont="1" applyFill="1" applyBorder="1" applyAlignment="1" applyProtection="1">
      <alignment horizontal="center" vertical="center"/>
      <protection locked="0"/>
    </xf>
    <xf numFmtId="170" fontId="161" fillId="4" borderId="58" xfId="15" applyNumberFormat="1" applyFont="1" applyFill="1" applyBorder="1" applyAlignment="1" applyProtection="1">
      <alignment horizontal="center" vertical="center"/>
      <protection locked="0"/>
    </xf>
    <xf numFmtId="0" fontId="170" fillId="0" borderId="0" xfId="3" applyFont="1"/>
    <xf numFmtId="0" fontId="179" fillId="0" borderId="0" xfId="3" applyFont="1"/>
    <xf numFmtId="0" fontId="55" fillId="39" borderId="59" xfId="3" applyFont="1" applyFill="1" applyBorder="1" applyAlignment="1">
      <alignment horizontal="center" vertical="center" wrapText="1"/>
    </xf>
    <xf numFmtId="0" fontId="170" fillId="39" borderId="64" xfId="3" applyFont="1" applyFill="1" applyBorder="1"/>
    <xf numFmtId="0" fontId="170" fillId="39" borderId="56" xfId="3" applyFont="1" applyFill="1" applyBorder="1"/>
    <xf numFmtId="0" fontId="127" fillId="40" borderId="163" xfId="3" applyFont="1" applyFill="1" applyBorder="1" applyAlignment="1">
      <alignment horizontal="center" vertical="center" wrapText="1"/>
    </xf>
    <xf numFmtId="0" fontId="127" fillId="40" borderId="78" xfId="3" applyFont="1" applyFill="1" applyBorder="1" applyAlignment="1">
      <alignment horizontal="center" vertical="center" wrapText="1"/>
    </xf>
    <xf numFmtId="0" fontId="127" fillId="40" borderId="154" xfId="3" applyFont="1" applyFill="1" applyBorder="1" applyAlignment="1">
      <alignment horizontal="center" vertical="center" wrapText="1"/>
    </xf>
    <xf numFmtId="0" fontId="127" fillId="40" borderId="166" xfId="3" applyFont="1" applyFill="1" applyBorder="1" applyAlignment="1">
      <alignment horizontal="center" vertical="center" wrapText="1"/>
    </xf>
    <xf numFmtId="0" fontId="166" fillId="0" borderId="0" xfId="3" applyFont="1" applyAlignment="1">
      <alignment horizontal="center" vertical="center" wrapText="1"/>
    </xf>
    <xf numFmtId="0" fontId="111" fillId="4" borderId="53" xfId="3" applyFont="1" applyFill="1" applyBorder="1"/>
    <xf numFmtId="0" fontId="111" fillId="4" borderId="63" xfId="3" applyFont="1" applyFill="1" applyBorder="1"/>
    <xf numFmtId="0" fontId="111" fillId="4" borderId="54" xfId="3" applyFont="1" applyFill="1" applyBorder="1"/>
    <xf numFmtId="0" fontId="55" fillId="39" borderId="155" xfId="3" applyFont="1" applyFill="1" applyBorder="1" applyAlignment="1">
      <alignment horizontal="center" vertical="center" wrapText="1"/>
    </xf>
    <xf numFmtId="0" fontId="55" fillId="39" borderId="154" xfId="3" applyFont="1" applyFill="1" applyBorder="1" applyAlignment="1">
      <alignment horizontal="center" vertical="center" wrapText="1"/>
    </xf>
    <xf numFmtId="0" fontId="55" fillId="39" borderId="163" xfId="3" applyFont="1" applyFill="1" applyBorder="1" applyAlignment="1">
      <alignment horizontal="center" vertical="center" wrapText="1"/>
    </xf>
    <xf numFmtId="3" fontId="70" fillId="4" borderId="0" xfId="0" applyNumberFormat="1" applyFont="1" applyFill="1" applyBorder="1"/>
    <xf numFmtId="10" fontId="70" fillId="4" borderId="0" xfId="0" applyNumberFormat="1" applyFont="1" applyFill="1" applyBorder="1"/>
    <xf numFmtId="0" fontId="138" fillId="0" borderId="0" xfId="16" applyFont="1" applyAlignment="1">
      <alignment horizontal="center" vertical="center" wrapText="1"/>
    </xf>
    <xf numFmtId="0" fontId="166" fillId="0" borderId="0" xfId="16" applyFont="1" applyBorder="1" applyAlignment="1">
      <alignment vertical="center" wrapText="1"/>
    </xf>
    <xf numFmtId="0" fontId="166" fillId="0" borderId="0" xfId="16" applyFont="1" applyBorder="1" applyAlignment="1">
      <alignment horizontal="center" vertical="center" wrapText="1"/>
    </xf>
    <xf numFmtId="0" fontId="166" fillId="0" borderId="0" xfId="16" applyFont="1" applyAlignment="1">
      <alignment vertical="center" wrapText="1"/>
    </xf>
    <xf numFmtId="0" fontId="166" fillId="0" borderId="63" xfId="16" applyFont="1" applyBorder="1" applyAlignment="1">
      <alignment vertical="center" wrapText="1"/>
    </xf>
    <xf numFmtId="0" fontId="141" fillId="0" borderId="0" xfId="16" applyFont="1" applyBorder="1" applyAlignment="1">
      <alignment horizontal="center" vertical="center" wrapText="1"/>
    </xf>
    <xf numFmtId="0" fontId="142" fillId="0" borderId="0" xfId="16" applyFont="1" applyBorder="1" applyAlignment="1">
      <alignment horizontal="center" vertical="center" wrapText="1"/>
    </xf>
    <xf numFmtId="0" fontId="152" fillId="0" borderId="0" xfId="16" applyFont="1" applyAlignment="1">
      <alignment horizontal="center"/>
    </xf>
    <xf numFmtId="0" fontId="144" fillId="0" borderId="0" xfId="16" applyFont="1" applyBorder="1" applyAlignment="1">
      <alignment horizontal="center" vertical="center"/>
    </xf>
    <xf numFmtId="0" fontId="144" fillId="0" borderId="0" xfId="16" applyFont="1" applyBorder="1" applyAlignment="1">
      <alignment horizontal="left" vertical="center"/>
    </xf>
    <xf numFmtId="0" fontId="170" fillId="0" borderId="0" xfId="16" applyFont="1" applyBorder="1" applyAlignment="1">
      <alignment horizontal="left" vertical="center"/>
    </xf>
    <xf numFmtId="0" fontId="166" fillId="0" borderId="64" xfId="16" applyFont="1" applyBorder="1" applyAlignment="1">
      <alignment vertical="center" wrapText="1"/>
    </xf>
    <xf numFmtId="0" fontId="166" fillId="0" borderId="56" xfId="16" applyFont="1" applyBorder="1" applyAlignment="1">
      <alignment vertical="center" wrapText="1"/>
    </xf>
    <xf numFmtId="9" fontId="166" fillId="0" borderId="0" xfId="16" applyNumberFormat="1" applyFont="1" applyBorder="1" applyAlignment="1">
      <alignment horizontal="center" vertical="center" wrapText="1"/>
    </xf>
    <xf numFmtId="0" fontId="166" fillId="0" borderId="57" xfId="16" applyFont="1" applyBorder="1" applyAlignment="1">
      <alignment vertical="center" wrapText="1"/>
    </xf>
    <xf numFmtId="0" fontId="143" fillId="0" borderId="0" xfId="16" applyFont="1" applyAlignment="1">
      <alignment horizontal="center" vertical="center" wrapText="1"/>
    </xf>
    <xf numFmtId="0" fontId="154" fillId="0" borderId="53" xfId="16" applyFont="1" applyBorder="1" applyAlignment="1">
      <alignment horizontal="left" vertical="center" wrapText="1"/>
    </xf>
    <xf numFmtId="3" fontId="143" fillId="4" borderId="53" xfId="16" applyNumberFormat="1" applyFont="1" applyFill="1" applyBorder="1" applyAlignment="1">
      <alignment horizontal="center" vertical="center"/>
    </xf>
    <xf numFmtId="4" fontId="143" fillId="0" borderId="0" xfId="16" applyNumberFormat="1" applyFont="1" applyBorder="1" applyAlignment="1">
      <alignment horizontal="center" vertical="center"/>
    </xf>
    <xf numFmtId="3" fontId="143" fillId="4" borderId="55" xfId="16" applyNumberFormat="1" applyFont="1" applyFill="1" applyBorder="1" applyAlignment="1">
      <alignment horizontal="center" vertical="center"/>
    </xf>
    <xf numFmtId="4" fontId="155" fillId="4" borderId="56" xfId="16" applyNumberFormat="1" applyFont="1" applyFill="1" applyBorder="1" applyAlignment="1">
      <alignment horizontal="center" vertical="center"/>
    </xf>
    <xf numFmtId="2" fontId="161" fillId="4" borderId="56" xfId="15" applyNumberFormat="1" applyFont="1" applyFill="1" applyBorder="1" applyAlignment="1" applyProtection="1">
      <alignment horizontal="center" vertical="center"/>
      <protection locked="0"/>
    </xf>
    <xf numFmtId="3" fontId="143" fillId="0" borderId="0" xfId="16" applyNumberFormat="1" applyFont="1" applyAlignment="1">
      <alignment vertical="center" wrapText="1"/>
    </xf>
    <xf numFmtId="0" fontId="154" fillId="0" borderId="63" xfId="16" applyFont="1" applyBorder="1" applyAlignment="1">
      <alignment horizontal="left" vertical="center" wrapText="1"/>
    </xf>
    <xf numFmtId="3" fontId="143" fillId="4" borderId="63" xfId="16" applyNumberFormat="1" applyFont="1" applyFill="1" applyBorder="1" applyAlignment="1">
      <alignment horizontal="center" vertical="center"/>
    </xf>
    <xf numFmtId="3" fontId="143" fillId="4" borderId="59" xfId="16" applyNumberFormat="1" applyFont="1" applyFill="1" applyBorder="1" applyAlignment="1">
      <alignment horizontal="center" vertical="center"/>
    </xf>
    <xf numFmtId="4" fontId="155" fillId="4" borderId="60" xfId="16" applyNumberFormat="1" applyFont="1" applyFill="1" applyBorder="1" applyAlignment="1">
      <alignment horizontal="center" vertical="center"/>
    </xf>
    <xf numFmtId="4" fontId="161" fillId="4" borderId="60" xfId="15" applyNumberFormat="1" applyFont="1" applyFill="1" applyBorder="1" applyAlignment="1" applyProtection="1">
      <alignment horizontal="center" vertical="center"/>
      <protection locked="0"/>
    </xf>
    <xf numFmtId="3" fontId="143" fillId="4" borderId="59" xfId="16" applyNumberFormat="1" applyFont="1" applyFill="1" applyBorder="1" applyAlignment="1">
      <alignment horizontal="center" vertical="center" wrapText="1"/>
    </xf>
    <xf numFmtId="3" fontId="143" fillId="4" borderId="63" xfId="16" applyNumberFormat="1" applyFont="1" applyFill="1" applyBorder="1" applyAlignment="1">
      <alignment horizontal="center" vertical="center" wrapText="1"/>
    </xf>
    <xf numFmtId="4" fontId="143" fillId="0" borderId="0" xfId="16" applyNumberFormat="1" applyFont="1" applyBorder="1" applyAlignment="1">
      <alignment horizontal="center" vertical="center" wrapText="1"/>
    </xf>
    <xf numFmtId="4" fontId="155" fillId="4" borderId="60" xfId="16" applyNumberFormat="1" applyFont="1" applyFill="1" applyBorder="1" applyAlignment="1">
      <alignment horizontal="center" vertical="center" wrapText="1"/>
    </xf>
    <xf numFmtId="0" fontId="154" fillId="0" borderId="54" xfId="16" applyFont="1" applyBorder="1" applyAlignment="1">
      <alignment horizontal="left" vertical="center" wrapText="1"/>
    </xf>
    <xf numFmtId="3" fontId="143" fillId="4" borderId="54" xfId="16" applyNumberFormat="1" applyFont="1" applyFill="1" applyBorder="1" applyAlignment="1">
      <alignment horizontal="center" vertical="center" wrapText="1"/>
    </xf>
    <xf numFmtId="3" fontId="143" fillId="4" borderId="57" xfId="16" applyNumberFormat="1" applyFont="1" applyFill="1" applyBorder="1" applyAlignment="1">
      <alignment horizontal="center" vertical="center" wrapText="1"/>
    </xf>
    <xf numFmtId="4" fontId="155" fillId="4" borderId="58" xfId="16" applyNumberFormat="1" applyFont="1" applyFill="1" applyBorder="1" applyAlignment="1">
      <alignment horizontal="center" vertical="center" wrapText="1"/>
    </xf>
    <xf numFmtId="4" fontId="161" fillId="4" borderId="58" xfId="15" applyNumberFormat="1" applyFont="1" applyFill="1" applyBorder="1" applyAlignment="1" applyProtection="1">
      <alignment horizontal="center" vertical="center"/>
      <protection locked="0"/>
    </xf>
    <xf numFmtId="2" fontId="70" fillId="0" borderId="0" xfId="16" applyNumberFormat="1" applyFont="1" applyBorder="1"/>
    <xf numFmtId="10" fontId="143" fillId="0" borderId="0" xfId="16" applyNumberFormat="1" applyFont="1" applyAlignment="1">
      <alignment vertical="center" wrapText="1"/>
    </xf>
    <xf numFmtId="2" fontId="145" fillId="0" borderId="0" xfId="16" applyNumberFormat="1" applyFont="1" applyBorder="1" applyAlignment="1">
      <alignment horizontal="center" vertical="center" wrapText="1"/>
    </xf>
    <xf numFmtId="2" fontId="142" fillId="0" borderId="0" xfId="16" applyNumberFormat="1" applyFont="1" applyBorder="1" applyAlignment="1">
      <alignment horizontal="center" vertical="center" wrapText="1"/>
    </xf>
    <xf numFmtId="0" fontId="156" fillId="0" borderId="0" xfId="16" applyFont="1"/>
    <xf numFmtId="2" fontId="152" fillId="0" borderId="0" xfId="16" applyNumberFormat="1" applyFont="1" applyAlignment="1">
      <alignment vertical="center" wrapText="1"/>
    </xf>
    <xf numFmtId="9" fontId="55" fillId="39" borderId="65" xfId="16" applyNumberFormat="1" applyFont="1" applyFill="1" applyBorder="1" applyAlignment="1">
      <alignment horizontal="center" vertical="center" wrapText="1"/>
    </xf>
    <xf numFmtId="0" fontId="55" fillId="39" borderId="65" xfId="3" applyFont="1" applyFill="1" applyBorder="1" applyAlignment="1">
      <alignment horizontal="center" vertical="center" wrapText="1"/>
    </xf>
    <xf numFmtId="0" fontId="55" fillId="39" borderId="74" xfId="16" applyFont="1" applyFill="1" applyBorder="1" applyAlignment="1">
      <alignment horizontal="center" vertical="center" wrapText="1"/>
    </xf>
    <xf numFmtId="0" fontId="55" fillId="39" borderId="155" xfId="16" applyFont="1" applyFill="1" applyBorder="1" applyAlignment="1">
      <alignment horizontal="center" vertical="center" wrapText="1"/>
    </xf>
    <xf numFmtId="9" fontId="55" fillId="39" borderId="154" xfId="16" applyNumberFormat="1" applyFont="1" applyFill="1" applyBorder="1" applyAlignment="1">
      <alignment horizontal="center" vertical="center" wrapText="1"/>
    </xf>
    <xf numFmtId="0" fontId="55" fillId="39" borderId="77" xfId="3" applyFont="1" applyFill="1" applyBorder="1" applyAlignment="1">
      <alignment horizontal="center" vertical="center" wrapText="1"/>
    </xf>
    <xf numFmtId="0" fontId="55" fillId="39" borderId="170" xfId="3" applyFont="1" applyFill="1" applyBorder="1" applyAlignment="1">
      <alignment horizontal="center" vertical="center" wrapText="1"/>
    </xf>
    <xf numFmtId="0" fontId="55" fillId="39" borderId="166" xfId="3" applyFont="1" applyFill="1" applyBorder="1" applyAlignment="1">
      <alignment horizontal="center" vertical="center" wrapText="1"/>
    </xf>
    <xf numFmtId="0" fontId="11" fillId="4" borderId="207" xfId="19" applyFont="1" applyFill="1" applyBorder="1"/>
    <xf numFmtId="3" fontId="111" fillId="4" borderId="208" xfId="19" applyNumberFormat="1" applyFont="1" applyFill="1" applyBorder="1"/>
    <xf numFmtId="3" fontId="111" fillId="4" borderId="0" xfId="19" applyNumberFormat="1" applyFont="1" applyFill="1"/>
    <xf numFmtId="3" fontId="11" fillId="4" borderId="209" xfId="19" applyNumberFormat="1" applyFont="1" applyFill="1" applyBorder="1"/>
    <xf numFmtId="3" fontId="111" fillId="4" borderId="210" xfId="19" applyNumberFormat="1" applyFont="1" applyFill="1" applyBorder="1"/>
    <xf numFmtId="3" fontId="111" fillId="4" borderId="211" xfId="19" applyNumberFormat="1" applyFont="1" applyFill="1" applyBorder="1"/>
    <xf numFmtId="0" fontId="11" fillId="0" borderId="212" xfId="19" applyFont="1" applyBorder="1"/>
    <xf numFmtId="3" fontId="111" fillId="4" borderId="213" xfId="19" applyNumberFormat="1" applyFont="1" applyFill="1" applyBorder="1"/>
    <xf numFmtId="169" fontId="111" fillId="4" borderId="39" xfId="20" applyNumberFormat="1" applyFont="1" applyFill="1" applyBorder="1"/>
    <xf numFmtId="169" fontId="70" fillId="4" borderId="214" xfId="20" applyNumberFormat="1" applyFont="1" applyFill="1" applyBorder="1"/>
    <xf numFmtId="169" fontId="111" fillId="4" borderId="39" xfId="19" applyNumberFormat="1" applyFont="1" applyFill="1" applyBorder="1"/>
    <xf numFmtId="169" fontId="11" fillId="4" borderId="214" xfId="19" applyNumberFormat="1" applyFont="1" applyFill="1" applyBorder="1"/>
    <xf numFmtId="3" fontId="111" fillId="4" borderId="40" xfId="19" applyNumberFormat="1" applyFont="1" applyFill="1" applyBorder="1"/>
    <xf numFmtId="3" fontId="11" fillId="4" borderId="215" xfId="19" applyNumberFormat="1" applyFont="1" applyFill="1" applyBorder="1"/>
    <xf numFmtId="169" fontId="111" fillId="4" borderId="216" xfId="19" applyNumberFormat="1" applyFont="1" applyFill="1" applyBorder="1"/>
    <xf numFmtId="0" fontId="55" fillId="39" borderId="42" xfId="0" applyFont="1" applyFill="1" applyBorder="1" applyAlignment="1">
      <alignment horizontal="center" vertical="center" wrapText="1"/>
    </xf>
    <xf numFmtId="0" fontId="54" fillId="0" borderId="0" xfId="0" applyFont="1" applyAlignment="1">
      <alignment horizontal="left" vertical="center"/>
    </xf>
    <xf numFmtId="0" fontId="55" fillId="0" borderId="0" xfId="0" applyFont="1" applyAlignment="1">
      <alignment vertical="center" wrapText="1"/>
    </xf>
    <xf numFmtId="0" fontId="184" fillId="39" borderId="154" xfId="2" applyFont="1" applyFill="1" applyBorder="1" applyAlignment="1">
      <alignment horizontal="center" vertical="center" wrapText="1"/>
    </xf>
    <xf numFmtId="0" fontId="184" fillId="39" borderId="71" xfId="2" applyFont="1" applyFill="1" applyBorder="1" applyAlignment="1">
      <alignment horizontal="center" vertical="center" wrapText="1"/>
    </xf>
    <xf numFmtId="3" fontId="138" fillId="0" borderId="19" xfId="0" applyNumberFormat="1" applyFont="1" applyBorder="1" applyAlignment="1">
      <alignment horizontal="center" vertical="center" wrapText="1"/>
    </xf>
    <xf numFmtId="0" fontId="54" fillId="0" borderId="0" xfId="16" applyFont="1" applyAlignment="1">
      <alignment vertical="center" wrapText="1"/>
    </xf>
    <xf numFmtId="0" fontId="11" fillId="0" borderId="83" xfId="19" applyFont="1" applyBorder="1"/>
    <xf numFmtId="3" fontId="111" fillId="5" borderId="218" xfId="19" applyNumberFormat="1" applyFont="1" applyFill="1" applyBorder="1"/>
    <xf numFmtId="0" fontId="170" fillId="0" borderId="0" xfId="0" applyFont="1" applyAlignment="1">
      <alignment vertical="center" wrapText="1"/>
    </xf>
    <xf numFmtId="0" fontId="95" fillId="0" borderId="30" xfId="0" applyFont="1" applyBorder="1" applyAlignment="1">
      <alignment horizontal="left" vertical="center" wrapText="1"/>
    </xf>
    <xf numFmtId="0" fontId="95" fillId="0" borderId="0" xfId="0" applyFont="1" applyBorder="1" applyAlignment="1">
      <alignment vertical="center" wrapText="1"/>
    </xf>
    <xf numFmtId="3" fontId="95" fillId="0" borderId="32" xfId="0" applyNumberFormat="1" applyFont="1" applyBorder="1" applyAlignment="1">
      <alignment horizontal="center" vertical="center" wrapText="1"/>
    </xf>
    <xf numFmtId="4" fontId="176" fillId="0" borderId="140" xfId="0" applyNumberFormat="1" applyFont="1" applyBorder="1" applyAlignment="1">
      <alignment horizontal="center" vertical="center" wrapText="1"/>
    </xf>
    <xf numFmtId="0" fontId="95" fillId="0" borderId="90" xfId="2" applyFont="1" applyBorder="1" applyAlignment="1">
      <alignment horizontal="left" vertical="center" wrapText="1"/>
    </xf>
    <xf numFmtId="3" fontId="95" fillId="0" borderId="91" xfId="2" applyNumberFormat="1" applyFont="1" applyBorder="1" applyAlignment="1">
      <alignment horizontal="center" vertical="center" wrapText="1"/>
    </xf>
    <xf numFmtId="3" fontId="95" fillId="0" borderId="92" xfId="2" applyNumberFormat="1" applyFont="1" applyBorder="1" applyAlignment="1">
      <alignment horizontal="center" vertical="center" wrapText="1"/>
    </xf>
    <xf numFmtId="4" fontId="176" fillId="0" borderId="92" xfId="2" applyNumberFormat="1" applyFont="1" applyBorder="1" applyAlignment="1">
      <alignment horizontal="center" vertical="center" wrapText="1"/>
    </xf>
    <xf numFmtId="167" fontId="176" fillId="0" borderId="93" xfId="1" applyNumberFormat="1" applyFont="1" applyBorder="1" applyAlignment="1">
      <alignment horizontal="center" vertical="center" wrapText="1"/>
    </xf>
    <xf numFmtId="3" fontId="95" fillId="0" borderId="94" xfId="2" applyNumberFormat="1" applyFont="1" applyBorder="1" applyAlignment="1">
      <alignment horizontal="center" vertical="center" wrapText="1"/>
    </xf>
    <xf numFmtId="4" fontId="176" fillId="0" borderId="95" xfId="2" applyNumberFormat="1" applyFont="1" applyBorder="1" applyAlignment="1">
      <alignment horizontal="center" vertical="center" wrapText="1"/>
    </xf>
    <xf numFmtId="4" fontId="176" fillId="0" borderId="93" xfId="2" applyNumberFormat="1" applyFont="1" applyBorder="1" applyAlignment="1">
      <alignment horizontal="center" vertical="center" wrapText="1"/>
    </xf>
    <xf numFmtId="0" fontId="95" fillId="0" borderId="30" xfId="2" applyFont="1" applyBorder="1" applyAlignment="1">
      <alignment horizontal="left" vertical="center" wrapText="1"/>
    </xf>
    <xf numFmtId="3" fontId="95" fillId="0" borderId="32" xfId="2" applyNumberFormat="1" applyFont="1" applyBorder="1" applyAlignment="1">
      <alignment vertical="center" wrapText="1"/>
    </xf>
    <xf numFmtId="4" fontId="176" fillId="0" borderId="140" xfId="2" applyNumberFormat="1" applyFont="1" applyBorder="1" applyAlignment="1">
      <alignment vertical="center" wrapText="1"/>
    </xf>
    <xf numFmtId="4" fontId="176" fillId="0" borderId="102" xfId="2" applyNumberFormat="1" applyFont="1" applyBorder="1" applyAlignment="1">
      <alignment vertical="center" wrapText="1"/>
    </xf>
    <xf numFmtId="167" fontId="176" fillId="0" borderId="140" xfId="1" applyNumberFormat="1" applyFont="1" applyBorder="1" applyAlignment="1">
      <alignment vertical="center" wrapText="1"/>
    </xf>
    <xf numFmtId="49" fontId="170" fillId="0" borderId="0" xfId="0" applyNumberFormat="1" applyFont="1" applyAlignment="1">
      <alignment vertical="center" wrapText="1"/>
    </xf>
    <xf numFmtId="3" fontId="95" fillId="0" borderId="32" xfId="2" applyNumberFormat="1" applyFont="1" applyBorder="1" applyAlignment="1">
      <alignment horizontal="center" vertical="center" wrapText="1"/>
    </xf>
    <xf numFmtId="4" fontId="176" fillId="0" borderId="35" xfId="2" applyNumberFormat="1" applyFont="1" applyBorder="1" applyAlignment="1">
      <alignment horizontal="center" vertical="center" wrapText="1"/>
    </xf>
    <xf numFmtId="3" fontId="95" fillId="0" borderId="30" xfId="2" applyNumberFormat="1" applyFont="1" applyBorder="1" applyAlignment="1">
      <alignment horizontal="center" vertical="center" wrapText="1"/>
    </xf>
    <xf numFmtId="10" fontId="70" fillId="0" borderId="0" xfId="6" applyNumberFormat="1" applyFont="1" applyAlignment="1">
      <alignment vertical="center" wrapText="1"/>
    </xf>
    <xf numFmtId="4" fontId="176" fillId="0" borderId="35" xfId="0" applyNumberFormat="1" applyFont="1" applyBorder="1" applyAlignment="1">
      <alignment horizontal="center" vertical="center" wrapText="1"/>
    </xf>
    <xf numFmtId="4" fontId="161" fillId="0" borderId="35"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95" fillId="0" borderId="52" xfId="0" applyFont="1" applyBorder="1" applyAlignment="1">
      <alignment horizontal="left" vertical="center" wrapText="1"/>
    </xf>
    <xf numFmtId="3" fontId="95" fillId="0" borderId="61" xfId="0" applyNumberFormat="1" applyFont="1" applyBorder="1" applyAlignment="1">
      <alignment horizontal="center" vertical="center" wrapText="1"/>
    </xf>
    <xf numFmtId="4" fontId="176" fillId="0" borderId="62" xfId="0" applyNumberFormat="1" applyFont="1" applyBorder="1" applyAlignment="1">
      <alignment horizontal="center" vertical="center" wrapText="1"/>
    </xf>
    <xf numFmtId="0" fontId="95" fillId="0" borderId="0" xfId="0" applyFont="1" applyAlignment="1">
      <alignment horizontal="center" vertical="center"/>
    </xf>
    <xf numFmtId="10" fontId="70" fillId="0" borderId="0" xfId="0" applyNumberFormat="1" applyFont="1" applyBorder="1" applyAlignment="1">
      <alignment horizontal="center" vertical="center"/>
    </xf>
    <xf numFmtId="10" fontId="70" fillId="0" borderId="0" xfId="0" applyNumberFormat="1" applyFont="1" applyAlignment="1">
      <alignment vertical="center" wrapText="1"/>
    </xf>
    <xf numFmtId="3" fontId="95" fillId="0" borderId="61" xfId="0" quotePrefix="1" applyNumberFormat="1" applyFont="1" applyBorder="1" applyAlignment="1">
      <alignment horizontal="center" vertical="center" wrapText="1"/>
    </xf>
    <xf numFmtId="0" fontId="95" fillId="0" borderId="52" xfId="2" applyFont="1" applyBorder="1" applyAlignment="1">
      <alignment horizontal="left" vertical="center" wrapText="1"/>
    </xf>
    <xf numFmtId="3" fontId="95" fillId="0" borderId="61" xfId="2" applyNumberFormat="1" applyFont="1" applyBorder="1" applyAlignment="1">
      <alignment horizontal="center" vertical="center" wrapText="1"/>
    </xf>
    <xf numFmtId="4" fontId="176" fillId="0" borderId="62" xfId="2" applyNumberFormat="1" applyFont="1" applyBorder="1" applyAlignment="1">
      <alignment horizontal="center" vertical="center" wrapText="1"/>
    </xf>
    <xf numFmtId="4" fontId="176" fillId="0" borderId="66" xfId="2" applyNumberFormat="1" applyFont="1" applyBorder="1" applyAlignment="1">
      <alignment horizontal="center" vertical="center" wrapText="1"/>
    </xf>
    <xf numFmtId="0" fontId="207" fillId="0" borderId="0" xfId="2" applyFont="1"/>
    <xf numFmtId="0" fontId="207" fillId="0" borderId="0" xfId="2" applyFont="1" applyAlignment="1">
      <alignment vertical="center" wrapText="1"/>
    </xf>
    <xf numFmtId="14" fontId="55" fillId="0" borderId="0" xfId="2" applyNumberFormat="1" applyFont="1" applyAlignment="1">
      <alignment horizontal="left" vertical="center" wrapText="1"/>
    </xf>
    <xf numFmtId="1" fontId="55" fillId="0" borderId="0" xfId="21" applyNumberFormat="1" applyFont="1" applyBorder="1" applyAlignment="1">
      <alignment horizontal="center" vertical="center"/>
    </xf>
    <xf numFmtId="0" fontId="95" fillId="0" borderId="0" xfId="2" applyFont="1"/>
    <xf numFmtId="10" fontId="166" fillId="0" borderId="0" xfId="6" applyNumberFormat="1" applyFont="1" applyAlignment="1">
      <alignment vertical="center" wrapText="1"/>
    </xf>
    <xf numFmtId="3" fontId="95" fillId="0" borderId="2" xfId="0" applyNumberFormat="1" applyFont="1" applyBorder="1" applyAlignment="1">
      <alignment horizontal="center" vertical="center" wrapText="1"/>
    </xf>
    <xf numFmtId="4" fontId="95" fillId="0" borderId="0" xfId="0" applyNumberFormat="1" applyFont="1" applyBorder="1" applyAlignment="1">
      <alignment horizontal="center" vertical="center" wrapText="1"/>
    </xf>
    <xf numFmtId="4" fontId="95" fillId="0" borderId="52" xfId="0" applyNumberFormat="1" applyFont="1" applyBorder="1" applyAlignment="1">
      <alignment horizontal="center" vertical="center" wrapText="1"/>
    </xf>
    <xf numFmtId="0" fontId="95" fillId="0" borderId="59" xfId="0" applyFont="1" applyBorder="1" applyAlignment="1">
      <alignment vertical="center" wrapText="1"/>
    </xf>
    <xf numFmtId="3" fontId="95" fillId="0" borderId="52" xfId="0" applyNumberFormat="1" applyFont="1" applyBorder="1" applyAlignment="1">
      <alignment horizontal="center" vertical="center" wrapText="1"/>
    </xf>
    <xf numFmtId="0" fontId="95" fillId="0" borderId="217" xfId="0" applyFont="1" applyBorder="1" applyAlignment="1">
      <alignment vertical="center" wrapText="1"/>
    </xf>
    <xf numFmtId="9" fontId="95" fillId="0" borderId="0" xfId="8" applyFont="1" applyBorder="1" applyAlignment="1">
      <alignment horizontal="center" vertical="center"/>
    </xf>
    <xf numFmtId="3" fontId="95" fillId="0" borderId="52" xfId="2" applyNumberFormat="1" applyFont="1" applyBorder="1" applyAlignment="1">
      <alignment horizontal="center" vertical="center" wrapText="1"/>
    </xf>
    <xf numFmtId="3" fontId="95" fillId="4" borderId="90" xfId="3" applyNumberFormat="1" applyFont="1" applyFill="1" applyBorder="1" applyAlignment="1">
      <alignment horizontal="left" vertical="center" wrapText="1" indent="1"/>
    </xf>
    <xf numFmtId="3" fontId="95" fillId="4" borderId="182" xfId="2" applyNumberFormat="1" applyFont="1" applyFill="1" applyBorder="1" applyAlignment="1" applyProtection="1">
      <alignment horizontal="center" vertical="center"/>
      <protection locked="0"/>
    </xf>
    <xf numFmtId="4" fontId="176" fillId="4" borderId="182" xfId="2" applyNumberFormat="1" applyFont="1" applyFill="1" applyBorder="1" applyAlignment="1">
      <alignment horizontal="center" vertical="center"/>
    </xf>
    <xf numFmtId="3" fontId="95" fillId="4" borderId="0" xfId="2" applyNumberFormat="1" applyFont="1" applyFill="1" applyAlignment="1" applyProtection="1">
      <alignment horizontal="center" vertical="center"/>
      <protection locked="0"/>
    </xf>
    <xf numFmtId="3" fontId="95" fillId="4" borderId="180" xfId="2" applyNumberFormat="1" applyFont="1" applyFill="1" applyBorder="1" applyAlignment="1" applyProtection="1">
      <alignment horizontal="center" vertical="center"/>
      <protection locked="0"/>
    </xf>
    <xf numFmtId="3" fontId="95" fillId="4" borderId="90" xfId="2" applyNumberFormat="1" applyFont="1" applyFill="1" applyBorder="1" applyAlignment="1" applyProtection="1">
      <alignment horizontal="center" vertical="center"/>
      <protection locked="0"/>
    </xf>
    <xf numFmtId="4" fontId="176" fillId="4" borderId="92" xfId="2" applyNumberFormat="1" applyFont="1" applyFill="1" applyBorder="1" applyAlignment="1">
      <alignment horizontal="center" vertical="center"/>
    </xf>
    <xf numFmtId="4" fontId="176" fillId="4" borderId="90" xfId="2" applyNumberFormat="1" applyFont="1" applyFill="1" applyBorder="1" applyAlignment="1">
      <alignment horizontal="center" vertical="center"/>
    </xf>
    <xf numFmtId="3" fontId="95" fillId="4" borderId="185" xfId="2" applyNumberFormat="1" applyFont="1" applyFill="1" applyBorder="1" applyAlignment="1" applyProtection="1">
      <alignment horizontal="center" vertical="center"/>
      <protection locked="0"/>
    </xf>
    <xf numFmtId="4" fontId="176" fillId="4" borderId="94" xfId="2" applyNumberFormat="1" applyFont="1" applyFill="1" applyBorder="1" applyAlignment="1">
      <alignment horizontal="center" vertical="center"/>
    </xf>
    <xf numFmtId="3" fontId="95" fillId="4" borderId="52" xfId="3" applyNumberFormat="1" applyFont="1" applyFill="1" applyBorder="1" applyAlignment="1">
      <alignment horizontal="left" vertical="center" wrapText="1" indent="1"/>
    </xf>
    <xf numFmtId="3" fontId="95" fillId="4" borderId="61" xfId="2" applyNumberFormat="1" applyFont="1" applyFill="1" applyBorder="1" applyAlignment="1" applyProtection="1">
      <alignment horizontal="center" vertical="center"/>
      <protection locked="0"/>
    </xf>
    <xf numFmtId="4" fontId="176" fillId="4" borderId="62" xfId="2" applyNumberFormat="1" applyFont="1" applyFill="1" applyBorder="1" applyAlignment="1">
      <alignment horizontal="center" vertical="center"/>
    </xf>
    <xf numFmtId="0" fontId="70" fillId="0" borderId="0" xfId="16" applyFont="1" applyBorder="1" applyAlignment="1">
      <alignment vertical="center" wrapText="1"/>
    </xf>
    <xf numFmtId="3" fontId="95" fillId="4" borderId="52" xfId="16" applyNumberFormat="1" applyFont="1" applyFill="1" applyBorder="1" applyAlignment="1">
      <alignment horizontal="left" vertical="center" wrapText="1" indent="1"/>
    </xf>
    <xf numFmtId="3" fontId="95" fillId="4" borderId="18" xfId="0" applyNumberFormat="1" applyFont="1" applyFill="1" applyBorder="1" applyAlignment="1" applyProtection="1">
      <alignment horizontal="center" vertical="center"/>
      <protection locked="0"/>
    </xf>
    <xf numFmtId="2" fontId="176" fillId="4" borderId="18" xfId="8" applyNumberFormat="1" applyFont="1" applyFill="1" applyBorder="1" applyAlignment="1" applyProtection="1">
      <alignment horizontal="center" vertical="center"/>
      <protection locked="0"/>
    </xf>
    <xf numFmtId="3" fontId="95" fillId="4" borderId="61" xfId="0" applyNumberFormat="1" applyFont="1" applyFill="1" applyBorder="1" applyAlignment="1" applyProtection="1">
      <alignment horizontal="center" vertical="center"/>
      <protection locked="0"/>
    </xf>
    <xf numFmtId="2" fontId="176" fillId="4" borderId="62" xfId="8" applyNumberFormat="1" applyFont="1" applyFill="1" applyBorder="1" applyAlignment="1" applyProtection="1">
      <alignment horizontal="center" vertical="center"/>
      <protection locked="0"/>
    </xf>
    <xf numFmtId="0" fontId="201" fillId="0" borderId="0" xfId="2" applyFont="1" applyAlignment="1">
      <alignment horizontal="center" vertical="center" wrapText="1"/>
    </xf>
    <xf numFmtId="3" fontId="201" fillId="4" borderId="52" xfId="3" applyNumberFormat="1" applyFont="1" applyFill="1" applyBorder="1" applyAlignment="1">
      <alignment horizontal="left" vertical="center" wrapText="1" indent="1"/>
    </xf>
    <xf numFmtId="168" fontId="208" fillId="4" borderId="52" xfId="2" applyNumberFormat="1" applyFont="1" applyFill="1" applyBorder="1" applyAlignment="1" applyProtection="1">
      <alignment horizontal="center" vertical="center"/>
      <protection locked="0"/>
    </xf>
    <xf numFmtId="3" fontId="201" fillId="4" borderId="0" xfId="2" applyNumberFormat="1" applyFont="1" applyFill="1" applyAlignment="1" applyProtection="1">
      <alignment horizontal="center" vertical="center"/>
      <protection locked="0"/>
    </xf>
    <xf numFmtId="168" fontId="208" fillId="4" borderId="15" xfId="2" applyNumberFormat="1" applyFont="1" applyFill="1" applyBorder="1" applyAlignment="1" applyProtection="1">
      <alignment horizontal="center" vertical="center"/>
      <protection locked="0"/>
    </xf>
    <xf numFmtId="3" fontId="201" fillId="4" borderId="16" xfId="2" applyNumberFormat="1" applyFont="1" applyFill="1" applyBorder="1" applyAlignment="1" applyProtection="1">
      <alignment horizontal="center" vertical="center"/>
      <protection locked="0"/>
    </xf>
    <xf numFmtId="168" fontId="176" fillId="4" borderId="52" xfId="2" applyNumberFormat="1" applyFont="1" applyFill="1" applyBorder="1" applyAlignment="1" applyProtection="1">
      <alignment horizontal="center" vertical="center"/>
      <protection locked="0"/>
    </xf>
    <xf numFmtId="0" fontId="95" fillId="4" borderId="61" xfId="0" applyFont="1" applyFill="1" applyBorder="1"/>
    <xf numFmtId="9" fontId="95" fillId="4" borderId="66" xfId="0" applyNumberFormat="1" applyFont="1" applyFill="1" applyBorder="1" applyAlignment="1">
      <alignment horizontal="center"/>
    </xf>
    <xf numFmtId="169" fontId="95" fillId="4" borderId="62" xfId="0" applyNumberFormat="1" applyFont="1" applyFill="1" applyBorder="1" applyAlignment="1">
      <alignment horizontal="center"/>
    </xf>
    <xf numFmtId="0" fontId="95" fillId="0" borderId="52" xfId="0" applyFont="1" applyBorder="1" applyAlignment="1">
      <alignment wrapText="1"/>
    </xf>
    <xf numFmtId="170" fontId="95" fillId="0" borderId="61" xfId="0" applyNumberFormat="1" applyFont="1" applyBorder="1" applyAlignment="1">
      <alignment horizontal="center" wrapText="1"/>
    </xf>
    <xf numFmtId="2" fontId="176" fillId="0" borderId="62" xfId="0" applyNumberFormat="1" applyFont="1" applyBorder="1" applyAlignment="1">
      <alignment horizontal="center" wrapText="1"/>
    </xf>
    <xf numFmtId="9" fontId="95" fillId="4" borderId="65" xfId="0" applyNumberFormat="1" applyFont="1" applyFill="1" applyBorder="1" applyAlignment="1">
      <alignment horizontal="center"/>
    </xf>
    <xf numFmtId="169" fontId="95" fillId="4" borderId="58" xfId="0" applyNumberFormat="1" applyFont="1" applyFill="1" applyBorder="1" applyAlignment="1">
      <alignment horizontal="center"/>
    </xf>
    <xf numFmtId="3" fontId="176" fillId="0" borderId="62" xfId="2" applyNumberFormat="1" applyFont="1" applyBorder="1" applyAlignment="1">
      <alignment horizontal="center" vertical="center" wrapText="1"/>
    </xf>
    <xf numFmtId="0" fontId="95" fillId="0" borderId="52" xfId="3" applyFont="1" applyBorder="1" applyAlignment="1">
      <alignment wrapText="1"/>
    </xf>
    <xf numFmtId="3" fontId="95" fillId="4" borderId="52" xfId="2" applyNumberFormat="1" applyFont="1" applyFill="1" applyBorder="1" applyAlignment="1" applyProtection="1">
      <alignment horizontal="center" vertical="center"/>
      <protection locked="0"/>
    </xf>
    <xf numFmtId="170" fontId="176" fillId="4" borderId="62" xfId="15" applyNumberFormat="1" applyFont="1" applyFill="1" applyBorder="1" applyAlignment="1" applyProtection="1">
      <alignment horizontal="center" vertical="center"/>
      <protection locked="0"/>
    </xf>
    <xf numFmtId="0" fontId="95" fillId="0" borderId="0" xfId="16" applyFont="1" applyBorder="1" applyAlignment="1">
      <alignment horizontal="center" vertical="center" wrapText="1"/>
    </xf>
    <xf numFmtId="0" fontId="95" fillId="0" borderId="52" xfId="16" applyFont="1" applyBorder="1" applyAlignment="1">
      <alignment horizontal="left" vertical="center" wrapText="1"/>
    </xf>
    <xf numFmtId="3" fontId="95" fillId="0" borderId="52" xfId="16" applyNumberFormat="1" applyFont="1" applyBorder="1" applyAlignment="1">
      <alignment horizontal="center" vertical="center" wrapText="1"/>
    </xf>
    <xf numFmtId="10" fontId="70" fillId="0" borderId="0" xfId="16" applyNumberFormat="1" applyFont="1" applyAlignment="1">
      <alignment vertical="center" wrapText="1"/>
    </xf>
    <xf numFmtId="3" fontId="95" fillId="0" borderId="61" xfId="16" applyNumberFormat="1" applyFont="1" applyBorder="1" applyAlignment="1">
      <alignment horizontal="center" vertical="center" wrapText="1"/>
    </xf>
    <xf numFmtId="4" fontId="176" fillId="0" borderId="62" xfId="16" applyNumberFormat="1" applyFont="1" applyBorder="1" applyAlignment="1">
      <alignment horizontal="center" vertical="center" wrapText="1"/>
    </xf>
    <xf numFmtId="3" fontId="95" fillId="0" borderId="61" xfId="16" quotePrefix="1" applyNumberFormat="1" applyFont="1" applyBorder="1" applyAlignment="1">
      <alignment horizontal="center" vertical="center" wrapText="1"/>
    </xf>
    <xf numFmtId="0" fontId="55" fillId="39" borderId="53" xfId="2" applyFont="1" applyFill="1" applyBorder="1" applyAlignment="1">
      <alignment horizontal="center" vertical="center" wrapText="1"/>
    </xf>
    <xf numFmtId="9" fontId="209" fillId="0" borderId="0" xfId="8" applyFont="1" applyBorder="1" applyAlignment="1">
      <alignment horizontal="center" vertical="center"/>
    </xf>
    <xf numFmtId="3" fontId="210" fillId="39" borderId="53" xfId="3" applyNumberFormat="1" applyFont="1" applyFill="1" applyBorder="1" applyAlignment="1">
      <alignment horizontal="center" vertical="center" wrapText="1"/>
    </xf>
    <xf numFmtId="3" fontId="210" fillId="39" borderId="54" xfId="3" applyNumberFormat="1" applyFont="1" applyFill="1" applyBorder="1" applyAlignment="1">
      <alignment horizontal="center" vertical="center" wrapText="1"/>
    </xf>
    <xf numFmtId="0" fontId="210" fillId="39" borderId="53" xfId="2" applyFont="1" applyFill="1" applyBorder="1" applyAlignment="1">
      <alignment horizontal="center" vertical="center" wrapText="1"/>
    </xf>
    <xf numFmtId="3" fontId="55" fillId="39" borderId="53" xfId="3" applyNumberFormat="1" applyFont="1" applyFill="1" applyBorder="1" applyAlignment="1">
      <alignment horizontal="center" vertical="center" wrapText="1"/>
    </xf>
    <xf numFmtId="3" fontId="55" fillId="39" borderId="54" xfId="3" applyNumberFormat="1" applyFont="1" applyFill="1" applyBorder="1" applyAlignment="1">
      <alignment horizontal="center" vertical="center" wrapText="1"/>
    </xf>
    <xf numFmtId="2" fontId="55" fillId="0" borderId="0" xfId="2" applyNumberFormat="1" applyFont="1" applyAlignment="1">
      <alignment horizontal="left" vertical="center" wrapText="1"/>
    </xf>
    <xf numFmtId="0" fontId="70" fillId="0" borderId="0" xfId="16" applyFont="1" applyAlignment="1">
      <alignment vertical="center" wrapText="1"/>
    </xf>
    <xf numFmtId="14" fontId="54" fillId="0" borderId="0" xfId="2" applyNumberFormat="1" applyFont="1" applyAlignment="1">
      <alignment vertical="center" wrapText="1"/>
    </xf>
    <xf numFmtId="0" fontId="213" fillId="0" borderId="0" xfId="0" applyFont="1" applyAlignment="1">
      <alignment horizontal="left" vertical="center" wrapText="1"/>
    </xf>
    <xf numFmtId="0" fontId="214" fillId="0" borderId="0" xfId="0" applyFont="1" applyAlignment="1">
      <alignment horizontal="center" wrapText="1"/>
    </xf>
    <xf numFmtId="0" fontId="216" fillId="0" borderId="0" xfId="0" applyFont="1" applyAlignment="1">
      <alignment horizontal="left" vertical="center"/>
    </xf>
    <xf numFmtId="0" fontId="216" fillId="0" borderId="0" xfId="0" applyFont="1" applyAlignment="1">
      <alignment vertical="center"/>
    </xf>
    <xf numFmtId="0" fontId="217" fillId="0" borderId="0" xfId="0" applyFont="1" applyAlignment="1">
      <alignment horizontal="center" vertical="center" wrapText="1"/>
    </xf>
    <xf numFmtId="0" fontId="18" fillId="0" borderId="0" xfId="0" applyFont="1" applyAlignment="1">
      <alignment horizontal="left"/>
    </xf>
    <xf numFmtId="0" fontId="18" fillId="0" borderId="0" xfId="0" applyFont="1"/>
    <xf numFmtId="0" fontId="55" fillId="0" borderId="0" xfId="2" applyFont="1"/>
    <xf numFmtId="0" fontId="109" fillId="0" borderId="0" xfId="0" applyFont="1" applyAlignment="1">
      <alignment vertical="center" wrapText="1"/>
    </xf>
    <xf numFmtId="0" fontId="109" fillId="0" borderId="0" xfId="0" applyFont="1" applyBorder="1" applyAlignment="1">
      <alignment vertical="center" wrapText="1"/>
    </xf>
    <xf numFmtId="2" fontId="54" fillId="0" borderId="0" xfId="0" applyNumberFormat="1" applyFont="1" applyBorder="1" applyAlignment="1" applyProtection="1">
      <alignment horizontal="center" vertical="center"/>
      <protection locked="0"/>
    </xf>
    <xf numFmtId="10" fontId="54" fillId="0" borderId="0" xfId="0" applyNumberFormat="1"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center" wrapText="1"/>
    </xf>
    <xf numFmtId="2" fontId="109" fillId="0" borderId="0" xfId="0" applyNumberFormat="1" applyFont="1" applyAlignment="1">
      <alignment vertical="center" wrapText="1"/>
    </xf>
    <xf numFmtId="0" fontId="126" fillId="0" borderId="0" xfId="0" applyFont="1" applyAlignment="1">
      <alignment horizontal="center" vertical="center"/>
    </xf>
    <xf numFmtId="3" fontId="111" fillId="5" borderId="80" xfId="19" applyNumberFormat="1" applyFont="1" applyFill="1" applyBorder="1"/>
    <xf numFmtId="0" fontId="11" fillId="0" borderId="80" xfId="19" applyFont="1" applyBorder="1"/>
    <xf numFmtId="3" fontId="11" fillId="4" borderId="88" xfId="19" applyNumberFormat="1" applyFont="1" applyFill="1" applyBorder="1"/>
    <xf numFmtId="3" fontId="11" fillId="4" borderId="89" xfId="19" applyNumberFormat="1" applyFont="1" applyFill="1" applyBorder="1"/>
    <xf numFmtId="3" fontId="111" fillId="4" borderId="219" xfId="19" applyNumberFormat="1" applyFont="1" applyFill="1" applyBorder="1"/>
    <xf numFmtId="3" fontId="111" fillId="5" borderId="140" xfId="19" applyNumberFormat="1" applyFont="1" applyFill="1" applyBorder="1"/>
    <xf numFmtId="3" fontId="11" fillId="4" borderId="219" xfId="19" applyNumberFormat="1" applyFont="1" applyFill="1" applyBorder="1"/>
    <xf numFmtId="4" fontId="111" fillId="4" borderId="140" xfId="19" applyNumberFormat="1" applyFont="1" applyFill="1" applyBorder="1"/>
    <xf numFmtId="3" fontId="11" fillId="4" borderId="220" xfId="19" applyNumberFormat="1" applyFont="1" applyFill="1" applyBorder="1"/>
    <xf numFmtId="3" fontId="11" fillId="4" borderId="186" xfId="19" applyNumberFormat="1" applyFont="1" applyFill="1" applyBorder="1"/>
    <xf numFmtId="3" fontId="11" fillId="4" borderId="221" xfId="19" applyNumberFormat="1" applyFont="1" applyFill="1" applyBorder="1"/>
    <xf numFmtId="0" fontId="11" fillId="0" borderId="86" xfId="19" applyFont="1" applyBorder="1"/>
    <xf numFmtId="14" fontId="130" fillId="6" borderId="33" xfId="19" applyNumberFormat="1" applyFont="1" applyFill="1" applyBorder="1" applyAlignment="1">
      <alignment horizontal="center" vertical="center"/>
    </xf>
    <xf numFmtId="14" fontId="55" fillId="38" borderId="222" xfId="19" applyNumberFormat="1" applyFont="1" applyFill="1" applyBorder="1" applyAlignment="1">
      <alignment horizontal="center" vertical="center"/>
    </xf>
    <xf numFmtId="0" fontId="3" fillId="0" borderId="0" xfId="0" applyFont="1" applyAlignment="1">
      <alignment vertical="center" wrapText="1"/>
    </xf>
    <xf numFmtId="0" fontId="3" fillId="0" borderId="0" xfId="0" applyFont="1" applyBorder="1" applyAlignment="1">
      <alignment vertical="center" wrapText="1"/>
    </xf>
    <xf numFmtId="0" fontId="150" fillId="39" borderId="53" xfId="0" applyFont="1" applyFill="1" applyBorder="1" applyAlignment="1">
      <alignment horizontal="center" vertical="center" wrapText="1"/>
    </xf>
    <xf numFmtId="3" fontId="2" fillId="0" borderId="53" xfId="0" applyNumberFormat="1" applyFont="1" applyBorder="1" applyAlignment="1">
      <alignment horizontal="center" vertical="center" wrapText="1"/>
    </xf>
    <xf numFmtId="0" fontId="2" fillId="0" borderId="0" xfId="0" applyFont="1" applyAlignment="1">
      <alignment vertical="center" wrapText="1"/>
    </xf>
    <xf numFmtId="3" fontId="2" fillId="0" borderId="55" xfId="0" applyNumberFormat="1" applyFont="1" applyBorder="1" applyAlignment="1">
      <alignment horizontal="center" vertical="center"/>
    </xf>
    <xf numFmtId="4" fontId="203" fillId="0" borderId="56" xfId="0" applyNumberFormat="1" applyFont="1" applyBorder="1" applyAlignment="1">
      <alignment horizontal="center" vertical="center"/>
    </xf>
    <xf numFmtId="3" fontId="2" fillId="0" borderId="64" xfId="0" applyNumberFormat="1" applyFont="1" applyBorder="1" applyAlignment="1">
      <alignment horizontal="center" vertical="center"/>
    </xf>
    <xf numFmtId="4" fontId="2" fillId="0" borderId="0" xfId="0" applyNumberFormat="1" applyFont="1" applyBorder="1" applyAlignment="1">
      <alignment horizontal="center" vertical="center"/>
    </xf>
    <xf numFmtId="4" fontId="2" fillId="0" borderId="53" xfId="0" applyNumberFormat="1" applyFont="1" applyBorder="1" applyAlignment="1">
      <alignment horizontal="center" vertical="center"/>
    </xf>
    <xf numFmtId="3" fontId="2" fillId="0" borderId="63" xfId="0" applyNumberFormat="1" applyFont="1" applyBorder="1" applyAlignment="1">
      <alignment horizontal="center" vertical="center" wrapText="1"/>
    </xf>
    <xf numFmtId="3" fontId="2" fillId="0" borderId="59" xfId="0" applyNumberFormat="1" applyFont="1" applyBorder="1" applyAlignment="1">
      <alignment horizontal="center" vertical="center"/>
    </xf>
    <xf numFmtId="4" fontId="203" fillId="0" borderId="60" xfId="0" applyNumberFormat="1" applyFont="1" applyBorder="1" applyAlignment="1">
      <alignment horizontal="center" vertical="center"/>
    </xf>
    <xf numFmtId="3" fontId="2" fillId="0" borderId="0" xfId="0" applyNumberFormat="1" applyFont="1" applyBorder="1" applyAlignment="1">
      <alignment horizontal="center" vertical="center"/>
    </xf>
    <xf numFmtId="4" fontId="2" fillId="0" borderId="63" xfId="0" applyNumberFormat="1" applyFont="1" applyBorder="1" applyAlignment="1">
      <alignment horizontal="center" vertical="center"/>
    </xf>
    <xf numFmtId="3" fontId="2" fillId="0" borderId="59" xfId="0" applyNumberFormat="1" applyFont="1" applyBorder="1" applyAlignment="1">
      <alignment horizontal="center" vertical="center" wrapText="1"/>
    </xf>
    <xf numFmtId="4" fontId="203" fillId="0" borderId="60" xfId="0" applyNumberFormat="1" applyFont="1" applyBorder="1" applyAlignment="1">
      <alignment horizontal="center" vertical="center" wrapText="1"/>
    </xf>
    <xf numFmtId="3" fontId="2" fillId="0" borderId="0" xfId="0" applyNumberFormat="1" applyFont="1" applyBorder="1" applyAlignment="1">
      <alignment horizontal="center" vertical="center" wrapText="1"/>
    </xf>
    <xf numFmtId="0" fontId="2" fillId="0" borderId="54" xfId="0" applyFont="1" applyBorder="1" applyAlignment="1">
      <alignment horizontal="center" vertical="center" wrapText="1"/>
    </xf>
    <xf numFmtId="3" fontId="2" fillId="0" borderId="57" xfId="0" applyNumberFormat="1" applyFont="1" applyBorder="1" applyAlignment="1">
      <alignment horizontal="center" vertical="center" wrapText="1"/>
    </xf>
    <xf numFmtId="4" fontId="2" fillId="0" borderId="58" xfId="0" applyNumberFormat="1" applyFont="1" applyBorder="1" applyAlignment="1">
      <alignment horizontal="center" vertical="center" wrapText="1"/>
    </xf>
    <xf numFmtId="4" fontId="2" fillId="0" borderId="58" xfId="0" applyNumberFormat="1" applyFont="1" applyBorder="1" applyAlignment="1">
      <alignment horizontal="center" vertical="center"/>
    </xf>
    <xf numFmtId="3" fontId="2" fillId="0" borderId="57" xfId="0" applyNumberFormat="1" applyFont="1" applyBorder="1" applyAlignment="1">
      <alignment horizontal="center" vertical="center"/>
    </xf>
    <xf numFmtId="4" fontId="2" fillId="0" borderId="54" xfId="0" applyNumberFormat="1" applyFont="1" applyBorder="1" applyAlignment="1">
      <alignment horizontal="center" vertical="center" wrapText="1"/>
    </xf>
    <xf numFmtId="3" fontId="2" fillId="0" borderId="0" xfId="0" applyNumberFormat="1" applyFont="1" applyBorder="1" applyAlignment="1">
      <alignment vertical="center" wrapText="1"/>
    </xf>
    <xf numFmtId="0" fontId="2" fillId="0" borderId="0" xfId="0" applyFont="1" applyBorder="1" applyAlignment="1">
      <alignment vertical="center" wrapText="1"/>
    </xf>
    <xf numFmtId="0" fontId="111" fillId="0" borderId="0" xfId="0" applyFont="1" applyBorder="1" applyAlignment="1">
      <alignment horizontal="center" vertical="center" wrapText="1"/>
    </xf>
    <xf numFmtId="3" fontId="111" fillId="0" borderId="0" xfId="0" applyNumberFormat="1" applyFont="1" applyBorder="1" applyAlignment="1">
      <alignment horizontal="center" vertical="center" wrapText="1"/>
    </xf>
    <xf numFmtId="3" fontId="111" fillId="0" borderId="2" xfId="0" applyNumberFormat="1" applyFont="1" applyBorder="1" applyAlignment="1">
      <alignment horizontal="center" vertical="center" wrapText="1"/>
    </xf>
    <xf numFmtId="0" fontId="111" fillId="0" borderId="0" xfId="0" applyFont="1" applyBorder="1" applyAlignment="1">
      <alignment vertical="center" wrapText="1"/>
    </xf>
    <xf numFmtId="3" fontId="111" fillId="0" borderId="61" xfId="0" applyNumberFormat="1" applyFont="1" applyBorder="1" applyAlignment="1">
      <alignment horizontal="center" vertical="center" wrapText="1"/>
    </xf>
    <xf numFmtId="4" fontId="222" fillId="0" borderId="62" xfId="0" applyNumberFormat="1" applyFont="1" applyBorder="1" applyAlignment="1">
      <alignment horizontal="center" vertical="center" wrapText="1"/>
    </xf>
    <xf numFmtId="4" fontId="111" fillId="0" borderId="0" xfId="0" applyNumberFormat="1" applyFont="1" applyBorder="1" applyAlignment="1">
      <alignment horizontal="center" vertical="center" wrapText="1"/>
    </xf>
    <xf numFmtId="4" fontId="111" fillId="0" borderId="52" xfId="0" applyNumberFormat="1" applyFont="1" applyBorder="1" applyAlignment="1">
      <alignment horizontal="center" vertical="center" wrapText="1"/>
    </xf>
    <xf numFmtId="4" fontId="207" fillId="0" borderId="0" xfId="0" applyNumberFormat="1" applyFont="1" applyBorder="1" applyAlignment="1">
      <alignment horizontal="center" vertical="center" wrapText="1"/>
    </xf>
    <xf numFmtId="14" fontId="54" fillId="0" borderId="0" xfId="2" applyNumberFormat="1" applyFont="1" applyAlignment="1">
      <alignment horizontal="left" vertical="center"/>
    </xf>
    <xf numFmtId="14" fontId="55" fillId="0" borderId="0" xfId="2" applyNumberFormat="1" applyFont="1" applyAlignment="1">
      <alignment vertical="center" wrapText="1"/>
    </xf>
    <xf numFmtId="14" fontId="54" fillId="0" borderId="0" xfId="21" applyNumberFormat="1" applyFont="1" applyFill="1" applyBorder="1" applyAlignment="1">
      <alignment horizontal="center" vertical="center"/>
    </xf>
    <xf numFmtId="1" fontId="54" fillId="0" borderId="0" xfId="21" applyNumberFormat="1" applyFont="1" applyFill="1" applyBorder="1" applyAlignment="1">
      <alignment horizontal="center" vertical="center"/>
    </xf>
    <xf numFmtId="2" fontId="54" fillId="0" borderId="0" xfId="21" applyNumberFormat="1" applyFont="1" applyFill="1" applyBorder="1" applyAlignment="1">
      <alignment horizontal="center" vertical="center"/>
    </xf>
    <xf numFmtId="0" fontId="2" fillId="0" borderId="0" xfId="2" applyFont="1"/>
    <xf numFmtId="3" fontId="54" fillId="0" borderId="0" xfId="2" applyNumberFormat="1" applyFont="1"/>
    <xf numFmtId="0" fontId="2" fillId="0" borderId="0" xfId="2" applyFont="1" applyAlignment="1">
      <alignment vertical="center" wrapText="1"/>
    </xf>
    <xf numFmtId="3" fontId="2" fillId="0" borderId="66" xfId="0" applyNumberFormat="1" applyFont="1" applyBorder="1" applyAlignment="1">
      <alignment vertical="center" wrapText="1"/>
    </xf>
    <xf numFmtId="0" fontId="111" fillId="0" borderId="63" xfId="0" applyFont="1" applyBorder="1" applyAlignment="1">
      <alignment vertical="center" wrapText="1"/>
    </xf>
    <xf numFmtId="3" fontId="138" fillId="0" borderId="64" xfId="0" applyNumberFormat="1" applyFont="1" applyBorder="1" applyAlignment="1">
      <alignment horizontal="center" vertical="center" wrapText="1"/>
    </xf>
    <xf numFmtId="3" fontId="111" fillId="0" borderId="52" xfId="0" applyNumberFormat="1" applyFont="1" applyBorder="1" applyAlignment="1">
      <alignment horizontal="center" vertical="center" wrapText="1"/>
    </xf>
    <xf numFmtId="169" fontId="2" fillId="4" borderId="39" xfId="19" applyNumberFormat="1" applyFont="1" applyFill="1" applyBorder="1" applyAlignment="1">
      <alignment horizontal="center"/>
    </xf>
    <xf numFmtId="3" fontId="11" fillId="4" borderId="136" xfId="19" applyNumberFormat="1" applyFont="1" applyFill="1" applyBorder="1"/>
    <xf numFmtId="14" fontId="55" fillId="38" borderId="135" xfId="19" applyNumberFormat="1" applyFont="1" applyFill="1" applyBorder="1" applyAlignment="1">
      <alignment horizontal="center" vertical="center"/>
    </xf>
    <xf numFmtId="14" fontId="70" fillId="0" borderId="0" xfId="2" applyNumberFormat="1" applyFont="1" applyAlignment="1">
      <alignment horizontal="left" vertical="center" wrapText="1"/>
    </xf>
    <xf numFmtId="0" fontId="211" fillId="0" borderId="0" xfId="0" applyFont="1" applyAlignment="1">
      <alignment horizontal="center" wrapText="1"/>
    </xf>
    <xf numFmtId="0" fontId="218" fillId="0" borderId="0" xfId="0" applyFont="1" applyAlignment="1">
      <alignment horizontal="center"/>
    </xf>
    <xf numFmtId="0" fontId="215" fillId="0" borderId="0" xfId="0" applyFont="1" applyAlignment="1">
      <alignment horizontal="center" vertical="center" wrapText="1"/>
    </xf>
    <xf numFmtId="0" fontId="215" fillId="0" borderId="0" xfId="0" applyFont="1" applyAlignment="1" applyProtection="1">
      <alignment horizontal="center" vertical="center" wrapText="1"/>
      <protection locked="0"/>
    </xf>
    <xf numFmtId="0" fontId="214" fillId="0" borderId="0" xfId="0" applyFont="1" applyAlignment="1">
      <alignment horizontal="center" wrapText="1"/>
    </xf>
    <xf numFmtId="0" fontId="213" fillId="0" borderId="0" xfId="0" applyFont="1" applyAlignment="1">
      <alignment horizontal="left" vertical="center" wrapText="1"/>
    </xf>
    <xf numFmtId="0" fontId="124" fillId="0" borderId="0" xfId="18" applyFont="1" applyAlignment="1">
      <alignment horizontal="left" vertical="center" wrapText="1"/>
    </xf>
    <xf numFmtId="0" fontId="122" fillId="0" borderId="0" xfId="0" applyFont="1" applyAlignment="1">
      <alignment horizontal="center"/>
    </xf>
    <xf numFmtId="0" fontId="122" fillId="0" borderId="0" xfId="0" applyFont="1" applyAlignment="1">
      <alignment horizontal="center" vertical="center" wrapText="1"/>
    </xf>
    <xf numFmtId="0" fontId="122" fillId="4" borderId="0" xfId="0" applyFont="1" applyFill="1" applyAlignment="1">
      <alignment horizontal="left" vertical="center" wrapText="1"/>
    </xf>
    <xf numFmtId="0" fontId="120" fillId="4" borderId="0" xfId="0" applyFont="1" applyFill="1" applyAlignment="1">
      <alignment horizontal="left" vertical="center" wrapText="1"/>
    </xf>
    <xf numFmtId="14" fontId="122" fillId="4" borderId="0" xfId="0" applyNumberFormat="1" applyFont="1" applyFill="1" applyAlignment="1">
      <alignment horizontal="justify" vertical="center" wrapText="1"/>
    </xf>
    <xf numFmtId="0" fontId="120" fillId="4" borderId="0" xfId="0" applyFont="1" applyFill="1" applyAlignment="1">
      <alignment horizontal="justify" vertical="center" wrapText="1"/>
    </xf>
    <xf numFmtId="0" fontId="123" fillId="0" borderId="0" xfId="18" applyFont="1" applyAlignment="1">
      <alignment horizontal="left" vertical="center" wrapText="1"/>
    </xf>
    <xf numFmtId="14" fontId="55" fillId="38" borderId="108" xfId="19" applyNumberFormat="1" applyFont="1" applyFill="1" applyBorder="1" applyAlignment="1">
      <alignment horizontal="center" vertical="center" wrapText="1"/>
    </xf>
    <xf numFmtId="14" fontId="55" fillId="38" borderId="104" xfId="19" applyNumberFormat="1" applyFont="1" applyFill="1" applyBorder="1" applyAlignment="1">
      <alignment horizontal="center" vertical="center" wrapText="1"/>
    </xf>
    <xf numFmtId="14" fontId="55" fillId="38" borderId="128" xfId="19" applyNumberFormat="1" applyFont="1" applyFill="1" applyBorder="1" applyAlignment="1">
      <alignment horizontal="center" vertical="center"/>
    </xf>
    <xf numFmtId="14" fontId="55" fillId="38" borderId="129" xfId="19" applyNumberFormat="1" applyFont="1" applyFill="1" applyBorder="1" applyAlignment="1">
      <alignment horizontal="center" vertical="center"/>
    </xf>
    <xf numFmtId="0" fontId="126" fillId="0" borderId="0" xfId="0" applyFont="1" applyAlignment="1">
      <alignment horizontal="center" vertical="center"/>
    </xf>
    <xf numFmtId="14" fontId="55" fillId="38" borderId="30" xfId="19" applyNumberFormat="1" applyFont="1" applyFill="1" applyBorder="1" applyAlignment="1">
      <alignment horizontal="center" vertical="center"/>
    </xf>
    <xf numFmtId="14" fontId="55" fillId="38" borderId="97" xfId="19" applyNumberFormat="1" applyFont="1" applyFill="1" applyBorder="1" applyAlignment="1">
      <alignment horizontal="center" vertical="center"/>
    </xf>
    <xf numFmtId="14" fontId="55" fillId="38" borderId="104" xfId="19" applyNumberFormat="1" applyFont="1" applyFill="1" applyBorder="1" applyAlignment="1">
      <alignment horizontal="center" vertical="center"/>
    </xf>
    <xf numFmtId="0" fontId="54" fillId="39" borderId="105" xfId="19" applyFont="1" applyFill="1" applyBorder="1" applyAlignment="1">
      <alignment horizontal="center" vertical="center"/>
    </xf>
    <xf numFmtId="14" fontId="55" fillId="38" borderId="106" xfId="19" applyNumberFormat="1" applyFont="1" applyFill="1" applyBorder="1" applyAlignment="1">
      <alignment horizontal="center" vertical="center" wrapText="1"/>
    </xf>
    <xf numFmtId="14" fontId="55" fillId="38" borderId="107" xfId="19" applyNumberFormat="1" applyFont="1" applyFill="1" applyBorder="1" applyAlignment="1">
      <alignment horizontal="center" vertical="center" wrapText="1"/>
    </xf>
    <xf numFmtId="14" fontId="55" fillId="38" borderId="105" xfId="19" applyNumberFormat="1" applyFont="1" applyFill="1" applyBorder="1" applyAlignment="1">
      <alignment horizontal="center" vertical="center" wrapText="1"/>
    </xf>
    <xf numFmtId="14" fontId="55" fillId="38" borderId="40" xfId="19" applyNumberFormat="1" applyFont="1" applyFill="1" applyBorder="1" applyAlignment="1">
      <alignment horizontal="center" vertical="center" wrapText="1"/>
    </xf>
    <xf numFmtId="14" fontId="55" fillId="38" borderId="39" xfId="19" applyNumberFormat="1" applyFont="1" applyFill="1" applyBorder="1" applyAlignment="1">
      <alignment horizontal="center" vertical="center" wrapText="1"/>
    </xf>
    <xf numFmtId="14" fontId="55" fillId="38" borderId="137" xfId="19" applyNumberFormat="1" applyFont="1" applyFill="1" applyBorder="1" applyAlignment="1">
      <alignment horizontal="center" vertical="center" wrapText="1"/>
    </xf>
    <xf numFmtId="14" fontId="55" fillId="38" borderId="148" xfId="19" applyNumberFormat="1" applyFont="1" applyFill="1" applyBorder="1" applyAlignment="1">
      <alignment horizontal="center" vertical="center" wrapText="1"/>
    </xf>
    <xf numFmtId="9" fontId="55" fillId="38" borderId="30" xfId="8" applyFont="1" applyFill="1" applyBorder="1" applyAlignment="1">
      <alignment horizontal="center" vertical="center"/>
    </xf>
    <xf numFmtId="9" fontId="55" fillId="38" borderId="97" xfId="8" applyFont="1" applyFill="1" applyBorder="1" applyAlignment="1">
      <alignment horizontal="center" vertical="center"/>
    </xf>
    <xf numFmtId="2" fontId="95" fillId="0" borderId="0" xfId="2" applyNumberFormat="1" applyFont="1" applyAlignment="1">
      <alignment horizontal="left" vertical="center" wrapText="1"/>
    </xf>
    <xf numFmtId="0" fontId="127" fillId="39" borderId="20" xfId="2" applyFont="1" applyFill="1" applyBorder="1" applyAlignment="1">
      <alignment horizontal="center" vertical="center" wrapText="1"/>
    </xf>
    <xf numFmtId="0" fontId="127" fillId="39" borderId="48" xfId="2" applyFont="1" applyFill="1" applyBorder="1" applyAlignment="1">
      <alignment horizontal="center" vertical="center" wrapText="1"/>
    </xf>
    <xf numFmtId="0" fontId="55" fillId="39" borderId="133" xfId="2" applyFont="1" applyFill="1" applyBorder="1" applyAlignment="1">
      <alignment horizontal="center" vertical="center" wrapText="1"/>
    </xf>
    <xf numFmtId="0" fontId="55" fillId="39" borderId="134" xfId="2" applyFont="1" applyFill="1" applyBorder="1" applyAlignment="1">
      <alignment horizontal="center" vertical="center" wrapText="1"/>
    </xf>
    <xf numFmtId="0" fontId="55" fillId="39" borderId="137" xfId="2" applyFont="1" applyFill="1" applyBorder="1" applyAlignment="1">
      <alignment horizontal="center" vertical="center" wrapText="1"/>
    </xf>
    <xf numFmtId="0" fontId="55" fillId="39" borderId="138" xfId="2" applyFont="1" applyFill="1" applyBorder="1" applyAlignment="1">
      <alignment horizontal="center" vertical="center" wrapText="1"/>
    </xf>
    <xf numFmtId="0" fontId="55" fillId="39" borderId="107" xfId="2" applyFont="1" applyFill="1" applyBorder="1" applyAlignment="1">
      <alignment horizontal="center" vertical="center" wrapText="1"/>
    </xf>
    <xf numFmtId="0" fontId="55" fillId="39" borderId="132" xfId="2" applyFont="1" applyFill="1" applyBorder="1" applyAlignment="1">
      <alignment horizontal="center" vertical="center" wrapText="1"/>
    </xf>
    <xf numFmtId="49" fontId="131" fillId="0" borderId="0" xfId="0" applyNumberFormat="1" applyFont="1" applyAlignment="1">
      <alignment horizontal="left" vertical="center" wrapText="1"/>
    </xf>
    <xf numFmtId="49" fontId="153" fillId="0" borderId="0" xfId="0" applyNumberFormat="1" applyFont="1" applyAlignment="1">
      <alignment horizontal="left" vertical="center" wrapText="1"/>
    </xf>
    <xf numFmtId="0" fontId="152" fillId="0" borderId="0" xfId="2" applyFont="1" applyAlignment="1">
      <alignment horizontal="center"/>
    </xf>
    <xf numFmtId="0" fontId="138" fillId="0" borderId="0" xfId="2" applyFont="1" applyAlignment="1">
      <alignment horizontal="center" vertical="center"/>
    </xf>
    <xf numFmtId="0" fontId="126" fillId="0" borderId="0" xfId="2" applyFont="1" applyAlignment="1">
      <alignment horizontal="center" vertical="center"/>
    </xf>
    <xf numFmtId="0" fontId="172" fillId="2" borderId="0" xfId="5" applyFont="1" applyFill="1" applyAlignment="1">
      <alignment horizontal="center" vertical="center"/>
    </xf>
    <xf numFmtId="0" fontId="55" fillId="39" borderId="31" xfId="2" applyFont="1" applyFill="1" applyBorder="1" applyAlignment="1">
      <alignment horizontal="center" vertical="center" wrapText="1"/>
    </xf>
    <xf numFmtId="0" fontId="55" fillId="39" borderId="44" xfId="2" applyFont="1" applyFill="1" applyBorder="1" applyAlignment="1">
      <alignment horizontal="center" vertical="center" wrapText="1"/>
    </xf>
    <xf numFmtId="0" fontId="55" fillId="39" borderId="45" xfId="2" applyFont="1" applyFill="1" applyBorder="1" applyAlignment="1">
      <alignment horizontal="center" vertical="center" wrapText="1"/>
    </xf>
    <xf numFmtId="0" fontId="173" fillId="41" borderId="36" xfId="2" applyFont="1" applyFill="1" applyBorder="1" applyAlignment="1">
      <alignment horizontal="center" vertical="center" wrapText="1"/>
    </xf>
    <xf numFmtId="0" fontId="173" fillId="41" borderId="37" xfId="2" applyFont="1" applyFill="1" applyBorder="1" applyAlignment="1">
      <alignment horizontal="center" vertical="center" wrapText="1"/>
    </xf>
    <xf numFmtId="0" fontId="173" fillId="41" borderId="141" xfId="2" applyFont="1" applyFill="1" applyBorder="1" applyAlignment="1">
      <alignment horizontal="center" vertical="center" wrapText="1"/>
    </xf>
    <xf numFmtId="0" fontId="173" fillId="41" borderId="142" xfId="2" applyFont="1" applyFill="1" applyBorder="1" applyAlignment="1">
      <alignment horizontal="center" vertical="center" wrapText="1"/>
    </xf>
    <xf numFmtId="0" fontId="130" fillId="41" borderId="37" xfId="2" applyFont="1" applyFill="1" applyBorder="1" applyAlignment="1">
      <alignment horizontal="center" vertical="center" wrapText="1"/>
    </xf>
    <xf numFmtId="0" fontId="130" fillId="41" borderId="38" xfId="2" applyFont="1" applyFill="1" applyBorder="1" applyAlignment="1">
      <alignment horizontal="center" vertical="center" wrapText="1"/>
    </xf>
    <xf numFmtId="0" fontId="55" fillId="40" borderId="126" xfId="2" applyFont="1" applyFill="1" applyBorder="1" applyAlignment="1">
      <alignment horizontal="center" vertical="center" wrapText="1"/>
    </xf>
    <xf numFmtId="0" fontId="55" fillId="40" borderId="130" xfId="2" applyFont="1" applyFill="1" applyBorder="1" applyAlignment="1">
      <alignment horizontal="center" vertical="center" wrapText="1"/>
    </xf>
    <xf numFmtId="0" fontId="55" fillId="40" borderId="131" xfId="2" applyFont="1" applyFill="1" applyBorder="1" applyAlignment="1">
      <alignment horizontal="center" vertical="center" wrapText="1"/>
    </xf>
    <xf numFmtId="0" fontId="55" fillId="39" borderId="172" xfId="2" applyFont="1" applyFill="1" applyBorder="1" applyAlignment="1">
      <alignment horizontal="center" vertical="center" wrapText="1"/>
    </xf>
    <xf numFmtId="0" fontId="55" fillId="39" borderId="173" xfId="2" applyFont="1" applyFill="1" applyBorder="1" applyAlignment="1">
      <alignment horizontal="center" vertical="center" wrapText="1"/>
    </xf>
    <xf numFmtId="0" fontId="55" fillId="39" borderId="174" xfId="2" applyFont="1" applyFill="1" applyBorder="1" applyAlignment="1">
      <alignment horizontal="center" vertical="center" wrapText="1"/>
    </xf>
    <xf numFmtId="0" fontId="55" fillId="39" borderId="143" xfId="2" applyFont="1" applyFill="1" applyBorder="1" applyAlignment="1">
      <alignment horizontal="center" vertical="center" wrapText="1"/>
    </xf>
    <xf numFmtId="0" fontId="130" fillId="0" borderId="0" xfId="0" applyFont="1" applyAlignment="1">
      <alignment horizontal="center"/>
    </xf>
    <xf numFmtId="0" fontId="55" fillId="39" borderId="36" xfId="0" applyFont="1" applyFill="1" applyBorder="1" applyAlignment="1">
      <alignment horizontal="center" vertical="center" wrapText="1"/>
    </xf>
    <xf numFmtId="0" fontId="55" fillId="39" borderId="38" xfId="0" applyFont="1" applyFill="1" applyBorder="1" applyAlignment="1">
      <alignment horizontal="center" vertical="center" wrapText="1"/>
    </xf>
    <xf numFmtId="0" fontId="55" fillId="39" borderId="31" xfId="0" applyFont="1" applyFill="1" applyBorder="1" applyAlignment="1">
      <alignment horizontal="center" vertical="center" wrapText="1"/>
    </xf>
    <xf numFmtId="0" fontId="55" fillId="39" borderId="45" xfId="0" applyFont="1" applyFill="1" applyBorder="1" applyAlignment="1">
      <alignment horizontal="center" vertical="center" wrapText="1"/>
    </xf>
    <xf numFmtId="0" fontId="158" fillId="0" borderId="0" xfId="0" applyFont="1" applyAlignment="1" applyProtection="1">
      <alignment horizontal="center" vertical="center" wrapText="1"/>
      <protection locked="0"/>
    </xf>
    <xf numFmtId="2" fontId="138" fillId="0" borderId="0" xfId="2" applyNumberFormat="1" applyFont="1" applyAlignment="1">
      <alignment horizontal="left" vertical="center" wrapText="1"/>
    </xf>
    <xf numFmtId="0" fontId="164" fillId="0" borderId="0" xfId="2" applyFont="1" applyAlignment="1">
      <alignment horizontal="center" vertical="center"/>
    </xf>
    <xf numFmtId="0" fontId="165" fillId="2" borderId="0" xfId="5" applyFont="1" applyFill="1" applyAlignment="1">
      <alignment horizontal="center" vertical="center"/>
    </xf>
    <xf numFmtId="0" fontId="55" fillId="39" borderId="36" xfId="2" applyFont="1" applyFill="1" applyBorder="1" applyAlignment="1">
      <alignment horizontal="center" vertical="center" wrapText="1"/>
    </xf>
    <xf numFmtId="0" fontId="55" fillId="39" borderId="38" xfId="2" applyFont="1" applyFill="1" applyBorder="1" applyAlignment="1">
      <alignment horizontal="center" vertical="center" wrapText="1"/>
    </xf>
    <xf numFmtId="0" fontId="55" fillId="39" borderId="37" xfId="2" applyFont="1" applyFill="1" applyBorder="1" applyAlignment="1">
      <alignment horizontal="center" vertical="center" wrapText="1"/>
    </xf>
    <xf numFmtId="49" fontId="170" fillId="0" borderId="0" xfId="0" applyNumberFormat="1" applyFont="1" applyAlignment="1">
      <alignment horizontal="left" vertical="center" wrapText="1"/>
    </xf>
    <xf numFmtId="49" fontId="170" fillId="0" borderId="0" xfId="2" applyNumberFormat="1" applyFont="1" applyAlignment="1">
      <alignment horizontal="left" vertical="center" wrapText="1"/>
    </xf>
    <xf numFmtId="2" fontId="55" fillId="0" borderId="0" xfId="2" applyNumberFormat="1" applyFont="1" applyAlignment="1">
      <alignment horizontal="left" vertical="center" wrapText="1"/>
    </xf>
    <xf numFmtId="49" fontId="54" fillId="0" borderId="0" xfId="0" applyNumberFormat="1" applyFont="1" applyAlignment="1">
      <alignment horizontal="left" vertical="center" wrapText="1"/>
    </xf>
    <xf numFmtId="0" fontId="173" fillId="41" borderId="128" xfId="2" applyFont="1" applyFill="1" applyBorder="1" applyAlignment="1">
      <alignment horizontal="center" vertical="center" wrapText="1"/>
    </xf>
    <xf numFmtId="0" fontId="173" fillId="41" borderId="129" xfId="2" applyFont="1" applyFill="1" applyBorder="1" applyAlignment="1">
      <alignment horizontal="center" vertical="center" wrapText="1"/>
    </xf>
    <xf numFmtId="0" fontId="166" fillId="41" borderId="37" xfId="2" applyFont="1" applyFill="1" applyBorder="1" applyAlignment="1">
      <alignment horizontal="center" vertical="center" wrapText="1"/>
    </xf>
    <xf numFmtId="0" fontId="166" fillId="41" borderId="38" xfId="2" applyFont="1" applyFill="1" applyBorder="1" applyAlignment="1">
      <alignment horizontal="center" vertical="center" wrapText="1"/>
    </xf>
    <xf numFmtId="0" fontId="55" fillId="39" borderId="39" xfId="2" applyFont="1" applyFill="1" applyBorder="1" applyAlignment="1">
      <alignment horizontal="center" vertical="center" wrapText="1"/>
    </xf>
    <xf numFmtId="0" fontId="55" fillId="39" borderId="41" xfId="2" applyFont="1" applyFill="1" applyBorder="1" applyAlignment="1">
      <alignment horizontal="center" vertical="center" wrapText="1"/>
    </xf>
    <xf numFmtId="0" fontId="55" fillId="40" borderId="107" xfId="2" applyFont="1" applyFill="1" applyBorder="1" applyAlignment="1">
      <alignment horizontal="center" vertical="center" wrapText="1"/>
    </xf>
    <xf numFmtId="0" fontId="55" fillId="40" borderId="132" xfId="2" applyFont="1" applyFill="1" applyBorder="1" applyAlignment="1">
      <alignment horizontal="center" vertical="center" wrapText="1"/>
    </xf>
    <xf numFmtId="0" fontId="55" fillId="40" borderId="40" xfId="2" applyFont="1" applyFill="1" applyBorder="1" applyAlignment="1">
      <alignment horizontal="center" vertical="center" wrapText="1"/>
    </xf>
    <xf numFmtId="0" fontId="55" fillId="40" borderId="43" xfId="2" applyFont="1" applyFill="1" applyBorder="1" applyAlignment="1">
      <alignment horizontal="center" vertical="center" wrapText="1"/>
    </xf>
    <xf numFmtId="49" fontId="153" fillId="0" borderId="0" xfId="2" applyNumberFormat="1" applyFont="1" applyAlignment="1">
      <alignment horizontal="left" vertical="center" wrapText="1"/>
    </xf>
    <xf numFmtId="0" fontId="55" fillId="39" borderId="199" xfId="2" applyFont="1" applyFill="1" applyBorder="1" applyAlignment="1">
      <alignment horizontal="center" vertical="center" wrapText="1"/>
    </xf>
    <xf numFmtId="0" fontId="55" fillId="39" borderId="124" xfId="2" applyFont="1" applyFill="1" applyBorder="1" applyAlignment="1">
      <alignment horizontal="center" vertical="center" wrapText="1"/>
    </xf>
    <xf numFmtId="0" fontId="170" fillId="0" borderId="0" xfId="0" applyFont="1" applyAlignment="1">
      <alignment horizontal="left" vertical="center" wrapText="1"/>
    </xf>
    <xf numFmtId="0" fontId="43" fillId="0" borderId="13" xfId="2" applyFont="1" applyBorder="1" applyAlignment="1">
      <alignment horizontal="center" vertical="center" wrapText="1"/>
    </xf>
    <xf numFmtId="0" fontId="43" fillId="0" borderId="9" xfId="2" applyFont="1" applyBorder="1" applyAlignment="1">
      <alignment horizontal="center" vertical="center" wrapText="1"/>
    </xf>
    <xf numFmtId="0" fontId="43" fillId="0" borderId="10" xfId="2" applyFont="1" applyBorder="1" applyAlignment="1">
      <alignment horizontal="center" vertical="center" wrapText="1"/>
    </xf>
    <xf numFmtId="2" fontId="32" fillId="0" borderId="0" xfId="2" applyNumberFormat="1" applyFont="1" applyAlignment="1">
      <alignment horizontal="left" vertical="center" wrapText="1"/>
    </xf>
    <xf numFmtId="49" fontId="23" fillId="0" borderId="0" xfId="2" applyNumberFormat="1" applyFont="1" applyAlignment="1">
      <alignment horizontal="left" vertical="center" wrapText="1"/>
    </xf>
    <xf numFmtId="0" fontId="35" fillId="0" borderId="0" xfId="2" applyFont="1" applyAlignment="1">
      <alignment horizontal="center"/>
    </xf>
    <xf numFmtId="0" fontId="21" fillId="0" borderId="0" xfId="2" applyFont="1" applyAlignment="1">
      <alignment horizontal="center" vertical="center"/>
    </xf>
    <xf numFmtId="0" fontId="24" fillId="0" borderId="5" xfId="2" applyFont="1" applyBorder="1" applyAlignment="1">
      <alignment horizontal="center" vertical="center" wrapText="1"/>
    </xf>
    <xf numFmtId="0" fontId="24" fillId="0" borderId="4" xfId="2" applyFont="1" applyBorder="1" applyAlignment="1">
      <alignment horizontal="center" vertical="center" wrapText="1"/>
    </xf>
    <xf numFmtId="0" fontId="24" fillId="0" borderId="3" xfId="2" applyFont="1" applyBorder="1" applyAlignment="1">
      <alignment horizontal="center" vertical="center" wrapText="1"/>
    </xf>
    <xf numFmtId="49" fontId="23" fillId="0" borderId="0" xfId="0" applyNumberFormat="1" applyFont="1" applyAlignment="1">
      <alignment horizontal="left" vertical="center" wrapText="1"/>
    </xf>
    <xf numFmtId="0" fontId="43" fillId="0" borderId="12" xfId="2" applyFont="1" applyBorder="1" applyAlignment="1">
      <alignment horizontal="center" vertical="center" wrapText="1"/>
    </xf>
    <xf numFmtId="0" fontId="43" fillId="0" borderId="11" xfId="2" applyFont="1" applyBorder="1" applyAlignment="1">
      <alignment horizontal="center" vertical="center" wrapText="1"/>
    </xf>
    <xf numFmtId="0" fontId="43" fillId="0" borderId="0" xfId="2" applyFont="1" applyAlignment="1">
      <alignment horizontal="center" vertical="center" wrapText="1"/>
    </xf>
    <xf numFmtId="0" fontId="19" fillId="2" borderId="0" xfId="5" applyFont="1" applyFill="1" applyAlignment="1">
      <alignment horizontal="center" vertical="center"/>
    </xf>
    <xf numFmtId="0" fontId="55" fillId="0" borderId="0" xfId="2" applyFont="1" applyAlignment="1">
      <alignment horizontal="center" vertical="center" wrapText="1"/>
    </xf>
    <xf numFmtId="49" fontId="70" fillId="0" borderId="0" xfId="0" applyNumberFormat="1" applyFont="1" applyBorder="1" applyAlignment="1">
      <alignment horizontal="left" vertical="center" wrapText="1"/>
    </xf>
    <xf numFmtId="49" fontId="54" fillId="0" borderId="0" xfId="2" applyNumberFormat="1" applyFont="1" applyAlignment="1">
      <alignment horizontal="left" vertical="center" wrapText="1"/>
    </xf>
    <xf numFmtId="0" fontId="55" fillId="39" borderId="51" xfId="2" applyFont="1" applyFill="1" applyBorder="1" applyAlignment="1">
      <alignment horizontal="center" vertical="center" wrapText="1"/>
    </xf>
    <xf numFmtId="0" fontId="166" fillId="0" borderId="37" xfId="2" applyFont="1" applyBorder="1" applyAlignment="1">
      <alignment horizontal="center" vertical="center" wrapText="1"/>
    </xf>
    <xf numFmtId="0" fontId="55" fillId="39" borderId="128" xfId="2" applyFont="1" applyFill="1" applyBorder="1" applyAlignment="1">
      <alignment horizontal="center" vertical="center" wrapText="1"/>
    </xf>
    <xf numFmtId="0" fontId="55" fillId="39" borderId="144" xfId="2" applyFont="1" applyFill="1" applyBorder="1" applyAlignment="1">
      <alignment horizontal="center" vertical="center" wrapText="1"/>
    </xf>
    <xf numFmtId="0" fontId="164" fillId="0" borderId="0" xfId="2" applyFont="1" applyAlignment="1">
      <alignment horizontal="center" vertical="center" wrapText="1"/>
    </xf>
    <xf numFmtId="0" fontId="55" fillId="40" borderId="149" xfId="2" applyFont="1" applyFill="1" applyBorder="1" applyAlignment="1">
      <alignment horizontal="center" vertical="center" wrapText="1"/>
    </xf>
    <xf numFmtId="0" fontId="55" fillId="40" borderId="127" xfId="2" applyFont="1" applyFill="1" applyBorder="1" applyAlignment="1">
      <alignment horizontal="center" vertical="center" wrapText="1"/>
    </xf>
    <xf numFmtId="0" fontId="55" fillId="40" borderId="129" xfId="2" applyFont="1" applyFill="1" applyBorder="1" applyAlignment="1">
      <alignment horizontal="center" vertical="center" wrapText="1"/>
    </xf>
    <xf numFmtId="0" fontId="55" fillId="39" borderId="129" xfId="2" applyFont="1" applyFill="1" applyBorder="1" applyAlignment="1">
      <alignment horizontal="center" vertical="center" wrapText="1"/>
    </xf>
    <xf numFmtId="0" fontId="177" fillId="40" borderId="150" xfId="2" applyFont="1" applyFill="1" applyBorder="1" applyAlignment="1">
      <alignment horizontal="center" vertical="center" wrapText="1"/>
    </xf>
    <xf numFmtId="0" fontId="177" fillId="40" borderId="130" xfId="2" applyFont="1" applyFill="1" applyBorder="1" applyAlignment="1">
      <alignment horizontal="center" vertical="center" wrapText="1"/>
    </xf>
    <xf numFmtId="0" fontId="177" fillId="40" borderId="131" xfId="2" applyFont="1" applyFill="1" applyBorder="1" applyAlignment="1">
      <alignment horizontal="center" vertical="center" wrapText="1"/>
    </xf>
    <xf numFmtId="0" fontId="179" fillId="0" borderId="0" xfId="2" applyFont="1" applyAlignment="1">
      <alignment horizontal="left" vertical="center" wrapText="1"/>
    </xf>
    <xf numFmtId="0" fontId="55" fillId="40" borderId="0" xfId="2" applyFont="1" applyFill="1" applyAlignment="1">
      <alignment horizontal="center" vertical="center" wrapText="1"/>
    </xf>
    <xf numFmtId="0" fontId="55" fillId="40" borderId="137" xfId="2" applyFont="1" applyFill="1" applyBorder="1" applyAlignment="1">
      <alignment horizontal="center" vertical="center" wrapText="1"/>
    </xf>
    <xf numFmtId="0" fontId="55" fillId="40" borderId="134" xfId="2" applyFont="1" applyFill="1" applyBorder="1" applyAlignment="1">
      <alignment horizontal="center" vertical="center" wrapText="1"/>
    </xf>
    <xf numFmtId="0" fontId="55" fillId="40" borderId="135" xfId="2" applyFont="1" applyFill="1" applyBorder="1" applyAlignment="1">
      <alignment horizontal="center" vertical="center" wrapText="1"/>
    </xf>
    <xf numFmtId="0" fontId="55" fillId="40" borderId="136" xfId="2" applyFont="1" applyFill="1" applyBorder="1" applyAlignment="1">
      <alignment horizontal="center" vertical="center" wrapText="1"/>
    </xf>
    <xf numFmtId="0" fontId="55" fillId="39" borderId="128" xfId="0" applyFont="1" applyFill="1" applyBorder="1" applyAlignment="1">
      <alignment horizontal="center" vertical="center" wrapText="1"/>
    </xf>
    <xf numFmtId="0" fontId="55" fillId="39" borderId="144" xfId="0" applyFont="1" applyFill="1" applyBorder="1" applyAlignment="1">
      <alignment horizontal="center" vertical="center" wrapText="1"/>
    </xf>
    <xf numFmtId="2" fontId="166" fillId="0" borderId="0" xfId="0" applyNumberFormat="1" applyFont="1" applyAlignment="1">
      <alignment horizontal="left" vertical="center" wrapText="1"/>
    </xf>
    <xf numFmtId="0" fontId="152" fillId="0" borderId="0" xfId="0" applyFont="1" applyAlignment="1">
      <alignment horizontal="center"/>
    </xf>
    <xf numFmtId="0" fontId="138" fillId="0" borderId="0" xfId="0" applyFont="1" applyAlignment="1">
      <alignment horizontal="center" vertical="center"/>
    </xf>
    <xf numFmtId="0" fontId="164" fillId="0" borderId="0" xfId="0" applyFont="1" applyAlignment="1">
      <alignment horizontal="center" vertical="center"/>
    </xf>
    <xf numFmtId="0" fontId="55" fillId="39" borderId="44" xfId="0" applyFont="1" applyFill="1" applyBorder="1" applyAlignment="1">
      <alignment horizontal="center" vertical="center" wrapText="1"/>
    </xf>
    <xf numFmtId="0" fontId="55" fillId="39" borderId="126" xfId="0" applyFont="1" applyFill="1" applyBorder="1" applyAlignment="1">
      <alignment horizontal="center" vertical="center" wrapText="1"/>
    </xf>
    <xf numFmtId="0" fontId="55" fillId="39" borderId="130" xfId="0" applyFont="1" applyFill="1" applyBorder="1" applyAlignment="1">
      <alignment horizontal="center" vertical="center" wrapText="1"/>
    </xf>
    <xf numFmtId="0" fontId="55" fillId="39" borderId="131" xfId="0" applyFont="1" applyFill="1" applyBorder="1" applyAlignment="1">
      <alignment horizontal="center" vertical="center" wrapText="1"/>
    </xf>
    <xf numFmtId="0" fontId="55" fillId="39" borderId="39" xfId="0" applyFont="1" applyFill="1" applyBorder="1" applyAlignment="1">
      <alignment horizontal="center" vertical="center" wrapText="1"/>
    </xf>
    <xf numFmtId="0" fontId="55" fillId="39" borderId="40" xfId="0" applyFont="1" applyFill="1" applyBorder="1" applyAlignment="1">
      <alignment horizontal="center" vertical="center" wrapText="1"/>
    </xf>
    <xf numFmtId="0" fontId="138" fillId="0" borderId="0" xfId="0" applyFont="1" applyBorder="1" applyAlignment="1">
      <alignment horizontal="left" vertical="center" wrapText="1"/>
    </xf>
    <xf numFmtId="0" fontId="153" fillId="0" borderId="0" xfId="0" applyFont="1" applyBorder="1" applyAlignment="1">
      <alignment horizontal="left" vertical="center" wrapText="1"/>
    </xf>
    <xf numFmtId="0" fontId="55" fillId="39" borderId="75" xfId="0" applyFont="1" applyFill="1" applyBorder="1" applyAlignment="1">
      <alignment horizontal="center" vertical="center" wrapText="1"/>
    </xf>
    <xf numFmtId="0" fontId="55" fillId="39" borderId="153" xfId="0" applyFont="1" applyFill="1" applyBorder="1" applyAlignment="1">
      <alignment horizontal="center" vertical="center" wrapText="1"/>
    </xf>
    <xf numFmtId="0" fontId="127" fillId="39" borderId="75" xfId="0" applyFont="1" applyFill="1" applyBorder="1" applyAlignment="1">
      <alignment horizontal="center" vertical="center" wrapText="1"/>
    </xf>
    <xf numFmtId="0" fontId="127" fillId="39" borderId="153" xfId="0" applyFont="1" applyFill="1" applyBorder="1" applyAlignment="1">
      <alignment horizontal="center" vertical="center" wrapText="1"/>
    </xf>
    <xf numFmtId="0" fontId="144" fillId="0" borderId="0" xfId="0" applyFont="1" applyBorder="1" applyAlignment="1">
      <alignment horizontal="center" vertical="center"/>
    </xf>
    <xf numFmtId="0" fontId="55" fillId="39" borderId="53" xfId="0" applyFont="1" applyFill="1" applyBorder="1" applyAlignment="1">
      <alignment horizontal="center" vertical="center" wrapText="1"/>
    </xf>
    <xf numFmtId="0" fontId="55" fillId="39" borderId="54" xfId="0" applyFont="1" applyFill="1" applyBorder="1" applyAlignment="1">
      <alignment horizontal="center" vertical="center" wrapText="1"/>
    </xf>
    <xf numFmtId="0" fontId="164" fillId="0" borderId="0" xfId="0" applyFont="1" applyAlignment="1">
      <alignment horizontal="center" vertical="center" wrapText="1"/>
    </xf>
    <xf numFmtId="0" fontId="55" fillId="0" borderId="0" xfId="0" applyFont="1" applyBorder="1" applyAlignment="1">
      <alignment horizontal="center" vertical="center"/>
    </xf>
    <xf numFmtId="0" fontId="55" fillId="0" borderId="0" xfId="0" applyFont="1" applyBorder="1" applyAlignment="1">
      <alignment horizontal="center" vertical="center" wrapText="1"/>
    </xf>
    <xf numFmtId="0" fontId="81" fillId="0" borderId="0" xfId="0" applyFont="1" applyBorder="1" applyAlignment="1">
      <alignment horizontal="center" vertical="center"/>
    </xf>
    <xf numFmtId="0" fontId="67" fillId="0" borderId="0" xfId="0" applyFont="1" applyBorder="1" applyAlignment="1">
      <alignment horizontal="center" vertical="center" wrapText="1"/>
    </xf>
    <xf numFmtId="0" fontId="82" fillId="0" borderId="0" xfId="0" applyFont="1" applyBorder="1" applyAlignment="1">
      <alignment horizontal="center" vertical="center" wrapText="1"/>
    </xf>
    <xf numFmtId="0" fontId="55" fillId="39" borderId="53" xfId="2" applyFont="1" applyFill="1" applyBorder="1" applyAlignment="1">
      <alignment horizontal="center" vertical="center" wrapText="1"/>
    </xf>
    <xf numFmtId="0" fontId="54" fillId="39" borderId="54" xfId="2" applyFont="1" applyFill="1" applyBorder="1" applyAlignment="1">
      <alignment horizontal="center" vertical="center" wrapText="1"/>
    </xf>
    <xf numFmtId="0" fontId="127" fillId="39" borderId="55" xfId="2" applyFont="1" applyFill="1" applyBorder="1" applyAlignment="1">
      <alignment horizontal="center" vertical="center" wrapText="1"/>
    </xf>
    <xf numFmtId="0" fontId="127" fillId="39" borderId="56" xfId="2" applyFont="1" applyFill="1" applyBorder="1" applyAlignment="1">
      <alignment horizontal="center" vertical="center" wrapText="1"/>
    </xf>
    <xf numFmtId="0" fontId="127" fillId="39" borderId="75" xfId="2" applyFont="1" applyFill="1" applyBorder="1" applyAlignment="1">
      <alignment horizontal="center" vertical="center" wrapText="1"/>
    </xf>
    <xf numFmtId="0" fontId="127" fillId="39" borderId="157" xfId="2" applyFont="1" applyFill="1" applyBorder="1" applyAlignment="1">
      <alignment horizontal="center" vertical="center" wrapText="1"/>
    </xf>
    <xf numFmtId="0" fontId="55" fillId="39" borderId="63" xfId="0" applyFont="1" applyFill="1" applyBorder="1" applyAlignment="1">
      <alignment horizontal="center" vertical="center" wrapText="1"/>
    </xf>
    <xf numFmtId="0" fontId="55" fillId="39" borderId="162" xfId="0" applyFont="1" applyFill="1" applyBorder="1" applyAlignment="1">
      <alignment horizontal="center" vertical="center" wrapText="1"/>
    </xf>
    <xf numFmtId="0" fontId="55" fillId="39" borderId="157" xfId="0" applyFont="1" applyFill="1" applyBorder="1" applyAlignment="1">
      <alignment horizontal="center" vertical="center" wrapText="1"/>
    </xf>
    <xf numFmtId="0" fontId="55" fillId="39" borderId="55" xfId="0" applyFont="1" applyFill="1" applyBorder="1" applyAlignment="1">
      <alignment horizontal="center" vertical="center" wrapText="1"/>
    </xf>
    <xf numFmtId="0" fontId="55" fillId="39" borderId="56" xfId="0" applyFont="1" applyFill="1" applyBorder="1" applyAlignment="1">
      <alignment horizontal="center" vertical="center" wrapText="1"/>
    </xf>
    <xf numFmtId="0" fontId="55" fillId="39" borderId="158" xfId="0" applyFont="1" applyFill="1" applyBorder="1" applyAlignment="1">
      <alignment horizontal="center" vertical="center" wrapText="1"/>
    </xf>
    <xf numFmtId="0" fontId="55" fillId="39" borderId="159" xfId="0" applyFont="1" applyFill="1" applyBorder="1" applyAlignment="1">
      <alignment horizontal="center" vertical="center" wrapText="1"/>
    </xf>
    <xf numFmtId="0" fontId="55" fillId="39" borderId="137" xfId="0" applyFont="1" applyFill="1" applyBorder="1" applyAlignment="1">
      <alignment horizontal="center" vertical="center" wrapText="1"/>
    </xf>
    <xf numFmtId="0" fontId="55" fillId="39" borderId="161" xfId="0" applyFont="1" applyFill="1" applyBorder="1" applyAlignment="1">
      <alignment horizontal="center" vertical="center" wrapText="1"/>
    </xf>
    <xf numFmtId="0" fontId="55" fillId="39" borderId="59" xfId="0" applyFont="1" applyFill="1" applyBorder="1" applyAlignment="1">
      <alignment horizontal="center" vertical="center" wrapText="1"/>
    </xf>
    <xf numFmtId="0" fontId="55" fillId="39" borderId="57" xfId="0" applyFont="1" applyFill="1" applyBorder="1" applyAlignment="1">
      <alignment horizontal="center" vertical="center" wrapText="1"/>
    </xf>
    <xf numFmtId="0" fontId="154" fillId="0" borderId="53" xfId="0" applyFont="1" applyBorder="1" applyAlignment="1">
      <alignment horizontal="center" vertical="center" wrapText="1"/>
    </xf>
    <xf numFmtId="0" fontId="154" fillId="0" borderId="63" xfId="0" applyFont="1" applyBorder="1" applyAlignment="1">
      <alignment horizontal="center" vertical="center" wrapText="1"/>
    </xf>
    <xf numFmtId="0" fontId="154" fillId="0" borderId="54" xfId="0" applyFont="1" applyBorder="1" applyAlignment="1">
      <alignment horizontal="center" vertical="center" wrapText="1"/>
    </xf>
    <xf numFmtId="0" fontId="166" fillId="0" borderId="61" xfId="0" applyFont="1" applyBorder="1" applyAlignment="1">
      <alignment horizontal="center" vertical="center" wrapText="1"/>
    </xf>
    <xf numFmtId="0" fontId="166" fillId="0" borderId="66" xfId="0" applyFont="1" applyBorder="1" applyAlignment="1">
      <alignment horizontal="center" vertical="center" wrapText="1"/>
    </xf>
    <xf numFmtId="0" fontId="166" fillId="0" borderId="62" xfId="0" applyFont="1" applyBorder="1" applyAlignment="1">
      <alignment horizontal="center" vertical="center" wrapText="1"/>
    </xf>
    <xf numFmtId="0" fontId="80" fillId="0" borderId="0" xfId="0" applyFont="1" applyBorder="1" applyAlignment="1">
      <alignment horizontal="center" vertical="center" wrapText="1"/>
    </xf>
    <xf numFmtId="0" fontId="73" fillId="0" borderId="0" xfId="0" applyFont="1" applyBorder="1" applyAlignment="1">
      <alignment horizontal="center" vertical="center" wrapText="1"/>
    </xf>
    <xf numFmtId="2" fontId="39" fillId="0" borderId="0" xfId="0" applyNumberFormat="1" applyFont="1" applyAlignment="1">
      <alignment horizontal="left" vertical="center" wrapText="1"/>
    </xf>
    <xf numFmtId="0" fontId="32" fillId="0" borderId="0" xfId="0" applyFont="1" applyBorder="1" applyAlignment="1">
      <alignment horizontal="left" vertical="center" wrapText="1"/>
    </xf>
    <xf numFmtId="0" fontId="23" fillId="0" borderId="0" xfId="0" applyFont="1" applyBorder="1" applyAlignment="1">
      <alignment horizontal="left" vertical="center" wrapText="1"/>
    </xf>
    <xf numFmtId="0" fontId="35" fillId="0" borderId="0" xfId="0" applyFont="1" applyAlignment="1">
      <alignment horizontal="center"/>
    </xf>
    <xf numFmtId="0" fontId="21" fillId="0" borderId="0" xfId="0" applyFont="1" applyAlignment="1">
      <alignment horizontal="center" vertical="center"/>
    </xf>
    <xf numFmtId="0" fontId="55" fillId="39" borderId="55" xfId="0" applyFont="1" applyFill="1" applyBorder="1" applyAlignment="1">
      <alignment horizontal="center" vertical="center"/>
    </xf>
    <xf numFmtId="0" fontId="55" fillId="39" borderId="64" xfId="0" applyFont="1" applyFill="1" applyBorder="1" applyAlignment="1">
      <alignment horizontal="center" vertical="center"/>
    </xf>
    <xf numFmtId="0" fontId="55" fillId="39" borderId="56" xfId="0" applyFont="1" applyFill="1" applyBorder="1" applyAlignment="1">
      <alignment horizontal="center" vertical="center"/>
    </xf>
    <xf numFmtId="0" fontId="127" fillId="39" borderId="76" xfId="0" applyFont="1" applyFill="1" applyBorder="1" applyAlignment="1">
      <alignment horizontal="center" vertical="center" wrapText="1"/>
    </xf>
    <xf numFmtId="0" fontId="127" fillId="39" borderId="134" xfId="0" applyFont="1" applyFill="1" applyBorder="1" applyAlignment="1">
      <alignment horizontal="center" vertical="center" wrapText="1"/>
    </xf>
    <xf numFmtId="0" fontId="127" fillId="39" borderId="137" xfId="0" applyFont="1" applyFill="1" applyBorder="1" applyAlignment="1">
      <alignment horizontal="center" vertical="center" wrapText="1"/>
    </xf>
    <xf numFmtId="0" fontId="127" fillId="39" borderId="148" xfId="0" applyFont="1" applyFill="1" applyBorder="1" applyAlignment="1">
      <alignment horizontal="center" vertical="center" wrapText="1"/>
    </xf>
    <xf numFmtId="0" fontId="127" fillId="39" borderId="135" xfId="0" applyFont="1" applyFill="1" applyBorder="1" applyAlignment="1">
      <alignment horizontal="center" vertical="center" wrapText="1"/>
    </xf>
    <xf numFmtId="0" fontId="127" fillId="39" borderId="168" xfId="0" applyFont="1" applyFill="1" applyBorder="1" applyAlignment="1">
      <alignment horizontal="center" vertical="center" wrapText="1"/>
    </xf>
    <xf numFmtId="0" fontId="127" fillId="39" borderId="146" xfId="0" applyFont="1" applyFill="1" applyBorder="1" applyAlignment="1">
      <alignment horizontal="center" vertical="center" wrapText="1"/>
    </xf>
    <xf numFmtId="0" fontId="127" fillId="39" borderId="165" xfId="0" applyFont="1" applyFill="1" applyBorder="1" applyAlignment="1">
      <alignment horizontal="center" vertical="center" wrapText="1"/>
    </xf>
    <xf numFmtId="0" fontId="127" fillId="39" borderId="153" xfId="2" applyFont="1" applyFill="1" applyBorder="1" applyAlignment="1">
      <alignment horizontal="center" vertical="center" wrapText="1"/>
    </xf>
    <xf numFmtId="0" fontId="55" fillId="39" borderId="75" xfId="2" applyFont="1" applyFill="1" applyBorder="1" applyAlignment="1">
      <alignment horizontal="center" vertical="center" wrapText="1"/>
    </xf>
    <xf numFmtId="0" fontId="55" fillId="39" borderId="157" xfId="2" applyFont="1" applyFill="1" applyBorder="1" applyAlignment="1">
      <alignment horizontal="center" vertical="center" wrapText="1"/>
    </xf>
    <xf numFmtId="0" fontId="55" fillId="39" borderId="153" xfId="2" applyFont="1" applyFill="1" applyBorder="1" applyAlignment="1">
      <alignment horizontal="center" vertical="center" wrapText="1"/>
    </xf>
    <xf numFmtId="0" fontId="55" fillId="39" borderId="55" xfId="2" applyFont="1" applyFill="1" applyBorder="1" applyAlignment="1">
      <alignment horizontal="center" vertical="center" wrapText="1"/>
    </xf>
    <xf numFmtId="0" fontId="55" fillId="39" borderId="57" xfId="2" applyFont="1" applyFill="1" applyBorder="1" applyAlignment="1">
      <alignment horizontal="center" vertical="center" wrapText="1"/>
    </xf>
    <xf numFmtId="0" fontId="127" fillId="40" borderId="126" xfId="2" applyFont="1" applyFill="1" applyBorder="1" applyAlignment="1">
      <alignment horizontal="center" vertical="center" wrapText="1"/>
    </xf>
    <xf numFmtId="0" fontId="127" fillId="40" borderId="131" xfId="2" applyFont="1" applyFill="1" applyBorder="1" applyAlignment="1">
      <alignment horizontal="center" vertical="center" wrapText="1"/>
    </xf>
    <xf numFmtId="0" fontId="127" fillId="0" borderId="0" xfId="2" applyFont="1" applyAlignment="1">
      <alignment horizontal="center" vertical="center" wrapText="1"/>
    </xf>
    <xf numFmtId="49" fontId="92" fillId="0" borderId="0" xfId="0" applyNumberFormat="1" applyFont="1" applyBorder="1" applyAlignment="1">
      <alignment horizontal="left" vertical="center" wrapText="1"/>
    </xf>
    <xf numFmtId="49" fontId="92" fillId="0" borderId="0" xfId="2" applyNumberFormat="1" applyFont="1" applyAlignment="1">
      <alignment horizontal="left" vertical="center" wrapText="1"/>
    </xf>
    <xf numFmtId="2" fontId="140" fillId="0" borderId="0" xfId="2" applyNumberFormat="1" applyFont="1" applyAlignment="1">
      <alignment horizontal="left" vertical="center" wrapText="1"/>
    </xf>
    <xf numFmtId="0" fontId="135" fillId="0" borderId="0" xfId="2" applyFont="1" applyAlignment="1">
      <alignment horizontal="center"/>
    </xf>
    <xf numFmtId="0" fontId="137" fillId="0" borderId="0" xfId="2" applyFont="1" applyAlignment="1">
      <alignment horizontal="center" vertical="center"/>
    </xf>
    <xf numFmtId="0" fontId="95" fillId="0" borderId="0" xfId="2" applyFont="1" applyAlignment="1">
      <alignment horizontal="center" vertical="center" wrapText="1"/>
    </xf>
    <xf numFmtId="0" fontId="55" fillId="39" borderId="63" xfId="2" applyFont="1" applyFill="1" applyBorder="1" applyAlignment="1">
      <alignment horizontal="center" vertical="center" wrapText="1"/>
    </xf>
    <xf numFmtId="0" fontId="55" fillId="39" borderId="54" xfId="2" applyFont="1" applyFill="1" applyBorder="1" applyAlignment="1">
      <alignment horizontal="center" vertical="center" wrapText="1"/>
    </xf>
    <xf numFmtId="0" fontId="55" fillId="39" borderId="67" xfId="2" applyFont="1" applyFill="1" applyBorder="1" applyAlignment="1">
      <alignment horizontal="center" vertical="center" wrapText="1"/>
    </xf>
    <xf numFmtId="0" fontId="55" fillId="39" borderId="68" xfId="2" applyFont="1" applyFill="1" applyBorder="1" applyAlignment="1">
      <alignment horizontal="center" vertical="center" wrapText="1"/>
    </xf>
    <xf numFmtId="0" fontId="55" fillId="39" borderId="176" xfId="2" applyFont="1" applyFill="1" applyBorder="1" applyAlignment="1">
      <alignment horizontal="center" vertical="center" wrapText="1"/>
    </xf>
    <xf numFmtId="0" fontId="166" fillId="0" borderId="66" xfId="2" applyFont="1" applyBorder="1" applyAlignment="1">
      <alignment horizontal="center" vertical="center" wrapText="1"/>
    </xf>
    <xf numFmtId="0" fontId="55" fillId="39" borderId="56" xfId="2" applyFont="1" applyFill="1" applyBorder="1" applyAlignment="1">
      <alignment horizontal="center" vertical="center" wrapText="1"/>
    </xf>
    <xf numFmtId="0" fontId="55" fillId="39" borderId="158" xfId="2" applyFont="1" applyFill="1" applyBorder="1" applyAlignment="1">
      <alignment horizontal="center" vertical="center" wrapText="1"/>
    </xf>
    <xf numFmtId="0" fontId="55" fillId="39" borderId="159" xfId="2" applyFont="1" applyFill="1" applyBorder="1" applyAlignment="1">
      <alignment horizontal="center" vertical="center" wrapText="1"/>
    </xf>
    <xf numFmtId="0" fontId="166" fillId="0" borderId="61" xfId="2" applyFont="1" applyBorder="1" applyAlignment="1">
      <alignment horizontal="center" vertical="center" wrapText="1"/>
    </xf>
    <xf numFmtId="0" fontId="166" fillId="0" borderId="62" xfId="2" applyFont="1" applyBorder="1" applyAlignment="1">
      <alignment horizontal="center" vertical="center" wrapText="1"/>
    </xf>
    <xf numFmtId="0" fontId="55" fillId="39" borderId="72" xfId="2" applyFont="1" applyFill="1" applyBorder="1" applyAlignment="1">
      <alignment horizontal="center" vertical="center" wrapText="1"/>
    </xf>
    <xf numFmtId="0" fontId="55" fillId="39" borderId="0" xfId="2" applyFont="1" applyFill="1" applyAlignment="1">
      <alignment horizontal="center" vertical="center" wrapText="1"/>
    </xf>
    <xf numFmtId="0" fontId="55" fillId="39" borderId="149" xfId="2" applyFont="1" applyFill="1" applyBorder="1" applyAlignment="1">
      <alignment horizontal="center" vertical="center" wrapText="1"/>
    </xf>
    <xf numFmtId="0" fontId="55" fillId="39" borderId="127" xfId="2" applyFont="1" applyFill="1" applyBorder="1" applyAlignment="1">
      <alignment horizontal="center" vertical="center" wrapText="1"/>
    </xf>
    <xf numFmtId="0" fontId="55" fillId="39" borderId="161" xfId="2" applyFont="1" applyFill="1" applyBorder="1" applyAlignment="1">
      <alignment horizontal="center" vertical="center" wrapText="1"/>
    </xf>
    <xf numFmtId="0" fontId="55" fillId="39" borderId="177" xfId="2" applyFont="1" applyFill="1" applyBorder="1" applyAlignment="1">
      <alignment horizontal="center" vertical="center" wrapText="1"/>
    </xf>
    <xf numFmtId="0" fontId="177" fillId="40" borderId="162" xfId="2" applyFont="1" applyFill="1" applyBorder="1" applyAlignment="1">
      <alignment horizontal="center" vertical="center" wrapText="1"/>
    </xf>
    <xf numFmtId="0" fontId="177" fillId="40" borderId="157" xfId="2" applyFont="1" applyFill="1" applyBorder="1" applyAlignment="1">
      <alignment horizontal="center" vertical="center" wrapText="1"/>
    </xf>
    <xf numFmtId="0" fontId="177" fillId="40" borderId="153" xfId="2" applyFont="1" applyFill="1" applyBorder="1" applyAlignment="1">
      <alignment horizontal="center" vertical="center" wrapText="1"/>
    </xf>
    <xf numFmtId="0" fontId="55" fillId="39" borderId="148" xfId="2" applyFont="1" applyFill="1" applyBorder="1" applyAlignment="1">
      <alignment horizontal="center" vertical="center" wrapText="1"/>
    </xf>
    <xf numFmtId="0" fontId="55" fillId="39" borderId="149" xfId="0" applyFont="1" applyFill="1" applyBorder="1" applyAlignment="1">
      <alignment horizontal="center" vertical="center" wrapText="1"/>
    </xf>
    <xf numFmtId="0" fontId="55" fillId="39" borderId="60" xfId="0" applyFont="1" applyFill="1" applyBorder="1" applyAlignment="1">
      <alignment horizontal="center" vertical="center" wrapText="1"/>
    </xf>
    <xf numFmtId="0" fontId="95" fillId="0" borderId="61" xfId="0" applyFont="1" applyBorder="1" applyAlignment="1">
      <alignment horizontal="center" vertical="center" wrapText="1"/>
    </xf>
    <xf numFmtId="0" fontId="95" fillId="0" borderId="66" xfId="0" applyFont="1" applyBorder="1" applyAlignment="1">
      <alignment horizontal="center" vertical="center" wrapText="1"/>
    </xf>
    <xf numFmtId="0" fontId="95" fillId="0" borderId="62" xfId="0" applyFont="1" applyBorder="1" applyAlignment="1">
      <alignment horizontal="center" vertical="center" wrapText="1"/>
    </xf>
    <xf numFmtId="2" fontId="167" fillId="0" borderId="0" xfId="0" applyNumberFormat="1" applyFont="1" applyAlignment="1">
      <alignment horizontal="left" vertical="center" wrapText="1"/>
    </xf>
    <xf numFmtId="0" fontId="21" fillId="0" borderId="0" xfId="2" applyFont="1" applyAlignment="1">
      <alignment horizontal="center" vertical="center" wrapText="1"/>
    </xf>
    <xf numFmtId="2" fontId="138" fillId="0" borderId="0" xfId="0" applyNumberFormat="1" applyFont="1" applyAlignment="1">
      <alignment horizontal="left" vertical="center" wrapText="1"/>
    </xf>
    <xf numFmtId="0" fontId="144" fillId="0" borderId="0" xfId="2" applyFont="1" applyAlignment="1">
      <alignment horizontal="center" vertical="center"/>
    </xf>
    <xf numFmtId="3" fontId="55" fillId="39" borderId="75" xfId="3" applyNumberFormat="1" applyFont="1" applyFill="1" applyBorder="1" applyAlignment="1">
      <alignment horizontal="center" vertical="center" wrapText="1"/>
    </xf>
    <xf numFmtId="3" fontId="55" fillId="39" borderId="76" xfId="3" applyNumberFormat="1" applyFont="1" applyFill="1" applyBorder="1" applyAlignment="1">
      <alignment horizontal="center" vertical="center" wrapText="1"/>
    </xf>
    <xf numFmtId="3" fontId="55" fillId="39" borderId="71" xfId="3" applyNumberFormat="1" applyFont="1" applyFill="1" applyBorder="1" applyAlignment="1">
      <alignment horizontal="center" vertical="center" wrapText="1"/>
    </xf>
    <xf numFmtId="3" fontId="55" fillId="39" borderId="55" xfId="3" applyNumberFormat="1" applyFont="1" applyFill="1" applyBorder="1" applyAlignment="1">
      <alignment horizontal="center" vertical="center" wrapText="1"/>
    </xf>
    <xf numFmtId="3" fontId="55" fillId="39" borderId="64" xfId="3" applyNumberFormat="1" applyFont="1" applyFill="1" applyBorder="1" applyAlignment="1">
      <alignment horizontal="center" vertical="center" wrapText="1"/>
    </xf>
    <xf numFmtId="3" fontId="55" fillId="39" borderId="56" xfId="3" applyNumberFormat="1" applyFont="1" applyFill="1" applyBorder="1" applyAlignment="1">
      <alignment horizontal="center" vertical="center" wrapText="1"/>
    </xf>
    <xf numFmtId="3" fontId="55" fillId="39" borderId="158" xfId="3" applyNumberFormat="1" applyFont="1" applyFill="1" applyBorder="1" applyAlignment="1">
      <alignment horizontal="center" vertical="center" wrapText="1"/>
    </xf>
    <xf numFmtId="3" fontId="55" fillId="39" borderId="129" xfId="3" applyNumberFormat="1" applyFont="1" applyFill="1" applyBorder="1" applyAlignment="1">
      <alignment horizontal="center" vertical="center" wrapText="1"/>
    </xf>
    <xf numFmtId="3" fontId="55" fillId="39" borderId="159" xfId="3" applyNumberFormat="1" applyFont="1" applyFill="1" applyBorder="1" applyAlignment="1">
      <alignment horizontal="center" vertical="center" wrapText="1"/>
    </xf>
    <xf numFmtId="3" fontId="55" fillId="39" borderId="148" xfId="3" applyNumberFormat="1" applyFont="1" applyFill="1" applyBorder="1" applyAlignment="1">
      <alignment horizontal="center" vertical="center" wrapText="1"/>
    </xf>
    <xf numFmtId="0" fontId="54" fillId="2" borderId="0" xfId="0" applyFont="1" applyFill="1" applyAlignment="1">
      <alignment horizontal="left" wrapText="1"/>
    </xf>
    <xf numFmtId="0" fontId="55" fillId="39" borderId="76" xfId="2" applyFont="1" applyFill="1" applyBorder="1" applyAlignment="1">
      <alignment horizontal="center" vertical="center" wrapText="1"/>
    </xf>
    <xf numFmtId="0" fontId="55" fillId="39" borderId="164" xfId="2" applyFont="1" applyFill="1" applyBorder="1" applyAlignment="1">
      <alignment horizontal="center" vertical="center" wrapText="1"/>
    </xf>
    <xf numFmtId="0" fontId="55" fillId="39" borderId="168" xfId="2" applyFont="1" applyFill="1" applyBorder="1" applyAlignment="1">
      <alignment horizontal="center" vertical="center" wrapText="1"/>
    </xf>
    <xf numFmtId="2" fontId="152" fillId="0" borderId="117" xfId="2" applyNumberFormat="1" applyFont="1" applyBorder="1" applyAlignment="1">
      <alignment horizontal="left" vertical="center" wrapText="1"/>
    </xf>
    <xf numFmtId="2" fontId="152" fillId="0" borderId="0" xfId="2" applyNumberFormat="1" applyFont="1" applyAlignment="1">
      <alignment horizontal="left" vertical="center" wrapText="1"/>
    </xf>
    <xf numFmtId="0" fontId="153" fillId="2" borderId="0" xfId="0" applyFont="1" applyFill="1" applyAlignment="1">
      <alignment horizontal="left" wrapText="1"/>
    </xf>
    <xf numFmtId="3" fontId="55" fillId="39" borderId="178" xfId="3" applyNumberFormat="1" applyFont="1" applyFill="1" applyBorder="1" applyAlignment="1">
      <alignment horizontal="center" vertical="center" wrapText="1"/>
    </xf>
    <xf numFmtId="3" fontId="55" fillId="39" borderId="149" xfId="3" applyNumberFormat="1" applyFont="1" applyFill="1" applyBorder="1" applyAlignment="1">
      <alignment horizontal="center" vertical="center" wrapText="1"/>
    </xf>
    <xf numFmtId="0" fontId="55" fillId="40" borderId="75" xfId="2" applyFont="1" applyFill="1" applyBorder="1" applyAlignment="1">
      <alignment horizontal="center" vertical="center" wrapText="1"/>
    </xf>
    <xf numFmtId="0" fontId="55" fillId="40" borderId="157" xfId="2" applyFont="1" applyFill="1" applyBorder="1" applyAlignment="1">
      <alignment horizontal="center" vertical="center" wrapText="1"/>
    </xf>
    <xf numFmtId="0" fontId="55" fillId="40" borderId="153" xfId="2" applyFont="1" applyFill="1" applyBorder="1" applyAlignment="1">
      <alignment horizontal="center" vertical="center" wrapText="1"/>
    </xf>
    <xf numFmtId="0" fontId="127" fillId="39" borderId="59" xfId="2" applyFont="1" applyFill="1" applyBorder="1" applyAlignment="1">
      <alignment horizontal="center" vertical="center" wrapText="1"/>
    </xf>
    <xf numFmtId="0" fontId="127" fillId="39" borderId="186" xfId="2" applyFont="1" applyFill="1" applyBorder="1" applyAlignment="1">
      <alignment horizontal="center" vertical="center" wrapText="1"/>
    </xf>
    <xf numFmtId="0" fontId="127" fillId="39" borderId="137" xfId="2" applyFont="1" applyFill="1" applyBorder="1" applyAlignment="1">
      <alignment horizontal="center" vertical="center" wrapText="1"/>
    </xf>
    <xf numFmtId="0" fontId="127" fillId="39" borderId="161" xfId="2" applyFont="1" applyFill="1" applyBorder="1" applyAlignment="1">
      <alignment horizontal="center" vertical="center" wrapText="1"/>
    </xf>
    <xf numFmtId="0" fontId="127" fillId="39" borderId="158" xfId="2" applyFont="1" applyFill="1" applyBorder="1" applyAlignment="1">
      <alignment horizontal="center" vertical="center" wrapText="1"/>
    </xf>
    <xf numFmtId="0" fontId="127" fillId="39" borderId="129" xfId="2" applyFont="1" applyFill="1" applyBorder="1" applyAlignment="1">
      <alignment horizontal="center" vertical="center" wrapText="1"/>
    </xf>
    <xf numFmtId="3" fontId="55" fillId="39" borderId="190" xfId="16" applyNumberFormat="1" applyFont="1" applyFill="1" applyBorder="1" applyAlignment="1">
      <alignment horizontal="center" vertical="center" wrapText="1"/>
    </xf>
    <xf numFmtId="3" fontId="55" fillId="39" borderId="191" xfId="16" applyNumberFormat="1" applyFont="1" applyFill="1" applyBorder="1" applyAlignment="1">
      <alignment horizontal="center" vertical="center" wrapText="1"/>
    </xf>
    <xf numFmtId="3" fontId="55" fillId="39" borderId="75" xfId="16" applyNumberFormat="1" applyFont="1" applyFill="1" applyBorder="1" applyAlignment="1">
      <alignment horizontal="center" vertical="center" wrapText="1"/>
    </xf>
    <xf numFmtId="3" fontId="55" fillId="39" borderId="157" xfId="16" applyNumberFormat="1" applyFont="1" applyFill="1" applyBorder="1" applyAlignment="1">
      <alignment horizontal="center" vertical="center" wrapText="1"/>
    </xf>
    <xf numFmtId="3" fontId="55" fillId="39" borderId="153" xfId="16" applyNumberFormat="1" applyFont="1" applyFill="1" applyBorder="1" applyAlignment="1">
      <alignment horizontal="center" vertical="center" wrapText="1"/>
    </xf>
    <xf numFmtId="0" fontId="55" fillId="39" borderId="187" xfId="16" applyFont="1" applyFill="1" applyBorder="1" applyAlignment="1">
      <alignment horizontal="center" vertical="center"/>
    </xf>
    <xf numFmtId="0" fontId="55" fillId="39" borderId="77" xfId="16" applyFont="1" applyFill="1" applyBorder="1" applyAlignment="1">
      <alignment horizontal="center" vertical="center"/>
    </xf>
    <xf numFmtId="3" fontId="55" fillId="39" borderId="17" xfId="16" applyNumberFormat="1" applyFont="1" applyFill="1" applyBorder="1" applyAlignment="1">
      <alignment horizontal="center" vertical="center" wrapText="1"/>
    </xf>
    <xf numFmtId="3" fontId="55" fillId="39" borderId="16" xfId="16" applyNumberFormat="1" applyFont="1" applyFill="1" applyBorder="1" applyAlignment="1">
      <alignment horizontal="center" vertical="center" wrapText="1"/>
    </xf>
    <xf numFmtId="3" fontId="55" fillId="39" borderId="192" xfId="16" applyNumberFormat="1" applyFont="1" applyFill="1" applyBorder="1" applyAlignment="1">
      <alignment horizontal="center" vertical="center" wrapText="1"/>
    </xf>
    <xf numFmtId="3" fontId="55" fillId="39" borderId="188" xfId="16" applyNumberFormat="1" applyFont="1" applyFill="1" applyBorder="1" applyAlignment="1">
      <alignment horizontal="center" vertical="center" wrapText="1"/>
    </xf>
    <xf numFmtId="3" fontId="55" fillId="39" borderId="189" xfId="16" applyNumberFormat="1" applyFont="1" applyFill="1" applyBorder="1" applyAlignment="1">
      <alignment horizontal="center" vertical="center" wrapText="1"/>
    </xf>
    <xf numFmtId="0" fontId="152" fillId="4" borderId="0" xfId="16" applyFont="1" applyFill="1" applyAlignment="1">
      <alignment horizontal="center"/>
    </xf>
    <xf numFmtId="0" fontId="164" fillId="4" borderId="0" xfId="16" applyFont="1" applyFill="1" applyAlignment="1">
      <alignment horizontal="center" vertical="center" wrapText="1"/>
    </xf>
    <xf numFmtId="0" fontId="165" fillId="0" borderId="0" xfId="5" applyFont="1" applyAlignment="1">
      <alignment horizontal="center" vertical="center"/>
    </xf>
    <xf numFmtId="0" fontId="70" fillId="0" borderId="0" xfId="16" applyFont="1" applyBorder="1" applyAlignment="1">
      <alignment horizontal="center"/>
    </xf>
    <xf numFmtId="0" fontId="70" fillId="4" borderId="0" xfId="16" applyFont="1" applyFill="1" applyBorder="1" applyAlignment="1">
      <alignment horizontal="center"/>
    </xf>
    <xf numFmtId="0" fontId="70" fillId="4" borderId="0" xfId="16" applyFont="1" applyFill="1" applyBorder="1" applyAlignment="1">
      <alignment horizontal="center" vertical="center"/>
    </xf>
    <xf numFmtId="0" fontId="70" fillId="0" borderId="0" xfId="16" applyFont="1" applyBorder="1" applyAlignment="1">
      <alignment horizontal="center" vertical="center"/>
    </xf>
    <xf numFmtId="0" fontId="165" fillId="0" borderId="0" xfId="0" applyFont="1" applyAlignment="1" applyProtection="1">
      <alignment horizontal="center" vertical="center" wrapText="1"/>
      <protection locked="0"/>
    </xf>
    <xf numFmtId="0" fontId="54" fillId="4" borderId="0" xfId="0" applyFont="1" applyFill="1" applyBorder="1" applyAlignment="1">
      <alignment horizontal="center"/>
    </xf>
    <xf numFmtId="2" fontId="196" fillId="0" borderId="0" xfId="2" applyNumberFormat="1" applyFont="1" applyAlignment="1">
      <alignment horizontal="left" vertical="center" wrapText="1"/>
    </xf>
    <xf numFmtId="0" fontId="196" fillId="0" borderId="0" xfId="2" applyFont="1" applyAlignment="1">
      <alignment horizontal="center"/>
    </xf>
    <xf numFmtId="0" fontId="134" fillId="0" borderId="0" xfId="2" applyFont="1" applyAlignment="1">
      <alignment horizontal="center" vertical="center"/>
    </xf>
    <xf numFmtId="3" fontId="210" fillId="39" borderId="73" xfId="3" applyNumberFormat="1" applyFont="1" applyFill="1" applyBorder="1" applyAlignment="1">
      <alignment horizontal="center" vertical="center" wrapText="1"/>
    </xf>
    <xf numFmtId="3" fontId="210" fillId="39" borderId="74" xfId="3" applyNumberFormat="1" applyFont="1" applyFill="1" applyBorder="1" applyAlignment="1">
      <alignment horizontal="center" vertical="center" wrapText="1"/>
    </xf>
    <xf numFmtId="3" fontId="55" fillId="39" borderId="73" xfId="3" applyNumberFormat="1" applyFont="1" applyFill="1" applyBorder="1" applyAlignment="1">
      <alignment horizontal="center" vertical="center" wrapText="1"/>
    </xf>
    <xf numFmtId="3" fontId="55" fillId="39" borderId="74" xfId="3" applyNumberFormat="1" applyFont="1" applyFill="1" applyBorder="1" applyAlignment="1">
      <alignment horizontal="center" vertical="center" wrapText="1"/>
    </xf>
    <xf numFmtId="0" fontId="55" fillId="38" borderId="75" xfId="0" applyFont="1" applyFill="1" applyBorder="1" applyAlignment="1">
      <alignment horizontal="center" vertical="center"/>
    </xf>
    <xf numFmtId="0" fontId="55" fillId="38" borderId="157" xfId="0" applyFont="1" applyFill="1" applyBorder="1" applyAlignment="1">
      <alignment horizontal="center" vertical="center"/>
    </xf>
    <xf numFmtId="0" fontId="55" fillId="38" borderId="153" xfId="0" applyFont="1" applyFill="1" applyBorder="1" applyAlignment="1">
      <alignment horizontal="center" vertical="center"/>
    </xf>
    <xf numFmtId="0" fontId="179" fillId="0" borderId="0" xfId="0" applyFont="1" applyAlignment="1">
      <alignment horizontal="left" vertical="top" wrapText="1"/>
    </xf>
    <xf numFmtId="0" fontId="55" fillId="39" borderId="187" xfId="0" applyFont="1" applyFill="1" applyBorder="1" applyAlignment="1">
      <alignment horizontal="center" vertical="center" wrapText="1"/>
    </xf>
    <xf numFmtId="0" fontId="55" fillId="39" borderId="77" xfId="0" applyFont="1" applyFill="1" applyBorder="1" applyAlignment="1">
      <alignment horizontal="center" vertical="center" wrapText="1"/>
    </xf>
    <xf numFmtId="0" fontId="55" fillId="39" borderId="157" xfId="0" applyFont="1" applyFill="1" applyBorder="1" applyAlignment="1">
      <alignment horizontal="center" wrapText="1"/>
    </xf>
    <xf numFmtId="0" fontId="55" fillId="39" borderId="162" xfId="0" applyFont="1" applyFill="1" applyBorder="1" applyAlignment="1">
      <alignment horizontal="center" wrapText="1"/>
    </xf>
    <xf numFmtId="0" fontId="55" fillId="39" borderId="194" xfId="0" applyFont="1" applyFill="1" applyBorder="1" applyAlignment="1">
      <alignment horizontal="center" wrapText="1"/>
    </xf>
    <xf numFmtId="0" fontId="55" fillId="39" borderId="178" xfId="0" applyFont="1" applyFill="1" applyBorder="1" applyAlignment="1">
      <alignment horizontal="center" wrapText="1"/>
    </xf>
    <xf numFmtId="0" fontId="55" fillId="39" borderId="56" xfId="0" applyFont="1" applyFill="1" applyBorder="1" applyAlignment="1">
      <alignment horizontal="center" wrapText="1"/>
    </xf>
    <xf numFmtId="0" fontId="170" fillId="0" borderId="0" xfId="2" applyFont="1" applyAlignment="1">
      <alignment horizontal="left" vertical="center" wrapText="1"/>
    </xf>
    <xf numFmtId="0" fontId="204" fillId="0" borderId="0" xfId="2" applyFont="1" applyAlignment="1">
      <alignment horizontal="center" vertical="center" wrapText="1"/>
    </xf>
    <xf numFmtId="0" fontId="170" fillId="0" borderId="61" xfId="2" applyFont="1" applyBorder="1" applyAlignment="1">
      <alignment horizontal="center" vertical="center" wrapText="1"/>
    </xf>
    <xf numFmtId="0" fontId="170" fillId="0" borderId="66" xfId="2" applyFont="1" applyBorder="1" applyAlignment="1">
      <alignment horizontal="center" vertical="center" wrapText="1"/>
    </xf>
    <xf numFmtId="0" fontId="170" fillId="0" borderId="66" xfId="0" applyFont="1" applyBorder="1" applyAlignment="1">
      <alignment horizontal="center" vertical="center" wrapText="1"/>
    </xf>
    <xf numFmtId="0" fontId="170" fillId="0" borderId="62" xfId="0" applyFont="1" applyBorder="1" applyAlignment="1">
      <alignment horizontal="center" vertical="center" wrapText="1"/>
    </xf>
    <xf numFmtId="0" fontId="179" fillId="0" borderId="0" xfId="3" applyFont="1" applyAlignment="1">
      <alignment horizontal="left" wrapText="1"/>
    </xf>
    <xf numFmtId="0" fontId="164" fillId="0" borderId="0" xfId="3" applyFont="1" applyAlignment="1">
      <alignment horizontal="center" vertical="center" wrapText="1"/>
    </xf>
    <xf numFmtId="0" fontId="165" fillId="0" borderId="0" xfId="3" applyFont="1" applyAlignment="1" applyProtection="1">
      <alignment horizontal="center" vertical="center" wrapText="1"/>
      <protection locked="0"/>
    </xf>
    <xf numFmtId="0" fontId="55" fillId="39" borderId="55" xfId="3" applyFont="1" applyFill="1" applyBorder="1" applyAlignment="1">
      <alignment horizontal="center" vertical="center" wrapText="1"/>
    </xf>
    <xf numFmtId="0" fontId="55" fillId="39" borderId="59" xfId="3" applyFont="1" applyFill="1" applyBorder="1" applyAlignment="1">
      <alignment horizontal="center" vertical="center" wrapText="1"/>
    </xf>
    <xf numFmtId="0" fontId="55" fillId="39" borderId="57" xfId="3" applyFont="1" applyFill="1" applyBorder="1" applyAlignment="1">
      <alignment horizontal="center" vertical="center" wrapText="1"/>
    </xf>
    <xf numFmtId="0" fontId="55" fillId="39" borderId="200" xfId="3" applyFont="1" applyFill="1" applyBorder="1" applyAlignment="1">
      <alignment horizontal="center" vertical="center" wrapText="1"/>
    </xf>
    <xf numFmtId="0" fontId="55" fillId="39" borderId="201" xfId="3" applyFont="1" applyFill="1" applyBorder="1" applyAlignment="1">
      <alignment horizontal="center" vertical="center" wrapText="1"/>
    </xf>
    <xf numFmtId="0" fontId="55" fillId="39" borderId="179" xfId="3" applyFont="1" applyFill="1" applyBorder="1" applyAlignment="1">
      <alignment horizontal="center" vertical="center" wrapText="1"/>
    </xf>
    <xf numFmtId="0" fontId="127" fillId="40" borderId="154" xfId="3" applyFont="1" applyFill="1" applyBorder="1" applyAlignment="1">
      <alignment horizontal="center" vertical="center" wrapText="1"/>
    </xf>
    <xf numFmtId="0" fontId="127" fillId="40" borderId="71" xfId="3" applyFont="1" applyFill="1" applyBorder="1" applyAlignment="1">
      <alignment horizontal="center" vertical="center" wrapText="1"/>
    </xf>
    <xf numFmtId="0" fontId="127" fillId="40" borderId="202" xfId="3" applyFont="1" applyFill="1" applyBorder="1" applyAlignment="1">
      <alignment horizontal="center" vertical="center" wrapText="1"/>
    </xf>
    <xf numFmtId="0" fontId="127" fillId="40" borderId="75" xfId="3" applyFont="1" applyFill="1" applyBorder="1" applyAlignment="1">
      <alignment horizontal="center" vertical="center" wrapText="1"/>
    </xf>
    <xf numFmtId="0" fontId="127" fillId="40" borderId="160" xfId="3" applyFont="1" applyFill="1" applyBorder="1" applyAlignment="1">
      <alignment horizontal="center" vertical="center" wrapText="1"/>
    </xf>
    <xf numFmtId="0" fontId="127" fillId="40" borderId="203" xfId="3" applyFont="1" applyFill="1" applyBorder="1" applyAlignment="1">
      <alignment horizontal="center" vertical="center" wrapText="1"/>
    </xf>
    <xf numFmtId="0" fontId="127" fillId="40" borderId="171" xfId="3" applyFont="1" applyFill="1" applyBorder="1" applyAlignment="1">
      <alignment horizontal="center" vertical="center" wrapText="1"/>
    </xf>
    <xf numFmtId="0" fontId="127" fillId="40" borderId="59" xfId="3" applyFont="1" applyFill="1" applyBorder="1" applyAlignment="1">
      <alignment horizontal="center" vertical="center" wrapText="1"/>
    </xf>
    <xf numFmtId="0" fontId="55" fillId="39" borderId="187" xfId="3" applyFont="1" applyFill="1" applyBorder="1" applyAlignment="1">
      <alignment horizontal="center" vertical="center" wrapText="1"/>
    </xf>
    <xf numFmtId="0" fontId="55" fillId="39" borderId="204" xfId="3" applyFont="1" applyFill="1" applyBorder="1" applyAlignment="1">
      <alignment horizontal="center" vertical="center" wrapText="1"/>
    </xf>
    <xf numFmtId="0" fontId="55" fillId="39" borderId="205" xfId="3" applyFont="1" applyFill="1" applyBorder="1" applyAlignment="1">
      <alignment horizontal="center" vertical="center" wrapText="1"/>
    </xf>
    <xf numFmtId="0" fontId="55" fillId="39" borderId="53" xfId="3" applyFont="1" applyFill="1" applyBorder="1" applyAlignment="1">
      <alignment horizontal="center" vertical="center" wrapText="1"/>
    </xf>
    <xf numFmtId="0" fontId="55" fillId="39" borderId="63" xfId="3" applyFont="1" applyFill="1" applyBorder="1" applyAlignment="1">
      <alignment horizontal="center" vertical="center" wrapText="1"/>
    </xf>
    <xf numFmtId="0" fontId="55" fillId="39" borderId="56" xfId="3" applyFont="1" applyFill="1" applyBorder="1" applyAlignment="1">
      <alignment horizontal="center" vertical="center" wrapText="1"/>
    </xf>
    <xf numFmtId="0" fontId="55" fillId="39" borderId="60" xfId="3" applyFont="1" applyFill="1" applyBorder="1" applyAlignment="1">
      <alignment horizontal="center" vertical="center" wrapText="1"/>
    </xf>
    <xf numFmtId="0" fontId="55" fillId="39" borderId="158" xfId="3" applyFont="1" applyFill="1" applyBorder="1" applyAlignment="1">
      <alignment horizontal="center" vertical="center" wrapText="1"/>
    </xf>
    <xf numFmtId="0" fontId="55" fillId="39" borderId="159" xfId="3" applyFont="1" applyFill="1" applyBorder="1" applyAlignment="1">
      <alignment horizontal="center" vertical="center" wrapText="1"/>
    </xf>
    <xf numFmtId="0" fontId="55" fillId="39" borderId="64" xfId="3" applyFont="1" applyFill="1" applyBorder="1" applyAlignment="1">
      <alignment horizontal="center" vertical="center" wrapText="1"/>
    </xf>
    <xf numFmtId="0" fontId="55" fillId="39" borderId="0" xfId="3" applyFont="1" applyFill="1" applyAlignment="1">
      <alignment horizontal="center" vertical="center" wrapText="1"/>
    </xf>
    <xf numFmtId="0" fontId="62" fillId="4" borderId="0" xfId="0" applyFont="1" applyFill="1" applyBorder="1" applyAlignment="1">
      <alignment horizontal="center"/>
    </xf>
    <xf numFmtId="0" fontId="179" fillId="0" borderId="0" xfId="16" applyFont="1" applyAlignment="1">
      <alignment horizontal="left" vertical="top" wrapText="1"/>
    </xf>
    <xf numFmtId="0" fontId="152" fillId="0" borderId="0" xfId="16" applyFont="1" applyAlignment="1">
      <alignment horizontal="center"/>
    </xf>
    <xf numFmtId="0" fontId="55" fillId="39" borderId="53" xfId="16" applyFont="1" applyFill="1" applyBorder="1" applyAlignment="1">
      <alignment horizontal="center" vertical="center" wrapText="1"/>
    </xf>
    <xf numFmtId="0" fontId="55" fillId="39" borderId="63" xfId="16" applyFont="1" applyFill="1" applyBorder="1" applyAlignment="1">
      <alignment horizontal="center" vertical="center" wrapText="1"/>
    </xf>
    <xf numFmtId="0" fontId="55" fillId="39" borderId="54" xfId="16" applyFont="1" applyFill="1" applyBorder="1" applyAlignment="1">
      <alignment horizontal="center" vertical="center" wrapText="1"/>
    </xf>
    <xf numFmtId="0" fontId="55" fillId="39" borderId="55" xfId="16" applyFont="1" applyFill="1" applyBorder="1" applyAlignment="1">
      <alignment horizontal="center" vertical="center" wrapText="1"/>
    </xf>
    <xf numFmtId="0" fontId="55" fillId="39" borderId="56" xfId="16" applyFont="1" applyFill="1" applyBorder="1" applyAlignment="1">
      <alignment horizontal="center" vertical="center" wrapText="1"/>
    </xf>
    <xf numFmtId="0" fontId="55" fillId="39" borderId="59" xfId="16" applyFont="1" applyFill="1" applyBorder="1" applyAlignment="1">
      <alignment horizontal="center" vertical="center" wrapText="1"/>
    </xf>
    <xf numFmtId="0" fontId="55" fillId="39" borderId="60" xfId="16" applyFont="1" applyFill="1" applyBorder="1" applyAlignment="1">
      <alignment horizontal="center" vertical="center" wrapText="1"/>
    </xf>
    <xf numFmtId="0" fontId="55" fillId="39" borderId="64" xfId="16" applyFont="1" applyFill="1" applyBorder="1" applyAlignment="1">
      <alignment horizontal="center" vertical="center" wrapText="1"/>
    </xf>
    <xf numFmtId="0" fontId="55" fillId="39" borderId="0" xfId="16" applyFont="1" applyFill="1" applyBorder="1" applyAlignment="1">
      <alignment horizontal="center" vertical="center" wrapText="1"/>
    </xf>
    <xf numFmtId="0" fontId="55" fillId="39" borderId="158" xfId="16" applyFont="1" applyFill="1" applyBorder="1" applyAlignment="1">
      <alignment horizontal="center" vertical="center" wrapText="1"/>
    </xf>
    <xf numFmtId="0" fontId="55" fillId="39" borderId="129" xfId="16" applyFont="1" applyFill="1" applyBorder="1" applyAlignment="1">
      <alignment horizontal="center" vertical="center" wrapText="1"/>
    </xf>
    <xf numFmtId="0" fontId="55" fillId="39" borderId="52" xfId="3" applyFont="1" applyFill="1" applyBorder="1" applyAlignment="1">
      <alignment horizontal="center" vertical="center" wrapText="1"/>
    </xf>
    <xf numFmtId="0" fontId="55" fillId="39" borderId="61" xfId="3" applyFont="1" applyFill="1" applyBorder="1" applyAlignment="1">
      <alignment horizontal="center" vertical="center" wrapText="1"/>
    </xf>
    <xf numFmtId="0" fontId="55" fillId="39" borderId="73" xfId="3" applyFont="1" applyFill="1" applyBorder="1" applyAlignment="1">
      <alignment horizontal="center" vertical="center" wrapText="1"/>
    </xf>
    <xf numFmtId="0" fontId="55" fillId="39" borderId="75" xfId="3" applyFont="1" applyFill="1" applyBorder="1" applyAlignment="1">
      <alignment horizontal="center" vertical="center" wrapText="1"/>
    </xf>
    <xf numFmtId="0" fontId="55" fillId="39" borderId="193" xfId="3" applyFont="1" applyFill="1" applyBorder="1" applyAlignment="1">
      <alignment horizontal="center" vertical="center" wrapText="1"/>
    </xf>
    <xf numFmtId="0" fontId="55" fillId="39" borderId="167" xfId="3" applyFont="1" applyFill="1" applyBorder="1" applyAlignment="1">
      <alignment horizontal="center" vertical="center" wrapText="1"/>
    </xf>
    <xf numFmtId="0" fontId="55" fillId="39" borderId="169" xfId="3" applyFont="1" applyFill="1" applyBorder="1" applyAlignment="1">
      <alignment horizontal="center" vertical="center" wrapText="1"/>
    </xf>
    <xf numFmtId="0" fontId="55" fillId="39" borderId="165" xfId="3" applyFont="1" applyFill="1" applyBorder="1" applyAlignment="1">
      <alignment horizontal="center" vertical="center" wrapText="1"/>
    </xf>
    <xf numFmtId="0" fontId="55" fillId="39" borderId="206" xfId="3" applyFont="1" applyFill="1" applyBorder="1" applyAlignment="1">
      <alignment horizontal="center" vertical="center" wrapText="1"/>
    </xf>
    <xf numFmtId="0" fontId="164" fillId="0" borderId="0" xfId="16" applyFont="1" applyAlignment="1">
      <alignment horizontal="center" vertical="center" wrapText="1"/>
    </xf>
  </cellXfs>
  <cellStyles count="295">
    <cellStyle name="20% - Énfasis1" xfId="40" builtinId="30" customBuiltin="1"/>
    <cellStyle name="20% - Énfasis1 2" xfId="70" xr:uid="{4BB36B7C-5E64-4827-A123-9F7E5E06BBEA}"/>
    <cellStyle name="20% - Énfasis1 3" xfId="93" xr:uid="{8FB5C83C-A913-43AD-9C1A-9731E7878885}"/>
    <cellStyle name="20% - Énfasis1 4" xfId="113" xr:uid="{17C7B5BE-AE62-4B2D-BC54-C293CA13C80E}"/>
    <cellStyle name="20% - Énfasis1 5" xfId="134" xr:uid="{070A8FE7-EDBE-43A6-A5A8-D6AAE6C7AD66}"/>
    <cellStyle name="20% - Énfasis1 6" xfId="155" xr:uid="{342B0E50-2366-4619-8C91-C0FCDD78FEA0}"/>
    <cellStyle name="20% - Énfasis1 7" xfId="215" xr:uid="{3DEA9F02-2ED3-4890-ADAD-67B25EAEEFAD}"/>
    <cellStyle name="20% - Énfasis1 8" xfId="235" xr:uid="{20A05DAD-ADC1-45FE-8248-3EC6C297504C}"/>
    <cellStyle name="20% - Énfasis1 9" xfId="272" xr:uid="{9F435618-3AD3-4BC8-ABC9-546A3841C734}"/>
    <cellStyle name="20% - Énfasis2" xfId="44" builtinId="34" customBuiltin="1"/>
    <cellStyle name="20% - Énfasis2 2" xfId="73" xr:uid="{B085E3BD-B77A-420E-9F1B-831A1D452DF1}"/>
    <cellStyle name="20% - Énfasis2 3" xfId="96" xr:uid="{237ED6AD-61C5-4A6A-A21D-63CDCC4C88E5}"/>
    <cellStyle name="20% - Énfasis2 4" xfId="116" xr:uid="{61D758D7-3D27-4876-9CBC-839DB896D535}"/>
    <cellStyle name="20% - Énfasis2 5" xfId="137" xr:uid="{986DBD49-290F-4EA9-B3F1-A6754A248993}"/>
    <cellStyle name="20% - Énfasis2 6" xfId="158" xr:uid="{24338199-1AE3-4EE8-A55F-DC8362545B25}"/>
    <cellStyle name="20% - Énfasis2 7" xfId="218" xr:uid="{C3936B27-A70D-47BD-AD10-B671A424300F}"/>
    <cellStyle name="20% - Énfasis2 8" xfId="238" xr:uid="{A1351E5A-7386-4F65-A78B-C32014B5A7AC}"/>
    <cellStyle name="20% - Énfasis2 9" xfId="276" xr:uid="{D76ADB0A-A2D1-4095-BB57-6D8CE5B5F6C3}"/>
    <cellStyle name="20% - Énfasis3" xfId="48" builtinId="38" customBuiltin="1"/>
    <cellStyle name="20% - Énfasis3 2" xfId="76" xr:uid="{8C09CAE5-F221-436B-B5AD-DC8C456E11F7}"/>
    <cellStyle name="20% - Énfasis3 3" xfId="99" xr:uid="{0CE5173F-ADC6-4F3D-A8A5-90E5A7070D52}"/>
    <cellStyle name="20% - Énfasis3 4" xfId="119" xr:uid="{FC864DE0-058E-4069-A2C2-009451B1693C}"/>
    <cellStyle name="20% - Énfasis3 5" xfId="140" xr:uid="{745E992F-3AD4-4985-B962-3790D006389B}"/>
    <cellStyle name="20% - Énfasis3 6" xfId="161" xr:uid="{50C1FBF9-FF3C-4904-B09A-E39ACE9472AC}"/>
    <cellStyle name="20% - Énfasis3 7" xfId="221" xr:uid="{480E85C2-90B1-4A09-B2A4-4261FEC71674}"/>
    <cellStyle name="20% - Énfasis3 8" xfId="241" xr:uid="{316B3D0A-E648-40C4-98F9-44053A293EAC}"/>
    <cellStyle name="20% - Énfasis3 9" xfId="280" xr:uid="{8A03C13B-0A09-4C4B-AC76-51ED81DB3A17}"/>
    <cellStyle name="20% - Énfasis4" xfId="52" builtinId="42" customBuiltin="1"/>
    <cellStyle name="20% - Énfasis4 2" xfId="79" xr:uid="{656ADCF0-BD2D-4603-B81E-E7CC15CC0BE8}"/>
    <cellStyle name="20% - Énfasis4 3" xfId="102" xr:uid="{B9DE2A4F-4674-478E-8233-A243B6265AFE}"/>
    <cellStyle name="20% - Énfasis4 4" xfId="122" xr:uid="{F83423F9-7302-4ECB-9FEA-D1A1C33E5789}"/>
    <cellStyle name="20% - Énfasis4 5" xfId="143" xr:uid="{E75A55E4-B96F-41C7-A9E2-DE2B12B82D56}"/>
    <cellStyle name="20% - Énfasis4 6" xfId="164" xr:uid="{4CD56AC3-89EA-4759-9E05-7EB564766CF7}"/>
    <cellStyle name="20% - Énfasis4 7" xfId="224" xr:uid="{FF5A7487-BDD5-4B77-ACC2-E18F2E9FE3FF}"/>
    <cellStyle name="20% - Énfasis4 8" xfId="244" xr:uid="{F83979F0-6024-472B-BB40-7AB64A4F0D0D}"/>
    <cellStyle name="20% - Énfasis4 9" xfId="284" xr:uid="{36CF3C23-28EE-4122-AF72-A23458DEDD7A}"/>
    <cellStyle name="20% - Énfasis5" xfId="56" builtinId="46" customBuiltin="1"/>
    <cellStyle name="20% - Énfasis5 2" xfId="82" xr:uid="{5071C98B-B345-45C5-A101-E0D7632E96FC}"/>
    <cellStyle name="20% - Énfasis5 3" xfId="105" xr:uid="{6683E75A-0A5E-481F-9675-F2B9499E26A5}"/>
    <cellStyle name="20% - Énfasis5 4" xfId="126" xr:uid="{638DAC5F-46B3-480C-8076-F24E3B83CC2A}"/>
    <cellStyle name="20% - Énfasis5 5" xfId="146" xr:uid="{49576369-7C78-46FA-90F0-8D06DEB967BA}"/>
    <cellStyle name="20% - Énfasis5 6" xfId="167" xr:uid="{E4CA9E1E-9BFD-4DC4-8D70-E8CF463081D4}"/>
    <cellStyle name="20% - Énfasis5 7" xfId="227" xr:uid="{84348DAC-0D4C-4A64-880A-37D2D5528B88}"/>
    <cellStyle name="20% - Énfasis5 8" xfId="247" xr:uid="{C1D0C563-A67C-4460-962F-7AAC57A306B6}"/>
    <cellStyle name="20% - Énfasis5 9" xfId="288" xr:uid="{11BF0F57-0D2E-44B5-AD8B-AF86C2960AEF}"/>
    <cellStyle name="20% - Énfasis6" xfId="60" builtinId="50" customBuiltin="1"/>
    <cellStyle name="20% - Énfasis6 2" xfId="85" xr:uid="{574690AF-0DF5-455D-814C-11149AD07D9A}"/>
    <cellStyle name="20% - Énfasis6 3" xfId="108" xr:uid="{2C6EFE4F-D977-4559-B76D-88B882B701EF}"/>
    <cellStyle name="20% - Énfasis6 4" xfId="129" xr:uid="{43B999FB-8752-41AC-873A-7F886480C481}"/>
    <cellStyle name="20% - Énfasis6 5" xfId="149" xr:uid="{5DCA947A-8B6A-461A-B655-EB6DC63FBDE6}"/>
    <cellStyle name="20% - Énfasis6 6" xfId="170" xr:uid="{7EDB49CA-7B61-4DF2-B209-DE4A5C6B15EF}"/>
    <cellStyle name="20% - Énfasis6 7" xfId="230" xr:uid="{8CE6551F-EB53-4792-9B87-0E98A8A277EF}"/>
    <cellStyle name="20% - Énfasis6 8" xfId="250" xr:uid="{D69C86F0-71D4-496F-B54C-72AED531D60C}"/>
    <cellStyle name="20% - Énfasis6 9" xfId="292" xr:uid="{856423D8-4711-4209-8EC3-236330FB9B72}"/>
    <cellStyle name="40% - Énfasis1" xfId="41" builtinId="31" customBuiltin="1"/>
    <cellStyle name="40% - Énfasis1 2" xfId="71" xr:uid="{0AE8F5D7-5854-4224-8FAE-884B965962E3}"/>
    <cellStyle name="40% - Énfasis1 3" xfId="94" xr:uid="{392C0B77-D9E5-48A9-BAE0-66EB61DF1414}"/>
    <cellStyle name="40% - Énfasis1 4" xfId="114" xr:uid="{D5C62AA5-D205-4AC8-9171-360C1A1C7B44}"/>
    <cellStyle name="40% - Énfasis1 5" xfId="135" xr:uid="{1FAFD95B-BB51-460E-A5DE-5EE99A9411D0}"/>
    <cellStyle name="40% - Énfasis1 6" xfId="156" xr:uid="{FDBE2F51-F40E-4256-9249-33B31F41E9B8}"/>
    <cellStyle name="40% - Énfasis1 7" xfId="216" xr:uid="{9EE0B643-6610-4EA6-A41C-2212EF22F367}"/>
    <cellStyle name="40% - Énfasis1 8" xfId="236" xr:uid="{15CC995D-BEFE-491A-8E57-CA1F6A6ED664}"/>
    <cellStyle name="40% - Énfasis1 9" xfId="273" xr:uid="{35DCE320-5094-435A-B1B3-972407CDED54}"/>
    <cellStyle name="40% - Énfasis2" xfId="45" builtinId="35" customBuiltin="1"/>
    <cellStyle name="40% - Énfasis2 2" xfId="74" xr:uid="{DEA75A72-3285-499A-91D6-8F9D3B1E0C7C}"/>
    <cellStyle name="40% - Énfasis2 3" xfId="97" xr:uid="{8A0D7209-1A1A-4E18-9013-07EE3EA4A867}"/>
    <cellStyle name="40% - Énfasis2 4" xfId="117" xr:uid="{51CCF5DD-8254-4B87-8435-700411642ABC}"/>
    <cellStyle name="40% - Énfasis2 5" xfId="138" xr:uid="{916AF2DD-FAA5-44A1-AAEC-2C0D3FCE08DD}"/>
    <cellStyle name="40% - Énfasis2 6" xfId="159" xr:uid="{76A06BC7-793B-4AA3-8A58-F623D99FE126}"/>
    <cellStyle name="40% - Énfasis2 7" xfId="219" xr:uid="{C1940224-6B82-465C-9D0F-8E8906815300}"/>
    <cellStyle name="40% - Énfasis2 8" xfId="239" xr:uid="{5376F73D-C822-49DB-96AD-C06F087710AD}"/>
    <cellStyle name="40% - Énfasis2 9" xfId="277" xr:uid="{AC4CA5B7-92C0-495B-A731-46307C9D89CF}"/>
    <cellStyle name="40% - Énfasis3" xfId="49" builtinId="39" customBuiltin="1"/>
    <cellStyle name="40% - Énfasis3 2" xfId="77" xr:uid="{A9326EA9-EB56-4957-9705-F04AFD1D7836}"/>
    <cellStyle name="40% - Énfasis3 3" xfId="100" xr:uid="{51987593-E642-48ED-889D-8E738BA72C0A}"/>
    <cellStyle name="40% - Énfasis3 4" xfId="120" xr:uid="{CB1FE195-D0EC-4CCE-975E-CDE557999D5D}"/>
    <cellStyle name="40% - Énfasis3 5" xfId="141" xr:uid="{A53EC649-1B07-48BD-A8A4-90EAD5CC0114}"/>
    <cellStyle name="40% - Énfasis3 6" xfId="162" xr:uid="{B1C8B711-A01C-42BC-8891-74D279BFE922}"/>
    <cellStyle name="40% - Énfasis3 7" xfId="222" xr:uid="{2DF00AEA-6072-44F3-B767-D77AF3362822}"/>
    <cellStyle name="40% - Énfasis3 8" xfId="242" xr:uid="{026D9A95-ED75-4534-BB4C-FE85264FCE69}"/>
    <cellStyle name="40% - Énfasis3 9" xfId="281" xr:uid="{801D427D-8083-443C-99C7-98A8C4DB9841}"/>
    <cellStyle name="40% - Énfasis4" xfId="53" builtinId="43" customBuiltin="1"/>
    <cellStyle name="40% - Énfasis4 2" xfId="80" xr:uid="{9712C742-8AE0-4380-9F67-DEEE8887CF4F}"/>
    <cellStyle name="40% - Énfasis4 3" xfId="103" xr:uid="{61C75BBB-C6D2-4938-877A-BF312153CBF2}"/>
    <cellStyle name="40% - Énfasis4 4" xfId="123" xr:uid="{0DED8469-48FA-4877-9C57-D4CC622F0969}"/>
    <cellStyle name="40% - Énfasis4 5" xfId="144" xr:uid="{A5285348-B2DE-4926-AF1A-B5FAACFA4041}"/>
    <cellStyle name="40% - Énfasis4 6" xfId="165" xr:uid="{2908B62D-4E5D-4F0D-8DAE-5DAAD8B41D7E}"/>
    <cellStyle name="40% - Énfasis4 7" xfId="225" xr:uid="{1A44DD87-426B-4B93-B825-8B7A15DDC375}"/>
    <cellStyle name="40% - Énfasis4 8" xfId="245" xr:uid="{F789235A-412B-457C-B3EC-20215C96B60C}"/>
    <cellStyle name="40% - Énfasis4 9" xfId="285" xr:uid="{6A79C0AB-2A19-429A-B89C-C40000DA6196}"/>
    <cellStyle name="40% - Énfasis5" xfId="57" builtinId="47" customBuiltin="1"/>
    <cellStyle name="40% - Énfasis5 2" xfId="83" xr:uid="{FF6F7359-420C-4574-B94D-5F33B1C8D2CC}"/>
    <cellStyle name="40% - Énfasis5 3" xfId="106" xr:uid="{AD69FFA3-6DBF-4B08-9366-A8B32CD6AB13}"/>
    <cellStyle name="40% - Énfasis5 4" xfId="127" xr:uid="{1FAD2A59-9B81-4347-BAE9-CD6DE57CC5E7}"/>
    <cellStyle name="40% - Énfasis5 5" xfId="147" xr:uid="{F71B7719-7024-447F-A0FB-539AB2B896F4}"/>
    <cellStyle name="40% - Énfasis5 6" xfId="168" xr:uid="{59CCCBEC-FF55-41C5-B5C6-A8BA3D0381CC}"/>
    <cellStyle name="40% - Énfasis5 7" xfId="228" xr:uid="{E7A1E3D0-6764-4005-B4C7-01FD1EF3E788}"/>
    <cellStyle name="40% - Énfasis5 8" xfId="248" xr:uid="{2E784203-6BDF-41FD-ACC7-523B5E25F373}"/>
    <cellStyle name="40% - Énfasis5 9" xfId="289" xr:uid="{17A3F7E9-E997-42B4-90EB-53CD8BB1E4D6}"/>
    <cellStyle name="40% - Énfasis6" xfId="61" builtinId="51" customBuiltin="1"/>
    <cellStyle name="40% - Énfasis6 2" xfId="86" xr:uid="{85A6FFBB-9AC3-47FE-BBE9-E9490C894CC6}"/>
    <cellStyle name="40% - Énfasis6 3" xfId="109" xr:uid="{BB99BC3C-FF11-4D7A-B500-A75E324896DB}"/>
    <cellStyle name="40% - Énfasis6 4" xfId="130" xr:uid="{37F5E346-BA17-4EC4-B54D-62D29892DAAE}"/>
    <cellStyle name="40% - Énfasis6 5" xfId="150" xr:uid="{A744446E-25C3-438B-9F13-9ADA604D0A4A}"/>
    <cellStyle name="40% - Énfasis6 6" xfId="171" xr:uid="{C2E1E66A-3FE2-45A1-AADD-BA9B52386BBB}"/>
    <cellStyle name="40% - Énfasis6 7" xfId="231" xr:uid="{FEBC41CA-EE97-49D5-B578-3FD1857F3E36}"/>
    <cellStyle name="40% - Énfasis6 8" xfId="251" xr:uid="{EA0BC1E1-B8A4-4341-9074-C534FE451EF2}"/>
    <cellStyle name="40% - Énfasis6 9" xfId="293" xr:uid="{9411895E-C569-4AB1-8AAB-9E19E5A2D7C0}"/>
    <cellStyle name="60% - Énfasis1" xfId="42" builtinId="32" customBuiltin="1"/>
    <cellStyle name="60% - Énfasis1 10" xfId="274" xr:uid="{44771142-4814-459E-9BF2-AB0A2D7CE374}"/>
    <cellStyle name="60% - Énfasis1 2" xfId="72" xr:uid="{51BE631B-E20C-4FBE-ABDB-EF7A104D109F}"/>
    <cellStyle name="60% - Énfasis1 2 2" xfId="202" xr:uid="{B95DC479-FFBD-4C52-8B91-BFF524E66E32}"/>
    <cellStyle name="60% - Énfasis1 3" xfId="95" xr:uid="{A12C013A-C271-4B19-9AF9-2EAD530A85D7}"/>
    <cellStyle name="60% - Énfasis1 4" xfId="115" xr:uid="{6C5EDC37-FEF7-4144-8569-8CA36F6888D3}"/>
    <cellStyle name="60% - Énfasis1 5" xfId="136" xr:uid="{029CFCB4-64BE-4CBC-857F-F05E22F18222}"/>
    <cellStyle name="60% - Énfasis1 6" xfId="157" xr:uid="{1C1EFFE4-FB32-43FE-965A-E13010603FC0}"/>
    <cellStyle name="60% - Énfasis1 7" xfId="178" xr:uid="{3F0D0301-FF98-4DE3-81C1-6657895955A7}"/>
    <cellStyle name="60% - Énfasis1 8" xfId="217" xr:uid="{904FF1E1-EC92-44D0-86C0-A044EB55C526}"/>
    <cellStyle name="60% - Énfasis1 9" xfId="237" xr:uid="{EFB7B405-A62C-4323-A8B2-C8BAB8078796}"/>
    <cellStyle name="60% - Énfasis2" xfId="46" builtinId="36" customBuiltin="1"/>
    <cellStyle name="60% - Énfasis2 10" xfId="278" xr:uid="{258A187C-863C-435C-AAA6-A57E7E9B136A}"/>
    <cellStyle name="60% - Énfasis2 2" xfId="75" xr:uid="{F6C5D0D3-AA18-47F7-BA88-E7D3E485B2A3}"/>
    <cellStyle name="60% - Énfasis2 2 2" xfId="203" xr:uid="{66F1903A-00CD-44EE-92CF-0B85DFAD8072}"/>
    <cellStyle name="60% - Énfasis2 3" xfId="98" xr:uid="{33114802-53EA-4DDF-AA67-93D54BC287D0}"/>
    <cellStyle name="60% - Énfasis2 4" xfId="118" xr:uid="{6713CDAA-8F9C-45EA-99CB-F0CCB21A9A94}"/>
    <cellStyle name="60% - Énfasis2 5" xfId="139" xr:uid="{51CD71E5-341B-4739-8D8F-59369A88322D}"/>
    <cellStyle name="60% - Énfasis2 6" xfId="160" xr:uid="{ECF09499-0DF2-4297-B3C0-73E54D640324}"/>
    <cellStyle name="60% - Énfasis2 7" xfId="179" xr:uid="{BE0FF6C8-7AF5-424F-BBEC-592261FF17C4}"/>
    <cellStyle name="60% - Énfasis2 8" xfId="220" xr:uid="{E7BAD589-2B7A-46FE-8B19-718E91A74596}"/>
    <cellStyle name="60% - Énfasis2 9" xfId="240" xr:uid="{FA0A5263-7153-4440-B016-878B6DF19BBE}"/>
    <cellStyle name="60% - Énfasis3" xfId="50" builtinId="40" customBuiltin="1"/>
    <cellStyle name="60% - Énfasis3 10" xfId="282" xr:uid="{46A1FB5D-B9CD-4BCB-BFA6-86BB3821C4D6}"/>
    <cellStyle name="60% - Énfasis3 2" xfId="78" xr:uid="{9D9858CF-2D3C-48B4-A911-A641FCC55D07}"/>
    <cellStyle name="60% - Énfasis3 2 2" xfId="204" xr:uid="{5E3B3E72-8907-4855-8BF8-8523EAD0E1DE}"/>
    <cellStyle name="60% - Énfasis3 3" xfId="101" xr:uid="{DC42A9E2-0622-4FC7-B636-5AC23F80BFC8}"/>
    <cellStyle name="60% - Énfasis3 4" xfId="121" xr:uid="{7291B4B1-6FE7-4A70-8CD0-44CF6D0590C1}"/>
    <cellStyle name="60% - Énfasis3 5" xfId="142" xr:uid="{ADA3D8D5-6183-474A-9E21-E3C28C0F456B}"/>
    <cellStyle name="60% - Énfasis3 6" xfId="163" xr:uid="{EADBD95A-8E18-41A9-BE05-844E6EEDB5E3}"/>
    <cellStyle name="60% - Énfasis3 7" xfId="180" xr:uid="{7D512F73-FE0F-4EE5-BD01-2DD7D87C3559}"/>
    <cellStyle name="60% - Énfasis3 8" xfId="223" xr:uid="{B13BC36D-891C-4D35-B3AE-CBFE64045CFE}"/>
    <cellStyle name="60% - Énfasis3 9" xfId="243" xr:uid="{C2D1F012-E0FE-4326-A77C-AB28745C655E}"/>
    <cellStyle name="60% - Énfasis4" xfId="54" builtinId="44" customBuiltin="1"/>
    <cellStyle name="60% - Énfasis4 10" xfId="286" xr:uid="{04FAE877-F752-46A1-BD84-89430F79BC8C}"/>
    <cellStyle name="60% - Énfasis4 2" xfId="81" xr:uid="{4F4A2018-1327-433C-9E93-A2F0BFA56472}"/>
    <cellStyle name="60% - Énfasis4 2 2" xfId="205" xr:uid="{C227CA64-DBF1-4150-A0BE-6607A7537B24}"/>
    <cellStyle name="60% - Énfasis4 3" xfId="104" xr:uid="{4D8D33C4-7489-43B9-BC50-96D56F4D56F7}"/>
    <cellStyle name="60% - Énfasis4 4" xfId="124" xr:uid="{0B0578ED-7A6F-4CBD-B49A-6BD11F0BA82D}"/>
    <cellStyle name="60% - Énfasis4 5" xfId="145" xr:uid="{B0928EA6-5AAD-4BF4-8890-ECD5EB2EEA08}"/>
    <cellStyle name="60% - Énfasis4 6" xfId="166" xr:uid="{AB8786A4-F9F5-47E6-8E0D-DCBF7BF08DC4}"/>
    <cellStyle name="60% - Énfasis4 7" xfId="181" xr:uid="{F716F011-B709-4A0B-A747-DAA729295752}"/>
    <cellStyle name="60% - Énfasis4 8" xfId="226" xr:uid="{A9B0D9E2-F126-48C0-A19B-10FF2CEB1668}"/>
    <cellStyle name="60% - Énfasis4 9" xfId="246" xr:uid="{4E224C01-1D7A-406A-B28E-4075F86A9C7F}"/>
    <cellStyle name="60% - Énfasis5" xfId="58" builtinId="48" customBuiltin="1"/>
    <cellStyle name="60% - Énfasis5 10" xfId="290" xr:uid="{59041144-8323-48A9-B0E5-E898419000C1}"/>
    <cellStyle name="60% - Énfasis5 2" xfId="84" xr:uid="{A1606EC0-3C93-44C7-ADB7-6AE23C334C9B}"/>
    <cellStyle name="60% - Énfasis5 2 2" xfId="206" xr:uid="{88E987E0-93FE-403E-93C3-F88874CC55FD}"/>
    <cellStyle name="60% - Énfasis5 3" xfId="107" xr:uid="{316EFACF-C144-4410-9148-56E9C0FACAF4}"/>
    <cellStyle name="60% - Énfasis5 4" xfId="128" xr:uid="{0DAD1015-F51F-4963-B1E7-FB412E2201B5}"/>
    <cellStyle name="60% - Énfasis5 5" xfId="148" xr:uid="{BA669756-13CE-43D1-A122-4AFE20A2F4B7}"/>
    <cellStyle name="60% - Énfasis5 6" xfId="169" xr:uid="{C266B0AC-ED2F-4FC8-A375-CC33649313C8}"/>
    <cellStyle name="60% - Énfasis5 7" xfId="182" xr:uid="{724ED12D-C48C-468D-961E-B644BD00A54E}"/>
    <cellStyle name="60% - Énfasis5 8" xfId="229" xr:uid="{43C8F927-1CC6-4D73-9D5B-D80EAB76DCE0}"/>
    <cellStyle name="60% - Énfasis5 9" xfId="249" xr:uid="{8B7AC455-9F04-4074-8B19-282B5CDAB67D}"/>
    <cellStyle name="60% - Énfasis6" xfId="62" builtinId="52" customBuiltin="1"/>
    <cellStyle name="60% - Énfasis6 10" xfId="294" xr:uid="{88C484F7-AA27-484B-96BA-2E28F7384199}"/>
    <cellStyle name="60% - Énfasis6 2" xfId="87" xr:uid="{6C4E3033-13A2-43F1-912E-3794677ED2FA}"/>
    <cellStyle name="60% - Énfasis6 2 2" xfId="207" xr:uid="{BBDBC2A0-AD11-49D2-BF1C-D1650F5E56FD}"/>
    <cellStyle name="60% - Énfasis6 3" xfId="110" xr:uid="{DCFBFAAA-D45F-4316-A3C7-D9FA676FB397}"/>
    <cellStyle name="60% - Énfasis6 4" xfId="131" xr:uid="{8F16787F-D702-4833-AD9F-9A6336523ABC}"/>
    <cellStyle name="60% - Énfasis6 5" xfId="151" xr:uid="{2786975D-53F5-4B0F-B093-929ED2716CDF}"/>
    <cellStyle name="60% - Énfasis6 6" xfId="172" xr:uid="{1FBC9995-2073-4E5D-A64E-B935B675357A}"/>
    <cellStyle name="60% - Énfasis6 7" xfId="183" xr:uid="{C4B6D611-FFF4-45FA-88D5-BE4592AC41E8}"/>
    <cellStyle name="60% - Énfasis6 8" xfId="232" xr:uid="{377221BF-EC82-48D1-9F58-BFA5BC80E2CD}"/>
    <cellStyle name="60% - Énfasis6 9" xfId="252" xr:uid="{A73E34F1-7AAD-4F77-8987-9716DB745E09}"/>
    <cellStyle name="Bueno" xfId="28" builtinId="26" customBuiltin="1"/>
    <cellStyle name="Bueno 2" xfId="259" xr:uid="{6428CEC0-90FD-48D0-BCCC-467E5D294C1F}"/>
    <cellStyle name="Cálculo" xfId="33" builtinId="22" customBuiltin="1"/>
    <cellStyle name="Cálculo 2" xfId="264" xr:uid="{92C3A949-BC42-4F71-BCF9-91B1A12A227F}"/>
    <cellStyle name="Celda de comprobación" xfId="35" builtinId="23" customBuiltin="1"/>
    <cellStyle name="Celda de comprobación 2" xfId="266" xr:uid="{7353DC97-474F-4399-BC0E-DD8515AE0BD2}"/>
    <cellStyle name="Celda vinculada" xfId="34" builtinId="24" customBuiltin="1"/>
    <cellStyle name="Celda vinculada 2" xfId="265" xr:uid="{31725030-498B-4BFE-80A0-7F340AB6CD08}"/>
    <cellStyle name="Encabezado 1" xfId="24" builtinId="16" customBuiltin="1"/>
    <cellStyle name="Encabezado 1 2" xfId="255" xr:uid="{A5B48CD4-D4DD-455D-A17D-EACD6FA4FAD8}"/>
    <cellStyle name="Encabezado 4" xfId="27" builtinId="19" customBuiltin="1"/>
    <cellStyle name="Encabezado 4 2" xfId="258" xr:uid="{6B6CA293-47EF-44FF-B82D-6D55329B3C95}"/>
    <cellStyle name="Énfasis1" xfId="39" builtinId="29" customBuiltin="1"/>
    <cellStyle name="Énfasis1 2" xfId="271" xr:uid="{FBF1899F-46EE-412C-BBF3-69139792DD41}"/>
    <cellStyle name="Énfasis2" xfId="43" builtinId="33" customBuiltin="1"/>
    <cellStyle name="Énfasis2 2" xfId="275" xr:uid="{DAB3FA4E-90A7-4472-980A-FF084167AF62}"/>
    <cellStyle name="Énfasis3" xfId="47" builtinId="37" customBuiltin="1"/>
    <cellStyle name="Énfasis3 2" xfId="279" xr:uid="{C3E225CA-88FA-46DC-BC4D-85554971BAEF}"/>
    <cellStyle name="Énfasis4" xfId="51" builtinId="41" customBuiltin="1"/>
    <cellStyle name="Énfasis4 2" xfId="283" xr:uid="{D40BF316-87B4-4EDA-A2E9-743BFF4B2C1C}"/>
    <cellStyle name="Énfasis5" xfId="55" builtinId="45" customBuiltin="1"/>
    <cellStyle name="Énfasis5 2" xfId="287" xr:uid="{D7DCCE28-A07D-4D2C-8E9C-1FB3F468AD88}"/>
    <cellStyle name="Énfasis6" xfId="59" builtinId="49" customBuiltin="1"/>
    <cellStyle name="Énfasis6 2" xfId="291" xr:uid="{2B5E9DD7-2684-44A1-A28E-DC0807CE5D58}"/>
    <cellStyle name="Entrada" xfId="31" builtinId="20" customBuiltin="1"/>
    <cellStyle name="Entrada 2" xfId="262" xr:uid="{86DCD7D2-4240-4A23-A436-F80078124CCE}"/>
    <cellStyle name="Euro 2" xfId="13" xr:uid="{00000000-0005-0000-0000-000000000000}"/>
    <cellStyle name="Euro 2 2" xfId="192" xr:uid="{4256254A-C087-456E-A8E9-A59CA149DC49}"/>
    <cellStyle name="Euro 2 3" xfId="174" xr:uid="{AD897841-9E08-4BA9-B181-DD1E23D0CC9B}"/>
    <cellStyle name="Hipervínculo" xfId="18" builtinId="8"/>
    <cellStyle name="Hipervínculo 2" xfId="65" xr:uid="{5E4C4750-765E-4CC2-9815-8B42959A3C15}"/>
    <cellStyle name="Hipervínculo 2 2" xfId="210" xr:uid="{36B02C6E-C67B-4593-9A20-92FC87A6D81C}"/>
    <cellStyle name="Hipervínculo 3" xfId="88" xr:uid="{D7B1C78D-8C56-4C71-B3C1-1C04069BB33B}"/>
    <cellStyle name="Hipervínculo 3 2" xfId="186" xr:uid="{B86AFB9A-E85C-4D7A-98E7-A99DE08D5170}"/>
    <cellStyle name="Hipervínculo 4" xfId="196" xr:uid="{94EA80DA-DBCA-44C4-8DC0-CE136DA28CD6}"/>
    <cellStyle name="Hipervínculo visitado 2" xfId="66" xr:uid="{1E426F77-E271-47CE-8F1B-FB56E9398194}"/>
    <cellStyle name="Hipervínculo visitado 2 2" xfId="211" xr:uid="{10D9773B-C84E-430C-901B-7C8D719A8EB5}"/>
    <cellStyle name="Hipervínculo visitado 3" xfId="89" xr:uid="{4E7B0CFD-D880-43C6-B10D-8D8034BD508E}"/>
    <cellStyle name="Hipervínculo visitado 3 2" xfId="187" xr:uid="{FE226EA5-DDBC-4B2C-995E-C34E998991E3}"/>
    <cellStyle name="Incorrecto" xfId="29" builtinId="27" customBuiltin="1"/>
    <cellStyle name="Incorrecto 2" xfId="260" xr:uid="{8C07CB5F-B857-4EA9-AD77-DB341D4E75BF}"/>
    <cellStyle name="Millares 2" xfId="1" xr:uid="{00000000-0005-0000-0000-000002000000}"/>
    <cellStyle name="Millares 2 2" xfId="21" xr:uid="{00000000-0005-0000-0000-000003000000}"/>
    <cellStyle name="Millares 2 2 2" xfId="12" xr:uid="{00000000-0005-0000-0000-000004000000}"/>
    <cellStyle name="Millares 2 2 3" xfId="199" xr:uid="{3F506F36-A522-42DD-B579-DBEC5C4E10AE}"/>
    <cellStyle name="Neutral" xfId="30" builtinId="28" customBuiltin="1"/>
    <cellStyle name="Neutral 2" xfId="201" xr:uid="{3F0E3A6E-82E0-4F38-87D1-730EFED65A0E}"/>
    <cellStyle name="Neutral 3" xfId="176" xr:uid="{10CB694B-64C7-426C-B9EE-54EF923FBA61}"/>
    <cellStyle name="Neutral 4" xfId="261" xr:uid="{460A2EAA-8D9C-40ED-8C7C-0B31FCDA0646}"/>
    <cellStyle name="Normal" xfId="0" builtinId="0"/>
    <cellStyle name="Normal 10" xfId="68" xr:uid="{EA45B72D-9D6F-451E-8081-56A2CB54E446}"/>
    <cellStyle name="Normal 10 2" xfId="212" xr:uid="{72809A2C-3A8D-4385-943E-D23DE594C9C6}"/>
    <cellStyle name="Normal 11" xfId="90" xr:uid="{40C9057D-539A-4378-B989-913AF1DF17D2}"/>
    <cellStyle name="Normal 12" xfId="91" xr:uid="{252C52A5-56F9-487F-A313-9EC2C2EC375F}"/>
    <cellStyle name="Normal 13" xfId="111" xr:uid="{5EB530BD-EE51-469D-923F-DD0418FA517B}"/>
    <cellStyle name="Normal 14" xfId="125" xr:uid="{19DC3342-D2B0-4294-8706-A4FB7228FFD4}"/>
    <cellStyle name="Normal 15" xfId="132" xr:uid="{450FA195-1EEB-42B1-B682-F4AC99CB93C6}"/>
    <cellStyle name="Normal 16" xfId="152" xr:uid="{B7556D0A-C9A1-43C5-A0BF-93DDDC125D8D}"/>
    <cellStyle name="Normal 17" xfId="153" xr:uid="{ED69CD4D-8DF3-4C2E-8911-4B8C3A7E4D21}"/>
    <cellStyle name="Normal 18" xfId="173" xr:uid="{148399A5-7189-4E00-943A-97A1BD48812E}"/>
    <cellStyle name="Normal 19" xfId="177" xr:uid="{4FFEDF27-FE3C-4505-8DA8-906BD555C5BB}"/>
    <cellStyle name="Normal 2" xfId="2" xr:uid="{00000000-0005-0000-0000-000006000000}"/>
    <cellStyle name="Normal 2 2" xfId="16" xr:uid="{00000000-0005-0000-0000-000007000000}"/>
    <cellStyle name="Normal 2 3" xfId="3" xr:uid="{00000000-0005-0000-0000-000008000000}"/>
    <cellStyle name="Normal 2 4" xfId="189" xr:uid="{B6EDE605-528A-45AC-BB68-6219E62C58C0}"/>
    <cellStyle name="Normal 20" xfId="184" xr:uid="{D3CA9357-4E71-42F2-AC7F-B942D7FB58A7}"/>
    <cellStyle name="Normal 21" xfId="213" xr:uid="{F01AE0AF-7310-4183-A1B9-08A70D2EA6AB}"/>
    <cellStyle name="Normal 22" xfId="233" xr:uid="{3749C415-4BB6-4D34-B368-C35AB28CFEC6}"/>
    <cellStyle name="Normal 23" xfId="253" xr:uid="{F7801EC0-2703-4AD8-884E-256E906EB5D9}"/>
    <cellStyle name="Normal 24" xfId="254" xr:uid="{DA83C891-DA85-449D-B9FE-A1AA8E34D570}"/>
    <cellStyle name="Normal 3" xfId="4" xr:uid="{00000000-0005-0000-0000-000009000000}"/>
    <cellStyle name="Normal 3 2 2" xfId="10" xr:uid="{00000000-0005-0000-0000-00000A000000}"/>
    <cellStyle name="Normal 4" xfId="14" xr:uid="{00000000-0005-0000-0000-00000B000000}"/>
    <cellStyle name="Normal 4 2" xfId="193" xr:uid="{198D09F1-EF05-41EE-8FE4-BBC51B846384}"/>
    <cellStyle name="Normal 4 3" xfId="185" xr:uid="{462BECFF-956D-4CFE-8597-07DBDFDBAFCF}"/>
    <cellStyle name="Normal 5" xfId="17" xr:uid="{00000000-0005-0000-0000-00000C000000}"/>
    <cellStyle name="Normal 5 2" xfId="195" xr:uid="{AC5D941E-52DE-4551-90DD-B8BA4699B3B2}"/>
    <cellStyle name="Normal 6" xfId="19" xr:uid="{00000000-0005-0000-0000-00000D000000}"/>
    <cellStyle name="Normal 6 2" xfId="197" xr:uid="{715FAD62-BE90-4434-9082-64620507AA5F}"/>
    <cellStyle name="Normal 7" xfId="22" xr:uid="{012C1DD2-E755-4143-925A-81417B16C269}"/>
    <cellStyle name="Normal 7 2" xfId="200" xr:uid="{BD51FEE9-961A-49DC-A3DB-0C9A3E52042D}"/>
    <cellStyle name="Normal 8" xfId="63" xr:uid="{F4EB5219-7124-41CC-A15D-7812EB6F23BA}"/>
    <cellStyle name="Normal 8 2" xfId="208" xr:uid="{1A14B2BC-A2B5-4F88-8DB0-FD0C9E21B797}"/>
    <cellStyle name="Normal 9" xfId="67" xr:uid="{5A125610-3624-458A-B401-351A3E777D6C}"/>
    <cellStyle name="Normal 9 2" xfId="188" xr:uid="{CEAAE3FC-D46A-4059-AC38-EEFA5B63E4E3}"/>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10" xfId="268" xr:uid="{AA1544F9-8065-4F7A-BF8E-6C052A798D14}"/>
    <cellStyle name="Notas 2" xfId="64" xr:uid="{83195BE1-7D2A-4D68-8C16-474A9F829461}"/>
    <cellStyle name="Notas 2 2" xfId="209" xr:uid="{4DC38C41-CB35-4626-ACF6-DC321AB53373}"/>
    <cellStyle name="Notas 3" xfId="69" xr:uid="{DEA9AE04-E8F5-4FF6-A03E-1136F663D6FC}"/>
    <cellStyle name="Notas 4" xfId="92" xr:uid="{6FCC982B-4BCA-419F-B48A-E0A66B432F5E}"/>
    <cellStyle name="Notas 5" xfId="112" xr:uid="{0E470468-A5CE-473F-8D50-1F475DA5529F}"/>
    <cellStyle name="Notas 6" xfId="133" xr:uid="{42F1B641-7051-4678-993A-5132F4C92DB9}"/>
    <cellStyle name="Notas 7" xfId="154" xr:uid="{E07CBCBF-AD5A-4B1A-83BB-5E8D7543BEBF}"/>
    <cellStyle name="Notas 8" xfId="214" xr:uid="{8BDB030E-FA5F-4A6C-8D63-798DD9D8C642}"/>
    <cellStyle name="Notas 9" xfId="234" xr:uid="{7BCDAF18-552E-49E5-9108-925B93F46465}"/>
    <cellStyle name="Porcentaje" xfId="8" builtinId="5"/>
    <cellStyle name="Porcentaje 2" xfId="9" xr:uid="{00000000-0005-0000-0000-000012000000}"/>
    <cellStyle name="Porcentaje 3" xfId="11" xr:uid="{00000000-0005-0000-0000-000013000000}"/>
    <cellStyle name="Porcentaje 3 2" xfId="191" xr:uid="{7A9A6B2F-CBE8-4F2B-A2DC-62301F5AE734}"/>
    <cellStyle name="Porcentaje 4" xfId="15" xr:uid="{00000000-0005-0000-0000-000014000000}"/>
    <cellStyle name="Porcentaje 4 2" xfId="194" xr:uid="{AD10D15F-4BA9-4344-9ADA-5AC00B016DB0}"/>
    <cellStyle name="Porcentaje 5" xfId="20" xr:uid="{00000000-0005-0000-0000-000015000000}"/>
    <cellStyle name="Porcentaje 5 2" xfId="198" xr:uid="{5DEDF96C-1D8C-4715-914B-1DD83B13D558}"/>
    <cellStyle name="Porcentaje 6" xfId="190" xr:uid="{16B2F40B-6482-428D-A2C9-1505B8980077}"/>
    <cellStyle name="Porcentaje 7" xfId="175" xr:uid="{50AE6946-1992-4DEB-A951-BC0A19040E2F}"/>
    <cellStyle name="Salida" xfId="32" builtinId="21" customBuiltin="1"/>
    <cellStyle name="Salida 2" xfId="263" xr:uid="{41DB64BB-7EC8-4397-9C9C-6A90B05E1280}"/>
    <cellStyle name="Texto de advertencia" xfId="36" builtinId="11" customBuiltin="1"/>
    <cellStyle name="Texto de advertencia 2" xfId="267" xr:uid="{1445AD2E-5D5E-45F3-AC83-DAE7BE24C83E}"/>
    <cellStyle name="Texto explicativo" xfId="37" builtinId="53" customBuiltin="1"/>
    <cellStyle name="Texto explicativo 2" xfId="269" xr:uid="{298EC428-CE37-4A22-99EC-6D8F4477C576}"/>
    <cellStyle name="Título" xfId="23" builtinId="15" customBuiltin="1"/>
    <cellStyle name="Título 2" xfId="25" builtinId="17" customBuiltin="1"/>
    <cellStyle name="Título 2 2" xfId="256" xr:uid="{E92E4B24-77AD-4E63-ADC8-CAC320AACCD6}"/>
    <cellStyle name="Título 3" xfId="26" builtinId="18" customBuiltin="1"/>
    <cellStyle name="Título 3 2" xfId="257" xr:uid="{D4F8B949-5FD5-419B-AECD-72915B0237D0}"/>
    <cellStyle name="Total" xfId="38" builtinId="25" customBuiltin="1"/>
    <cellStyle name="Total 2" xfId="270" xr:uid="{A340A4FF-068C-4379-A933-1279FAADBA0A}"/>
  </cellStyles>
  <dxfs count="13">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s>
  <tableStyles count="0" defaultTableStyle="TableStyleMedium2" defaultPivotStyle="PivotStyleLight16"/>
  <colors>
    <mruColors>
      <color rgb="FFFFFFCC"/>
      <color rgb="FFFFFF99"/>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image" Target="../media/image40.jpeg"/></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7.xml"/><Relationship Id="rId1" Type="http://schemas.microsoft.com/office/2011/relationships/chartStyle" Target="style7.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9.xml"/><Relationship Id="rId1" Type="http://schemas.microsoft.com/office/2011/relationships/chartStyle" Target="style9.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chemeClr val="accent1">
                    <a:lumMod val="50000"/>
                  </a:schemeClr>
                </a:solidFill>
                <a:latin typeface="+mn-lt"/>
                <a:ea typeface="Verdana"/>
                <a:cs typeface="Verdana"/>
              </a:defRPr>
            </a:pPr>
            <a:r>
              <a:rPr lang="es-ES" sz="1200">
                <a:solidFill>
                  <a:schemeClr val="accent1">
                    <a:lumMod val="50000"/>
                  </a:schemeClr>
                </a:solidFill>
                <a:latin typeface="+mn-lt"/>
              </a:rPr>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spPr>
              <a:solidFill>
                <a:schemeClr val="accent1"/>
              </a:solidFill>
              <a:ln w="25400">
                <a:noFill/>
              </a:ln>
            </c:spPr>
            <c:extLst>
              <c:ext xmlns:c16="http://schemas.microsoft.com/office/drawing/2014/chart" uri="{C3380CC4-5D6E-409C-BE32-E72D297353CC}">
                <c16:uniqueId val="{00000000-5228-43F2-8707-62D5CADDA4AD}"/>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50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1444021</c:v>
                </c:pt>
                <c:pt idx="1">
                  <c:v>890557</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lumMod val="50000"/>
                  </a:schemeClr>
                </a:solidFill>
              </a:defRPr>
            </a:pPr>
            <a:r>
              <a:rPr lang="es-ES">
                <a:solidFill>
                  <a:schemeClr val="accent1">
                    <a:lumMod val="50000"/>
                  </a:schemeClr>
                </a:solidFill>
              </a:rPr>
              <a:t>Resoluciones</a:t>
            </a:r>
            <a:r>
              <a:rPr lang="es-ES" baseline="0">
                <a:solidFill>
                  <a:schemeClr val="accent1">
                    <a:lumMod val="50000"/>
                  </a:schemeClr>
                </a:solidFill>
              </a:rPr>
              <a:t> de grado según el grado de dependencia reconocido y CCAA</a:t>
            </a:r>
            <a:endParaRPr lang="es-ES">
              <a:solidFill>
                <a:schemeClr val="accent1">
                  <a:lumMod val="50000"/>
                </a:schemeClr>
              </a:solidFill>
            </a:endParaRPr>
          </a:p>
        </c:rich>
      </c:tx>
      <c:layout>
        <c:manualLayout>
          <c:xMode val="edge"/>
          <c:yMode val="edge"/>
          <c:x val="0.13917829883263289"/>
          <c:y val="0"/>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19.017785928051865</c:v>
                </c:pt>
                <c:pt idx="1">
                  <c:v>25.007435399499641</c:v>
                </c:pt>
                <c:pt idx="2">
                  <c:v>16.978963099206805</c:v>
                </c:pt>
                <c:pt idx="3">
                  <c:v>18.438524245734936</c:v>
                </c:pt>
                <c:pt idx="4">
                  <c:v>30.649229449895326</c:v>
                </c:pt>
                <c:pt idx="5">
                  <c:v>21.630578877596111</c:v>
                </c:pt>
                <c:pt idx="6">
                  <c:v>21.462932955235974</c:v>
                </c:pt>
                <c:pt idx="7">
                  <c:v>24.909305954498922</c:v>
                </c:pt>
                <c:pt idx="8">
                  <c:v>12.985503426462836</c:v>
                </c:pt>
                <c:pt idx="9">
                  <c:v>22.596430364723606</c:v>
                </c:pt>
                <c:pt idx="10">
                  <c:v>22.219357056902183</c:v>
                </c:pt>
                <c:pt idx="11">
                  <c:v>27.991580566490249</c:v>
                </c:pt>
                <c:pt idx="12">
                  <c:v>24.993990018047885</c:v>
                </c:pt>
                <c:pt idx="13">
                  <c:v>23.948066576751494</c:v>
                </c:pt>
                <c:pt idx="14">
                  <c:v>13.580661406748364</c:v>
                </c:pt>
                <c:pt idx="15">
                  <c:v>15.927911183391693</c:v>
                </c:pt>
                <c:pt idx="16">
                  <c:v>15.029554360098293</c:v>
                </c:pt>
                <c:pt idx="17">
                  <c:v>22.766770941953425</c:v>
                </c:pt>
                <c:pt idx="18" formatCode="General">
                  <c:v>20.467831242428783</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34.261373836256752</c:v>
                </c:pt>
                <c:pt idx="1">
                  <c:v>30.702076663342606</c:v>
                </c:pt>
                <c:pt idx="2">
                  <c:v>25.55236234049891</c:v>
                </c:pt>
                <c:pt idx="3">
                  <c:v>25.142869148667955</c:v>
                </c:pt>
                <c:pt idx="4">
                  <c:v>31.832168890458295</c:v>
                </c:pt>
                <c:pt idx="5">
                  <c:v>34.463102076889086</c:v>
                </c:pt>
                <c:pt idx="6">
                  <c:v>26.609656674093578</c:v>
                </c:pt>
                <c:pt idx="7">
                  <c:v>26.929919592895551</c:v>
                </c:pt>
                <c:pt idx="8">
                  <c:v>28.018713758566157</c:v>
                </c:pt>
                <c:pt idx="9">
                  <c:v>32.270050668736019</c:v>
                </c:pt>
                <c:pt idx="10">
                  <c:v>24.033006704486848</c:v>
                </c:pt>
                <c:pt idx="11">
                  <c:v>31.634604681285989</c:v>
                </c:pt>
                <c:pt idx="12">
                  <c:v>30.269139549986903</c:v>
                </c:pt>
                <c:pt idx="13">
                  <c:v>31.063716263283485</c:v>
                </c:pt>
                <c:pt idx="14">
                  <c:v>28.08880308880309</c:v>
                </c:pt>
                <c:pt idx="15">
                  <c:v>22.574221278149324</c:v>
                </c:pt>
                <c:pt idx="16">
                  <c:v>29.647340107591155</c:v>
                </c:pt>
                <c:pt idx="17">
                  <c:v>27.424400417101147</c:v>
                </c:pt>
                <c:pt idx="18" formatCode="General">
                  <c:v>29.836958189732211</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27.648517157614634</c:v>
                </c:pt>
                <c:pt idx="1">
                  <c:v>30.563865707937509</c:v>
                </c:pt>
                <c:pt idx="2">
                  <c:v>35.666168525117833</c:v>
                </c:pt>
                <c:pt idx="3">
                  <c:v>36.290864778552823</c:v>
                </c:pt>
                <c:pt idx="4">
                  <c:v>26.568214492899841</c:v>
                </c:pt>
                <c:pt idx="5">
                  <c:v>23.066725585505967</c:v>
                </c:pt>
                <c:pt idx="6">
                  <c:v>32.595705894267773</c:v>
                </c:pt>
                <c:pt idx="7">
                  <c:v>31.694711419001521</c:v>
                </c:pt>
                <c:pt idx="8">
                  <c:v>35.123616236162363</c:v>
                </c:pt>
                <c:pt idx="9">
                  <c:v>30.911124298169536</c:v>
                </c:pt>
                <c:pt idx="10">
                  <c:v>26.104521230875022</c:v>
                </c:pt>
                <c:pt idx="11">
                  <c:v>34.574322751697551</c:v>
                </c:pt>
                <c:pt idx="12">
                  <c:v>24.842933158236544</c:v>
                </c:pt>
                <c:pt idx="13">
                  <c:v>30.509404040254331</c:v>
                </c:pt>
                <c:pt idx="14">
                  <c:v>32.978009064965583</c:v>
                </c:pt>
                <c:pt idx="15">
                  <c:v>33.657213030418696</c:v>
                </c:pt>
                <c:pt idx="16">
                  <c:v>25.41674968453211</c:v>
                </c:pt>
                <c:pt idx="17">
                  <c:v>24.365658672228015</c:v>
                </c:pt>
                <c:pt idx="18" formatCode="General">
                  <c:v>30.483456609141967</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19.072323078076746</c:v>
                </c:pt>
                <c:pt idx="1">
                  <c:v>13.726622229220245</c:v>
                </c:pt>
                <c:pt idx="2">
                  <c:v>21.802506035176457</c:v>
                </c:pt>
                <c:pt idx="3">
                  <c:v>20.127741827044289</c:v>
                </c:pt>
                <c:pt idx="4">
                  <c:v>10.950387166746538</c:v>
                </c:pt>
                <c:pt idx="5">
                  <c:v>20.839593460008839</c:v>
                </c:pt>
                <c:pt idx="6">
                  <c:v>19.331704476402674</c:v>
                </c:pt>
                <c:pt idx="7">
                  <c:v>16.466063033604009</c:v>
                </c:pt>
                <c:pt idx="8">
                  <c:v>23.872166578808645</c:v>
                </c:pt>
                <c:pt idx="9">
                  <c:v>14.222394668370841</c:v>
                </c:pt>
                <c:pt idx="10">
                  <c:v>27.643115007735947</c:v>
                </c:pt>
                <c:pt idx="11">
                  <c:v>5.7994920005262145</c:v>
                </c:pt>
                <c:pt idx="12">
                  <c:v>19.893937273728664</c:v>
                </c:pt>
                <c:pt idx="13">
                  <c:v>14.47881311971069</c:v>
                </c:pt>
                <c:pt idx="14">
                  <c:v>25.352526439482961</c:v>
                </c:pt>
                <c:pt idx="15">
                  <c:v>27.840654508040291</c:v>
                </c:pt>
                <c:pt idx="16">
                  <c:v>29.906355847778443</c:v>
                </c:pt>
                <c:pt idx="17">
                  <c:v>25.443169968717413</c:v>
                </c:pt>
                <c:pt idx="18" formatCode="General">
                  <c:v>19.211753958697038</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solidFill>
                  <a:schemeClr val="accent1">
                    <a:lumMod val="50000"/>
                  </a:schemeClr>
                </a:solidFill>
              </a:rPr>
              <a:t>Beneficiarios</a:t>
            </a:r>
            <a:r>
              <a:rPr lang="es-ES" baseline="0">
                <a:solidFill>
                  <a:schemeClr val="accent1">
                    <a:lumMod val="50000"/>
                  </a:schemeClr>
                </a:solidFill>
              </a:rPr>
              <a:t> con derecho por grado y CCAA</a:t>
            </a:r>
            <a:endParaRPr lang="es-ES">
              <a:solidFill>
                <a:schemeClr val="accent1">
                  <a:lumMod val="50000"/>
                </a:schemeClr>
              </a:solidFill>
            </a:endParaRPr>
          </a:p>
        </c:rich>
      </c:tx>
      <c:layout>
        <c:manualLayout>
          <c:xMode val="edge"/>
          <c:yMode val="edge"/>
          <c:x val="0.28331596959248695"/>
          <c:y val="7.9720976581963126E-3"/>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23.499730440056606</c:v>
                </c:pt>
                <c:pt idx="1">
                  <c:v>28.986271368604626</c:v>
                </c:pt>
                <c:pt idx="2">
                  <c:v>21.712924850052921</c:v>
                </c:pt>
                <c:pt idx="3">
                  <c:v>23.085016835016834</c:v>
                </c:pt>
                <c:pt idx="4">
                  <c:v>34.41815014657773</c:v>
                </c:pt>
                <c:pt idx="5">
                  <c:v>27.324997208886906</c:v>
                </c:pt>
                <c:pt idx="6">
                  <c:v>26.60640443178519</c:v>
                </c:pt>
                <c:pt idx="7">
                  <c:v>29.819384622706615</c:v>
                </c:pt>
                <c:pt idx="8">
                  <c:v>17.057497688943979</c:v>
                </c:pt>
                <c:pt idx="9">
                  <c:v>26.343041726756532</c:v>
                </c:pt>
                <c:pt idx="10">
                  <c:v>30.708006652411498</c:v>
                </c:pt>
                <c:pt idx="11">
                  <c:v>29.714893434169817</c:v>
                </c:pt>
                <c:pt idx="12">
                  <c:v>31.201121572351269</c:v>
                </c:pt>
                <c:pt idx="13">
                  <c:v>28.002495580742437</c:v>
                </c:pt>
                <c:pt idx="14">
                  <c:v>18.193062348906505</c:v>
                </c:pt>
                <c:pt idx="15">
                  <c:v>22.073247858333811</c:v>
                </c:pt>
                <c:pt idx="16">
                  <c:v>21.442107257911694</c:v>
                </c:pt>
                <c:pt idx="17">
                  <c:v>30.536130536130536</c:v>
                </c:pt>
                <c:pt idx="18" formatCode="General">
                  <c:v>25.33515981020879</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42.335793067816788</c:v>
                </c:pt>
                <c:pt idx="1">
                  <c:v>35.586964897694322</c:v>
                </c:pt>
                <c:pt idx="2">
                  <c:v>32.676702340350467</c:v>
                </c:pt>
                <c:pt idx="3">
                  <c:v>31.47885101010101</c:v>
                </c:pt>
                <c:pt idx="4">
                  <c:v>35.746555069323477</c:v>
                </c:pt>
                <c:pt idx="5">
                  <c:v>43.535782069889471</c:v>
                </c:pt>
                <c:pt idx="6">
                  <c:v>32.986511616958168</c:v>
                </c:pt>
                <c:pt idx="7">
                  <c:v>32.238298074863764</c:v>
                </c:pt>
                <c:pt idx="8">
                  <c:v>36.804822230454697</c:v>
                </c:pt>
                <c:pt idx="9">
                  <c:v>37.620601022813752</c:v>
                </c:pt>
                <c:pt idx="10">
                  <c:v>33.214540270848183</c:v>
                </c:pt>
                <c:pt idx="11">
                  <c:v>33.58220178755586</c:v>
                </c:pt>
                <c:pt idx="12">
                  <c:v>37.786327925539062</c:v>
                </c:pt>
                <c:pt idx="13">
                  <c:v>36.322831097708921</c:v>
                </c:pt>
                <c:pt idx="14">
                  <c:v>37.628605161072691</c:v>
                </c:pt>
                <c:pt idx="15">
                  <c:v>31.283849824642097</c:v>
                </c:pt>
                <c:pt idx="16">
                  <c:v>42.296759522455943</c:v>
                </c:pt>
                <c:pt idx="17">
                  <c:v>36.78321678321678</c:v>
                </c:pt>
                <c:pt idx="18" formatCode="General">
                  <c:v>36.932300986554502</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34.164476492126603</c:v>
                </c:pt>
                <c:pt idx="1">
                  <c:v>35.426763733701051</c:v>
                </c:pt>
                <c:pt idx="2">
                  <c:v>45.610372809596612</c:v>
                </c:pt>
                <c:pt idx="3">
                  <c:v>45.436132154882152</c:v>
                </c:pt>
                <c:pt idx="4">
                  <c:v>29.835294784098796</c:v>
                </c:pt>
                <c:pt idx="5">
                  <c:v>29.139220721223623</c:v>
                </c:pt>
                <c:pt idx="6">
                  <c:v>40.407083951256638</c:v>
                </c:pt>
                <c:pt idx="7">
                  <c:v>37.942317302429622</c:v>
                </c:pt>
                <c:pt idx="8">
                  <c:v>46.137680080601328</c:v>
                </c:pt>
                <c:pt idx="9">
                  <c:v>36.036357250429717</c:v>
                </c:pt>
                <c:pt idx="10">
                  <c:v>36.077453076740319</c:v>
                </c:pt>
                <c:pt idx="11">
                  <c:v>36.702904778274323</c:v>
                </c:pt>
                <c:pt idx="12">
                  <c:v>31.012550502109669</c:v>
                </c:pt>
                <c:pt idx="13">
                  <c:v>35.674673321548646</c:v>
                </c:pt>
                <c:pt idx="14">
                  <c:v>44.1783324900208</c:v>
                </c:pt>
                <c:pt idx="15">
                  <c:v>46.642902317024088</c:v>
                </c:pt>
                <c:pt idx="16">
                  <c:v>36.26113321963237</c:v>
                </c:pt>
                <c:pt idx="17">
                  <c:v>32.680652680652678</c:v>
                </c:pt>
                <c:pt idx="18" formatCode="General">
                  <c:v>37.732539203236705</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solidFill>
                  <a:schemeClr val="accent1">
                    <a:lumMod val="50000"/>
                  </a:schemeClr>
                </a:solidFill>
                <a:latin typeface="+mn-lt"/>
              </a:defRPr>
            </a:pPr>
            <a:r>
              <a:rPr lang="en-US" sz="1050" b="1">
                <a:solidFill>
                  <a:schemeClr val="accent1">
                    <a:lumMod val="50000"/>
                  </a:schemeClr>
                </a:solidFill>
                <a:latin typeface="+mn-lt"/>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6474-47AB-A379-7E4F9BF1F0D4}"/>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6474-47AB-A379-7E4F9BF1F0D4}"/>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6474-47AB-A379-7E4F9BF1F0D4}"/>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6474-47AB-A379-7E4F9BF1F0D4}"/>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6474-47AB-A379-7E4F9BF1F0D4}"/>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6474-47AB-A379-7E4F9BF1F0D4}"/>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6474-47AB-A379-7E4F9BF1F0D4}"/>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6474-47AB-A379-7E4F9BF1F0D4}"/>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3-6474-47AB-A379-7E4F9BF1F0D4}"/>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6474-47AB-A379-7E4F9BF1F0D4}"/>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6474-47AB-A379-7E4F9BF1F0D4}"/>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6474-47AB-A379-7E4F9BF1F0D4}"/>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6474-47AB-A379-7E4F9BF1F0D4}"/>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6474-47AB-A379-7E4F9BF1F0D4}"/>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6474-47AB-A379-7E4F9BF1F0D4}"/>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6474-47AB-A379-7E4F9BF1F0D4}"/>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6474-47AB-A379-7E4F9BF1F0D4}"/>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5.3226879574184965E-3"/>
                  <c:y val="-4.0840840840840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900" b="0" i="0" u="none" strike="noStrike" baseline="0">
                    <a:solidFill>
                      <a:schemeClr val="accent1">
                        <a:lumMod val="75000"/>
                      </a:schemeClr>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Andalucía</c:v>
                </c:pt>
                <c:pt idx="1">
                  <c:v>Balears, Illes</c:v>
                </c:pt>
                <c:pt idx="2">
                  <c:v>Extremadura</c:v>
                </c:pt>
                <c:pt idx="3">
                  <c:v>Castilla y León</c:v>
                </c:pt>
                <c:pt idx="4">
                  <c:v>País Vasco</c:v>
                </c:pt>
                <c:pt idx="5">
                  <c:v>Cataluña</c:v>
                </c:pt>
                <c:pt idx="6">
                  <c:v>Castilla - La Mancha</c:v>
                </c:pt>
                <c:pt idx="7">
                  <c:v>Rioja, La</c:v>
                </c:pt>
                <c:pt idx="8">
                  <c:v>Murcia, Región de</c:v>
                </c:pt>
                <c:pt idx="9">
                  <c:v>TOTAL</c:v>
                </c:pt>
                <c:pt idx="10">
                  <c:v>Comunitat Valenciana</c:v>
                </c:pt>
                <c:pt idx="11">
                  <c:v>Madrid, Comunidad de</c:v>
                </c:pt>
                <c:pt idx="12">
                  <c:v>Aragón</c:v>
                </c:pt>
                <c:pt idx="13">
                  <c:v>Canarias</c:v>
                </c:pt>
                <c:pt idx="14">
                  <c:v>Navarra, Comunidad Foral de</c:v>
                </c:pt>
                <c:pt idx="15">
                  <c:v>Ceuta y Melilla</c:v>
                </c:pt>
                <c:pt idx="16">
                  <c:v>Asturias, Principado de</c:v>
                </c:pt>
                <c:pt idx="17">
                  <c:v>Cantabria</c:v>
                </c:pt>
                <c:pt idx="18">
                  <c:v>Galicia</c:v>
                </c:pt>
              </c:strCache>
            </c:strRef>
          </c:cat>
          <c:val>
            <c:numRef>
              <c:f>'32dictcasaadpot'!$R$11:$R$29</c:f>
              <c:numCache>
                <c:formatCode>#,##0.00</c:formatCode>
                <c:ptCount val="19"/>
                <c:pt idx="0">
                  <c:v>40.131154178658583</c:v>
                </c:pt>
                <c:pt idx="1">
                  <c:v>37.234408736739994</c:v>
                </c:pt>
                <c:pt idx="2">
                  <c:v>37.011821895320871</c:v>
                </c:pt>
                <c:pt idx="3">
                  <c:v>36.855230590139996</c:v>
                </c:pt>
                <c:pt idx="4">
                  <c:v>34.746432175291915</c:v>
                </c:pt>
                <c:pt idx="5">
                  <c:v>33.48247773865311</c:v>
                </c:pt>
                <c:pt idx="6">
                  <c:v>33.436910110865924</c:v>
                </c:pt>
                <c:pt idx="7">
                  <c:v>33.317106631557984</c:v>
                </c:pt>
                <c:pt idx="8">
                  <c:v>32.96623295401799</c:v>
                </c:pt>
                <c:pt idx="9">
                  <c:v>32.712981615642974</c:v>
                </c:pt>
                <c:pt idx="10">
                  <c:v>31.661266219407501</c:v>
                </c:pt>
                <c:pt idx="11">
                  <c:v>31.63308737652503</c:v>
                </c:pt>
                <c:pt idx="12">
                  <c:v>29.894561772366398</c:v>
                </c:pt>
                <c:pt idx="13">
                  <c:v>29.293936841483056</c:v>
                </c:pt>
                <c:pt idx="14">
                  <c:v>27.599467191753053</c:v>
                </c:pt>
                <c:pt idx="15">
                  <c:v>26.064504439210001</c:v>
                </c:pt>
                <c:pt idx="16">
                  <c:v>22.654353781889018</c:v>
                </c:pt>
                <c:pt idx="17">
                  <c:v>21.694531789247641</c:v>
                </c:pt>
                <c:pt idx="18">
                  <c:v>20.069213287813952</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ysClr val="windowText" lastClr="000000"/>
                </a:solidFill>
                <a:latin typeface="+mn-lt"/>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registradas sobre</a:t>
            </a:r>
            <a:r>
              <a:rPr lang="es-ES" b="1" baseline="0">
                <a:solidFill>
                  <a:schemeClr val="accent1">
                    <a:lumMod val="75000"/>
                  </a:schemeClr>
                </a:solidFill>
              </a:rPr>
              <a:t> la población </a:t>
            </a:r>
            <a:endParaRPr lang="es-ES" b="1">
              <a:solidFill>
                <a:schemeClr val="accent1">
                  <a:lumMod val="75000"/>
                </a:schemeClr>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8FEB-42E3-A6CB-DB2C56CB0F04}"/>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8FEB-42E3-A6CB-DB2C56CB0F04}"/>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8FEB-42E3-A6CB-DB2C56CB0F04}"/>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8172-4336-83F3-CB7A5BEBB13D}"/>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8FEB-42E3-A6CB-DB2C56CB0F04}"/>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8FEB-42E3-A6CB-DB2C56CB0F04}"/>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8FEB-42E3-A6CB-DB2C56CB0F04}"/>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A-8FEB-42E3-A6CB-DB2C56CB0F04}"/>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8FEB-42E3-A6CB-DB2C56CB0F04}"/>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8FEB-42E3-A6CB-DB2C56CB0F04}"/>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8FEB-42E3-A6CB-DB2C56CB0F04}"/>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8172-4336-83F3-CB7A5BEBB13D}"/>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8FEB-42E3-A6CB-DB2C56CB0F04}"/>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8FEB-42E3-A6CB-DB2C56CB0F04}"/>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8FEB-42E3-A6CB-DB2C56CB0F04}"/>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8FEB-42E3-A6CB-DB2C56CB0F04}"/>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8FEB-42E3-A6CB-DB2C56CB0F04}"/>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Andalucía</c:v>
                </c:pt>
                <c:pt idx="4">
                  <c:v>Castilla - La Mancha</c:v>
                </c:pt>
                <c:pt idx="5">
                  <c:v>Cataluña</c:v>
                </c:pt>
                <c:pt idx="6">
                  <c:v>Rioja, La</c:v>
                </c:pt>
                <c:pt idx="7">
                  <c:v>TOTAL</c:v>
                </c:pt>
                <c:pt idx="8">
                  <c:v>Asturias, Principado de</c:v>
                </c:pt>
                <c:pt idx="9">
                  <c:v>Murcia, Región de</c:v>
                </c:pt>
                <c:pt idx="10">
                  <c:v>Aragón</c:v>
                </c:pt>
                <c:pt idx="11">
                  <c:v>Comunitat Valenciana</c:v>
                </c:pt>
                <c:pt idx="12">
                  <c:v>Madrid, Comunidad de</c:v>
                </c:pt>
                <c:pt idx="13">
                  <c:v>Cantabria</c:v>
                </c:pt>
                <c:pt idx="14">
                  <c:v>Balears, Illes</c:v>
                </c:pt>
                <c:pt idx="15">
                  <c:v>Galicia</c:v>
                </c:pt>
                <c:pt idx="16">
                  <c:v>Canarias</c:v>
                </c:pt>
                <c:pt idx="17">
                  <c:v>Navarra, Comunidad Foral de</c:v>
                </c:pt>
                <c:pt idx="18">
                  <c:v>Ceuta y Melilla</c:v>
                </c:pt>
              </c:strCache>
            </c:strRef>
          </c:cat>
          <c:val>
            <c:numRef>
              <c:f>'34bdictcasaad'!$AF$11:$AF$29</c:f>
              <c:numCache>
                <c:formatCode>0.00</c:formatCode>
                <c:ptCount val="19"/>
                <c:pt idx="0">
                  <c:v>6.5793194379026341</c:v>
                </c:pt>
                <c:pt idx="1">
                  <c:v>5.5224071885279749</c:v>
                </c:pt>
                <c:pt idx="2">
                  <c:v>5.3746460733259811</c:v>
                </c:pt>
                <c:pt idx="3">
                  <c:v>5.0718169426601989</c:v>
                </c:pt>
                <c:pt idx="4">
                  <c:v>4.7316610687281377</c:v>
                </c:pt>
                <c:pt idx="5">
                  <c:v>4.6700408142365095</c:v>
                </c:pt>
                <c:pt idx="6">
                  <c:v>4.607362845506314</c:v>
                </c:pt>
                <c:pt idx="7">
                  <c:v>4.5098815454563796</c:v>
                </c:pt>
                <c:pt idx="8">
                  <c:v>4.2846813406782198</c:v>
                </c:pt>
                <c:pt idx="9">
                  <c:v>4.2515102499135153</c:v>
                </c:pt>
                <c:pt idx="10">
                  <c:v>4.1886355259079258</c:v>
                </c:pt>
                <c:pt idx="11">
                  <c:v>4.0380212129288937</c:v>
                </c:pt>
                <c:pt idx="12">
                  <c:v>3.9177321649517576</c:v>
                </c:pt>
                <c:pt idx="13">
                  <c:v>3.8121838271091248</c:v>
                </c:pt>
                <c:pt idx="14">
                  <c:v>3.8081552577761704</c:v>
                </c:pt>
                <c:pt idx="15">
                  <c:v>3.640089422895223</c:v>
                </c:pt>
                <c:pt idx="16">
                  <c:v>3.5103454565255308</c:v>
                </c:pt>
                <c:pt idx="17">
                  <c:v>3.4843694706764894</c:v>
                </c:pt>
                <c:pt idx="18">
                  <c:v>3.3721298217236892</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453E-4DCC-AC52-3D21E1227FCF}"/>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453E-4DCC-AC52-3D21E1227FCF}"/>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453E-4DCC-AC52-3D21E1227FCF}"/>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453E-4DCC-AC52-3D21E1227FCF}"/>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453E-4DCC-AC52-3D21E1227FCF}"/>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453E-4DCC-AC52-3D21E1227FCF}"/>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453E-4DCC-AC52-3D21E1227FCF}"/>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B-453E-4DCC-AC52-3D21E1227FCF}"/>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453E-4DCC-AC52-3D21E1227FCF}"/>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453E-4DCC-AC52-3D21E1227FCF}"/>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453E-4DCC-AC52-3D21E1227FCF}"/>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453E-4DCC-AC52-3D21E1227FCF}"/>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0140-40C3-9B5C-241304DDA80F}"/>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453E-4DCC-AC52-3D21E1227FCF}"/>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453E-4DCC-AC52-3D21E1227FCF}"/>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453E-4DCC-AC52-3D21E1227FCF}"/>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453E-4DCC-AC52-3D21E1227FCF}"/>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453E-4DCC-AC52-3D21E1227FCF}"/>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Castilla y León</c:v>
                </c:pt>
                <c:pt idx="2">
                  <c:v>País Vasco</c:v>
                </c:pt>
                <c:pt idx="3">
                  <c:v>Murcia, Región de</c:v>
                </c:pt>
                <c:pt idx="4">
                  <c:v>Andalucía</c:v>
                </c:pt>
                <c:pt idx="5">
                  <c:v>Extremadura</c:v>
                </c:pt>
                <c:pt idx="6">
                  <c:v>Cataluña</c:v>
                </c:pt>
                <c:pt idx="7">
                  <c:v>TOTAL</c:v>
                </c:pt>
                <c:pt idx="8">
                  <c:v>Canarias</c:v>
                </c:pt>
                <c:pt idx="9">
                  <c:v>Cantabria</c:v>
                </c:pt>
                <c:pt idx="10">
                  <c:v>Castilla - La Mancha</c:v>
                </c:pt>
                <c:pt idx="11">
                  <c:v>Galicia</c:v>
                </c:pt>
                <c:pt idx="12">
                  <c:v>Asturias, Principado de</c:v>
                </c:pt>
                <c:pt idx="13">
                  <c:v>Rioja, La</c:v>
                </c:pt>
                <c:pt idx="14">
                  <c:v>Comunitat Valenciana</c:v>
                </c:pt>
                <c:pt idx="15">
                  <c:v>Balears, Illes</c:v>
                </c:pt>
                <c:pt idx="16">
                  <c:v>Madrid, Comunidad de</c:v>
                </c:pt>
                <c:pt idx="17">
                  <c:v>Aragón</c:v>
                </c:pt>
                <c:pt idx="18">
                  <c:v>Navarra, Comunidad Foral de</c:v>
                </c:pt>
              </c:strCache>
            </c:strRef>
          </c:cat>
          <c:val>
            <c:numRef>
              <c:f>'34bdictcasaad'!$AL$11:$AL$29</c:f>
              <c:numCache>
                <c:formatCode>0.00</c:formatCode>
                <c:ptCount val="19"/>
                <c:pt idx="0">
                  <c:v>2.0997995369776654</c:v>
                </c:pt>
                <c:pt idx="1">
                  <c:v>1.8802110407082322</c:v>
                </c:pt>
                <c:pt idx="2">
                  <c:v>1.8766278224411865</c:v>
                </c:pt>
                <c:pt idx="3">
                  <c:v>1.7619649794365266</c:v>
                </c:pt>
                <c:pt idx="4">
                  <c:v>1.7463992370663537</c:v>
                </c:pt>
                <c:pt idx="5">
                  <c:v>1.7285708829866788</c:v>
                </c:pt>
                <c:pt idx="6">
                  <c:v>1.5029425162511869</c:v>
                </c:pt>
                <c:pt idx="7">
                  <c:v>1.4904490081456911</c:v>
                </c:pt>
                <c:pt idx="8">
                  <c:v>1.483685626825928</c:v>
                </c:pt>
                <c:pt idx="9">
                  <c:v>1.4488516533914779</c:v>
                </c:pt>
                <c:pt idx="10">
                  <c:v>1.4082609186853328</c:v>
                </c:pt>
                <c:pt idx="11">
                  <c:v>1.3980972456209646</c:v>
                </c:pt>
                <c:pt idx="12">
                  <c:v>1.3704149334800095</c:v>
                </c:pt>
                <c:pt idx="13">
                  <c:v>1.3572838531385709</c:v>
                </c:pt>
                <c:pt idx="14">
                  <c:v>1.3549853132743641</c:v>
                </c:pt>
                <c:pt idx="15">
                  <c:v>1.3468071779684745</c:v>
                </c:pt>
                <c:pt idx="16">
                  <c:v>1.1519712061779466</c:v>
                </c:pt>
                <c:pt idx="17">
                  <c:v>1.0617327432924508</c:v>
                </c:pt>
                <c:pt idx="18">
                  <c:v>1.045861711578324</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D89F-4C7A-967A-105B6E6C808D}"/>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D89F-4C7A-967A-105B6E6C808D}"/>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D89F-4C7A-967A-105B6E6C808D}"/>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D89F-4C7A-967A-105B6E6C808D}"/>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D89F-4C7A-967A-105B6E6C808D}"/>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D89F-4C7A-967A-105B6E6C808D}"/>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D89F-4C7A-967A-105B6E6C808D}"/>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D89F-4C7A-967A-105B6E6C808D}"/>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D89F-4C7A-967A-105B6E6C808D}"/>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D89F-4C7A-967A-105B6E6C808D}"/>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D89F-4C7A-967A-105B6E6C808D}"/>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D89F-4C7A-967A-105B6E6C808D}"/>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D89F-4C7A-967A-105B6E6C808D}"/>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D89F-4C7A-967A-105B6E6C808D}"/>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D89F-4C7A-967A-105B6E6C808D}"/>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D89F-4C7A-967A-105B6E6C808D}"/>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D89F-4C7A-967A-105B6E6C808D}"/>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Murcia, Región de</c:v>
                </c:pt>
                <c:pt idx="2">
                  <c:v>Cataluña</c:v>
                </c:pt>
                <c:pt idx="3">
                  <c:v>Extremadura</c:v>
                </c:pt>
                <c:pt idx="4">
                  <c:v>Balears, Illes</c:v>
                </c:pt>
                <c:pt idx="5">
                  <c:v>Castilla - La Mancha</c:v>
                </c:pt>
                <c:pt idx="6">
                  <c:v>TOTAL</c:v>
                </c:pt>
                <c:pt idx="7">
                  <c:v>Castilla y León</c:v>
                </c:pt>
                <c:pt idx="8">
                  <c:v>País Vasco</c:v>
                </c:pt>
                <c:pt idx="9">
                  <c:v>Canarias</c:v>
                </c:pt>
                <c:pt idx="10">
                  <c:v>Ceuta y Melilla</c:v>
                </c:pt>
                <c:pt idx="11">
                  <c:v>Comunitat Valenciana</c:v>
                </c:pt>
                <c:pt idx="12">
                  <c:v>Madrid, Comunidad de</c:v>
                </c:pt>
                <c:pt idx="13">
                  <c:v>Rioja, La</c:v>
                </c:pt>
                <c:pt idx="14">
                  <c:v>Aragón</c:v>
                </c:pt>
                <c:pt idx="15">
                  <c:v>Asturias, Principado de</c:v>
                </c:pt>
                <c:pt idx="16">
                  <c:v>Cantabria</c:v>
                </c:pt>
                <c:pt idx="17">
                  <c:v>Navarra, Comunidad Foral de</c:v>
                </c:pt>
                <c:pt idx="18">
                  <c:v>Galicia</c:v>
                </c:pt>
              </c:strCache>
            </c:strRef>
          </c:cat>
          <c:val>
            <c:numRef>
              <c:f>'34bdictcasaad'!$AR$11:$AR$29</c:f>
              <c:numCache>
                <c:formatCode>0.00</c:formatCode>
                <c:ptCount val="19"/>
                <c:pt idx="0">
                  <c:v>8.8183892462095539</c:v>
                </c:pt>
                <c:pt idx="1">
                  <c:v>7.794804823800682</c:v>
                </c:pt>
                <c:pt idx="2">
                  <c:v>7.5649391989414907</c:v>
                </c:pt>
                <c:pt idx="3">
                  <c:v>7.4704209019586525</c:v>
                </c:pt>
                <c:pt idx="4">
                  <c:v>7.1477685521536065</c:v>
                </c:pt>
                <c:pt idx="5">
                  <c:v>6.8868460112586272</c:v>
                </c:pt>
                <c:pt idx="6">
                  <c:v>6.6557240995676601</c:v>
                </c:pt>
                <c:pt idx="7">
                  <c:v>6.577155043382815</c:v>
                </c:pt>
                <c:pt idx="8">
                  <c:v>6.4420490205749905</c:v>
                </c:pt>
                <c:pt idx="9">
                  <c:v>6.2027454291942421</c:v>
                </c:pt>
                <c:pt idx="10">
                  <c:v>6.1338076658251088</c:v>
                </c:pt>
                <c:pt idx="11">
                  <c:v>5.9610962681197703</c:v>
                </c:pt>
                <c:pt idx="12">
                  <c:v>5.8875510525419426</c:v>
                </c:pt>
                <c:pt idx="13">
                  <c:v>5.645416435972475</c:v>
                </c:pt>
                <c:pt idx="14">
                  <c:v>5.3243521537669469</c:v>
                </c:pt>
                <c:pt idx="15">
                  <c:v>4.785403996524761</c:v>
                </c:pt>
                <c:pt idx="16">
                  <c:v>4.5763203714451537</c:v>
                </c:pt>
                <c:pt idx="17">
                  <c:v>4.5689352525201867</c:v>
                </c:pt>
                <c:pt idx="18">
                  <c:v>3.6048664975132803</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B0EB-4320-886C-526F51EF60B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B0EB-4320-886C-526F51EF60B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B0EB-4320-886C-526F51EF60B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B0EB-4320-886C-526F51EF60B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B0EB-4320-886C-526F51EF60B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B0EB-4320-886C-526F51EF60B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B0EB-4320-886C-526F51EF60B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B0EB-4320-886C-526F51EF60B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B0EB-4320-886C-526F51EF60BA}"/>
              </c:ext>
            </c:extLst>
          </c:dPt>
          <c:dPt>
            <c:idx val="9"/>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B0EB-4320-886C-526F51EF60B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B0EB-4320-886C-526F51EF60B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B0EB-4320-886C-526F51EF60B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B0EB-4320-886C-526F51EF60B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B0EB-4320-886C-526F51EF60B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B0EB-4320-886C-526F51EF60B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B0EB-4320-886C-526F51EF60B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B0EB-4320-886C-526F51EF60B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Andalucía</c:v>
                </c:pt>
                <c:pt idx="1">
                  <c:v>Castilla y León</c:v>
                </c:pt>
                <c:pt idx="2">
                  <c:v>Castilla - La Mancha</c:v>
                </c:pt>
                <c:pt idx="3">
                  <c:v>Extremadura</c:v>
                </c:pt>
                <c:pt idx="4">
                  <c:v>Cataluña</c:v>
                </c:pt>
                <c:pt idx="5">
                  <c:v>Balears, Illes</c:v>
                </c:pt>
                <c:pt idx="6">
                  <c:v>Murcia, Región de</c:v>
                </c:pt>
                <c:pt idx="7">
                  <c:v>País Vasco</c:v>
                </c:pt>
                <c:pt idx="8">
                  <c:v>Madrid, Comunidad de</c:v>
                </c:pt>
                <c:pt idx="9">
                  <c:v>TOTAL</c:v>
                </c:pt>
                <c:pt idx="10">
                  <c:v>Rioja, La</c:v>
                </c:pt>
                <c:pt idx="11">
                  <c:v>Comunitat Valenciana</c:v>
                </c:pt>
                <c:pt idx="12">
                  <c:v>Aragón</c:v>
                </c:pt>
                <c:pt idx="13">
                  <c:v>Canarias</c:v>
                </c:pt>
                <c:pt idx="14">
                  <c:v>Ceuta y Melilla</c:v>
                </c:pt>
                <c:pt idx="15">
                  <c:v>Navarra, Comunidad Foral de</c:v>
                </c:pt>
                <c:pt idx="16">
                  <c:v>Asturias, Principado de</c:v>
                </c:pt>
                <c:pt idx="17">
                  <c:v>Cantabria</c:v>
                </c:pt>
                <c:pt idx="18">
                  <c:v>Galicia</c:v>
                </c:pt>
              </c:strCache>
            </c:strRef>
          </c:cat>
          <c:val>
            <c:numRef>
              <c:f>'34bdictcasaad'!$AX$11:$AX$29</c:f>
              <c:numCache>
                <c:formatCode>0.00</c:formatCode>
                <c:ptCount val="19"/>
                <c:pt idx="0">
                  <c:v>46.859005842624711</c:v>
                </c:pt>
                <c:pt idx="1">
                  <c:v>43.306579335892408</c:v>
                </c:pt>
                <c:pt idx="2">
                  <c:v>42.036904868111932</c:v>
                </c:pt>
                <c:pt idx="3">
                  <c:v>41.769106375146265</c:v>
                </c:pt>
                <c:pt idx="4">
                  <c:v>41.013952866790007</c:v>
                </c:pt>
                <c:pt idx="5">
                  <c:v>40.078456431829878</c:v>
                </c:pt>
                <c:pt idx="6">
                  <c:v>39.017037655101873</c:v>
                </c:pt>
                <c:pt idx="7">
                  <c:v>38.558318177467214</c:v>
                </c:pt>
                <c:pt idx="8">
                  <c:v>38.443617055086044</c:v>
                </c:pt>
                <c:pt idx="9">
                  <c:v>38.250605492637256</c:v>
                </c:pt>
                <c:pt idx="10">
                  <c:v>38.219004840608783</c:v>
                </c:pt>
                <c:pt idx="11">
                  <c:v>36.347517730496456</c:v>
                </c:pt>
                <c:pt idx="12">
                  <c:v>35.251543319378413</c:v>
                </c:pt>
                <c:pt idx="13">
                  <c:v>31.264778219871424</c:v>
                </c:pt>
                <c:pt idx="14">
                  <c:v>31.174489998019411</c:v>
                </c:pt>
                <c:pt idx="15">
                  <c:v>31.07278906909373</c:v>
                </c:pt>
                <c:pt idx="16">
                  <c:v>27.625523254469346</c:v>
                </c:pt>
                <c:pt idx="17">
                  <c:v>27.053884830661229</c:v>
                </c:pt>
                <c:pt idx="18">
                  <c:v>21.839759468092041</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r>
              <a:rPr lang="en-US" sz="1050" b="1">
                <a:solidFill>
                  <a:schemeClr val="accent1">
                    <a:lumMod val="75000"/>
                  </a:schemeClr>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'35ResolGraAltaBaj'!$AA$11:$AA$70</c:f>
              <c:numCache>
                <c:formatCode>m/d/yyyy</c:formatCode>
                <c:ptCount val="6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pt idx="57">
                  <c:v>46022</c:v>
                </c:pt>
                <c:pt idx="58">
                  <c:v>46053</c:v>
                </c:pt>
                <c:pt idx="59">
                  <c:v>46081</c:v>
                </c:pt>
              </c:numCache>
            </c:numRef>
          </c:cat>
          <c:val>
            <c:numRef>
              <c:f>'35ResolGraAltaBaj'!$AB$11:$AB$70</c:f>
              <c:numCache>
                <c:formatCode>0</c:formatCode>
                <c:ptCount val="60"/>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pt idx="34">
                  <c:v>23712</c:v>
                </c:pt>
                <c:pt idx="35">
                  <c:v>26838</c:v>
                </c:pt>
                <c:pt idx="36">
                  <c:v>32072</c:v>
                </c:pt>
                <c:pt idx="37">
                  <c:v>26319</c:v>
                </c:pt>
                <c:pt idx="38">
                  <c:v>26675</c:v>
                </c:pt>
                <c:pt idx="39">
                  <c:v>31224</c:v>
                </c:pt>
                <c:pt idx="40">
                  <c:v>23913</c:v>
                </c:pt>
                <c:pt idx="41">
                  <c:v>33519</c:v>
                </c:pt>
                <c:pt idx="42">
                  <c:v>21655</c:v>
                </c:pt>
                <c:pt idx="43">
                  <c:v>29870</c:v>
                </c:pt>
                <c:pt idx="44">
                  <c:v>34436</c:v>
                </c:pt>
                <c:pt idx="45">
                  <c:v>30004</c:v>
                </c:pt>
                <c:pt idx="46">
                  <c:v>29776</c:v>
                </c:pt>
                <c:pt idx="47">
                  <c:v>38438</c:v>
                </c:pt>
                <c:pt idx="48">
                  <c:v>35709</c:v>
                </c:pt>
                <c:pt idx="49">
                  <c:v>30361</c:v>
                </c:pt>
                <c:pt idx="50">
                  <c:v>31782</c:v>
                </c:pt>
                <c:pt idx="51">
                  <c:v>31227</c:v>
                </c:pt>
                <c:pt idx="52">
                  <c:v>38899</c:v>
                </c:pt>
                <c:pt idx="53">
                  <c:v>25807</c:v>
                </c:pt>
                <c:pt idx="54">
                  <c:v>32193</c:v>
                </c:pt>
                <c:pt idx="55">
                  <c:v>51502</c:v>
                </c:pt>
                <c:pt idx="56">
                  <c:v>47817</c:v>
                </c:pt>
                <c:pt idx="57">
                  <c:v>40333</c:v>
                </c:pt>
                <c:pt idx="58">
                  <c:v>29513</c:v>
                </c:pt>
                <c:pt idx="59">
                  <c:v>33305</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1">
                  <a:lumMod val="50000"/>
                </a:schemeClr>
              </a:solidFill>
              <a:round/>
            </a:ln>
            <a:effectLst/>
          </c:spPr>
          <c:marker>
            <c:symbol val="none"/>
          </c:marker>
          <c:cat>
            <c:numRef>
              <c:f>'35ResolGraAltaBaj'!$AA$11:$AA$70</c:f>
              <c:numCache>
                <c:formatCode>m/d/yyyy</c:formatCode>
                <c:ptCount val="6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pt idx="57">
                  <c:v>46022</c:v>
                </c:pt>
                <c:pt idx="58">
                  <c:v>46053</c:v>
                </c:pt>
                <c:pt idx="59">
                  <c:v>46081</c:v>
                </c:pt>
              </c:numCache>
            </c:numRef>
          </c:cat>
          <c:val>
            <c:numRef>
              <c:f>'35ResolGraAltaBaj'!$AC$11:$AC$70</c:f>
              <c:numCache>
                <c:formatCode>0</c:formatCode>
                <c:ptCount val="60"/>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pt idx="34">
                  <c:v>22911</c:v>
                </c:pt>
                <c:pt idx="35">
                  <c:v>27054</c:v>
                </c:pt>
                <c:pt idx="36">
                  <c:v>22207</c:v>
                </c:pt>
                <c:pt idx="37">
                  <c:v>20493</c:v>
                </c:pt>
                <c:pt idx="38">
                  <c:v>21872</c:v>
                </c:pt>
                <c:pt idx="39">
                  <c:v>20144</c:v>
                </c:pt>
                <c:pt idx="40">
                  <c:v>18018</c:v>
                </c:pt>
                <c:pt idx="41">
                  <c:v>19284</c:v>
                </c:pt>
                <c:pt idx="42">
                  <c:v>18822</c:v>
                </c:pt>
                <c:pt idx="43">
                  <c:v>17653</c:v>
                </c:pt>
                <c:pt idx="44">
                  <c:v>19875</c:v>
                </c:pt>
                <c:pt idx="45">
                  <c:v>18320</c:v>
                </c:pt>
                <c:pt idx="46">
                  <c:v>21050</c:v>
                </c:pt>
                <c:pt idx="47">
                  <c:v>26721</c:v>
                </c:pt>
                <c:pt idx="48">
                  <c:v>21845</c:v>
                </c:pt>
                <c:pt idx="49">
                  <c:v>22050</c:v>
                </c:pt>
                <c:pt idx="50">
                  <c:v>20496</c:v>
                </c:pt>
                <c:pt idx="51">
                  <c:v>19760</c:v>
                </c:pt>
                <c:pt idx="52">
                  <c:v>21107</c:v>
                </c:pt>
                <c:pt idx="53">
                  <c:v>19983</c:v>
                </c:pt>
                <c:pt idx="54">
                  <c:v>19798</c:v>
                </c:pt>
                <c:pt idx="55">
                  <c:v>18854</c:v>
                </c:pt>
                <c:pt idx="56">
                  <c:v>21634</c:v>
                </c:pt>
                <c:pt idx="57">
                  <c:v>21260</c:v>
                </c:pt>
                <c:pt idx="58">
                  <c:v>24724</c:v>
                </c:pt>
                <c:pt idx="59">
                  <c:v>36687</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139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5742</c:v>
                </c:pt>
                <c:pt idx="1">
                  <c:v>152680</c:v>
                </c:pt>
                <c:pt idx="2">
                  <c:v>76331</c:v>
                </c:pt>
                <c:pt idx="3">
                  <c:v>85502</c:v>
                </c:pt>
                <c:pt idx="4">
                  <c:v>98176</c:v>
                </c:pt>
                <c:pt idx="5">
                  <c:v>162094</c:v>
                </c:pt>
                <c:pt idx="6">
                  <c:v>475726</c:v>
                </c:pt>
                <c:pt idx="7">
                  <c:v>1159377</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40000"/>
                <a:lumOff val="60000"/>
              </a:schemeClr>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chemeClr val="accent1">
                        <a:lumMod val="50000"/>
                      </a:schemeClr>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463883</c:v>
                </c:pt>
                <c:pt idx="1">
                  <c:v>61626</c:v>
                </c:pt>
                <c:pt idx="2">
                  <c:v>49598</c:v>
                </c:pt>
                <c:pt idx="3">
                  <c:v>50699</c:v>
                </c:pt>
                <c:pt idx="4">
                  <c:v>82362</c:v>
                </c:pt>
                <c:pt idx="5">
                  <c:v>22868</c:v>
                </c:pt>
                <c:pt idx="6">
                  <c:v>160600</c:v>
                </c:pt>
                <c:pt idx="7">
                  <c:v>103777</c:v>
                </c:pt>
                <c:pt idx="8">
                  <c:v>420846</c:v>
                </c:pt>
                <c:pt idx="9">
                  <c:v>239044</c:v>
                </c:pt>
                <c:pt idx="10">
                  <c:v>61714</c:v>
                </c:pt>
                <c:pt idx="11">
                  <c:v>98981</c:v>
                </c:pt>
                <c:pt idx="12">
                  <c:v>278856</c:v>
                </c:pt>
                <c:pt idx="13">
                  <c:v>74124</c:v>
                </c:pt>
                <c:pt idx="14">
                  <c:v>23909</c:v>
                </c:pt>
                <c:pt idx="15">
                  <c:v>120741</c:v>
                </c:pt>
                <c:pt idx="16">
                  <c:v>15061</c:v>
                </c:pt>
                <c:pt idx="17">
                  <c:v>5889</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1000" b="1" i="0" u="none" strike="noStrike" baseline="0">
                <a:solidFill>
                  <a:schemeClr val="accent1">
                    <a:lumMod val="50000"/>
                  </a:schemeClr>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chemeClr val="accent1">
                    <a:lumMod val="50000"/>
                  </a:schemeClr>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a:t>
            </a:r>
            <a:r>
              <a:rPr lang="es-ES" sz="1100" baseline="0">
                <a:solidFill>
                  <a:schemeClr val="accent1">
                    <a:lumMod val="75000"/>
                  </a:schemeClr>
                </a:solidFill>
                <a:latin typeface="+mn-lt"/>
              </a:rPr>
              <a:t> grado </a:t>
            </a:r>
            <a:r>
              <a:rPr lang="es-ES" sz="1100">
                <a:solidFill>
                  <a:schemeClr val="accent1">
                    <a:lumMod val="75000"/>
                  </a:schemeClr>
                </a:solidFill>
                <a:latin typeface="+mn-lt"/>
              </a:rPr>
              <a:t>por sexo</a:t>
            </a:r>
          </a:p>
        </c:rich>
      </c:tx>
      <c:layout>
        <c:manualLayout>
          <c:xMode val="edge"/>
          <c:yMode val="edge"/>
          <c:x val="0.11201565264474136"/>
          <c:y val="2.022836745126556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1.0355457255287812E-4"/>
                  <c:y val="-0.10288840286921544"/>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75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1375999</c:v>
                </c:pt>
                <c:pt idx="1">
                  <c:v>839629</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1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20075390966754156"/>
          <c:y val="1.3772746110085525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597</c:v>
                </c:pt>
                <c:pt idx="1">
                  <c:v>11147</c:v>
                </c:pt>
                <c:pt idx="2">
                  <c:v>6427</c:v>
                </c:pt>
                <c:pt idx="3">
                  <c:v>8782</c:v>
                </c:pt>
                <c:pt idx="4">
                  <c:v>8702</c:v>
                </c:pt>
                <c:pt idx="5">
                  <c:v>12221</c:v>
                </c:pt>
                <c:pt idx="6">
                  <c:v>41959</c:v>
                </c:pt>
                <c:pt idx="7">
                  <c:v>196699</c:v>
                </c:pt>
              </c:numCache>
            </c:numRef>
          </c:val>
          <c:extLst>
            <c:ext xmlns:c15="http://schemas.microsoft.com/office/drawing/2012/chart" uri="{02D57815-91ED-43cb-92C2-25804820EDAC}">
              <c15:datalabelsRange>
                <c15:f>'36aperfresol_graf'!$V$12:$AC$12</c15:f>
                <c15:dlblRangeCache>
                  <c:ptCount val="8"/>
                  <c:pt idx="0">
                    <c:v>23%</c:v>
                  </c:pt>
                  <c:pt idx="1">
                    <c:v>23%</c:v>
                  </c:pt>
                  <c:pt idx="2">
                    <c:v>22%</c:v>
                  </c:pt>
                  <c:pt idx="3">
                    <c:v>24%</c:v>
                  </c:pt>
                  <c:pt idx="4">
                    <c:v>19%</c:v>
                  </c:pt>
                  <c:pt idx="5">
                    <c:v>15%</c:v>
                  </c:pt>
                  <c:pt idx="6">
                    <c:v>14%</c:v>
                  </c:pt>
                  <c:pt idx="7">
                    <c:v>24%</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857</c:v>
                </c:pt>
                <c:pt idx="1">
                  <c:v>14137</c:v>
                </c:pt>
                <c:pt idx="2">
                  <c:v>8513</c:v>
                </c:pt>
                <c:pt idx="3">
                  <c:v>11800</c:v>
                </c:pt>
                <c:pt idx="4">
                  <c:v>13749</c:v>
                </c:pt>
                <c:pt idx="5">
                  <c:v>23077</c:v>
                </c:pt>
                <c:pt idx="6">
                  <c:v>75238</c:v>
                </c:pt>
                <c:pt idx="7">
                  <c:v>261606</c:v>
                </c:pt>
              </c:numCache>
            </c:numRef>
          </c:val>
          <c:extLst>
            <c:ext xmlns:c15="http://schemas.microsoft.com/office/drawing/2012/chart" uri="{02D57815-91ED-43cb-92C2-25804820EDAC}">
              <c15:datalabelsRange>
                <c15:f>'36aperfresol_graf'!$V$13:$AC$13</c15:f>
                <c15:dlblRangeCache>
                  <c:ptCount val="8"/>
                  <c:pt idx="0">
                    <c:v>34%</c:v>
                  </c:pt>
                  <c:pt idx="1">
                    <c:v>29%</c:v>
                  </c:pt>
                  <c:pt idx="2">
                    <c:v>29%</c:v>
                  </c:pt>
                  <c:pt idx="3">
                    <c:v>32%</c:v>
                  </c:pt>
                  <c:pt idx="4">
                    <c:v>29%</c:v>
                  </c:pt>
                  <c:pt idx="5">
                    <c:v>28%</c:v>
                  </c:pt>
                  <c:pt idx="6">
                    <c:v>25%</c:v>
                  </c:pt>
                  <c:pt idx="7">
                    <c:v>31%</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389</c:v>
                </c:pt>
                <c:pt idx="1">
                  <c:v>11579</c:v>
                </c:pt>
                <c:pt idx="2">
                  <c:v>8317</c:v>
                </c:pt>
                <c:pt idx="3">
                  <c:v>10624</c:v>
                </c:pt>
                <c:pt idx="4">
                  <c:v>15149</c:v>
                </c:pt>
                <c:pt idx="5">
                  <c:v>27328</c:v>
                </c:pt>
                <c:pt idx="6">
                  <c:v>101078</c:v>
                </c:pt>
                <c:pt idx="7">
                  <c:v>246643</c:v>
                </c:pt>
              </c:numCache>
            </c:numRef>
          </c:val>
          <c:extLst>
            <c:ext xmlns:c15="http://schemas.microsoft.com/office/drawing/2012/chart" uri="{02D57815-91ED-43cb-92C2-25804820EDAC}">
              <c15:datalabelsRange>
                <c15:f>'36aperfresol_graf'!$V$14:$AC$14</c15:f>
                <c15:dlblRangeCache>
                  <c:ptCount val="8"/>
                  <c:pt idx="0">
                    <c:v>15%</c:v>
                  </c:pt>
                  <c:pt idx="1">
                    <c:v>24%</c:v>
                  </c:pt>
                  <c:pt idx="2">
                    <c:v>29%</c:v>
                  </c:pt>
                  <c:pt idx="3">
                    <c:v>29%</c:v>
                  </c:pt>
                  <c:pt idx="4">
                    <c:v>32%</c:v>
                  </c:pt>
                  <c:pt idx="5">
                    <c:v>34%</c:v>
                  </c:pt>
                  <c:pt idx="6">
                    <c:v>34%</c:v>
                  </c:pt>
                  <c:pt idx="7">
                    <c:v>30%</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699</c:v>
                </c:pt>
                <c:pt idx="1">
                  <c:v>12227</c:v>
                </c:pt>
                <c:pt idx="2">
                  <c:v>5613</c:v>
                </c:pt>
                <c:pt idx="3">
                  <c:v>5922</c:v>
                </c:pt>
                <c:pt idx="4">
                  <c:v>9168</c:v>
                </c:pt>
                <c:pt idx="5">
                  <c:v>18481</c:v>
                </c:pt>
                <c:pt idx="6">
                  <c:v>77519</c:v>
                </c:pt>
                <c:pt idx="7">
                  <c:v>129752</c:v>
                </c:pt>
              </c:numCache>
            </c:numRef>
          </c:val>
          <c:extLst>
            <c:ext xmlns:c15="http://schemas.microsoft.com/office/drawing/2012/chart" uri="{02D57815-91ED-43cb-92C2-25804820EDAC}">
              <c15:datalabelsRange>
                <c15:f>'36aperfresol_graf'!$V$15:$AC$15</c15:f>
                <c15:dlblRangeCache>
                  <c:ptCount val="8"/>
                  <c:pt idx="0">
                    <c:v>27%</c:v>
                  </c:pt>
                  <c:pt idx="1">
                    <c:v>25%</c:v>
                  </c:pt>
                  <c:pt idx="2">
                    <c:v>19%</c:v>
                  </c:pt>
                  <c:pt idx="3">
                    <c:v>16%</c:v>
                  </c:pt>
                  <c:pt idx="4">
                    <c:v>20%</c:v>
                  </c:pt>
                  <c:pt idx="5">
                    <c:v>23%</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20047865278218635"/>
          <c:y val="4.3584880357108646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812</c:v>
                </c:pt>
                <c:pt idx="1">
                  <c:v>24316</c:v>
                </c:pt>
                <c:pt idx="2">
                  <c:v>10391</c:v>
                </c:pt>
                <c:pt idx="3">
                  <c:v>10860</c:v>
                </c:pt>
                <c:pt idx="4">
                  <c:v>9919</c:v>
                </c:pt>
                <c:pt idx="5">
                  <c:v>13628</c:v>
                </c:pt>
                <c:pt idx="6">
                  <c:v>32069</c:v>
                </c:pt>
                <c:pt idx="7">
                  <c:v>64962</c:v>
                </c:pt>
              </c:numCache>
            </c:numRef>
          </c:val>
          <c:extLst>
            <c:ext xmlns:c15="http://schemas.microsoft.com/office/drawing/2012/chart" uri="{02D57815-91ED-43cb-92C2-25804820EDAC}">
              <c15:datalabelsRange>
                <c15:f>'36aperfresol_graf'!$V$17:$AC$17</c15:f>
                <c15:dlblRangeCache>
                  <c:ptCount val="8"/>
                  <c:pt idx="0">
                    <c:v>25%</c:v>
                  </c:pt>
                  <c:pt idx="1">
                    <c:v>23%</c:v>
                  </c:pt>
                  <c:pt idx="2">
                    <c:v>22%</c:v>
                  </c:pt>
                  <c:pt idx="3">
                    <c:v>22%</c:v>
                  </c:pt>
                  <c:pt idx="4">
                    <c:v>19%</c:v>
                  </c:pt>
                  <c:pt idx="5">
                    <c:v>17%</c:v>
                  </c:pt>
                  <c:pt idx="6">
                    <c:v>18%</c:v>
                  </c:pt>
                  <c:pt idx="7">
                    <c:v>20%</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1070</c:v>
                </c:pt>
                <c:pt idx="1">
                  <c:v>35261</c:v>
                </c:pt>
                <c:pt idx="2">
                  <c:v>13789</c:v>
                </c:pt>
                <c:pt idx="3">
                  <c:v>15560</c:v>
                </c:pt>
                <c:pt idx="4">
                  <c:v>16145</c:v>
                </c:pt>
                <c:pt idx="5">
                  <c:v>24889</c:v>
                </c:pt>
                <c:pt idx="6">
                  <c:v>52128</c:v>
                </c:pt>
                <c:pt idx="7">
                  <c:v>93257</c:v>
                </c:pt>
              </c:numCache>
            </c:numRef>
          </c:val>
          <c:extLst>
            <c:ext xmlns:c15="http://schemas.microsoft.com/office/drawing/2012/chart" uri="{02D57815-91ED-43cb-92C2-25804820EDAC}">
              <c15:datalabelsRange>
                <c15:f>'36aperfresol_graf'!$V$18:$AC$18</c15:f>
                <c15:dlblRangeCache>
                  <c:ptCount val="8"/>
                  <c:pt idx="0">
                    <c:v>33%</c:v>
                  </c:pt>
                  <c:pt idx="1">
                    <c:v>34%</c:v>
                  </c:pt>
                  <c:pt idx="2">
                    <c:v>29%</c:v>
                  </c:pt>
                  <c:pt idx="3">
                    <c:v>32%</c:v>
                  </c:pt>
                  <c:pt idx="4">
                    <c:v>31%</c:v>
                  </c:pt>
                  <c:pt idx="5">
                    <c:v>31%</c:v>
                  </c:pt>
                  <c:pt idx="6">
                    <c:v>29%</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480</c:v>
                </c:pt>
                <c:pt idx="1">
                  <c:v>26391</c:v>
                </c:pt>
                <c:pt idx="2">
                  <c:v>14308</c:v>
                </c:pt>
                <c:pt idx="3">
                  <c:v>14906</c:v>
                </c:pt>
                <c:pt idx="4">
                  <c:v>16991</c:v>
                </c:pt>
                <c:pt idx="5">
                  <c:v>26606</c:v>
                </c:pt>
                <c:pt idx="6">
                  <c:v>55280</c:v>
                </c:pt>
                <c:pt idx="7">
                  <c:v>99331</c:v>
                </c:pt>
              </c:numCache>
            </c:numRef>
          </c:val>
          <c:extLst>
            <c:ext xmlns:c15="http://schemas.microsoft.com/office/drawing/2012/chart" uri="{02D57815-91ED-43cb-92C2-25804820EDAC}">
              <c15:datalabelsRange>
                <c15:f>'36aperfresol_graf'!$V$19:$AC$19</c15:f>
                <c15:dlblRangeCache>
                  <c:ptCount val="8"/>
                  <c:pt idx="0">
                    <c:v>15%</c:v>
                  </c:pt>
                  <c:pt idx="1">
                    <c:v>25%</c:v>
                  </c:pt>
                  <c:pt idx="2">
                    <c:v>30%</c:v>
                  </c:pt>
                  <c:pt idx="3">
                    <c:v>31%</c:v>
                  </c:pt>
                  <c:pt idx="4">
                    <c:v>33%</c:v>
                  </c:pt>
                  <c:pt idx="5">
                    <c:v>33%</c:v>
                  </c:pt>
                  <c:pt idx="6">
                    <c:v>31%</c:v>
                  </c:pt>
                  <c:pt idx="7">
                    <c:v>31%</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838</c:v>
                </c:pt>
                <c:pt idx="1">
                  <c:v>17622</c:v>
                </c:pt>
                <c:pt idx="2">
                  <c:v>8973</c:v>
                </c:pt>
                <c:pt idx="3">
                  <c:v>7048</c:v>
                </c:pt>
                <c:pt idx="4">
                  <c:v>8353</c:v>
                </c:pt>
                <c:pt idx="5">
                  <c:v>15864</c:v>
                </c:pt>
                <c:pt idx="6">
                  <c:v>40455</c:v>
                </c:pt>
                <c:pt idx="7">
                  <c:v>67127</c:v>
                </c:pt>
              </c:numCache>
            </c:numRef>
          </c:val>
          <c:extLst>
            <c:ext xmlns:c15="http://schemas.microsoft.com/office/drawing/2012/chart" uri="{02D57815-91ED-43cb-92C2-25804820EDAC}">
              <c15:datalabelsRange>
                <c15:f>'36aperfresol_graf'!$V$20:$AC$20</c15:f>
                <c15:dlblRangeCache>
                  <c:ptCount val="8"/>
                  <c:pt idx="0">
                    <c:v>26%</c:v>
                  </c:pt>
                  <c:pt idx="1">
                    <c:v>17%</c:v>
                  </c:pt>
                  <c:pt idx="2">
                    <c:v>19%</c:v>
                  </c:pt>
                  <c:pt idx="3">
                    <c:v>15%</c:v>
                  </c:pt>
                  <c:pt idx="4">
                    <c:v>16%</c:v>
                  </c:pt>
                  <c:pt idx="5">
                    <c:v>20%</c:v>
                  </c:pt>
                  <c:pt idx="6">
                    <c:v>22%</c:v>
                  </c:pt>
                  <c:pt idx="7">
                    <c:v>21%</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17471224300087485"/>
          <c:y val="8.9881010531251831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597</c:v>
                </c:pt>
                <c:pt idx="1">
                  <c:v>11147</c:v>
                </c:pt>
                <c:pt idx="2">
                  <c:v>6427</c:v>
                </c:pt>
                <c:pt idx="3">
                  <c:v>8782</c:v>
                </c:pt>
                <c:pt idx="4">
                  <c:v>8702</c:v>
                </c:pt>
                <c:pt idx="5">
                  <c:v>12221</c:v>
                </c:pt>
                <c:pt idx="6">
                  <c:v>41959</c:v>
                </c:pt>
                <c:pt idx="7">
                  <c:v>196699</c:v>
                </c:pt>
              </c:numCache>
            </c:numRef>
          </c:val>
          <c:extLst>
            <c:ext xmlns:c15="http://schemas.microsoft.com/office/drawing/2012/chart" uri="{02D57815-91ED-43cb-92C2-25804820EDAC}">
              <c15:datalabelsRange>
                <c15:f>'36bperfresol_graf'!$V$12:$AC$12</c15:f>
                <c15:dlblRangeCache>
                  <c:ptCount val="8"/>
                  <c:pt idx="0">
                    <c:v>32%</c:v>
                  </c:pt>
                  <c:pt idx="1">
                    <c:v>30%</c:v>
                  </c:pt>
                  <c:pt idx="2">
                    <c:v>28%</c:v>
                  </c:pt>
                  <c:pt idx="3">
                    <c:v>28%</c:v>
                  </c:pt>
                  <c:pt idx="4">
                    <c:v>23%</c:v>
                  </c:pt>
                  <c:pt idx="5">
                    <c:v>20%</c:v>
                  </c:pt>
                  <c:pt idx="6">
                    <c:v>19%</c:v>
                  </c:pt>
                  <c:pt idx="7">
                    <c:v>28%</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857</c:v>
                </c:pt>
                <c:pt idx="1">
                  <c:v>14137</c:v>
                </c:pt>
                <c:pt idx="2">
                  <c:v>8513</c:v>
                </c:pt>
                <c:pt idx="3">
                  <c:v>11800</c:v>
                </c:pt>
                <c:pt idx="4">
                  <c:v>13749</c:v>
                </c:pt>
                <c:pt idx="5">
                  <c:v>23077</c:v>
                </c:pt>
                <c:pt idx="6">
                  <c:v>75238</c:v>
                </c:pt>
                <c:pt idx="7">
                  <c:v>261606</c:v>
                </c:pt>
              </c:numCache>
            </c:numRef>
          </c:val>
          <c:extLst>
            <c:ext xmlns:c15="http://schemas.microsoft.com/office/drawing/2012/chart" uri="{02D57815-91ED-43cb-92C2-25804820EDAC}">
              <c15:datalabelsRange>
                <c15:f>'36bperfresol_graf'!$V$13:$AC$13</c15:f>
                <c15:dlblRangeCache>
                  <c:ptCount val="8"/>
                  <c:pt idx="0">
                    <c:v>47%</c:v>
                  </c:pt>
                  <c:pt idx="1">
                    <c:v>38%</c:v>
                  </c:pt>
                  <c:pt idx="2">
                    <c:v>37%</c:v>
                  </c:pt>
                  <c:pt idx="3">
                    <c:v>38%</c:v>
                  </c:pt>
                  <c:pt idx="4">
                    <c:v>37%</c:v>
                  </c:pt>
                  <c:pt idx="5">
                    <c:v>37%</c:v>
                  </c:pt>
                  <c:pt idx="6">
                    <c:v>34%</c:v>
                  </c:pt>
                  <c:pt idx="7">
                    <c:v>37%</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389</c:v>
                </c:pt>
                <c:pt idx="1">
                  <c:v>11579</c:v>
                </c:pt>
                <c:pt idx="2">
                  <c:v>8317</c:v>
                </c:pt>
                <c:pt idx="3">
                  <c:v>10624</c:v>
                </c:pt>
                <c:pt idx="4">
                  <c:v>15149</c:v>
                </c:pt>
                <c:pt idx="5">
                  <c:v>27328</c:v>
                </c:pt>
                <c:pt idx="6">
                  <c:v>101078</c:v>
                </c:pt>
                <c:pt idx="7">
                  <c:v>246643</c:v>
                </c:pt>
              </c:numCache>
            </c:numRef>
          </c:val>
          <c:extLst>
            <c:ext xmlns:c15="http://schemas.microsoft.com/office/drawing/2012/chart" uri="{02D57815-91ED-43cb-92C2-25804820EDAC}">
              <c15:datalabelsRange>
                <c15:f>'36bperfresol_graf'!$V$14:$AC$14</c15:f>
                <c15:dlblRangeCache>
                  <c:ptCount val="8"/>
                  <c:pt idx="0">
                    <c:v>21%</c:v>
                  </c:pt>
                  <c:pt idx="1">
                    <c:v>31%</c:v>
                  </c:pt>
                  <c:pt idx="2">
                    <c:v>36%</c:v>
                  </c:pt>
                  <c:pt idx="3">
                    <c:v>34%</c:v>
                  </c:pt>
                  <c:pt idx="4">
                    <c:v>40%</c:v>
                  </c:pt>
                  <c:pt idx="5">
                    <c:v>44%</c:v>
                  </c:pt>
                  <c:pt idx="6">
                    <c:v>46%</c:v>
                  </c:pt>
                  <c:pt idx="7">
                    <c:v>35%</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17793855742024445"/>
          <c:y val="4.3585460908295553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812</c:v>
                </c:pt>
                <c:pt idx="1">
                  <c:v>24316</c:v>
                </c:pt>
                <c:pt idx="2">
                  <c:v>10391</c:v>
                </c:pt>
                <c:pt idx="3">
                  <c:v>10860</c:v>
                </c:pt>
                <c:pt idx="4">
                  <c:v>9919</c:v>
                </c:pt>
                <c:pt idx="5">
                  <c:v>13628</c:v>
                </c:pt>
                <c:pt idx="6">
                  <c:v>32069</c:v>
                </c:pt>
                <c:pt idx="7">
                  <c:v>64962</c:v>
                </c:pt>
              </c:numCache>
            </c:numRef>
          </c:val>
          <c:extLst>
            <c:ext xmlns:c15="http://schemas.microsoft.com/office/drawing/2012/chart" uri="{02D57815-91ED-43cb-92C2-25804820EDAC}">
              <c15:datalabelsRange>
                <c15:f>'36bperfresol_graf'!$V$17:$AC$17</c15:f>
                <c15:dlblRangeCache>
                  <c:ptCount val="8"/>
                  <c:pt idx="0">
                    <c:v>34%</c:v>
                  </c:pt>
                  <c:pt idx="1">
                    <c:v>28%</c:v>
                  </c:pt>
                  <c:pt idx="2">
                    <c:v>27%</c:v>
                  </c:pt>
                  <c:pt idx="3">
                    <c:v>26%</c:v>
                  </c:pt>
                  <c:pt idx="4">
                    <c:v>23%</c:v>
                  </c:pt>
                  <c:pt idx="5">
                    <c:v>21%</c:v>
                  </c:pt>
                  <c:pt idx="6">
                    <c:v>23%</c:v>
                  </c:pt>
                  <c:pt idx="7">
                    <c:v>25%</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1070</c:v>
                </c:pt>
                <c:pt idx="1">
                  <c:v>35261</c:v>
                </c:pt>
                <c:pt idx="2">
                  <c:v>13789</c:v>
                </c:pt>
                <c:pt idx="3">
                  <c:v>15560</c:v>
                </c:pt>
                <c:pt idx="4">
                  <c:v>16145</c:v>
                </c:pt>
                <c:pt idx="5">
                  <c:v>24889</c:v>
                </c:pt>
                <c:pt idx="6">
                  <c:v>52128</c:v>
                </c:pt>
                <c:pt idx="7">
                  <c:v>93257</c:v>
                </c:pt>
              </c:numCache>
            </c:numRef>
          </c:val>
          <c:extLst>
            <c:ext xmlns:c15="http://schemas.microsoft.com/office/drawing/2012/chart" uri="{02D57815-91ED-43cb-92C2-25804820EDAC}">
              <c15:datalabelsRange>
                <c15:f>'36bperfresol_graf'!$V$18:$AC$18</c15:f>
                <c15:dlblRangeCache>
                  <c:ptCount val="8"/>
                  <c:pt idx="0">
                    <c:v>45%</c:v>
                  </c:pt>
                  <c:pt idx="1">
                    <c:v>41%</c:v>
                  </c:pt>
                  <c:pt idx="2">
                    <c:v>36%</c:v>
                  </c:pt>
                  <c:pt idx="3">
                    <c:v>38%</c:v>
                  </c:pt>
                  <c:pt idx="4">
                    <c:v>37%</c:v>
                  </c:pt>
                  <c:pt idx="5">
                    <c:v>38%</c:v>
                  </c:pt>
                  <c:pt idx="6">
                    <c:v>37%</c:v>
                  </c:pt>
                  <c:pt idx="7">
                    <c:v>36%</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480</c:v>
                </c:pt>
                <c:pt idx="1">
                  <c:v>26391</c:v>
                </c:pt>
                <c:pt idx="2">
                  <c:v>14308</c:v>
                </c:pt>
                <c:pt idx="3">
                  <c:v>14906</c:v>
                </c:pt>
                <c:pt idx="4">
                  <c:v>16991</c:v>
                </c:pt>
                <c:pt idx="5">
                  <c:v>26606</c:v>
                </c:pt>
                <c:pt idx="6">
                  <c:v>55280</c:v>
                </c:pt>
                <c:pt idx="7">
                  <c:v>99331</c:v>
                </c:pt>
              </c:numCache>
            </c:numRef>
          </c:val>
          <c:extLst>
            <c:ext xmlns:c15="http://schemas.microsoft.com/office/drawing/2012/chart" uri="{02D57815-91ED-43cb-92C2-25804820EDAC}">
              <c15:datalabelsRange>
                <c15:f>'36bperfresol_graf'!$V$19:$AC$19</c15:f>
                <c15:dlblRangeCache>
                  <c:ptCount val="8"/>
                  <c:pt idx="0">
                    <c:v>20%</c:v>
                  </c:pt>
                  <c:pt idx="1">
                    <c:v>31%</c:v>
                  </c:pt>
                  <c:pt idx="2">
                    <c:v>37%</c:v>
                  </c:pt>
                  <c:pt idx="3">
                    <c:v>36%</c:v>
                  </c:pt>
                  <c:pt idx="4">
                    <c:v>39%</c:v>
                  </c:pt>
                  <c:pt idx="5">
                    <c:v>41%</c:v>
                  </c:pt>
                  <c:pt idx="6">
                    <c:v>40%</c:v>
                  </c:pt>
                  <c:pt idx="7">
                    <c:v>39%</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80.686653531968616</c:v>
                </c:pt>
                <c:pt idx="1">
                  <c:v>43.721349550760955</c:v>
                </c:pt>
                <c:pt idx="2">
                  <c:v>61.818257485902159</c:v>
                </c:pt>
                <c:pt idx="3">
                  <c:v>52.5376434663578</c:v>
                </c:pt>
                <c:pt idx="4">
                  <c:v>25.388135613794443</c:v>
                </c:pt>
                <c:pt idx="5">
                  <c:v>64.320594479830149</c:v>
                </c:pt>
                <c:pt idx="6">
                  <c:v>50.805488763140211</c:v>
                </c:pt>
                <c:pt idx="7">
                  <c:v>69.724062465539618</c:v>
                </c:pt>
                <c:pt idx="8">
                  <c:v>40.994999466652878</c:v>
                </c:pt>
                <c:pt idx="9">
                  <c:v>41.648501211645069</c:v>
                </c:pt>
                <c:pt idx="10">
                  <c:v>38.231081955095632</c:v>
                </c:pt>
                <c:pt idx="11">
                  <c:v>61.054357251246479</c:v>
                </c:pt>
                <c:pt idx="12">
                  <c:v>70.05594161813022</c:v>
                </c:pt>
                <c:pt idx="13">
                  <c:v>50.422632655516786</c:v>
                </c:pt>
                <c:pt idx="14">
                  <c:v>45.976872068575126</c:v>
                </c:pt>
                <c:pt idx="15">
                  <c:v>54.557077796028075</c:v>
                </c:pt>
                <c:pt idx="16">
                  <c:v>85.088612752087997</c:v>
                </c:pt>
                <c:pt idx="17">
                  <c:v>62.474110337036336</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0.75584910482518963</c:v>
                </c:pt>
                <c:pt idx="1">
                  <c:v>16.143573131226699</c:v>
                </c:pt>
                <c:pt idx="2">
                  <c:v>10.437605343654411</c:v>
                </c:pt>
                <c:pt idx="3">
                  <c:v>1.4460706889895054</c:v>
                </c:pt>
                <c:pt idx="4">
                  <c:v>38.07431325184205</c:v>
                </c:pt>
                <c:pt idx="5">
                  <c:v>2.0276008492569004</c:v>
                </c:pt>
                <c:pt idx="6">
                  <c:v>25.644585371813168</c:v>
                </c:pt>
                <c:pt idx="7">
                  <c:v>10.672751486567874</c:v>
                </c:pt>
                <c:pt idx="8">
                  <c:v>7.3262500525266105</c:v>
                </c:pt>
                <c:pt idx="9">
                  <c:v>10.160114193398471</c:v>
                </c:pt>
                <c:pt idx="10">
                  <c:v>44.805044811974497</c:v>
                </c:pt>
                <c:pt idx="11">
                  <c:v>13.848092347712985</c:v>
                </c:pt>
                <c:pt idx="12">
                  <c:v>9.9846415428178652</c:v>
                </c:pt>
                <c:pt idx="13">
                  <c:v>2.8320900012032246</c:v>
                </c:pt>
                <c:pt idx="14">
                  <c:v>12.316027818211225</c:v>
                </c:pt>
                <c:pt idx="15">
                  <c:v>1.3448185754815589</c:v>
                </c:pt>
                <c:pt idx="16">
                  <c:v>6.5050587356555987</c:v>
                </c:pt>
                <c:pt idx="17">
                  <c:v>0.11297307475051779</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18.555017918754327</c:v>
                </c:pt>
                <c:pt idx="1">
                  <c:v>40.13507731801235</c:v>
                </c:pt>
                <c:pt idx="2">
                  <c:v>27.683792163472543</c:v>
                </c:pt>
                <c:pt idx="3">
                  <c:v>46.0162858446527</c:v>
                </c:pt>
                <c:pt idx="4">
                  <c:v>36.272927009868781</c:v>
                </c:pt>
                <c:pt idx="5">
                  <c:v>33.651804670912952</c:v>
                </c:pt>
                <c:pt idx="6">
                  <c:v>21.862869772375152</c:v>
                </c:pt>
                <c:pt idx="7">
                  <c:v>19.587069192206229</c:v>
                </c:pt>
                <c:pt idx="8">
                  <c:v>51.649982060142165</c:v>
                </c:pt>
                <c:pt idx="9">
                  <c:v>47.79045363843921</c:v>
                </c:pt>
                <c:pt idx="10">
                  <c:v>16.96387323292987</c:v>
                </c:pt>
                <c:pt idx="11">
                  <c:v>24.999322566659441</c:v>
                </c:pt>
                <c:pt idx="12">
                  <c:v>19.929818099300483</c:v>
                </c:pt>
                <c:pt idx="13">
                  <c:v>46.737757189267235</c:v>
                </c:pt>
                <c:pt idx="14">
                  <c:v>41.549409671680415</c:v>
                </c:pt>
                <c:pt idx="15">
                  <c:v>36.982044198895025</c:v>
                </c:pt>
                <c:pt idx="16">
                  <c:v>8.4063285122563993</c:v>
                </c:pt>
                <c:pt idx="17">
                  <c:v>37.412916588213143</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2.4794444518615858E-3</c:v>
                </c:pt>
                <c:pt idx="1">
                  <c:v>0</c:v>
                </c:pt>
                <c:pt idx="2">
                  <c:v>6.0345006970888737E-2</c:v>
                </c:pt>
                <c:pt idx="3">
                  <c:v>0</c:v>
                </c:pt>
                <c:pt idx="4">
                  <c:v>0.26462412449472572</c:v>
                </c:pt>
                <c:pt idx="5">
                  <c:v>0</c:v>
                </c:pt>
                <c:pt idx="6">
                  <c:v>1.6870560926714684</c:v>
                </c:pt>
                <c:pt idx="7">
                  <c:v>1.6116855686281163E-2</c:v>
                </c:pt>
                <c:pt idx="8">
                  <c:v>2.8768420678352894E-2</c:v>
                </c:pt>
                <c:pt idx="9">
                  <c:v>0.40093095651724886</c:v>
                </c:pt>
                <c:pt idx="10">
                  <c:v>0</c:v>
                </c:pt>
                <c:pt idx="11">
                  <c:v>9.8227834381096904E-2</c:v>
                </c:pt>
                <c:pt idx="12">
                  <c:v>2.959873975143636E-2</c:v>
                </c:pt>
                <c:pt idx="13">
                  <c:v>7.5201540127541808E-3</c:v>
                </c:pt>
                <c:pt idx="14">
                  <c:v>0.1576904415332363</c:v>
                </c:pt>
                <c:pt idx="15">
                  <c:v>7.1160594295953414</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74.614980600782744</c:v>
                </c:pt>
                <c:pt idx="1">
                  <c:v>45.837981407702522</c:v>
                </c:pt>
                <c:pt idx="2">
                  <c:v>58.91518161456812</c:v>
                </c:pt>
                <c:pt idx="3">
                  <c:v>56.815912117177099</c:v>
                </c:pt>
                <c:pt idx="4">
                  <c:v>28.886621155605603</c:v>
                </c:pt>
                <c:pt idx="5">
                  <c:v>70.017395626242546</c:v>
                </c:pt>
                <c:pt idx="6">
                  <c:v>45.518777848504136</c:v>
                </c:pt>
                <c:pt idx="7">
                  <c:v>63.132001000639299</c:v>
                </c:pt>
                <c:pt idx="8">
                  <c:v>49.276145014895214</c:v>
                </c:pt>
                <c:pt idx="9">
                  <c:v>42.11303306314587</c:v>
                </c:pt>
                <c:pt idx="10">
                  <c:v>41.430065750149431</c:v>
                </c:pt>
                <c:pt idx="11">
                  <c:v>63.472298278612413</c:v>
                </c:pt>
                <c:pt idx="12">
                  <c:v>67.47375602007881</c:v>
                </c:pt>
                <c:pt idx="13">
                  <c:v>49.696273189952386</c:v>
                </c:pt>
                <c:pt idx="14">
                  <c:v>50.851996105160659</c:v>
                </c:pt>
                <c:pt idx="15">
                  <c:v>59.789224296393122</c:v>
                </c:pt>
                <c:pt idx="16">
                  <c:v>74.355971896955509</c:v>
                </c:pt>
                <c:pt idx="17">
                  <c:v>58.57321652065081</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1.6637581959575081</c:v>
                </c:pt>
                <c:pt idx="1">
                  <c:v>24.292164674634794</c:v>
                </c:pt>
                <c:pt idx="2">
                  <c:v>14.811568799298861</c:v>
                </c:pt>
                <c:pt idx="3">
                  <c:v>3.4287616511318242</c:v>
                </c:pt>
                <c:pt idx="4">
                  <c:v>33.433035400098532</c:v>
                </c:pt>
                <c:pt idx="5">
                  <c:v>3.0939363817097414</c:v>
                </c:pt>
                <c:pt idx="6">
                  <c:v>33.015064714619136</c:v>
                </c:pt>
                <c:pt idx="7">
                  <c:v>12.004892014342497</c:v>
                </c:pt>
                <c:pt idx="8">
                  <c:v>11.431856587864322</c:v>
                </c:pt>
                <c:pt idx="9">
                  <c:v>11.233670371298849</c:v>
                </c:pt>
                <c:pt idx="10">
                  <c:v>43.424985056784223</c:v>
                </c:pt>
                <c:pt idx="11">
                  <c:v>16.201995190590701</c:v>
                </c:pt>
                <c:pt idx="12">
                  <c:v>13.949273517762414</c:v>
                </c:pt>
                <c:pt idx="13">
                  <c:v>5.8501614403765121</c:v>
                </c:pt>
                <c:pt idx="14">
                  <c:v>17.307692307692307</c:v>
                </c:pt>
                <c:pt idx="15">
                  <c:v>2.8144275152158817</c:v>
                </c:pt>
                <c:pt idx="16">
                  <c:v>11.651053864168619</c:v>
                </c:pt>
                <c:pt idx="17">
                  <c:v>6.2578222778473094E-2</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23.713637056740591</c:v>
                </c:pt>
                <c:pt idx="1">
                  <c:v>29.869853917662681</c:v>
                </c:pt>
                <c:pt idx="2">
                  <c:v>26.156393027558671</c:v>
                </c:pt>
                <c:pt idx="3">
                  <c:v>39.755326231691079</c:v>
                </c:pt>
                <c:pt idx="4">
                  <c:v>37.201773523822929</c:v>
                </c:pt>
                <c:pt idx="5">
                  <c:v>26.888667992047715</c:v>
                </c:pt>
                <c:pt idx="6">
                  <c:v>20.127307447485677</c:v>
                </c:pt>
                <c:pt idx="7">
                  <c:v>24.82697278817022</c:v>
                </c:pt>
                <c:pt idx="8">
                  <c:v>39.180502081845262</c:v>
                </c:pt>
                <c:pt idx="9">
                  <c:v>46.146346898415089</c:v>
                </c:pt>
                <c:pt idx="10">
                  <c:v>15.144949193066347</c:v>
                </c:pt>
                <c:pt idx="11">
                  <c:v>20.113806814123475</c:v>
                </c:pt>
                <c:pt idx="12">
                  <c:v>18.510787777585453</c:v>
                </c:pt>
                <c:pt idx="13">
                  <c:v>44.442620259399114</c:v>
                </c:pt>
                <c:pt idx="14">
                  <c:v>31.54819863680623</c:v>
                </c:pt>
                <c:pt idx="15">
                  <c:v>29.149136064703239</c:v>
                </c:pt>
                <c:pt idx="16">
                  <c:v>13.992974238875878</c:v>
                </c:pt>
                <c:pt idx="17">
                  <c:v>41.364205256570713</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7.6241465191535501E-3</c:v>
                </c:pt>
                <c:pt idx="1">
                  <c:v>0</c:v>
                </c:pt>
                <c:pt idx="2">
                  <c:v>0.11685655857434998</c:v>
                </c:pt>
                <c:pt idx="3">
                  <c:v>0</c:v>
                </c:pt>
                <c:pt idx="4">
                  <c:v>0.47856992047293967</c:v>
                </c:pt>
                <c:pt idx="5">
                  <c:v>0</c:v>
                </c:pt>
                <c:pt idx="6">
                  <c:v>1.3388499893910459</c:v>
                </c:pt>
                <c:pt idx="7">
                  <c:v>3.6134196847986216E-2</c:v>
                </c:pt>
                <c:pt idx="8">
                  <c:v>0.11149631539520218</c:v>
                </c:pt>
                <c:pt idx="9">
                  <c:v>0.50694966714019107</c:v>
                </c:pt>
                <c:pt idx="10">
                  <c:v>0</c:v>
                </c:pt>
                <c:pt idx="11">
                  <c:v>0.21189971667341254</c:v>
                </c:pt>
                <c:pt idx="12">
                  <c:v>6.6182684573325323E-2</c:v>
                </c:pt>
                <c:pt idx="13">
                  <c:v>1.094511027198599E-2</c:v>
                </c:pt>
                <c:pt idx="14">
                  <c:v>0.29211295034079843</c:v>
                </c:pt>
                <c:pt idx="15">
                  <c:v>8.247212123687758</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79.680868355939239</c:v>
                </c:pt>
                <c:pt idx="1">
                  <c:v>40.044305446963776</c:v>
                </c:pt>
                <c:pt idx="2">
                  <c:v>59.954536844099259</c:v>
                </c:pt>
                <c:pt idx="3">
                  <c:v>52.04181109185442</c:v>
                </c:pt>
                <c:pt idx="4">
                  <c:v>24.805335500033856</c:v>
                </c:pt>
                <c:pt idx="5">
                  <c:v>69.630557294927996</c:v>
                </c:pt>
                <c:pt idx="6">
                  <c:v>48.272850929486644</c:v>
                </c:pt>
                <c:pt idx="7">
                  <c:v>63.909695668115866</c:v>
                </c:pt>
                <c:pt idx="8">
                  <c:v>45.990464878418955</c:v>
                </c:pt>
                <c:pt idx="9">
                  <c:v>42.90409088692769</c:v>
                </c:pt>
                <c:pt idx="10">
                  <c:v>36.642156862745097</c:v>
                </c:pt>
                <c:pt idx="11">
                  <c:v>61.949749150347955</c:v>
                </c:pt>
                <c:pt idx="12">
                  <c:v>70.070380734333924</c:v>
                </c:pt>
                <c:pt idx="13">
                  <c:v>52.626796629770361</c:v>
                </c:pt>
                <c:pt idx="14">
                  <c:v>48.294817141575052</c:v>
                </c:pt>
                <c:pt idx="15">
                  <c:v>55.680774689039154</c:v>
                </c:pt>
                <c:pt idx="16">
                  <c:v>80.81386586284853</c:v>
                </c:pt>
                <c:pt idx="17">
                  <c:v>60.306905370843992</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0.85472015026458847</c:v>
                </c:pt>
                <c:pt idx="1">
                  <c:v>17.822083224741551</c:v>
                </c:pt>
                <c:pt idx="2">
                  <c:v>11.725705626065542</c:v>
                </c:pt>
                <c:pt idx="3">
                  <c:v>1.9659878682842287</c:v>
                </c:pt>
                <c:pt idx="4">
                  <c:v>37.771683932561444</c:v>
                </c:pt>
                <c:pt idx="5">
                  <c:v>2.4264245460237945</c:v>
                </c:pt>
                <c:pt idx="6">
                  <c:v>25.983643721976858</c:v>
                </c:pt>
                <c:pt idx="7">
                  <c:v>12.225656068304437</c:v>
                </c:pt>
                <c:pt idx="8">
                  <c:v>9.7438054703223465</c:v>
                </c:pt>
                <c:pt idx="9">
                  <c:v>10.373982154176215</c:v>
                </c:pt>
                <c:pt idx="10">
                  <c:v>44.573801742919393</c:v>
                </c:pt>
                <c:pt idx="11">
                  <c:v>13.375950801100501</c:v>
                </c:pt>
                <c:pt idx="12">
                  <c:v>9.5997625710167043</c:v>
                </c:pt>
                <c:pt idx="13">
                  <c:v>2.4161572773831157</c:v>
                </c:pt>
                <c:pt idx="14">
                  <c:v>15.997307606013013</c:v>
                </c:pt>
                <c:pt idx="15">
                  <c:v>1.9840276038623146</c:v>
                </c:pt>
                <c:pt idx="16">
                  <c:v>7.8372268274302943</c:v>
                </c:pt>
                <c:pt idx="17">
                  <c:v>0.20460358056265984</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19.462605429030685</c:v>
                </c:pt>
                <c:pt idx="1">
                  <c:v>42.133611328294677</c:v>
                </c:pt>
                <c:pt idx="2">
                  <c:v>28.281871566584581</c:v>
                </c:pt>
                <c:pt idx="3">
                  <c:v>45.992201039861349</c:v>
                </c:pt>
                <c:pt idx="4">
                  <c:v>37.192768637009955</c:v>
                </c:pt>
                <c:pt idx="5">
                  <c:v>27.943018159048215</c:v>
                </c:pt>
                <c:pt idx="6">
                  <c:v>24.065895313103496</c:v>
                </c:pt>
                <c:pt idx="7">
                  <c:v>23.85155308784244</c:v>
                </c:pt>
                <c:pt idx="8">
                  <c:v>44.251707413639515</c:v>
                </c:pt>
                <c:pt idx="9">
                  <c:v>46.206055877907261</c:v>
                </c:pt>
                <c:pt idx="10">
                  <c:v>18.78404139433551</c:v>
                </c:pt>
                <c:pt idx="11">
                  <c:v>24.565059071047095</c:v>
                </c:pt>
                <c:pt idx="12">
                  <c:v>20.311201560247603</c:v>
                </c:pt>
                <c:pt idx="13">
                  <c:v>44.952915909466377</c:v>
                </c:pt>
                <c:pt idx="14">
                  <c:v>35.539600628225266</c:v>
                </c:pt>
                <c:pt idx="15">
                  <c:v>34.582742020758552</c:v>
                </c:pt>
                <c:pt idx="16">
                  <c:v>11.348907309721175</c:v>
                </c:pt>
                <c:pt idx="17">
                  <c:v>39.488491048593353</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1.8060647654824901E-3</c:v>
                </c:pt>
                <c:pt idx="1">
                  <c:v>0</c:v>
                </c:pt>
                <c:pt idx="2">
                  <c:v>3.7885963250615648E-2</c:v>
                </c:pt>
                <c:pt idx="3">
                  <c:v>0</c:v>
                </c:pt>
                <c:pt idx="4">
                  <c:v>0.23021193039474575</c:v>
                </c:pt>
                <c:pt idx="5">
                  <c:v>0</c:v>
                </c:pt>
                <c:pt idx="6">
                  <c:v>1.6776100354330048</c:v>
                </c:pt>
                <c:pt idx="7">
                  <c:v>1.3095175737258394E-2</c:v>
                </c:pt>
                <c:pt idx="8">
                  <c:v>1.4022237619189019E-2</c:v>
                </c:pt>
                <c:pt idx="9">
                  <c:v>0.51587108098883416</c:v>
                </c:pt>
                <c:pt idx="10">
                  <c:v>0</c:v>
                </c:pt>
                <c:pt idx="11">
                  <c:v>0.10924097750445055</c:v>
                </c:pt>
                <c:pt idx="12">
                  <c:v>1.8655134401763758E-2</c:v>
                </c:pt>
                <c:pt idx="13">
                  <c:v>4.1301833801420784E-3</c:v>
                </c:pt>
                <c:pt idx="14">
                  <c:v>0.16827462418667266</c:v>
                </c:pt>
                <c:pt idx="15">
                  <c:v>7.7524556863399843</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85.770798045338196</c:v>
                </c:pt>
                <c:pt idx="1">
                  <c:v>45.620205958384538</c:v>
                </c:pt>
                <c:pt idx="2">
                  <c:v>64.520978543118758</c:v>
                </c:pt>
                <c:pt idx="3">
                  <c:v>50.943325032073048</c:v>
                </c:pt>
                <c:pt idx="4">
                  <c:v>22.022517911975434</c:v>
                </c:pt>
                <c:pt idx="5">
                  <c:v>49.031737493275955</c:v>
                </c:pt>
                <c:pt idx="6">
                  <c:v>56.25493882667103</c:v>
                </c:pt>
                <c:pt idx="7">
                  <c:v>80.224102446832845</c:v>
                </c:pt>
                <c:pt idx="8">
                  <c:v>32.726229633595963</c:v>
                </c:pt>
                <c:pt idx="9">
                  <c:v>39.973339395692967</c:v>
                </c:pt>
                <c:pt idx="10">
                  <c:v>36.95137976346912</c:v>
                </c:pt>
                <c:pt idx="11">
                  <c:v>58.45896445544026</c:v>
                </c:pt>
                <c:pt idx="12">
                  <c:v>72.920931713752793</c:v>
                </c:pt>
                <c:pt idx="13">
                  <c:v>48.752239303420403</c:v>
                </c:pt>
                <c:pt idx="14">
                  <c:v>42.50213492741247</c:v>
                </c:pt>
                <c:pt idx="15">
                  <c:v>50.952197543544315</c:v>
                </c:pt>
                <c:pt idx="16">
                  <c:v>98.99486740804106</c:v>
                </c:pt>
                <c:pt idx="17">
                  <c:v>68.430034129692828</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5.7362721807033966E-2</c:v>
                </c:pt>
                <c:pt idx="1">
                  <c:v>8.0052549052845698</c:v>
                </c:pt>
                <c:pt idx="2">
                  <c:v>7.4620746207462076</c:v>
                </c:pt>
                <c:pt idx="3">
                  <c:v>0.18489170628631801</c:v>
                </c:pt>
                <c:pt idx="4">
                  <c:v>43.840327533265096</c:v>
                </c:pt>
                <c:pt idx="5">
                  <c:v>0.18827326519634213</c:v>
                </c:pt>
                <c:pt idx="6">
                  <c:v>20.636802092700073</c:v>
                </c:pt>
                <c:pt idx="7">
                  <c:v>8.2209009833066542</c:v>
                </c:pt>
                <c:pt idx="8">
                  <c:v>3.2815727071062497</c:v>
                </c:pt>
                <c:pt idx="9">
                  <c:v>9.1369404373165786</c:v>
                </c:pt>
                <c:pt idx="10">
                  <c:v>46.241787122207619</c:v>
                </c:pt>
                <c:pt idx="11">
                  <c:v>12.503782282896962</c:v>
                </c:pt>
                <c:pt idx="12">
                  <c:v>6.0722897047450068</c:v>
                </c:pt>
                <c:pt idx="13">
                  <c:v>0.95404741074032418</c:v>
                </c:pt>
                <c:pt idx="14">
                  <c:v>7.7625960717335607</c:v>
                </c:pt>
                <c:pt idx="15">
                  <c:v>8.3451020670175888E-2</c:v>
                </c:pt>
                <c:pt idx="16">
                  <c:v>0.85543199315654406</c:v>
                </c:pt>
                <c:pt idx="17">
                  <c:v>5.6882821387940839E-2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14.171839232854769</c:v>
                </c:pt>
                <c:pt idx="1">
                  <c:v>46.374539136330888</c:v>
                </c:pt>
                <c:pt idx="2">
                  <c:v>27.966835223907793</c:v>
                </c:pt>
                <c:pt idx="3">
                  <c:v>48.87178326164063</c:v>
                </c:pt>
                <c:pt idx="4">
                  <c:v>34.079836233367452</c:v>
                </c:pt>
                <c:pt idx="5">
                  <c:v>50.779989241527701</c:v>
                </c:pt>
                <c:pt idx="6">
                  <c:v>21.189950679855038</c:v>
                </c:pt>
                <c:pt idx="7">
                  <c:v>11.552709810198948</c:v>
                </c:pt>
                <c:pt idx="8">
                  <c:v>63.986078176394095</c:v>
                </c:pt>
                <c:pt idx="9">
                  <c:v>50.689248956309676</c:v>
                </c:pt>
                <c:pt idx="10">
                  <c:v>16.806833114323258</c:v>
                </c:pt>
                <c:pt idx="11">
                  <c:v>29.033693465995054</c:v>
                </c:pt>
                <c:pt idx="12">
                  <c:v>21.003366543833309</c:v>
                </c:pt>
                <c:pt idx="13">
                  <c:v>50.285380994042413</c:v>
                </c:pt>
                <c:pt idx="14">
                  <c:v>49.632792485055511</c:v>
                </c:pt>
                <c:pt idx="15">
                  <c:v>42.930200710403561</c:v>
                </c:pt>
                <c:pt idx="16">
                  <c:v>0.1497005988023952</c:v>
                </c:pt>
                <c:pt idx="17">
                  <c:v>31.513083048919228</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C0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5.0111612227233385E-2</c:v>
                </c:pt>
                <c:pt idx="3">
                  <c:v>0</c:v>
                </c:pt>
                <c:pt idx="4">
                  <c:v>5.7318321392016376E-2</c:v>
                </c:pt>
                <c:pt idx="5">
                  <c:v>0</c:v>
                </c:pt>
                <c:pt idx="6">
                  <c:v>1.9183084007738631</c:v>
                </c:pt>
                <c:pt idx="7">
                  <c:v>2.2867596615595699E-3</c:v>
                </c:pt>
                <c:pt idx="8">
                  <c:v>6.1194829036946381E-3</c:v>
                </c:pt>
                <c:pt idx="9">
                  <c:v>0.20047121068077542</c:v>
                </c:pt>
                <c:pt idx="10">
                  <c:v>0</c:v>
                </c:pt>
                <c:pt idx="11">
                  <c:v>3.5597956677286724E-3</c:v>
                </c:pt>
                <c:pt idx="12">
                  <c:v>3.4120376688958646E-3</c:v>
                </c:pt>
                <c:pt idx="13">
                  <c:v>8.3322917968587252E-3</c:v>
                </c:pt>
                <c:pt idx="14">
                  <c:v>0.10247651579846286</c:v>
                </c:pt>
                <c:pt idx="15">
                  <c:v>6.0341507253819486</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ysClr val="windowText" lastClr="000000"/>
                </a:solidFill>
                <a:latin typeface="+mn-lt"/>
              </a:defRPr>
            </a:pPr>
            <a:r>
              <a:rPr lang="en-US" sz="1100" b="1">
                <a:solidFill>
                  <a:sysClr val="windowText" lastClr="000000"/>
                </a:solidFill>
                <a:latin typeface="+mn-lt"/>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CFB-46D3-A574-771DF452054E}"/>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CFB-46D3-A574-771DF452054E}"/>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CFB-46D3-A574-771DF452054E}"/>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CFB-46D3-A574-771DF452054E}"/>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CFB-46D3-A574-771DF452054E}"/>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2CFB-46D3-A574-771DF452054E}"/>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CFB-46D3-A574-771DF452054E}"/>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CFB-46D3-A574-771DF452054E}"/>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CFB-46D3-A574-771DF452054E}"/>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CFB-46D3-A574-771DF452054E}"/>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CFB-46D3-A574-771DF452054E}"/>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CFB-46D3-A574-771DF452054E}"/>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CFB-46D3-A574-771DF452054E}"/>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2CFB-46D3-A574-771DF452054E}"/>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2CFB-46D3-A574-771DF452054E}"/>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2CFB-46D3-A574-771DF452054E}"/>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1.139601139601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9.1168091168092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sz="1000">
                    <a:solidFill>
                      <a:sysClr val="windowText" lastClr="000000"/>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Andalucía</c:v>
                </c:pt>
                <c:pt idx="1">
                  <c:v>Castilla y León</c:v>
                </c:pt>
                <c:pt idx="2">
                  <c:v>Castilla - La Mancha</c:v>
                </c:pt>
                <c:pt idx="3">
                  <c:v>Balears, Illes</c:v>
                </c:pt>
                <c:pt idx="4">
                  <c:v>Comunitat Valenciana</c:v>
                </c:pt>
                <c:pt idx="5">
                  <c:v>Aragón</c:v>
                </c:pt>
                <c:pt idx="6">
                  <c:v>Canarias</c:v>
                </c:pt>
                <c:pt idx="7">
                  <c:v>TOTAL</c:v>
                </c:pt>
                <c:pt idx="8">
                  <c:v>Murcia, Región de</c:v>
                </c:pt>
                <c:pt idx="9">
                  <c:v>Madrid, Comunidad de</c:v>
                </c:pt>
                <c:pt idx="10">
                  <c:v>Extremadura</c:v>
                </c:pt>
                <c:pt idx="11">
                  <c:v>Cataluña</c:v>
                </c:pt>
                <c:pt idx="12">
                  <c:v>País Vasco</c:v>
                </c:pt>
                <c:pt idx="13">
                  <c:v>Rioja, La</c:v>
                </c:pt>
                <c:pt idx="14">
                  <c:v>Navarra, Comunidad Foral de</c:v>
                </c:pt>
                <c:pt idx="15">
                  <c:v>Galicia</c:v>
                </c:pt>
                <c:pt idx="16">
                  <c:v>Ceuta y Melilla</c:v>
                </c:pt>
                <c:pt idx="17">
                  <c:v>Asturias, Principado de</c:v>
                </c:pt>
                <c:pt idx="18">
                  <c:v>Cantabria</c:v>
                </c:pt>
              </c:strCache>
            </c:strRef>
          </c:cat>
          <c:val>
            <c:numRef>
              <c:f>'42pbpcasaadpot'!$Q$11:$Q$29</c:f>
              <c:numCache>
                <c:formatCode>#,##0.00</c:formatCode>
                <c:ptCount val="19"/>
                <c:pt idx="0">
                  <c:v>30.895919283001938</c:v>
                </c:pt>
                <c:pt idx="1">
                  <c:v>29.692460942329721</c:v>
                </c:pt>
                <c:pt idx="2">
                  <c:v>27.016257676867042</c:v>
                </c:pt>
                <c:pt idx="3">
                  <c:v>26.71089276214914</c:v>
                </c:pt>
                <c:pt idx="4">
                  <c:v>25.955821354553574</c:v>
                </c:pt>
                <c:pt idx="5">
                  <c:v>25.749207644271504</c:v>
                </c:pt>
                <c:pt idx="6">
                  <c:v>25.595897799648299</c:v>
                </c:pt>
                <c:pt idx="7">
                  <c:v>24.726927717567516</c:v>
                </c:pt>
                <c:pt idx="8">
                  <c:v>24.39572573986036</c:v>
                </c:pt>
                <c:pt idx="9">
                  <c:v>23.975851513366454</c:v>
                </c:pt>
                <c:pt idx="10">
                  <c:v>23.139864856266623</c:v>
                </c:pt>
                <c:pt idx="11">
                  <c:v>21.993239963640537</c:v>
                </c:pt>
                <c:pt idx="12">
                  <c:v>21.289894767190429</c:v>
                </c:pt>
                <c:pt idx="13">
                  <c:v>20.98333812758613</c:v>
                </c:pt>
                <c:pt idx="14">
                  <c:v>19.972201308855041</c:v>
                </c:pt>
                <c:pt idx="15">
                  <c:v>18.78527430436381</c:v>
                </c:pt>
                <c:pt idx="16">
                  <c:v>17.820257292987861</c:v>
                </c:pt>
                <c:pt idx="17">
                  <c:v>17.521380876485722</c:v>
                </c:pt>
                <c:pt idx="18">
                  <c:v>16.992292353708105</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ysClr val="windowText" lastClr="000000"/>
                </a:solidFill>
                <a:latin typeface="+mn-lt"/>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a:solidFill>
                  <a:schemeClr val="accent1">
                    <a:lumMod val="50000"/>
                  </a:schemeClr>
                </a:solidFill>
                <a:latin typeface="+mn-lt"/>
              </a:defRPr>
            </a:pPr>
            <a:r>
              <a:rPr lang="es-ES" sz="1100" b="1">
                <a:solidFill>
                  <a:schemeClr val="accent1">
                    <a:lumMod val="50000"/>
                  </a:schemeClr>
                </a:solidFill>
                <a:latin typeface="+mn-lt"/>
              </a:rPr>
              <a:t>Porcentaje de solicitudes registradas sobre</a:t>
            </a:r>
            <a:r>
              <a:rPr lang="es-ES" sz="1100" b="1" baseline="0">
                <a:solidFill>
                  <a:schemeClr val="accent1">
                    <a:lumMod val="50000"/>
                  </a:schemeClr>
                </a:solidFill>
                <a:latin typeface="+mn-lt"/>
              </a:rPr>
              <a:t> la población potencialmente dependiente</a:t>
            </a:r>
            <a:endParaRPr lang="es-ES" sz="1100" b="1">
              <a:solidFill>
                <a:schemeClr val="accent1">
                  <a:lumMod val="50000"/>
                </a:schemeClr>
              </a:solidFill>
              <a:latin typeface="+mn-lt"/>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11C3-423E-BDE0-260756DA6119}"/>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11C3-423E-BDE0-260756DA6119}"/>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11C3-423E-BDE0-260756DA6119}"/>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11C3-423E-BDE0-260756DA6119}"/>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11C3-423E-BDE0-260756DA6119}"/>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11C3-423E-BDE0-260756DA6119}"/>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11C3-423E-BDE0-260756DA6119}"/>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11C3-423E-BDE0-260756DA6119}"/>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4-11C3-423E-BDE0-260756DA6119}"/>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11C3-423E-BDE0-260756DA6119}"/>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11C3-423E-BDE0-260756DA6119}"/>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11C3-423E-BDE0-260756DA6119}"/>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11C3-423E-BDE0-260756DA6119}"/>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11C3-423E-BDE0-260756DA6119}"/>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11C3-423E-BDE0-260756DA6119}"/>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11C3-423E-BDE0-260756DA6119}"/>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11C3-423E-BDE0-260756DA6119}"/>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Balears, Illes</c:v>
                </c:pt>
                <c:pt idx="2">
                  <c:v>Extremadura</c:v>
                </c:pt>
                <c:pt idx="3">
                  <c:v>Castilla y León</c:v>
                </c:pt>
                <c:pt idx="4">
                  <c:v>Cataluña</c:v>
                </c:pt>
                <c:pt idx="5">
                  <c:v>Murcia, Región de</c:v>
                </c:pt>
                <c:pt idx="6">
                  <c:v>País Vasco</c:v>
                </c:pt>
                <c:pt idx="7">
                  <c:v>Comunitat Valenciana</c:v>
                </c:pt>
                <c:pt idx="8">
                  <c:v>Castilla - La Mancha</c:v>
                </c:pt>
                <c:pt idx="9">
                  <c:v>TOTAL</c:v>
                </c:pt>
                <c:pt idx="10">
                  <c:v>Rioja, La</c:v>
                </c:pt>
                <c:pt idx="11">
                  <c:v>Aragón</c:v>
                </c:pt>
                <c:pt idx="12">
                  <c:v>Madrid, Comunidad de</c:v>
                </c:pt>
                <c:pt idx="13">
                  <c:v>Canarias</c:v>
                </c:pt>
                <c:pt idx="14">
                  <c:v>Navarra, Comunidad Foral de</c:v>
                </c:pt>
                <c:pt idx="15">
                  <c:v>Ceuta y Melilla</c:v>
                </c:pt>
                <c:pt idx="16">
                  <c:v>Asturias, Principado de</c:v>
                </c:pt>
                <c:pt idx="17">
                  <c:v>Cantabria</c:v>
                </c:pt>
                <c:pt idx="18">
                  <c:v>Galicia</c:v>
                </c:pt>
              </c:strCache>
            </c:strRef>
          </c:cat>
          <c:val>
            <c:numRef>
              <c:f>'22solcasaadpot'!$R$10:$R$28</c:f>
              <c:numCache>
                <c:formatCode>0.00</c:formatCode>
                <c:ptCount val="19"/>
                <c:pt idx="0">
                  <c:v>42.303013390821576</c:v>
                </c:pt>
                <c:pt idx="1">
                  <c:v>39.661889413899928</c:v>
                </c:pt>
                <c:pt idx="2">
                  <c:v>39.266762531336298</c:v>
                </c:pt>
                <c:pt idx="3">
                  <c:v>37.465503043197302</c:v>
                </c:pt>
                <c:pt idx="4">
                  <c:v>37.140133965211405</c:v>
                </c:pt>
                <c:pt idx="5">
                  <c:v>36.216879125604031</c:v>
                </c:pt>
                <c:pt idx="6">
                  <c:v>34.810725097304314</c:v>
                </c:pt>
                <c:pt idx="7">
                  <c:v>34.548024476888877</c:v>
                </c:pt>
                <c:pt idx="8">
                  <c:v>34.488408263100524</c:v>
                </c:pt>
                <c:pt idx="9">
                  <c:v>34.46923725204978</c:v>
                </c:pt>
                <c:pt idx="10">
                  <c:v>33.325957559799086</c:v>
                </c:pt>
                <c:pt idx="11">
                  <c:v>32.230834405497852</c:v>
                </c:pt>
                <c:pt idx="12">
                  <c:v>31.650453039501777</c:v>
                </c:pt>
                <c:pt idx="13">
                  <c:v>30.427361794564881</c:v>
                </c:pt>
                <c:pt idx="14">
                  <c:v>27.693287774367292</c:v>
                </c:pt>
                <c:pt idx="15">
                  <c:v>26.676028265990215</c:v>
                </c:pt>
                <c:pt idx="16">
                  <c:v>25.833098951008886</c:v>
                </c:pt>
                <c:pt idx="17">
                  <c:v>21.922693458087277</c:v>
                </c:pt>
                <c:pt idx="18">
                  <c:v>20.102113970401572</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lumMod val="50000"/>
                  </a:schemeClr>
                </a:solidFill>
                <a:latin typeface="+mn-lt"/>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registradas sobre</a:t>
            </a:r>
            <a:r>
              <a:rPr lang="es-ES" sz="1100" b="1" baseline="0">
                <a:solidFill>
                  <a:schemeClr val="accent1"/>
                </a:solidFill>
                <a:latin typeface="+mn-lt"/>
              </a:rPr>
              <a:t> la población </a:t>
            </a:r>
            <a:endParaRPr lang="es-ES" sz="1100" b="1">
              <a:solidFill>
                <a:schemeClr val="accent1"/>
              </a:solidFill>
              <a:latin typeface="+mn-lt"/>
            </a:endParaRPr>
          </a:p>
        </c:rich>
      </c:tx>
      <c:layout>
        <c:manualLayout>
          <c:xMode val="edge"/>
          <c:yMode val="edge"/>
          <c:x val="0.18633179816671766"/>
          <c:y val="2.5909829404217738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20000"/>
                <a:lumOff val="8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5A18-4C66-836E-237B6531E29D}"/>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5A18-4C66-836E-237B6531E29D}"/>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5A18-4C66-836E-237B6531E29D}"/>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1C48-4F06-9274-372D8B3095B8}"/>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5A18-4C66-836E-237B6531E29D}"/>
              </c:ext>
            </c:extLst>
          </c:dPt>
          <c:dPt>
            <c:idx val="5"/>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8-5A18-4C66-836E-237B6531E29D}"/>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5A18-4C66-836E-237B6531E29D}"/>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5A18-4C66-836E-237B6531E29D}"/>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5A18-4C66-836E-237B6531E29D}"/>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5A18-4C66-836E-237B6531E29D}"/>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1C48-4F06-9274-372D8B3095B8}"/>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1C48-4F06-9274-372D8B3095B8}"/>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5A18-4C66-836E-237B6531E29D}"/>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5A18-4C66-836E-237B6531E29D}"/>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5A18-4C66-836E-237B6531E29D}"/>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5A18-4C66-836E-237B6531E29D}"/>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5A18-4C66-836E-237B6531E29D}"/>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Andalucía</c:v>
                </c:pt>
                <c:pt idx="2">
                  <c:v>Castilla - La Mancha</c:v>
                </c:pt>
                <c:pt idx="3">
                  <c:v>Aragón</c:v>
                </c:pt>
                <c:pt idx="4">
                  <c:v>Extremadura</c:v>
                </c:pt>
                <c:pt idx="5">
                  <c:v>TOTAL</c:v>
                </c:pt>
                <c:pt idx="6">
                  <c:v>Galicia</c:v>
                </c:pt>
                <c:pt idx="7">
                  <c:v>Asturias, Principado de</c:v>
                </c:pt>
                <c:pt idx="8">
                  <c:v>Comunitat Valenciana</c:v>
                </c:pt>
                <c:pt idx="9">
                  <c:v>País Vasco</c:v>
                </c:pt>
                <c:pt idx="10">
                  <c:v>Murcia, Región de</c:v>
                </c:pt>
                <c:pt idx="11">
                  <c:v>Cataluña</c:v>
                </c:pt>
                <c:pt idx="12">
                  <c:v>Canarias</c:v>
                </c:pt>
                <c:pt idx="13">
                  <c:v>Cantabria</c:v>
                </c:pt>
                <c:pt idx="14">
                  <c:v>Madrid, Comunidad de</c:v>
                </c:pt>
                <c:pt idx="15">
                  <c:v>Rioja, La</c:v>
                </c:pt>
                <c:pt idx="16">
                  <c:v>Balears, Illes</c:v>
                </c:pt>
                <c:pt idx="17">
                  <c:v>Navarra, Comunidad Foral de</c:v>
                </c:pt>
                <c:pt idx="18">
                  <c:v>Ceuta y Melilla</c:v>
                </c:pt>
              </c:strCache>
            </c:strRef>
          </c:cat>
          <c:val>
            <c:numRef>
              <c:f>'44bpbpcasaad'!$AF$11:$AF$29</c:f>
              <c:numCache>
                <c:formatCode>0.00</c:formatCode>
                <c:ptCount val="19"/>
                <c:pt idx="0">
                  <c:v>5.3006366344455591</c:v>
                </c:pt>
                <c:pt idx="1">
                  <c:v>3.9046583654432272</c:v>
                </c:pt>
                <c:pt idx="2">
                  <c:v>3.8230737902668293</c:v>
                </c:pt>
                <c:pt idx="3">
                  <c:v>3.6078149171088527</c:v>
                </c:pt>
                <c:pt idx="4">
                  <c:v>3.4526199868039438</c:v>
                </c:pt>
                <c:pt idx="5">
                  <c:v>3.4089070907546417</c:v>
                </c:pt>
                <c:pt idx="6">
                  <c:v>3.4072126954284037</c:v>
                </c:pt>
                <c:pt idx="7">
                  <c:v>3.3138678078035477</c:v>
                </c:pt>
                <c:pt idx="8">
                  <c:v>3.310358988878161</c:v>
                </c:pt>
                <c:pt idx="9">
                  <c:v>3.2931625536325173</c:v>
                </c:pt>
                <c:pt idx="10">
                  <c:v>3.1462095830531909</c:v>
                </c:pt>
                <c:pt idx="11">
                  <c:v>3.0675545898721905</c:v>
                </c:pt>
                <c:pt idx="12">
                  <c:v>3.06720274686502</c:v>
                </c:pt>
                <c:pt idx="13">
                  <c:v>2.9859018265801698</c:v>
                </c:pt>
                <c:pt idx="14">
                  <c:v>2.9693897259528756</c:v>
                </c:pt>
                <c:pt idx="15">
                  <c:v>2.9017481479668179</c:v>
                </c:pt>
                <c:pt idx="16">
                  <c:v>2.7318609362448432</c:v>
                </c:pt>
                <c:pt idx="17">
                  <c:v>2.5214446358433231</c:v>
                </c:pt>
                <c:pt idx="18">
                  <c:v>2.3055194158256853</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a:t>
            </a:r>
            <a:r>
              <a:rPr lang="es-ES" sz="1100" b="1" i="0" u="none" strike="noStrike" baseline="0">
                <a:solidFill>
                  <a:schemeClr val="accent1"/>
                </a:solidFill>
                <a:effectLst/>
                <a:latin typeface="+mn-lt"/>
              </a:rPr>
              <a:t>personas con resolución de PIA </a:t>
            </a:r>
            <a:r>
              <a:rPr lang="es-ES" sz="1100" b="1">
                <a:solidFill>
                  <a:schemeClr val="accent1"/>
                </a:solidFill>
                <a:latin typeface="+mn-lt"/>
              </a:rPr>
              <a:t>en el tramo de edad</a:t>
            </a:r>
            <a:r>
              <a:rPr lang="es-ES" sz="1100" b="1" baseline="0">
                <a:solidFill>
                  <a:schemeClr val="accent1"/>
                </a:solidFill>
                <a:latin typeface="+mn-lt"/>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35CB-4C35-AA3A-4F0EC5CBF55F}"/>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35CB-4C35-AA3A-4F0EC5CBF55F}"/>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35CB-4C35-AA3A-4F0EC5CBF55F}"/>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35CB-4C35-AA3A-4F0EC5CBF55F}"/>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35CB-4C35-AA3A-4F0EC5CBF55F}"/>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35CB-4C35-AA3A-4F0EC5CBF55F}"/>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35CB-4C35-AA3A-4F0EC5CBF55F}"/>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B-35CB-4C35-AA3A-4F0EC5CBF55F}"/>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35CB-4C35-AA3A-4F0EC5CBF55F}"/>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35CB-4C35-AA3A-4F0EC5CBF55F}"/>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35CB-4C35-AA3A-4F0EC5CBF55F}"/>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7302-47D0-9616-1945FCFB7092}"/>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35CB-4C35-AA3A-4F0EC5CBF55F}"/>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35CB-4C35-AA3A-4F0EC5CBF55F}"/>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35CB-4C35-AA3A-4F0EC5CBF55F}"/>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35CB-4C35-AA3A-4F0EC5CBF55F}"/>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35CB-4C35-AA3A-4F0EC5CBF55F}"/>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35CB-4C35-AA3A-4F0EC5CBF55F}"/>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Canarias</c:v>
                </c:pt>
                <c:pt idx="5">
                  <c:v>Galicia</c:v>
                </c:pt>
                <c:pt idx="6">
                  <c:v>Extremadura</c:v>
                </c:pt>
                <c:pt idx="7">
                  <c:v>TOTAL</c:v>
                </c:pt>
                <c:pt idx="8">
                  <c:v>Asturias, Principado de</c:v>
                </c:pt>
                <c:pt idx="9">
                  <c:v>Castilla - La Mancha</c:v>
                </c:pt>
                <c:pt idx="10">
                  <c:v>País Vasco</c:v>
                </c:pt>
                <c:pt idx="11">
                  <c:v>Comunitat Valenciana</c:v>
                </c:pt>
                <c:pt idx="12">
                  <c:v>Cantabria</c:v>
                </c:pt>
                <c:pt idx="13">
                  <c:v>Cataluña</c:v>
                </c:pt>
                <c:pt idx="14">
                  <c:v>Madrid, Comunidad de</c:v>
                </c:pt>
                <c:pt idx="15">
                  <c:v>Balears, Illes</c:v>
                </c:pt>
                <c:pt idx="16">
                  <c:v>Aragón</c:v>
                </c:pt>
                <c:pt idx="17">
                  <c:v>Navarra, Comunidad Foral de</c:v>
                </c:pt>
                <c:pt idx="18">
                  <c:v>Rioja, La</c:v>
                </c:pt>
              </c:strCache>
            </c:strRef>
          </c:cat>
          <c:val>
            <c:numRef>
              <c:f>'44bpbpcasaad'!$AL$11:$AL$29</c:f>
              <c:numCache>
                <c:formatCode>0.00</c:formatCode>
                <c:ptCount val="19"/>
                <c:pt idx="0">
                  <c:v>1.5217212091789885</c:v>
                </c:pt>
                <c:pt idx="1">
                  <c:v>1.4768117604973103</c:v>
                </c:pt>
                <c:pt idx="2">
                  <c:v>1.3910684776270164</c:v>
                </c:pt>
                <c:pt idx="3">
                  <c:v>1.3628475189020661</c:v>
                </c:pt>
                <c:pt idx="4">
                  <c:v>1.3092298676484673</c:v>
                </c:pt>
                <c:pt idx="5">
                  <c:v>1.2494256672336104</c:v>
                </c:pt>
                <c:pt idx="6">
                  <c:v>1.1496702644167691</c:v>
                </c:pt>
                <c:pt idx="7">
                  <c:v>1.1383125382930055</c:v>
                </c:pt>
                <c:pt idx="8">
                  <c:v>1.1004847193097047</c:v>
                </c:pt>
                <c:pt idx="9">
                  <c:v>1.093986838265061</c:v>
                </c:pt>
                <c:pt idx="10">
                  <c:v>1.0757450633012651</c:v>
                </c:pt>
                <c:pt idx="11">
                  <c:v>1.0683359937539159</c:v>
                </c:pt>
                <c:pt idx="12">
                  <c:v>1.0397720044902796</c:v>
                </c:pt>
                <c:pt idx="13">
                  <c:v>1.0108186900033869</c:v>
                </c:pt>
                <c:pt idx="14">
                  <c:v>0.94946699477651064</c:v>
                </c:pt>
                <c:pt idx="15">
                  <c:v>0.91798023181863231</c:v>
                </c:pt>
                <c:pt idx="16">
                  <c:v>0.90958324102109644</c:v>
                </c:pt>
                <c:pt idx="17">
                  <c:v>0.65849866745632213</c:v>
                </c:pt>
                <c:pt idx="18">
                  <c:v>0.63324121594946703</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4EDA-4EC5-A140-89485EB9CF3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4EDA-4EC5-A140-89485EB9CF3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4EDA-4EC5-A140-89485EB9CF3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4EDA-4EC5-A140-89485EB9CF3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4EDA-4EC5-A140-89485EB9CF3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4EDA-4EC5-A140-89485EB9CF3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4EDA-4EC5-A140-89485EB9CF3A}"/>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2-4EDA-4EC5-A140-89485EB9CF3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4EDA-4EC5-A140-89485EB9CF3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4EDA-4EC5-A140-89485EB9CF3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4EDA-4EC5-A140-89485EB9CF3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4EDA-4EC5-A140-89485EB9CF3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4EDA-4EC5-A140-89485EB9CF3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4EDA-4EC5-A140-89485EB9CF3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4EDA-4EC5-A140-89485EB9CF3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4EDA-4EC5-A140-89485EB9CF3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4EDA-4EC5-A140-89485EB9CF3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4EDA-4EC5-A140-89485EB9CF3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4EDA-4EC5-A140-89485EB9CF3A}"/>
              </c:ext>
            </c:extLst>
          </c:dPt>
          <c:dLbls>
            <c:dLbl>
              <c:idx val="0"/>
              <c:layout>
                <c:manualLayout>
                  <c:x val="-1.6808027613911605E-3"/>
                  <c:y val="-3.1219174526262485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Canarias</c:v>
                </c:pt>
                <c:pt idx="2">
                  <c:v>Castilla y León</c:v>
                </c:pt>
                <c:pt idx="3">
                  <c:v>Castilla - La Mancha</c:v>
                </c:pt>
                <c:pt idx="4">
                  <c:v>Murcia, Región de</c:v>
                </c:pt>
                <c:pt idx="5">
                  <c:v>Balears, Illes</c:v>
                </c:pt>
                <c:pt idx="6">
                  <c:v>Comunitat Valenciana</c:v>
                </c:pt>
                <c:pt idx="7">
                  <c:v>TOTAL</c:v>
                </c:pt>
                <c:pt idx="8">
                  <c:v>Cataluña</c:v>
                </c:pt>
                <c:pt idx="9">
                  <c:v>Aragón</c:v>
                </c:pt>
                <c:pt idx="10">
                  <c:v>Madrid, Comunidad de</c:v>
                </c:pt>
                <c:pt idx="11">
                  <c:v>Extremadura</c:v>
                </c:pt>
                <c:pt idx="12">
                  <c:v>Cantabria</c:v>
                </c:pt>
                <c:pt idx="13">
                  <c:v>País Vasco</c:v>
                </c:pt>
                <c:pt idx="14">
                  <c:v>Ceuta y Melilla</c:v>
                </c:pt>
                <c:pt idx="15">
                  <c:v>Asturias, Principado de</c:v>
                </c:pt>
                <c:pt idx="16">
                  <c:v>Galicia</c:v>
                </c:pt>
                <c:pt idx="17">
                  <c:v>Rioja, La</c:v>
                </c:pt>
                <c:pt idx="18">
                  <c:v>Navarra, Comunidad Foral de</c:v>
                </c:pt>
              </c:strCache>
            </c:strRef>
          </c:cat>
          <c:val>
            <c:numRef>
              <c:f>'44bpbpcasaad'!$AR$11:$AR$29</c:f>
              <c:numCache>
                <c:formatCode>0.00</c:formatCode>
                <c:ptCount val="19"/>
                <c:pt idx="0">
                  <c:v>6.143499611448223</c:v>
                </c:pt>
                <c:pt idx="1">
                  <c:v>5.1864653090080717</c:v>
                </c:pt>
                <c:pt idx="2">
                  <c:v>5.1474598021493003</c:v>
                </c:pt>
                <c:pt idx="3">
                  <c:v>5.0749321130787486</c:v>
                </c:pt>
                <c:pt idx="4">
                  <c:v>4.9936743730487478</c:v>
                </c:pt>
                <c:pt idx="5">
                  <c:v>4.7385832900882203</c:v>
                </c:pt>
                <c:pt idx="6">
                  <c:v>4.6525230569518028</c:v>
                </c:pt>
                <c:pt idx="7">
                  <c:v>4.6201240076769592</c:v>
                </c:pt>
                <c:pt idx="8">
                  <c:v>4.3989389977107782</c:v>
                </c:pt>
                <c:pt idx="9">
                  <c:v>4.3962015902980376</c:v>
                </c:pt>
                <c:pt idx="10">
                  <c:v>4.0556042917875699</c:v>
                </c:pt>
                <c:pt idx="11">
                  <c:v>3.990988868958103</c:v>
                </c:pt>
                <c:pt idx="12">
                  <c:v>3.6186883343006384</c:v>
                </c:pt>
                <c:pt idx="13">
                  <c:v>3.6129544854652633</c:v>
                </c:pt>
                <c:pt idx="14">
                  <c:v>3.5919210465916915</c:v>
                </c:pt>
                <c:pt idx="15">
                  <c:v>3.4831823259277646</c:v>
                </c:pt>
                <c:pt idx="16">
                  <c:v>3.3825171923290522</c:v>
                </c:pt>
                <c:pt idx="17">
                  <c:v>3.3654986949300008</c:v>
                </c:pt>
                <c:pt idx="18">
                  <c:v>2.859722152565324</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A07-47B6-9550-8ED5A18FFB7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A07-47B6-9550-8ED5A18FFB7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A07-47B6-9550-8ED5A18FFB7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A07-47B6-9550-8ED5A18FFB7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A07-47B6-9550-8ED5A18FFB7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2A07-47B6-9550-8ED5A18FFB7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2A07-47B6-9550-8ED5A18FFB7A}"/>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4-2A07-47B6-9550-8ED5A18FFB7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A07-47B6-9550-8ED5A18FFB7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A07-47B6-9550-8ED5A18FFB7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A07-47B6-9550-8ED5A18FFB7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A07-47B6-9550-8ED5A18FFB7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A07-47B6-9550-8ED5A18FFB7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A07-47B6-9550-8ED5A18FFB7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A07-47B6-9550-8ED5A18FFB7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2A07-47B6-9550-8ED5A18FFB7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2A07-47B6-9550-8ED5A18FFB7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2A07-47B6-9550-8ED5A18FFB7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2A07-47B6-9550-8ED5A18FFB7A}"/>
              </c:ext>
            </c:extLst>
          </c:dPt>
          <c:dLbls>
            <c:dLbl>
              <c:idx val="0"/>
              <c:layout>
                <c:manualLayout>
                  <c:x val="4.6415070050848549E-3"/>
                  <c:y val="7.2201174409739803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9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Andalucía</c:v>
                </c:pt>
                <c:pt idx="1">
                  <c:v>Castilla - La Mancha</c:v>
                </c:pt>
                <c:pt idx="2">
                  <c:v>Castilla y León</c:v>
                </c:pt>
                <c:pt idx="3">
                  <c:v>Comunitat Valenciana</c:v>
                </c:pt>
                <c:pt idx="4">
                  <c:v>Aragón</c:v>
                </c:pt>
                <c:pt idx="5">
                  <c:v>Balears, Illes</c:v>
                </c:pt>
                <c:pt idx="6">
                  <c:v>Murcia, Región de</c:v>
                </c:pt>
                <c:pt idx="7">
                  <c:v>TOTAL</c:v>
                </c:pt>
                <c:pt idx="8">
                  <c:v>Madrid, Comunidad de</c:v>
                </c:pt>
                <c:pt idx="9">
                  <c:v>Cataluña</c:v>
                </c:pt>
                <c:pt idx="10">
                  <c:v>Canarias</c:v>
                </c:pt>
                <c:pt idx="11">
                  <c:v>Rioja, La</c:v>
                </c:pt>
                <c:pt idx="12">
                  <c:v>Extremadura</c:v>
                </c:pt>
                <c:pt idx="13">
                  <c:v>País Vasco</c:v>
                </c:pt>
                <c:pt idx="14">
                  <c:v>Navarra, Comunidad Foral de</c:v>
                </c:pt>
                <c:pt idx="15">
                  <c:v>Ceuta y Melilla</c:v>
                </c:pt>
                <c:pt idx="16">
                  <c:v>Cantabria</c:v>
                </c:pt>
                <c:pt idx="17">
                  <c:v>Asturias, Principado de</c:v>
                </c:pt>
                <c:pt idx="18">
                  <c:v>Galicia</c:v>
                </c:pt>
              </c:strCache>
            </c:strRef>
          </c:cat>
          <c:val>
            <c:numRef>
              <c:f>'44bpbpcasaad'!$AX$11:$AX$29</c:f>
              <c:numCache>
                <c:formatCode>0.00</c:formatCode>
                <c:ptCount val="19"/>
                <c:pt idx="0">
                  <c:v>37.084776951301087</c:v>
                </c:pt>
                <c:pt idx="1">
                  <c:v>35.583013649745737</c:v>
                </c:pt>
                <c:pt idx="2">
                  <c:v>35.12781968342594</c:v>
                </c:pt>
                <c:pt idx="3">
                  <c:v>30.985327371775107</c:v>
                </c:pt>
                <c:pt idx="4">
                  <c:v>30.819758542741585</c:v>
                </c:pt>
                <c:pt idx="5">
                  <c:v>30.704510357314021</c:v>
                </c:pt>
                <c:pt idx="6">
                  <c:v>29.872419454687375</c:v>
                </c:pt>
                <c:pt idx="7">
                  <c:v>29.730752493481532</c:v>
                </c:pt>
                <c:pt idx="8">
                  <c:v>28.989050265125865</c:v>
                </c:pt>
                <c:pt idx="9">
                  <c:v>27.956057448558983</c:v>
                </c:pt>
                <c:pt idx="10">
                  <c:v>27.769284093175191</c:v>
                </c:pt>
                <c:pt idx="11">
                  <c:v>26.937333740351491</c:v>
                </c:pt>
                <c:pt idx="12">
                  <c:v>26.857390778454135</c:v>
                </c:pt>
                <c:pt idx="13">
                  <c:v>25.1292237005839</c:v>
                </c:pt>
                <c:pt idx="14">
                  <c:v>24.713154953352038</c:v>
                </c:pt>
                <c:pt idx="15">
                  <c:v>22.182610417904534</c:v>
                </c:pt>
                <c:pt idx="16">
                  <c:v>22.116023147708948</c:v>
                </c:pt>
                <c:pt idx="17">
                  <c:v>21.532644140706307</c:v>
                </c:pt>
                <c:pt idx="18">
                  <c:v>20.905172413793103</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r>
              <a:rPr lang="en-US" sz="1200" b="1">
                <a:solidFill>
                  <a:schemeClr val="accent1"/>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'45ResolPIAAltaBaj'!$AC$11:$AC$70</c:f>
              <c:numCache>
                <c:formatCode>m/d/yyyy</c:formatCode>
                <c:ptCount val="6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pt idx="57">
                  <c:v>46022</c:v>
                </c:pt>
                <c:pt idx="58">
                  <c:v>46053</c:v>
                </c:pt>
                <c:pt idx="59">
                  <c:v>46081</c:v>
                </c:pt>
              </c:numCache>
            </c:numRef>
          </c:cat>
          <c:val>
            <c:numRef>
              <c:f>'45ResolPIAAltaBaj'!$AD$11:$AD$70</c:f>
              <c:numCache>
                <c:formatCode>0</c:formatCode>
                <c:ptCount val="60"/>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pt idx="34">
                  <c:v>15028</c:v>
                </c:pt>
                <c:pt idx="35">
                  <c:v>26779</c:v>
                </c:pt>
                <c:pt idx="36">
                  <c:v>28951</c:v>
                </c:pt>
                <c:pt idx="37">
                  <c:v>28355</c:v>
                </c:pt>
                <c:pt idx="38">
                  <c:v>27570</c:v>
                </c:pt>
                <c:pt idx="39">
                  <c:v>28451</c:v>
                </c:pt>
                <c:pt idx="40">
                  <c:v>23693</c:v>
                </c:pt>
                <c:pt idx="41">
                  <c:v>21725</c:v>
                </c:pt>
                <c:pt idx="42">
                  <c:v>21233</c:v>
                </c:pt>
                <c:pt idx="43">
                  <c:v>27120</c:v>
                </c:pt>
                <c:pt idx="44">
                  <c:v>31086</c:v>
                </c:pt>
                <c:pt idx="45">
                  <c:v>29012</c:v>
                </c:pt>
                <c:pt idx="46">
                  <c:v>20443</c:v>
                </c:pt>
                <c:pt idx="47">
                  <c:v>24566</c:v>
                </c:pt>
                <c:pt idx="48">
                  <c:v>28019</c:v>
                </c:pt>
                <c:pt idx="49">
                  <c:v>29196</c:v>
                </c:pt>
                <c:pt idx="50">
                  <c:v>26650</c:v>
                </c:pt>
                <c:pt idx="51">
                  <c:v>28970</c:v>
                </c:pt>
                <c:pt idx="52">
                  <c:v>35948</c:v>
                </c:pt>
                <c:pt idx="53">
                  <c:v>27697</c:v>
                </c:pt>
                <c:pt idx="54">
                  <c:v>31593</c:v>
                </c:pt>
                <c:pt idx="55">
                  <c:v>40155</c:v>
                </c:pt>
                <c:pt idx="56">
                  <c:v>43701</c:v>
                </c:pt>
                <c:pt idx="57">
                  <c:v>35947</c:v>
                </c:pt>
                <c:pt idx="58">
                  <c:v>19352</c:v>
                </c:pt>
                <c:pt idx="59">
                  <c:v>31525</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1">
                  <a:lumMod val="50000"/>
                </a:schemeClr>
              </a:solidFill>
              <a:round/>
            </a:ln>
            <a:effectLst/>
          </c:spPr>
          <c:marker>
            <c:symbol val="none"/>
          </c:marker>
          <c:cat>
            <c:numRef>
              <c:f>'45ResolPIAAltaBaj'!$AC$11:$AC$70</c:f>
              <c:numCache>
                <c:formatCode>m/d/yyyy</c:formatCode>
                <c:ptCount val="6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pt idx="57">
                  <c:v>46022</c:v>
                </c:pt>
                <c:pt idx="58">
                  <c:v>46053</c:v>
                </c:pt>
                <c:pt idx="59">
                  <c:v>46081</c:v>
                </c:pt>
              </c:numCache>
            </c:numRef>
          </c:cat>
          <c:val>
            <c:numRef>
              <c:f>'45ResolPIAAltaBaj'!$AE$11:$AE$70</c:f>
              <c:numCache>
                <c:formatCode>0</c:formatCode>
                <c:ptCount val="60"/>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pt idx="34">
                  <c:v>18428</c:v>
                </c:pt>
                <c:pt idx="35">
                  <c:v>22135</c:v>
                </c:pt>
                <c:pt idx="36">
                  <c:v>17739</c:v>
                </c:pt>
                <c:pt idx="37">
                  <c:v>17505</c:v>
                </c:pt>
                <c:pt idx="38">
                  <c:v>17074</c:v>
                </c:pt>
                <c:pt idx="39">
                  <c:v>16876</c:v>
                </c:pt>
                <c:pt idx="40">
                  <c:v>14856</c:v>
                </c:pt>
                <c:pt idx="41">
                  <c:v>15859</c:v>
                </c:pt>
                <c:pt idx="42">
                  <c:v>16108</c:v>
                </c:pt>
                <c:pt idx="43">
                  <c:v>14590</c:v>
                </c:pt>
                <c:pt idx="44">
                  <c:v>15962</c:v>
                </c:pt>
                <c:pt idx="45">
                  <c:v>15313</c:v>
                </c:pt>
                <c:pt idx="46">
                  <c:v>17379</c:v>
                </c:pt>
                <c:pt idx="47">
                  <c:v>22564</c:v>
                </c:pt>
                <c:pt idx="48">
                  <c:v>18336</c:v>
                </c:pt>
                <c:pt idx="49">
                  <c:v>18470</c:v>
                </c:pt>
                <c:pt idx="50">
                  <c:v>16989</c:v>
                </c:pt>
                <c:pt idx="51">
                  <c:v>16692</c:v>
                </c:pt>
                <c:pt idx="52">
                  <c:v>17775</c:v>
                </c:pt>
                <c:pt idx="53">
                  <c:v>16563</c:v>
                </c:pt>
                <c:pt idx="54">
                  <c:v>16472</c:v>
                </c:pt>
                <c:pt idx="55">
                  <c:v>16155</c:v>
                </c:pt>
                <c:pt idx="56">
                  <c:v>18803</c:v>
                </c:pt>
                <c:pt idx="57">
                  <c:v>18069</c:v>
                </c:pt>
                <c:pt idx="58">
                  <c:v>21444</c:v>
                </c:pt>
                <c:pt idx="59">
                  <c:v>31737</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3773</c:v>
                </c:pt>
                <c:pt idx="1">
                  <c:v>117947</c:v>
                </c:pt>
                <c:pt idx="2">
                  <c:v>59292</c:v>
                </c:pt>
                <c:pt idx="3">
                  <c:v>68557</c:v>
                </c:pt>
                <c:pt idx="4">
                  <c:v>75241</c:v>
                </c:pt>
                <c:pt idx="5">
                  <c:v>118559</c:v>
                </c:pt>
                <c:pt idx="6">
                  <c:v>330229</c:v>
                </c:pt>
                <c:pt idx="7">
                  <c:v>901140</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r>
              <a:rPr lang="es-ES" sz="1100" b="1">
                <a:solidFill>
                  <a:schemeClr val="accent1">
                    <a:lumMod val="50000"/>
                  </a:schemeClr>
                </a:solidFill>
              </a:rPr>
              <a:t>Persona con resolución de PIA por sexo</a:t>
            </a:r>
          </a:p>
        </c:rich>
      </c:tx>
      <c:layout>
        <c:manualLayout>
          <c:xMode val="edge"/>
          <c:yMode val="edge"/>
          <c:x val="0.17933349240435856"/>
          <c:y val="2.6316093748193371E-3"/>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151356080489938"/>
          <c:y val="0.16205626279093968"/>
          <c:w val="0.70355205599300086"/>
          <c:h val="0.75589024940164407"/>
        </c:manualLayout>
      </c:layout>
      <c:pie3DChart>
        <c:varyColors val="1"/>
        <c:ser>
          <c:idx val="0"/>
          <c:order val="0"/>
          <c:explosion val="4"/>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F66-44C6-9485-4914140F6EF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1048079</c:v>
                </c:pt>
                <c:pt idx="1">
                  <c:v>626659</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sz="1100">
                <a:solidFill>
                  <a:schemeClr val="accent1">
                    <a:lumMod val="50000"/>
                  </a:schemeClr>
                </a:solidFill>
                <a:latin typeface="+mn-lt"/>
              </a:rPr>
              <a:t>Distribución por Grado de dependencia de cada tramo de edad. Mujeres</a:t>
            </a:r>
          </a:p>
        </c:rich>
      </c:tx>
      <c:layout>
        <c:manualLayout>
          <c:xMode val="edge"/>
          <c:yMode val="edge"/>
          <c:x val="0.17140744957081169"/>
          <c:y val="1.3981735429138773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551</c:v>
                </c:pt>
                <c:pt idx="1">
                  <c:v>10924</c:v>
                </c:pt>
                <c:pt idx="2">
                  <c:v>6345</c:v>
                </c:pt>
                <c:pt idx="3">
                  <c:v>8636</c:v>
                </c:pt>
                <c:pt idx="4">
                  <c:v>8513</c:v>
                </c:pt>
                <c:pt idx="5">
                  <c:v>11848</c:v>
                </c:pt>
                <c:pt idx="6">
                  <c:v>40391</c:v>
                </c:pt>
                <c:pt idx="7">
                  <c:v>190113</c:v>
                </c:pt>
              </c:numCache>
            </c:numRef>
          </c:val>
          <c:extLst>
            <c:ext xmlns:c15="http://schemas.microsoft.com/office/drawing/2012/chart" uri="{02D57815-91ED-43cb-92C2-25804820EDAC}">
              <c15:datalabelsRange>
                <c15:f>'46aperfpb_graf'!$V$12:$AC$12</c15:f>
                <c15:dlblRangeCache>
                  <c:ptCount val="8"/>
                  <c:pt idx="0">
                    <c:v>33%</c:v>
                  </c:pt>
                  <c:pt idx="1">
                    <c:v>31%</c:v>
                  </c:pt>
                  <c:pt idx="2">
                    <c:v>28%</c:v>
                  </c:pt>
                  <c:pt idx="3">
                    <c:v>29%</c:v>
                  </c:pt>
                  <c:pt idx="4">
                    <c:v>24%</c:v>
                  </c:pt>
                  <c:pt idx="5">
                    <c:v>20%</c:v>
                  </c:pt>
                  <c:pt idx="6">
                    <c:v>20%</c:v>
                  </c:pt>
                  <c:pt idx="7">
                    <c:v>29%</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777</c:v>
                </c:pt>
                <c:pt idx="1">
                  <c:v>13577</c:v>
                </c:pt>
                <c:pt idx="2">
                  <c:v>8286</c:v>
                </c:pt>
                <c:pt idx="3">
                  <c:v>11382</c:v>
                </c:pt>
                <c:pt idx="4">
                  <c:v>13156</c:v>
                </c:pt>
                <c:pt idx="5">
                  <c:v>22073</c:v>
                </c:pt>
                <c:pt idx="6">
                  <c:v>71019</c:v>
                </c:pt>
                <c:pt idx="7">
                  <c:v>248887</c:v>
                </c:pt>
              </c:numCache>
            </c:numRef>
          </c:val>
          <c:extLst>
            <c:ext xmlns:c15="http://schemas.microsoft.com/office/drawing/2012/chart" uri="{02D57815-91ED-43cb-92C2-25804820EDAC}">
              <c15:datalabelsRange>
                <c15:f>'46aperfpb_graf'!$V$13:$AC$13</c15:f>
                <c15:dlblRangeCache>
                  <c:ptCount val="8"/>
                  <c:pt idx="0">
                    <c:v>46%</c:v>
                  </c:pt>
                  <c:pt idx="1">
                    <c:v>38%</c:v>
                  </c:pt>
                  <c:pt idx="2">
                    <c:v>37%</c:v>
                  </c:pt>
                  <c:pt idx="3">
                    <c:v>38%</c:v>
                  </c:pt>
                  <c:pt idx="4">
                    <c:v>37%</c:v>
                  </c:pt>
                  <c:pt idx="5">
                    <c:v>38%</c:v>
                  </c:pt>
                  <c:pt idx="6">
                    <c:v>35%</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355</c:v>
                </c:pt>
                <c:pt idx="1">
                  <c:v>10861</c:v>
                </c:pt>
                <c:pt idx="2">
                  <c:v>7716</c:v>
                </c:pt>
                <c:pt idx="3">
                  <c:v>9588</c:v>
                </c:pt>
                <c:pt idx="4">
                  <c:v>13565</c:v>
                </c:pt>
                <c:pt idx="5">
                  <c:v>24491</c:v>
                </c:pt>
                <c:pt idx="6">
                  <c:v>90540</c:v>
                </c:pt>
                <c:pt idx="7">
                  <c:v>224485</c:v>
                </c:pt>
              </c:numCache>
            </c:numRef>
          </c:val>
          <c:extLst>
            <c:ext xmlns:c15="http://schemas.microsoft.com/office/drawing/2012/chart" uri="{02D57815-91ED-43cb-92C2-25804820EDAC}">
              <c15:datalabelsRange>
                <c15:f>'46aperfpb_graf'!$V$14:$AC$14</c15:f>
                <c15:dlblRangeCache>
                  <c:ptCount val="8"/>
                  <c:pt idx="0">
                    <c:v>21%</c:v>
                  </c:pt>
                  <c:pt idx="1">
                    <c:v>31%</c:v>
                  </c:pt>
                  <c:pt idx="2">
                    <c:v>35%</c:v>
                  </c:pt>
                  <c:pt idx="3">
                    <c:v>32%</c:v>
                  </c:pt>
                  <c:pt idx="4">
                    <c:v>38%</c:v>
                  </c:pt>
                  <c:pt idx="5">
                    <c:v>42%</c:v>
                  </c:pt>
                  <c:pt idx="6">
                    <c:v>45%</c:v>
                  </c:pt>
                  <c:pt idx="7">
                    <c:v>34%</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sz="1000" b="1" i="0" baseline="0">
                <a:solidFill>
                  <a:schemeClr val="accent1">
                    <a:lumMod val="50000"/>
                  </a:schemeClr>
                </a:solidFill>
                <a:effectLst/>
              </a:rPr>
              <a:t>Distribución por Grado de dependencia de cada tramo de edad. Hombres</a:t>
            </a:r>
            <a:endParaRPr lang="es-ES" sz="400">
              <a:solidFill>
                <a:schemeClr val="accent1">
                  <a:lumMod val="50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716</c:v>
                </c:pt>
                <c:pt idx="1">
                  <c:v>23760</c:v>
                </c:pt>
                <c:pt idx="2">
                  <c:v>10239</c:v>
                </c:pt>
                <c:pt idx="3">
                  <c:v>10656</c:v>
                </c:pt>
                <c:pt idx="4">
                  <c:v>9663</c:v>
                </c:pt>
                <c:pt idx="5">
                  <c:v>13164</c:v>
                </c:pt>
                <c:pt idx="6">
                  <c:v>30758</c:v>
                </c:pt>
                <c:pt idx="7">
                  <c:v>61933</c:v>
                </c:pt>
              </c:numCache>
            </c:numRef>
          </c:val>
          <c:extLst>
            <c:ext xmlns:c15="http://schemas.microsoft.com/office/drawing/2012/chart" uri="{02D57815-91ED-43cb-92C2-25804820EDAC}">
              <c15:datalabelsRange>
                <c15:f>'46aperfpb_graf'!$V$16:$AC$16</c15:f>
                <c15:dlblRangeCache>
                  <c:ptCount val="8"/>
                  <c:pt idx="0">
                    <c:v>34%</c:v>
                  </c:pt>
                  <c:pt idx="1">
                    <c:v>29%</c:v>
                  </c:pt>
                  <c:pt idx="2">
                    <c:v>28%</c:v>
                  </c:pt>
                  <c:pt idx="3">
                    <c:v>27%</c:v>
                  </c:pt>
                  <c:pt idx="4">
                    <c:v>24%</c:v>
                  </c:pt>
                  <c:pt idx="5">
                    <c:v>22%</c:v>
                  </c:pt>
                  <c:pt idx="6">
                    <c:v>24%</c:v>
                  </c:pt>
                  <c:pt idx="7">
                    <c:v>26%</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953</c:v>
                </c:pt>
                <c:pt idx="1">
                  <c:v>33959</c:v>
                </c:pt>
                <c:pt idx="2">
                  <c:v>13413</c:v>
                </c:pt>
                <c:pt idx="3">
                  <c:v>14898</c:v>
                </c:pt>
                <c:pt idx="4">
                  <c:v>15365</c:v>
                </c:pt>
                <c:pt idx="5">
                  <c:v>23458</c:v>
                </c:pt>
                <c:pt idx="6">
                  <c:v>48840</c:v>
                </c:pt>
                <c:pt idx="7">
                  <c:v>87138</c:v>
                </c:pt>
              </c:numCache>
            </c:numRef>
          </c:val>
          <c:extLst>
            <c:ext xmlns:c15="http://schemas.microsoft.com/office/drawing/2012/chart" uri="{02D57815-91ED-43cb-92C2-25804820EDAC}">
              <c15:datalabelsRange>
                <c15:f>'46aperfpb_graf'!$V$17:$AC$17</c15:f>
                <c15:dlblRangeCache>
                  <c:ptCount val="8"/>
                  <c:pt idx="0">
                    <c:v>46%</c:v>
                  </c:pt>
                  <c:pt idx="1">
                    <c:v>41%</c:v>
                  </c:pt>
                  <c:pt idx="2">
                    <c:v>36%</c:v>
                  </c:pt>
                  <c:pt idx="3">
                    <c:v>38%</c:v>
                  </c:pt>
                  <c:pt idx="4">
                    <c:v>38%</c:v>
                  </c:pt>
                  <c:pt idx="5">
                    <c:v>39%</c:v>
                  </c:pt>
                  <c:pt idx="6">
                    <c:v>38%</c:v>
                  </c:pt>
                  <c:pt idx="7">
                    <c:v>37%</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421</c:v>
                </c:pt>
                <c:pt idx="1">
                  <c:v>24866</c:v>
                </c:pt>
                <c:pt idx="2">
                  <c:v>13293</c:v>
                </c:pt>
                <c:pt idx="3">
                  <c:v>13397</c:v>
                </c:pt>
                <c:pt idx="4">
                  <c:v>14979</c:v>
                </c:pt>
                <c:pt idx="5">
                  <c:v>23525</c:v>
                </c:pt>
                <c:pt idx="6">
                  <c:v>48681</c:v>
                </c:pt>
                <c:pt idx="7">
                  <c:v>88584</c:v>
                </c:pt>
              </c:numCache>
            </c:numRef>
          </c:val>
          <c:extLst>
            <c:ext xmlns:c15="http://schemas.microsoft.com/office/drawing/2012/chart" uri="{02D57815-91ED-43cb-92C2-25804820EDAC}">
              <c15:datalabelsRange>
                <c15:f>'46aperfpb_graf'!$V$18:$AC$18</c15:f>
                <c15:dlblRangeCache>
                  <c:ptCount val="8"/>
                  <c:pt idx="0">
                    <c:v>20%</c:v>
                  </c:pt>
                  <c:pt idx="1">
                    <c:v>30%</c:v>
                  </c:pt>
                  <c:pt idx="2">
                    <c:v>36%</c:v>
                  </c:pt>
                  <c:pt idx="3">
                    <c:v>34%</c:v>
                  </c:pt>
                  <c:pt idx="4">
                    <c:v>37%</c:v>
                  </c:pt>
                  <c:pt idx="5">
                    <c:v>39%</c:v>
                  </c:pt>
                  <c:pt idx="6">
                    <c:v>38%</c:v>
                  </c:pt>
                  <c:pt idx="7">
                    <c:v>37%</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1000">
              <a:solidFill>
                <a:schemeClr val="accent1"/>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0.36246084641465487</c:v>
                </c:pt>
                <c:pt idx="1">
                  <c:v>0.22858979953880756</c:v>
                </c:pt>
                <c:pt idx="2">
                  <c:v>0.20151346521818844</c:v>
                </c:pt>
                <c:pt idx="3">
                  <c:v>4.219420178331186E-2</c:v>
                </c:pt>
                <c:pt idx="4">
                  <c:v>3.2390634643143956E-2</c:v>
                </c:pt>
                <c:pt idx="5">
                  <c:v>1.6745985224282584E-2</c:v>
                </c:pt>
                <c:pt idx="6">
                  <c:v>1.7533575894044525E-2</c:v>
                </c:pt>
                <c:pt idx="7">
                  <c:v>1.1737683243943944E-2</c:v>
                </c:pt>
                <c:pt idx="8">
                  <c:v>8.6833808039622262E-2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total registradas sobre la población </a:t>
            </a: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744-430B-8F54-4B092B94DB7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744-430B-8F54-4B092B94DB7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744-430B-8F54-4B092B94DB7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191B-4F4C-A595-A2446EE9034E}"/>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744-430B-8F54-4B092B94DB7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744-430B-8F54-4B092B94DB7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744-430B-8F54-4B092B94DB7A}"/>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2744-430B-8F54-4B092B94DB7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2744-430B-8F54-4B092B94DB7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2744-430B-8F54-4B092B94DB7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744-430B-8F54-4B092B94DB7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191B-4F4C-A595-A2446EE9034E}"/>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191B-4F4C-A595-A2446EE9034E}"/>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744-430B-8F54-4B092B94DB7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744-430B-8F54-4B092B94DB7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744-430B-8F54-4B092B94DB7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744-430B-8F54-4B092B94DB7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744-430B-8F54-4B092B94DB7A}"/>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Andalucía</c:v>
                </c:pt>
                <c:pt idx="4">
                  <c:v>Cataluña</c:v>
                </c:pt>
                <c:pt idx="5">
                  <c:v>Asturias, Principado de</c:v>
                </c:pt>
                <c:pt idx="6">
                  <c:v>Castilla - La Mancha</c:v>
                </c:pt>
                <c:pt idx="7">
                  <c:v>TOTAL</c:v>
                </c:pt>
                <c:pt idx="8">
                  <c:v>Murcia, Región de</c:v>
                </c:pt>
                <c:pt idx="9">
                  <c:v>Rioja, La</c:v>
                </c:pt>
                <c:pt idx="10">
                  <c:v>Aragón</c:v>
                </c:pt>
                <c:pt idx="11">
                  <c:v>Comunitat Valenciana</c:v>
                </c:pt>
                <c:pt idx="12">
                  <c:v>Balears, Illes</c:v>
                </c:pt>
                <c:pt idx="13">
                  <c:v>Madrid, Comunidad de</c:v>
                </c:pt>
                <c:pt idx="14">
                  <c:v>Cantabria</c:v>
                </c:pt>
                <c:pt idx="15">
                  <c:v>Canarias</c:v>
                </c:pt>
                <c:pt idx="16">
                  <c:v>Galicia</c:v>
                </c:pt>
                <c:pt idx="17">
                  <c:v>Navarra, Comunidad Foral de</c:v>
                </c:pt>
                <c:pt idx="18">
                  <c:v>Ceuta y Melilla</c:v>
                </c:pt>
              </c:strCache>
            </c:strRef>
          </c:cat>
          <c:val>
            <c:numRef>
              <c:f>'24asolcasaad_pobl'!$AF$11:$AF$29</c:f>
              <c:numCache>
                <c:formatCode>0.00</c:formatCode>
                <c:ptCount val="19"/>
                <c:pt idx="0">
                  <c:v>6.6882640123503831</c:v>
                </c:pt>
                <c:pt idx="1">
                  <c:v>5.8588591582055258</c:v>
                </c:pt>
                <c:pt idx="2">
                  <c:v>5.3845910282236034</c:v>
                </c:pt>
                <c:pt idx="3">
                  <c:v>5.3462987654426275</c:v>
                </c:pt>
                <c:pt idx="4">
                  <c:v>5.1802003070853404</c:v>
                </c:pt>
                <c:pt idx="5">
                  <c:v>4.8858863118739704</c:v>
                </c:pt>
                <c:pt idx="6">
                  <c:v>4.8804586954906419</c:v>
                </c:pt>
                <c:pt idx="7">
                  <c:v>4.7520027001953684</c:v>
                </c:pt>
                <c:pt idx="8">
                  <c:v>4.6707318072147945</c:v>
                </c:pt>
                <c:pt idx="9">
                  <c:v>4.6085868244783557</c:v>
                </c:pt>
                <c:pt idx="10">
                  <c:v>4.5159791619797733</c:v>
                </c:pt>
                <c:pt idx="11">
                  <c:v>4.4061931931500178</c:v>
                </c:pt>
                <c:pt idx="12">
                  <c:v>4.056426241995001</c:v>
                </c:pt>
                <c:pt idx="13">
                  <c:v>3.9198828881992207</c:v>
                </c:pt>
                <c:pt idx="14">
                  <c:v>3.8522766132713859</c:v>
                </c:pt>
                <c:pt idx="15">
                  <c:v>3.646165819486415</c:v>
                </c:pt>
                <c:pt idx="16">
                  <c:v>3.6460568429916518</c:v>
                </c:pt>
                <c:pt idx="17">
                  <c:v>3.4962141041801322</c:v>
                </c:pt>
                <c:pt idx="18">
                  <c:v>3.4512465276556843</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latin typeface="+mn-lt"/>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0.27488024377332182</c:v>
                </c:pt>
                <c:pt idx="1">
                  <c:v>0.47664527624630404</c:v>
                </c:pt>
                <c:pt idx="2">
                  <c:v>0.17579568490232281</c:v>
                </c:pt>
                <c:pt idx="3">
                  <c:v>6.3648336324549054E-2</c:v>
                </c:pt>
                <c:pt idx="4">
                  <c:v>9.0304587535023056E-3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solidFill>
                <a:latin typeface="Verdana"/>
                <a:ea typeface="Verdana"/>
                <a:cs typeface="Verdana"/>
              </a:defRPr>
            </a:pPr>
            <a:r>
              <a:rPr lang="es-ES">
                <a:solidFill>
                  <a:schemeClr val="accent1"/>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7030A0"/>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0.27813933804365215</c:v>
                </c:pt>
                <c:pt idx="1">
                  <c:v>0.72186066195634779</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chemeClr val="accent1">
                <a:lumMod val="50000"/>
              </a:schemeClr>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0.18929878450574295</c:v>
                </c:pt>
                <c:pt idx="1">
                  <c:v>0.2990030732328911</c:v>
                </c:pt>
                <c:pt idx="2">
                  <c:v>0.26460942158616579</c:v>
                </c:pt>
                <c:pt idx="3">
                  <c:v>0.29610211165750649</c:v>
                </c:pt>
                <c:pt idx="4">
                  <c:v>0.25905237563251626</c:v>
                </c:pt>
                <c:pt idx="5">
                  <c:v>0.28096520298260147</c:v>
                </c:pt>
                <c:pt idx="6">
                  <c:v>0.25575785277164115</c:v>
                </c:pt>
                <c:pt idx="7">
                  <c:v>0.25472838591428459</c:v>
                </c:pt>
                <c:pt idx="8">
                  <c:v>0.3477409542013648</c:v>
                </c:pt>
                <c:pt idx="9">
                  <c:v>0.27550983288103781</c:v>
                </c:pt>
                <c:pt idx="10">
                  <c:v>0.19060920457568503</c:v>
                </c:pt>
                <c:pt idx="11">
                  <c:v>0.21439645033679033</c:v>
                </c:pt>
                <c:pt idx="12">
                  <c:v>0.26244735198501035</c:v>
                </c:pt>
                <c:pt idx="13">
                  <c:v>0.28394946767234691</c:v>
                </c:pt>
                <c:pt idx="14">
                  <c:v>0.28595474097624834</c:v>
                </c:pt>
                <c:pt idx="15">
                  <c:v>0.33663946841256659</c:v>
                </c:pt>
                <c:pt idx="16">
                  <c:v>0.2824858757062147</c:v>
                </c:pt>
                <c:pt idx="17">
                  <c:v>0.15789473684210525</c:v>
                </c:pt>
                <c:pt idx="18">
                  <c:v>0.10540069686411149</c:v>
                </c:pt>
                <c:pt idx="19">
                  <c:v>0.27813933804365215</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0.81070121549425711</c:v>
                </c:pt>
                <c:pt idx="1">
                  <c:v>0.7009969267671089</c:v>
                </c:pt>
                <c:pt idx="2">
                  <c:v>0.73539057841383426</c:v>
                </c:pt>
                <c:pt idx="3">
                  <c:v>0.70389788834249345</c:v>
                </c:pt>
                <c:pt idx="4">
                  <c:v>0.74094762436748374</c:v>
                </c:pt>
                <c:pt idx="5">
                  <c:v>0.71903479701739847</c:v>
                </c:pt>
                <c:pt idx="6">
                  <c:v>0.74424214722835891</c:v>
                </c:pt>
                <c:pt idx="7">
                  <c:v>0.74527161408571541</c:v>
                </c:pt>
                <c:pt idx="8">
                  <c:v>0.65225904579863514</c:v>
                </c:pt>
                <c:pt idx="9">
                  <c:v>0.72449016711896219</c:v>
                </c:pt>
                <c:pt idx="10">
                  <c:v>0.80939079542431502</c:v>
                </c:pt>
                <c:pt idx="11">
                  <c:v>0.78560354966320967</c:v>
                </c:pt>
                <c:pt idx="12">
                  <c:v>0.73755264801498965</c:v>
                </c:pt>
                <c:pt idx="13">
                  <c:v>0.71605053232765314</c:v>
                </c:pt>
                <c:pt idx="14">
                  <c:v>0.7140452590237516</c:v>
                </c:pt>
                <c:pt idx="15">
                  <c:v>0.66336053158743347</c:v>
                </c:pt>
                <c:pt idx="16">
                  <c:v>0.71751412429378536</c:v>
                </c:pt>
                <c:pt idx="17">
                  <c:v>0.84210526315789469</c:v>
                </c:pt>
                <c:pt idx="18">
                  <c:v>0.89459930313588854</c:v>
                </c:pt>
                <c:pt idx="19">
                  <c:v>0.72186066195634779</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FFFF99"/>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0.27813933804365215</c:v>
                </c:pt>
                <c:pt idx="1">
                  <c:v>0.27813933804365215</c:v>
                </c:pt>
                <c:pt idx="2">
                  <c:v>0.27813933804365215</c:v>
                </c:pt>
                <c:pt idx="3">
                  <c:v>0.27813933804365215</c:v>
                </c:pt>
                <c:pt idx="4">
                  <c:v>0.27813933804365215</c:v>
                </c:pt>
                <c:pt idx="5">
                  <c:v>0.27813933804365215</c:v>
                </c:pt>
                <c:pt idx="6">
                  <c:v>0.27813933804365215</c:v>
                </c:pt>
                <c:pt idx="7">
                  <c:v>0.27813933804365215</c:v>
                </c:pt>
                <c:pt idx="8">
                  <c:v>0.27813933804365215</c:v>
                </c:pt>
                <c:pt idx="9">
                  <c:v>0.27813933804365215</c:v>
                </c:pt>
                <c:pt idx="10">
                  <c:v>0.27813933804365215</c:v>
                </c:pt>
                <c:pt idx="11">
                  <c:v>0.27813933804365215</c:v>
                </c:pt>
                <c:pt idx="12">
                  <c:v>0.27813933804365215</c:v>
                </c:pt>
                <c:pt idx="13">
                  <c:v>0.27813933804365215</c:v>
                </c:pt>
                <c:pt idx="14">
                  <c:v>0.27813933804365215</c:v>
                </c:pt>
                <c:pt idx="15">
                  <c:v>0.27813933804365215</c:v>
                </c:pt>
                <c:pt idx="16">
                  <c:v>0.27813933804365215</c:v>
                </c:pt>
                <c:pt idx="17">
                  <c:v>0.27813933804365215</c:v>
                </c:pt>
                <c:pt idx="18">
                  <c:v>0.27813933804365215</c:v>
                </c:pt>
                <c:pt idx="19">
                  <c:v>0.27813933804365215</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2.476190476190476E-3</c:v>
                </c:pt>
                <c:pt idx="1">
                  <c:v>0.2354112554112554</c:v>
                </c:pt>
                <c:pt idx="2">
                  <c:v>3.9659451659451658E-2</c:v>
                </c:pt>
                <c:pt idx="3">
                  <c:v>0.52533910533910533</c:v>
                </c:pt>
                <c:pt idx="4">
                  <c:v>0.14681673881673882</c:v>
                </c:pt>
                <c:pt idx="5">
                  <c:v>4.7924963924963926E-2</c:v>
                </c:pt>
                <c:pt idx="6">
                  <c:v>5.0793650793650791E-4</c:v>
                </c:pt>
                <c:pt idx="7">
                  <c:v>1.0966810966810967E-3</c:v>
                </c:pt>
                <c:pt idx="8">
                  <c:v>1.7316017316017316E-4</c:v>
                </c:pt>
                <c:pt idx="9">
                  <c:v>5.9451659451659449E-4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4.6998002584890141E-4</c:v>
                </c:pt>
                <c:pt idx="1">
                  <c:v>1.6831159675713782E-2</c:v>
                </c:pt>
                <c:pt idx="2">
                  <c:v>4.5000587475032314E-2</c:v>
                </c:pt>
                <c:pt idx="3">
                  <c:v>0.5972271178474915</c:v>
                </c:pt>
                <c:pt idx="4">
                  <c:v>0.11438138879097638</c:v>
                </c:pt>
                <c:pt idx="5">
                  <c:v>0.19824344965338972</c:v>
                </c:pt>
                <c:pt idx="6">
                  <c:v>5.8747503231112676E-5</c:v>
                </c:pt>
                <c:pt idx="7">
                  <c:v>1.6214310891787098E-2</c:v>
                </c:pt>
                <c:pt idx="8">
                  <c:v>2.0561626130889438E-4</c:v>
                </c:pt>
                <c:pt idx="9">
                  <c:v>1.1367641875220304E-2</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2.1465541775803269E-3</c:v>
                </c:pt>
                <c:pt idx="1">
                  <c:v>0.19949929814913969</c:v>
                </c:pt>
                <c:pt idx="2">
                  <c:v>4.0533696076870761E-2</c:v>
                </c:pt>
                <c:pt idx="3">
                  <c:v>0.5371064449686217</c:v>
                </c:pt>
                <c:pt idx="4">
                  <c:v>0.14147962703018199</c:v>
                </c:pt>
                <c:pt idx="5">
                  <c:v>7.2606592091997935E-2</c:v>
                </c:pt>
                <c:pt idx="6">
                  <c:v>4.341345527690549E-4</c:v>
                </c:pt>
                <c:pt idx="7">
                  <c:v>3.5791982017182081E-3</c:v>
                </c:pt>
                <c:pt idx="8">
                  <c:v>1.7847753836061145E-4</c:v>
                </c:pt>
                <c:pt idx="9">
                  <c:v>2.4359772127596968E-3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1.7786428619370428E-3</c:v>
                </c:pt>
                <c:pt idx="1">
                  <c:v>1.7222632391435667E-2</c:v>
                </c:pt>
                <c:pt idx="2">
                  <c:v>4.6003087455533928E-2</c:v>
                </c:pt>
                <c:pt idx="3">
                  <c:v>2.6619236190348346E-2</c:v>
                </c:pt>
                <c:pt idx="4">
                  <c:v>0.11845090274515069</c:v>
                </c:pt>
                <c:pt idx="5">
                  <c:v>0.44861400093966036</c:v>
                </c:pt>
                <c:pt idx="6">
                  <c:v>0.169501308812672</c:v>
                </c:pt>
                <c:pt idx="7">
                  <c:v>0.16911873280085912</c:v>
                </c:pt>
                <c:pt idx="8">
                  <c:v>3.3559299281830994E-4</c:v>
                </c:pt>
                <c:pt idx="9">
                  <c:v>2.3558628095845359E-3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9.1528991808155239E-5</c:v>
                </c:pt>
                <c:pt idx="1">
                  <c:v>1.0068189098897077E-3</c:v>
                </c:pt>
                <c:pt idx="2">
                  <c:v>1.555992860738639E-3</c:v>
                </c:pt>
                <c:pt idx="3">
                  <c:v>2.787057800558327E-2</c:v>
                </c:pt>
                <c:pt idx="4">
                  <c:v>3.3133495034552193E-2</c:v>
                </c:pt>
                <c:pt idx="5">
                  <c:v>0.50903848794105533</c:v>
                </c:pt>
                <c:pt idx="6">
                  <c:v>8.1369273717450008E-2</c:v>
                </c:pt>
                <c:pt idx="7">
                  <c:v>0.31531737677909477</c:v>
                </c:pt>
                <c:pt idx="8">
                  <c:v>3.2035147132854333E-4</c:v>
                </c:pt>
                <c:pt idx="9">
                  <c:v>3.0296096288499382E-2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1.562774363476734E-3</c:v>
                </c:pt>
                <c:pt idx="1">
                  <c:v>1.5147790459467368E-2</c:v>
                </c:pt>
                <c:pt idx="2">
                  <c:v>4.0316066725197539E-2</c:v>
                </c:pt>
                <c:pt idx="3">
                  <c:v>2.6777875329236173E-2</c:v>
                </c:pt>
                <c:pt idx="4">
                  <c:v>0.10753292361720808</c:v>
                </c:pt>
                <c:pt idx="5">
                  <c:v>0.45631840796019901</c:v>
                </c:pt>
                <c:pt idx="6">
                  <c:v>0.15822066139888791</c:v>
                </c:pt>
                <c:pt idx="7">
                  <c:v>0.18780801872988001</c:v>
                </c:pt>
                <c:pt idx="8">
                  <c:v>3.3362598770851626E-4</c:v>
                </c:pt>
                <c:pt idx="9">
                  <c:v>5.9818554287386595E-3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1.2371862849063274E-3</c:v>
                </c:pt>
                <c:pt idx="1">
                  <c:v>5.6149223699594854E-3</c:v>
                </c:pt>
                <c:pt idx="2">
                  <c:v>1.5906680805938492E-2</c:v>
                </c:pt>
                <c:pt idx="3">
                  <c:v>3.3879870571280966E-2</c:v>
                </c:pt>
                <c:pt idx="4">
                  <c:v>0.1657285803627267</c:v>
                </c:pt>
                <c:pt idx="5">
                  <c:v>3.1038420752100497E-2</c:v>
                </c:pt>
                <c:pt idx="6">
                  <c:v>5.330777388041439E-2</c:v>
                </c:pt>
                <c:pt idx="7">
                  <c:v>8.4822035511325014E-2</c:v>
                </c:pt>
                <c:pt idx="8">
                  <c:v>0.23098675802811539</c:v>
                </c:pt>
                <c:pt idx="9">
                  <c:v>0.37747777143323274</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7.1937270699949638E-5</c:v>
                </c:pt>
                <c:pt idx="2">
                  <c:v>2.8774908279979855E-4</c:v>
                </c:pt>
                <c:pt idx="3">
                  <c:v>1.3452269620890583E-2</c:v>
                </c:pt>
                <c:pt idx="4">
                  <c:v>6.834040716495216E-3</c:v>
                </c:pt>
                <c:pt idx="5">
                  <c:v>1.5754262283288974E-2</c:v>
                </c:pt>
                <c:pt idx="6">
                  <c:v>1.2876771455290986E-2</c:v>
                </c:pt>
                <c:pt idx="7">
                  <c:v>0.16876483706208187</c:v>
                </c:pt>
                <c:pt idx="8">
                  <c:v>0.29724480253219193</c:v>
                </c:pt>
                <c:pt idx="9">
                  <c:v>0.48471332997626071</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1.0404161664665866E-3</c:v>
                </c:pt>
                <c:pt idx="1">
                  <c:v>4.7333219001886471E-3</c:v>
                </c:pt>
                <c:pt idx="2">
                  <c:v>1.3422511861887611E-2</c:v>
                </c:pt>
                <c:pt idx="3">
                  <c:v>3.0629394614988852E-2</c:v>
                </c:pt>
                <c:pt idx="4">
                  <c:v>0.14045618247298919</c:v>
                </c:pt>
                <c:pt idx="5">
                  <c:v>2.8605728005487909E-2</c:v>
                </c:pt>
                <c:pt idx="6">
                  <c:v>4.6875893214428629E-2</c:v>
                </c:pt>
                <c:pt idx="7">
                  <c:v>9.8153547133138966E-2</c:v>
                </c:pt>
                <c:pt idx="8">
                  <c:v>0.24149088206711256</c:v>
                </c:pt>
                <c:pt idx="9">
                  <c:v>0.39459212256331105</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Distribución de la cuantía de las Prestaciones Económicas (euros).</a:t>
            </a:r>
            <a:r>
              <a:rPr lang="en-US" sz="900" b="1" baseline="0"/>
              <a:t> GRADO I</a:t>
            </a:r>
            <a:endParaRPr lang="en-US" sz="900" b="1"/>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'8CuantíaPrest'!$C$12:$C$20</c:f>
              <c:numCache>
                <c:formatCode>0.0%</c:formatCode>
                <c:ptCount val="9"/>
                <c:pt idx="0">
                  <c:v>1.9777304205345094E-2</c:v>
                </c:pt>
                <c:pt idx="1">
                  <c:v>4.2687191543995718E-4</c:v>
                </c:pt>
                <c:pt idx="2">
                  <c:v>2.8764599840415575E-3</c:v>
                </c:pt>
                <c:pt idx="3">
                  <c:v>0.92465710692484759</c:v>
                </c:pt>
                <c:pt idx="4">
                  <c:v>4.9320124383908899E-3</c:v>
                </c:pt>
                <c:pt idx="5">
                  <c:v>2.6860094371529615E-3</c:v>
                </c:pt>
                <c:pt idx="6">
                  <c:v>4.4516173520149999E-2</c:v>
                </c:pt>
                <c:pt idx="7">
                  <c:v>7.8807122850453639E-5</c:v>
                </c:pt>
                <c:pt idx="8">
                  <c:v>4.9254451781533523E-5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'8CuantíaPrest'!$C$28:$C$36</c:f>
              <c:numCache>
                <c:formatCode>0.0%</c:formatCode>
                <c:ptCount val="9"/>
                <c:pt idx="0">
                  <c:v>0</c:v>
                </c:pt>
                <c:pt idx="1">
                  <c:v>1.3336296954878863E-3</c:v>
                </c:pt>
                <c:pt idx="2">
                  <c:v>4.8899755501222494E-3</c:v>
                </c:pt>
                <c:pt idx="3">
                  <c:v>0.13047343854189819</c:v>
                </c:pt>
                <c:pt idx="4">
                  <c:v>0.17826183596354744</c:v>
                </c:pt>
                <c:pt idx="5">
                  <c:v>0.59235385641253613</c:v>
                </c:pt>
                <c:pt idx="6">
                  <c:v>8.1351411424761058E-2</c:v>
                </c:pt>
                <c:pt idx="7">
                  <c:v>4.6677039342076015E-3</c:v>
                </c:pt>
                <c:pt idx="8">
                  <c:v>6.6681484774394314E-3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'8CuantíaPrest'!$I$12:$I$20</c:f>
              <c:numCache>
                <c:formatCode>0.0%</c:formatCode>
                <c:ptCount val="9"/>
                <c:pt idx="0">
                  <c:v>2.1757912622757249E-2</c:v>
                </c:pt>
                <c:pt idx="1">
                  <c:v>6.3790571091207554E-3</c:v>
                </c:pt>
                <c:pt idx="2">
                  <c:v>1.4212481640411254E-2</c:v>
                </c:pt>
                <c:pt idx="3">
                  <c:v>0.24670967370330904</c:v>
                </c:pt>
                <c:pt idx="4">
                  <c:v>0.22411657978861274</c:v>
                </c:pt>
                <c:pt idx="5">
                  <c:v>0.41260835757279035</c:v>
                </c:pt>
                <c:pt idx="6">
                  <c:v>5.9960256890245658E-2</c:v>
                </c:pt>
                <c:pt idx="7">
                  <c:v>3.8447138784091237E-3</c:v>
                </c:pt>
                <c:pt idx="8">
                  <c:v>1.0410966794343807E-2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GRADO II</a:t>
            </a:r>
            <a:endParaRPr lang="en-US" sz="900" b="1"/>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'8CuantíaPrest'!$D$12:$D$20</c:f>
              <c:numCache>
                <c:formatCode>0.0%</c:formatCode>
                <c:ptCount val="9"/>
                <c:pt idx="0">
                  <c:v>1.9540933774052652E-2</c:v>
                </c:pt>
                <c:pt idx="1">
                  <c:v>1.844528390980994E-4</c:v>
                </c:pt>
                <c:pt idx="2">
                  <c:v>1.9367548105300436E-3</c:v>
                </c:pt>
                <c:pt idx="3">
                  <c:v>0.1455074666509267</c:v>
                </c:pt>
                <c:pt idx="4">
                  <c:v>0.23509989965765554</c:v>
                </c:pt>
                <c:pt idx="5">
                  <c:v>0.55635772045803333</c:v>
                </c:pt>
                <c:pt idx="6">
                  <c:v>4.0306634399716677E-2</c:v>
                </c:pt>
                <c:pt idx="7">
                  <c:v>5.6811474442214609E-4</c:v>
                </c:pt>
                <c:pt idx="8">
                  <c:v>4.9802266556486839E-4</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'8CuantíaPrest'!$D$28:$D$36</c:f>
              <c:numCache>
                <c:formatCode>0.0%</c:formatCode>
                <c:ptCount val="9"/>
                <c:pt idx="0">
                  <c:v>2.4366471734892786E-4</c:v>
                </c:pt>
                <c:pt idx="1">
                  <c:v>2.4366471734892786E-4</c:v>
                </c:pt>
                <c:pt idx="2">
                  <c:v>1.2183235867446393E-3</c:v>
                </c:pt>
                <c:pt idx="3">
                  <c:v>5.3849902534113057E-2</c:v>
                </c:pt>
                <c:pt idx="4">
                  <c:v>3.9961013645224169E-2</c:v>
                </c:pt>
                <c:pt idx="5">
                  <c:v>0.1310916179337232</c:v>
                </c:pt>
                <c:pt idx="6">
                  <c:v>0.10014619883040936</c:v>
                </c:pt>
                <c:pt idx="7">
                  <c:v>0.4203216374269006</c:v>
                </c:pt>
                <c:pt idx="8">
                  <c:v>0.25292397660818716</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'8CuantíaPrest'!$J$12:$J$20</c:f>
              <c:numCache>
                <c:formatCode>0.0%</c:formatCode>
                <c:ptCount val="9"/>
                <c:pt idx="0">
                  <c:v>1.4392843931802133E-2</c:v>
                </c:pt>
                <c:pt idx="1">
                  <c:v>1.0985192409007857E-3</c:v>
                </c:pt>
                <c:pt idx="2">
                  <c:v>8.2949412068018518E-3</c:v>
                </c:pt>
                <c:pt idx="3">
                  <c:v>0.13054443958704645</c:v>
                </c:pt>
                <c:pt idx="4">
                  <c:v>0.107128044747845</c:v>
                </c:pt>
                <c:pt idx="5">
                  <c:v>0.17141383910055935</c:v>
                </c:pt>
                <c:pt idx="6">
                  <c:v>0.2410801358576857</c:v>
                </c:pt>
                <c:pt idx="7">
                  <c:v>0.11389851027339677</c:v>
                </c:pt>
                <c:pt idx="8">
                  <c:v>0.21214872605396196</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 GRADO III</a:t>
            </a:r>
            <a:endParaRPr lang="en-US" sz="900" b="1"/>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'8CuantíaPrest'!$E$12:$E$20</c:f>
              <c:numCache>
                <c:formatCode>0.0%</c:formatCode>
                <c:ptCount val="9"/>
                <c:pt idx="0">
                  <c:v>1.7854266710412504E-2</c:v>
                </c:pt>
                <c:pt idx="1">
                  <c:v>1.3720285143317327E-4</c:v>
                </c:pt>
                <c:pt idx="2">
                  <c:v>8.2918244996569928E-4</c:v>
                </c:pt>
                <c:pt idx="3">
                  <c:v>7.3850926119247177E-3</c:v>
                </c:pt>
                <c:pt idx="4">
                  <c:v>0.18398305843051868</c:v>
                </c:pt>
                <c:pt idx="5">
                  <c:v>0.20826796313419035</c:v>
                </c:pt>
                <c:pt idx="6">
                  <c:v>0.53930265159423751</c:v>
                </c:pt>
                <c:pt idx="7">
                  <c:v>4.1286127598651835E-2</c:v>
                </c:pt>
                <c:pt idx="8">
                  <c:v>9.5445461866555312E-4</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'8CuantíaPrest'!$E$28:$E$36</c:f>
              <c:numCache>
                <c:formatCode>0.0%</c:formatCode>
                <c:ptCount val="9"/>
                <c:pt idx="0">
                  <c:v>3.1928480204342275E-4</c:v>
                </c:pt>
                <c:pt idx="1">
                  <c:v>3.1928480204342275E-4</c:v>
                </c:pt>
                <c:pt idx="2">
                  <c:v>0</c:v>
                </c:pt>
                <c:pt idx="3">
                  <c:v>2.2349936143039591E-3</c:v>
                </c:pt>
                <c:pt idx="4">
                  <c:v>5.7471264367816091E-2</c:v>
                </c:pt>
                <c:pt idx="5">
                  <c:v>4.4699872286079183E-2</c:v>
                </c:pt>
                <c:pt idx="6">
                  <c:v>4.7573435504469984E-2</c:v>
                </c:pt>
                <c:pt idx="7">
                  <c:v>0.17241379310344829</c:v>
                </c:pt>
                <c:pt idx="8">
                  <c:v>0.67496807151979565</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'8CuantíaPrest'!$K$12:$K$20</c:f>
              <c:numCache>
                <c:formatCode>0.0%</c:formatCode>
                <c:ptCount val="9"/>
                <c:pt idx="0">
                  <c:v>1.3042862476985077E-2</c:v>
                </c:pt>
                <c:pt idx="1">
                  <c:v>3.6051347419109787E-4</c:v>
                </c:pt>
                <c:pt idx="2">
                  <c:v>6.5536199415453149E-3</c:v>
                </c:pt>
                <c:pt idx="3">
                  <c:v>1.3261745657743958E-2</c:v>
                </c:pt>
                <c:pt idx="4">
                  <c:v>0.1770507422714924</c:v>
                </c:pt>
                <c:pt idx="5">
                  <c:v>8.8287174733155657E-2</c:v>
                </c:pt>
                <c:pt idx="6">
                  <c:v>0.14684486332676683</c:v>
                </c:pt>
                <c:pt idx="7">
                  <c:v>0.18759576139158202</c:v>
                </c:pt>
                <c:pt idx="8">
                  <c:v>0.36700271672653767</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chemeClr val="accent1">
                    <a:lumMod val="50000"/>
                  </a:schemeClr>
                </a:solidFill>
                <a:latin typeface="+mn-lt"/>
              </a:defRPr>
            </a:pPr>
            <a:r>
              <a:rPr lang="en-US" sz="1100" b="1">
                <a:solidFill>
                  <a:schemeClr val="accent1">
                    <a:lumMod val="50000"/>
                  </a:schemeClr>
                </a:solidFill>
                <a:latin typeface="+mn-lt"/>
              </a:rPr>
              <a:t>Tiempo medio desde la Solicitud de dependencia</a:t>
            </a:r>
            <a:r>
              <a:rPr lang="en-US" sz="1100" b="1" baseline="0">
                <a:solidFill>
                  <a:schemeClr val="accent1">
                    <a:lumMod val="50000"/>
                  </a:schemeClr>
                </a:solidFill>
                <a:latin typeface="+mn-lt"/>
              </a:rPr>
              <a:t> hasta la Resolución de Prestación (días)</a:t>
            </a:r>
            <a:endParaRPr lang="en-US" sz="1100" b="1">
              <a:solidFill>
                <a:schemeClr val="accent1">
                  <a:lumMod val="50000"/>
                </a:schemeClr>
              </a:solidFill>
              <a:latin typeface="+mn-lt"/>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F0B9-4BE1-AAFB-F7F36F8DDAB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F0B9-4BE1-AAFB-F7F36F8DDAB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EB0C-40A5-8815-DFB2ED7300EB}"/>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F0B9-4BE1-AAFB-F7F36F8DDAB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54D3-47CB-B024-215BA3F11768}"/>
              </c:ext>
            </c:extLst>
          </c:dPt>
          <c:dPt>
            <c:idx val="5"/>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F0B9-4BE1-AAFB-F7F36F8DDAB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F0B9-4BE1-AAFB-F7F36F8DDAB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F0B9-4BE1-AAFB-F7F36F8DDAB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F0B9-4BE1-AAFB-F7F36F8DDAB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EB0C-40A5-8815-DFB2ED7300EB}"/>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EB0C-40A5-8815-DFB2ED7300EB}"/>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EB0C-40A5-8815-DFB2ED7300EB}"/>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EB0C-40A5-8815-DFB2ED7300EB}"/>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EB0C-40A5-8815-DFB2ED7300EB}"/>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EB0C-40A5-8815-DFB2ED7300EB}"/>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EB0C-40A5-8815-DFB2ED7300EB}"/>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EB0C-40A5-8815-DFB2ED7300EB}"/>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EB0C-40A5-8815-DFB2ED7300EB}"/>
              </c:ext>
            </c:extLst>
          </c:dPt>
          <c:dPt>
            <c:idx val="1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EB0C-40A5-8815-DFB2ED7300EB}"/>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sz="900">
                    <a:solidFill>
                      <a:schemeClr val="accent1"/>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'9TiempoEspera'!$P$13:$P$32</c:f>
              <c:strCache>
                <c:ptCount val="20"/>
                <c:pt idx="0">
                  <c:v>Murcia, Región de</c:v>
                </c:pt>
                <c:pt idx="1">
                  <c:v>Andalucía</c:v>
                </c:pt>
                <c:pt idx="2">
                  <c:v>Canarias</c:v>
                </c:pt>
                <c:pt idx="3">
                  <c:v>Asturias, Principado de</c:v>
                </c:pt>
                <c:pt idx="4">
                  <c:v>Madrid, Comunidad de*</c:v>
                </c:pt>
                <c:pt idx="5">
                  <c:v>TOTAL</c:v>
                </c:pt>
                <c:pt idx="6">
                  <c:v>Galicia</c:v>
                </c:pt>
                <c:pt idx="7">
                  <c:v>Comunitat Valenciana</c:v>
                </c:pt>
                <c:pt idx="8">
                  <c:v>Cataluña</c:v>
                </c:pt>
                <c:pt idx="9">
                  <c:v>Extremadura</c:v>
                </c:pt>
                <c:pt idx="10">
                  <c:v>Balears, Illes</c:v>
                </c:pt>
                <c:pt idx="11">
                  <c:v>Melilla</c:v>
                </c:pt>
                <c:pt idx="12">
                  <c:v>Navarra, Comunidad Foral de</c:v>
                </c:pt>
                <c:pt idx="13">
                  <c:v>Cantabria</c:v>
                </c:pt>
                <c:pt idx="14">
                  <c:v>Castilla - La Mancha</c:v>
                </c:pt>
                <c:pt idx="15">
                  <c:v>Rioja, La</c:v>
                </c:pt>
                <c:pt idx="16">
                  <c:v>Aragón</c:v>
                </c:pt>
                <c:pt idx="17">
                  <c:v>País Vasco*</c:v>
                </c:pt>
                <c:pt idx="18">
                  <c:v>Castilla y León*</c:v>
                </c:pt>
                <c:pt idx="19">
                  <c:v>Ceuta</c:v>
                </c:pt>
              </c:strCache>
            </c:strRef>
          </c:cat>
          <c:val>
            <c:numRef>
              <c:f>'9TiempoEspera'!$Q$13:$Q$32</c:f>
              <c:numCache>
                <c:formatCode>#,##0</c:formatCode>
                <c:ptCount val="20"/>
                <c:pt idx="0">
                  <c:v>553.61</c:v>
                </c:pt>
                <c:pt idx="1">
                  <c:v>476.75</c:v>
                </c:pt>
                <c:pt idx="2">
                  <c:v>391.42</c:v>
                </c:pt>
                <c:pt idx="3">
                  <c:v>354.67</c:v>
                </c:pt>
                <c:pt idx="4">
                  <c:v>349.2</c:v>
                </c:pt>
                <c:pt idx="5">
                  <c:v>332.6</c:v>
                </c:pt>
                <c:pt idx="6">
                  <c:v>316.91000000000003</c:v>
                </c:pt>
                <c:pt idx="7">
                  <c:v>296.54000000000002</c:v>
                </c:pt>
                <c:pt idx="8">
                  <c:v>265.89999999999998</c:v>
                </c:pt>
                <c:pt idx="9">
                  <c:v>259.73</c:v>
                </c:pt>
                <c:pt idx="10">
                  <c:v>208.27</c:v>
                </c:pt>
                <c:pt idx="11">
                  <c:v>206.56</c:v>
                </c:pt>
                <c:pt idx="12">
                  <c:v>201.66</c:v>
                </c:pt>
                <c:pt idx="13">
                  <c:v>183.21</c:v>
                </c:pt>
                <c:pt idx="14">
                  <c:v>165.71</c:v>
                </c:pt>
                <c:pt idx="15">
                  <c:v>156.51</c:v>
                </c:pt>
                <c:pt idx="16">
                  <c:v>134.16999999999999</c:v>
                </c:pt>
                <c:pt idx="17">
                  <c:v>130.18</c:v>
                </c:pt>
                <c:pt idx="18">
                  <c:v>113.62</c:v>
                </c:pt>
                <c:pt idx="19">
                  <c:v>87.16</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solidFill>
                <a:latin typeface="+mn-lt"/>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686B-498B-ACF0-F46FF0C502D2}"/>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686B-498B-ACF0-F46FF0C502D2}"/>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686B-498B-ACF0-F46FF0C502D2}"/>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686B-498B-ACF0-F46FF0C502D2}"/>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686B-498B-ACF0-F46FF0C502D2}"/>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686B-498B-ACF0-F46FF0C502D2}"/>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686B-498B-ACF0-F46FF0C502D2}"/>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B-686B-498B-ACF0-F46FF0C502D2}"/>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686B-498B-ACF0-F46FF0C502D2}"/>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686B-498B-ACF0-F46FF0C502D2}"/>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686B-498B-ACF0-F46FF0C502D2}"/>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0FB2-48C3-91D2-184E7F02C8F0}"/>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686B-498B-ACF0-F46FF0C502D2}"/>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686B-498B-ACF0-F46FF0C502D2}"/>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686B-498B-ACF0-F46FF0C502D2}"/>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686B-498B-ACF0-F46FF0C502D2}"/>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686B-498B-ACF0-F46FF0C502D2}"/>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686B-498B-ACF0-F46FF0C502D2}"/>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Murcia, Región de</c:v>
                </c:pt>
                <c:pt idx="2">
                  <c:v>Castilla y León</c:v>
                </c:pt>
                <c:pt idx="3">
                  <c:v>País Vasco</c:v>
                </c:pt>
                <c:pt idx="4">
                  <c:v>Andalucía</c:v>
                </c:pt>
                <c:pt idx="5">
                  <c:v>Extremadura</c:v>
                </c:pt>
                <c:pt idx="6">
                  <c:v>Cataluña</c:v>
                </c:pt>
                <c:pt idx="7">
                  <c:v>TOTAL</c:v>
                </c:pt>
                <c:pt idx="8">
                  <c:v>Canarias</c:v>
                </c:pt>
                <c:pt idx="9">
                  <c:v>Asturias, Principado de</c:v>
                </c:pt>
                <c:pt idx="10">
                  <c:v>Cantabria</c:v>
                </c:pt>
                <c:pt idx="11">
                  <c:v>Comunitat Valenciana</c:v>
                </c:pt>
                <c:pt idx="12">
                  <c:v>Balears, Illes</c:v>
                </c:pt>
                <c:pt idx="13">
                  <c:v>Castilla - La Mancha</c:v>
                </c:pt>
                <c:pt idx="14">
                  <c:v>Galicia</c:v>
                </c:pt>
                <c:pt idx="15">
                  <c:v>Rioja, La</c:v>
                </c:pt>
                <c:pt idx="16">
                  <c:v>Madrid, Comunidad de</c:v>
                </c:pt>
                <c:pt idx="17">
                  <c:v>Aragón</c:v>
                </c:pt>
                <c:pt idx="18">
                  <c:v>Navarra, Comunidad Foral de</c:v>
                </c:pt>
              </c:strCache>
            </c:strRef>
          </c:cat>
          <c:val>
            <c:numRef>
              <c:f>'24asolcasaad_pobl'!$AL$11:$AL$29</c:f>
              <c:numCache>
                <c:formatCode>0.00</c:formatCode>
                <c:ptCount val="19"/>
                <c:pt idx="0">
                  <c:v>2.1348974398779674</c:v>
                </c:pt>
                <c:pt idx="1">
                  <c:v>1.9067257557978361</c:v>
                </c:pt>
                <c:pt idx="2">
                  <c:v>1.8982443043511117</c:v>
                </c:pt>
                <c:pt idx="3">
                  <c:v>1.8810980846102989</c:v>
                </c:pt>
                <c:pt idx="4">
                  <c:v>1.8336429568581087</c:v>
                </c:pt>
                <c:pt idx="5">
                  <c:v>1.8093878239915437</c:v>
                </c:pt>
                <c:pt idx="6">
                  <c:v>1.6588576232429268</c:v>
                </c:pt>
                <c:pt idx="7">
                  <c:v>1.5610426706545821</c:v>
                </c:pt>
                <c:pt idx="8">
                  <c:v>1.5327648369915472</c:v>
                </c:pt>
                <c:pt idx="9">
                  <c:v>1.4672212863969198</c:v>
                </c:pt>
                <c:pt idx="10">
                  <c:v>1.4595640500893816</c:v>
                </c:pt>
                <c:pt idx="11">
                  <c:v>1.453853858860173</c:v>
                </c:pt>
                <c:pt idx="12">
                  <c:v>1.4470624343939031</c:v>
                </c:pt>
                <c:pt idx="13">
                  <c:v>1.443271792650894</c:v>
                </c:pt>
                <c:pt idx="14">
                  <c:v>1.3992559871671892</c:v>
                </c:pt>
                <c:pt idx="15">
                  <c:v>1.3584682195025661</c:v>
                </c:pt>
                <c:pt idx="16">
                  <c:v>1.1525949891513745</c:v>
                </c:pt>
                <c:pt idx="17">
                  <c:v>1.112291445353996</c:v>
                </c:pt>
                <c:pt idx="18">
                  <c:v>1.0528945809890435</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solidFill>
                  <a:sysClr val="windowText" lastClr="000000"/>
                </a:solidFill>
                <a:latin typeface="+mn-lt"/>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chemeClr val="accent1">
              <a:lumMod val="50000"/>
            </a:schemeClr>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6-6C81-47B0-B1AF-BAF6FD9CCEB2}"/>
              </c:ext>
            </c:extLst>
          </c:dPt>
          <c:dPt>
            <c:idx val="1"/>
            <c:invertIfNegative val="0"/>
            <c:bubble3D val="0"/>
            <c:spPr>
              <a:solidFill>
                <a:srgbClr val="AD84C6"/>
              </a:solidFill>
              <a:ln>
                <a:noFill/>
              </a:ln>
              <a:effectLst/>
            </c:spPr>
            <c:extLst>
              <c:ext xmlns:c16="http://schemas.microsoft.com/office/drawing/2014/chart" uri="{C3380CC4-5D6E-409C-BE32-E72D297353CC}">
                <c16:uniqueId val="{00000007-6C81-47B0-B1AF-BAF6FD9CCEB2}"/>
              </c:ext>
            </c:extLst>
          </c:dPt>
          <c:dPt>
            <c:idx val="2"/>
            <c:invertIfNegative val="0"/>
            <c:bubble3D val="0"/>
            <c:spPr>
              <a:solidFill>
                <a:srgbClr val="AD84C6"/>
              </a:solidFill>
              <a:ln>
                <a:noFill/>
              </a:ln>
              <a:effectLst/>
            </c:spPr>
            <c:extLst>
              <c:ext xmlns:c16="http://schemas.microsoft.com/office/drawing/2014/chart" uri="{C3380CC4-5D6E-409C-BE32-E72D297353CC}">
                <c16:uniqueId val="{00000008-6C81-47B0-B1AF-BAF6FD9CCEB2}"/>
              </c:ext>
            </c:extLst>
          </c:dPt>
          <c:dPt>
            <c:idx val="3"/>
            <c:invertIfNegative val="0"/>
            <c:bubble3D val="0"/>
            <c:spPr>
              <a:solidFill>
                <a:srgbClr val="AD84C6"/>
              </a:solidFill>
              <a:ln>
                <a:noFill/>
              </a:ln>
              <a:effectLst/>
            </c:spPr>
            <c:extLst>
              <c:ext xmlns:c16="http://schemas.microsoft.com/office/drawing/2014/chart" uri="{C3380CC4-5D6E-409C-BE32-E72D297353CC}">
                <c16:uniqueId val="{00000009-6C81-47B0-B1AF-BAF6FD9CCEB2}"/>
              </c:ext>
            </c:extLst>
          </c:dPt>
          <c:dPt>
            <c:idx val="4"/>
            <c:invertIfNegative val="0"/>
            <c:bubble3D val="0"/>
            <c:spPr>
              <a:solidFill>
                <a:srgbClr val="AD84C6"/>
              </a:solidFill>
              <a:ln>
                <a:noFill/>
              </a:ln>
              <a:effectLst/>
            </c:spPr>
            <c:extLst>
              <c:ext xmlns:c16="http://schemas.microsoft.com/office/drawing/2014/chart" uri="{C3380CC4-5D6E-409C-BE32-E72D297353CC}">
                <c16:uniqueId val="{0000000A-6C81-47B0-B1AF-BAF6FD9CCEB2}"/>
              </c:ext>
            </c:extLst>
          </c:dPt>
          <c:dPt>
            <c:idx val="5"/>
            <c:invertIfNegative val="0"/>
            <c:bubble3D val="0"/>
            <c:spPr>
              <a:solidFill>
                <a:srgbClr val="AD84C6"/>
              </a:solidFill>
              <a:ln>
                <a:noFill/>
              </a:ln>
              <a:effectLst/>
            </c:spPr>
            <c:extLst>
              <c:ext xmlns:c16="http://schemas.microsoft.com/office/drawing/2014/chart" uri="{C3380CC4-5D6E-409C-BE32-E72D297353CC}">
                <c16:uniqueId val="{0000000B-6C81-47B0-B1AF-BAF6FD9CCEB2}"/>
              </c:ext>
            </c:extLst>
          </c:dPt>
          <c:dPt>
            <c:idx val="6"/>
            <c:invertIfNegative val="0"/>
            <c:bubble3D val="0"/>
            <c:spPr>
              <a:solidFill>
                <a:srgbClr val="AD84C6"/>
              </a:solidFill>
              <a:ln>
                <a:noFill/>
              </a:ln>
              <a:effectLst/>
            </c:spPr>
            <c:extLst>
              <c:ext xmlns:c16="http://schemas.microsoft.com/office/drawing/2014/chart" uri="{C3380CC4-5D6E-409C-BE32-E72D297353CC}">
                <c16:uniqueId val="{0000000C-6C81-47B0-B1AF-BAF6FD9CCEB2}"/>
              </c:ext>
            </c:extLst>
          </c:dPt>
          <c:dPt>
            <c:idx val="7"/>
            <c:invertIfNegative val="0"/>
            <c:bubble3D val="0"/>
            <c:spPr>
              <a:solidFill>
                <a:srgbClr val="AD84C6"/>
              </a:solidFill>
              <a:ln>
                <a:noFill/>
              </a:ln>
              <a:effectLst/>
            </c:spPr>
            <c:extLst>
              <c:ext xmlns:c16="http://schemas.microsoft.com/office/drawing/2014/chart" uri="{C3380CC4-5D6E-409C-BE32-E72D297353CC}">
                <c16:uniqueId val="{0000000D-6C81-47B0-B1AF-BAF6FD9CCEB2}"/>
              </c:ext>
            </c:extLst>
          </c:dPt>
          <c:dPt>
            <c:idx val="8"/>
            <c:invertIfNegative val="0"/>
            <c:bubble3D val="0"/>
            <c:spPr>
              <a:solidFill>
                <a:srgbClr val="AD84C6"/>
              </a:solidFill>
              <a:ln>
                <a:noFill/>
              </a:ln>
              <a:effectLst/>
            </c:spPr>
            <c:extLst>
              <c:ext xmlns:c16="http://schemas.microsoft.com/office/drawing/2014/chart" uri="{C3380CC4-5D6E-409C-BE32-E72D297353CC}">
                <c16:uniqueId val="{0000000E-6C81-47B0-B1AF-BAF6FD9CCEB2}"/>
              </c:ext>
            </c:extLst>
          </c:dPt>
          <c:dPt>
            <c:idx val="9"/>
            <c:invertIfNegative val="0"/>
            <c:bubble3D val="0"/>
            <c:spPr>
              <a:solidFill>
                <a:srgbClr val="AD84C6"/>
              </a:solidFill>
              <a:ln>
                <a:noFill/>
              </a:ln>
              <a:effectLst/>
            </c:spPr>
            <c:extLst>
              <c:ext xmlns:c16="http://schemas.microsoft.com/office/drawing/2014/chart" uri="{C3380CC4-5D6E-409C-BE32-E72D297353CC}">
                <c16:uniqueId val="{00000000-6C81-47B0-B1AF-BAF6FD9CCEB2}"/>
              </c:ext>
            </c:extLst>
          </c:dPt>
          <c:dPt>
            <c:idx val="10"/>
            <c:invertIfNegative val="0"/>
            <c:bubble3D val="0"/>
            <c:spPr>
              <a:solidFill>
                <a:srgbClr val="AD84C6"/>
              </a:solidFill>
              <a:ln>
                <a:noFill/>
              </a:ln>
              <a:effectLst/>
            </c:spPr>
            <c:extLst>
              <c:ext xmlns:c16="http://schemas.microsoft.com/office/drawing/2014/chart" uri="{C3380CC4-5D6E-409C-BE32-E72D297353CC}">
                <c16:uniqueId val="{0000000F-6C81-47B0-B1AF-BAF6FD9CCEB2}"/>
              </c:ext>
            </c:extLst>
          </c:dPt>
          <c:dPt>
            <c:idx val="11"/>
            <c:invertIfNegative val="0"/>
            <c:bubble3D val="0"/>
            <c:spPr>
              <a:solidFill>
                <a:srgbClr val="AD84C6"/>
              </a:solidFill>
              <a:ln>
                <a:noFill/>
              </a:ln>
              <a:effectLst/>
            </c:spPr>
            <c:extLst>
              <c:ext xmlns:c16="http://schemas.microsoft.com/office/drawing/2014/chart" uri="{C3380CC4-5D6E-409C-BE32-E72D297353CC}">
                <c16:uniqueId val="{00000001-6C81-47B0-B1AF-BAF6FD9CCEB2}"/>
              </c:ext>
            </c:extLst>
          </c:dPt>
          <c:dPt>
            <c:idx val="12"/>
            <c:invertIfNegative val="0"/>
            <c:bubble3D val="0"/>
            <c:spPr>
              <a:solidFill>
                <a:srgbClr val="5A3471"/>
              </a:solidFill>
              <a:ln>
                <a:noFill/>
              </a:ln>
              <a:effectLst/>
            </c:spPr>
            <c:extLst>
              <c:ext xmlns:c16="http://schemas.microsoft.com/office/drawing/2014/chart" uri="{C3380CC4-5D6E-409C-BE32-E72D297353CC}">
                <c16:uniqueId val="{00000002-6C81-47B0-B1AF-BAF6FD9CCEB2}"/>
              </c:ext>
            </c:extLst>
          </c:dPt>
          <c:dPt>
            <c:idx val="13"/>
            <c:invertIfNegative val="0"/>
            <c:bubble3D val="0"/>
            <c:spPr>
              <a:solidFill>
                <a:srgbClr val="AD84C6"/>
              </a:solidFill>
              <a:ln>
                <a:noFill/>
              </a:ln>
              <a:effectLst/>
            </c:spPr>
            <c:extLst>
              <c:ext xmlns:c16="http://schemas.microsoft.com/office/drawing/2014/chart" uri="{C3380CC4-5D6E-409C-BE32-E72D297353CC}">
                <c16:uniqueId val="{00000004-6C81-47B0-B1AF-BAF6FD9CCEB2}"/>
              </c:ext>
            </c:extLst>
          </c:dPt>
          <c:dPt>
            <c:idx val="14"/>
            <c:invertIfNegative val="0"/>
            <c:bubble3D val="0"/>
            <c:spPr>
              <a:solidFill>
                <a:srgbClr val="AD84C6"/>
              </a:solidFill>
              <a:ln>
                <a:noFill/>
              </a:ln>
              <a:effectLst/>
            </c:spPr>
            <c:extLst>
              <c:ext xmlns:c16="http://schemas.microsoft.com/office/drawing/2014/chart" uri="{C3380CC4-5D6E-409C-BE32-E72D297353CC}">
                <c16:uniqueId val="{00000005-6C81-47B0-B1AF-BAF6FD9CCEB2}"/>
              </c:ext>
            </c:extLst>
          </c:dPt>
          <c:dPt>
            <c:idx val="15"/>
            <c:invertIfNegative val="0"/>
            <c:bubble3D val="0"/>
            <c:spPr>
              <a:solidFill>
                <a:srgbClr val="AD84C6"/>
              </a:solidFill>
              <a:ln>
                <a:noFill/>
              </a:ln>
              <a:effectLst/>
            </c:spPr>
            <c:extLst>
              <c:ext xmlns:c16="http://schemas.microsoft.com/office/drawing/2014/chart" uri="{C3380CC4-5D6E-409C-BE32-E72D297353CC}">
                <c16:uniqueId val="{00000010-6C81-47B0-B1AF-BAF6FD9CCEB2}"/>
              </c:ext>
            </c:extLst>
          </c:dPt>
          <c:dPt>
            <c:idx val="16"/>
            <c:invertIfNegative val="0"/>
            <c:bubble3D val="0"/>
            <c:spPr>
              <a:solidFill>
                <a:srgbClr val="AD84C6"/>
              </a:solidFill>
              <a:ln>
                <a:noFill/>
              </a:ln>
              <a:effectLst/>
            </c:spPr>
            <c:extLst>
              <c:ext xmlns:c16="http://schemas.microsoft.com/office/drawing/2014/chart" uri="{C3380CC4-5D6E-409C-BE32-E72D297353CC}">
                <c16:uniqueId val="{00000011-6C81-47B0-B1AF-BAF6FD9CCEB2}"/>
              </c:ext>
            </c:extLst>
          </c:dPt>
          <c:dPt>
            <c:idx val="17"/>
            <c:invertIfNegative val="0"/>
            <c:bubble3D val="0"/>
            <c:spPr>
              <a:solidFill>
                <a:srgbClr val="AD84C6"/>
              </a:solidFill>
              <a:ln>
                <a:noFill/>
              </a:ln>
              <a:effectLst/>
            </c:spPr>
            <c:extLst>
              <c:ext xmlns:c16="http://schemas.microsoft.com/office/drawing/2014/chart" uri="{C3380CC4-5D6E-409C-BE32-E72D297353CC}">
                <c16:uniqueId val="{00000012-6C81-47B0-B1AF-BAF6FD9CCEB2}"/>
              </c:ext>
            </c:extLst>
          </c:dPt>
          <c:dPt>
            <c:idx val="18"/>
            <c:invertIfNegative val="0"/>
            <c:bubble3D val="0"/>
            <c:spPr>
              <a:solidFill>
                <a:srgbClr val="AD84C6"/>
              </a:solidFill>
              <a:ln>
                <a:noFill/>
              </a:ln>
              <a:effectLst/>
            </c:spPr>
            <c:extLst>
              <c:ext xmlns:c16="http://schemas.microsoft.com/office/drawing/2014/chart" uri="{C3380CC4-5D6E-409C-BE32-E72D297353CC}">
                <c16:uniqueId val="{00000013-6C81-47B0-B1AF-BAF6FD9CCEB2}"/>
              </c:ext>
            </c:extLst>
          </c:dPt>
          <c:dPt>
            <c:idx val="19"/>
            <c:invertIfNegative val="0"/>
            <c:bubble3D val="0"/>
            <c:spPr>
              <a:solidFill>
                <a:srgbClr val="AD84C6"/>
              </a:solidFill>
              <a:ln>
                <a:noFill/>
              </a:ln>
              <a:effectLst/>
            </c:spPr>
            <c:extLst>
              <c:ext xmlns:c16="http://schemas.microsoft.com/office/drawing/2014/chart" uri="{C3380CC4-5D6E-409C-BE32-E72D297353CC}">
                <c16:uniqueId val="{00000014-6C81-47B0-B1AF-BAF6FD9CCEB2}"/>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4CD0D16-3DDE-4551-91DB-E0F9A569D0FD}" type="CELLRANGE">
                      <a:rPr lang="en-US" baseline="0"/>
                      <a:pPr>
                        <a:defRPr b="1">
                          <a:solidFill>
                            <a:srgbClr val="000000"/>
                          </a:solidFill>
                        </a:defRPr>
                      </a:pPr>
                      <a:t>[CELLRANGE]</a:t>
                    </a:fld>
                    <a:r>
                      <a:rPr lang="en-US" baseline="0"/>
                      <a:t>
</a:t>
                    </a:r>
                    <a:fld id="{478CD5E4-2E1F-4182-9F3C-F36C151761F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4565E7B-8771-4A23-BC73-34444C43E88A}" type="CELLRANGE">
                      <a:rPr lang="en-US" baseline="0"/>
                      <a:pPr>
                        <a:defRPr b="1">
                          <a:solidFill>
                            <a:srgbClr val="000000"/>
                          </a:solidFill>
                        </a:defRPr>
                      </a:pPr>
                      <a:t>[CELLRANGE]</a:t>
                    </a:fld>
                    <a:r>
                      <a:rPr lang="en-US" baseline="0"/>
                      <a:t>
</a:t>
                    </a:r>
                    <a:fld id="{E06325D4-68D2-4DD0-A3A0-38A0732612D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737A02A-6C28-42A1-A64E-18225D7AAF15}" type="CELLRANGE">
                      <a:rPr lang="en-US" baseline="0"/>
                      <a:pPr>
                        <a:defRPr b="1">
                          <a:solidFill>
                            <a:srgbClr val="000000"/>
                          </a:solidFill>
                        </a:defRPr>
                      </a:pPr>
                      <a:t>[CELLRANGE]</a:t>
                    </a:fld>
                    <a:r>
                      <a:rPr lang="en-US" baseline="0"/>
                      <a:t>
</a:t>
                    </a:r>
                    <a:fld id="{076AE78B-BBFA-432C-A1F2-A32628414E9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16A38F5-BD3F-4B40-8D5B-302414255541}" type="CELLRANGE">
                      <a:rPr lang="en-US" baseline="0"/>
                      <a:pPr>
                        <a:defRPr b="1">
                          <a:solidFill>
                            <a:srgbClr val="000000"/>
                          </a:solidFill>
                        </a:defRPr>
                      </a:pPr>
                      <a:t>[CELLRANGE]</a:t>
                    </a:fld>
                    <a:r>
                      <a:rPr lang="en-US" baseline="0"/>
                      <a:t>
</a:t>
                    </a:r>
                    <a:fld id="{6F96C12E-D6CA-4F28-B6C7-545FD2EC5A2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8489D19-E0EA-4D8E-B0FB-8356C81341B7}" type="CELLRANGE">
                      <a:rPr lang="en-US" baseline="0"/>
                      <a:pPr>
                        <a:defRPr b="1">
                          <a:solidFill>
                            <a:srgbClr val="000000"/>
                          </a:solidFill>
                        </a:defRPr>
                      </a:pPr>
                      <a:t>[CELLRANGE]</a:t>
                    </a:fld>
                    <a:r>
                      <a:rPr lang="en-US" baseline="0"/>
                      <a:t>
</a:t>
                    </a:r>
                    <a:fld id="{0A9EB8FD-F7C3-4338-951A-C2A25BF1A74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D32905F-2D69-441C-A2B2-3999E152F30A}" type="CELLRANGE">
                      <a:rPr lang="en-US" baseline="0"/>
                      <a:pPr>
                        <a:defRPr b="1">
                          <a:solidFill>
                            <a:srgbClr val="000000"/>
                          </a:solidFill>
                        </a:defRPr>
                      </a:pPr>
                      <a:t>[CELLRANGE]</a:t>
                    </a:fld>
                    <a:r>
                      <a:rPr lang="en-US" baseline="0"/>
                      <a:t>
</a:t>
                    </a:r>
                    <a:fld id="{D75F552A-1FA8-4A7A-AF8C-0ABE5E1CDAC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D5A1F9B-2D5F-4B25-983E-3D0AC19D4374}" type="CELLRANGE">
                      <a:rPr lang="en-US" baseline="0"/>
                      <a:pPr>
                        <a:defRPr b="1">
                          <a:solidFill>
                            <a:srgbClr val="000000"/>
                          </a:solidFill>
                        </a:defRPr>
                      </a:pPr>
                      <a:t>[CELLRANGE]</a:t>
                    </a:fld>
                    <a:r>
                      <a:rPr lang="en-US" baseline="0"/>
                      <a:t>
</a:t>
                    </a:r>
                    <a:fld id="{206F2784-20E3-4A90-9CF9-187A38F59CF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C97746E-57A9-478E-B48B-053E5FB189E1}" type="CELLRANGE">
                      <a:rPr lang="en-US" baseline="0"/>
                      <a:pPr>
                        <a:defRPr b="1">
                          <a:solidFill>
                            <a:srgbClr val="000000"/>
                          </a:solidFill>
                        </a:defRPr>
                      </a:pPr>
                      <a:t>[CELLRANGE]</a:t>
                    </a:fld>
                    <a:r>
                      <a:rPr lang="en-US" baseline="0"/>
                      <a:t>
</a:t>
                    </a:r>
                    <a:fld id="{C53AE68B-CC0F-4341-9C8E-C53CDFCFED1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442DC00-57D9-4652-99A1-D8D676C7455E}" type="CELLRANGE">
                      <a:rPr lang="en-US" baseline="0"/>
                      <a:pPr>
                        <a:defRPr b="1">
                          <a:solidFill>
                            <a:srgbClr val="000000"/>
                          </a:solidFill>
                        </a:defRPr>
                      </a:pPr>
                      <a:t>[CELLRANGE]</a:t>
                    </a:fld>
                    <a:r>
                      <a:rPr lang="en-US" baseline="0"/>
                      <a:t>
</a:t>
                    </a:r>
                    <a:fld id="{8093BF0F-C608-4618-9F81-04397759616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F6E7531-CE72-4962-A6F0-DC025DB90E3E}" type="CELLRANGE">
                      <a:rPr lang="en-US" baseline="0"/>
                      <a:pPr>
                        <a:defRPr b="1">
                          <a:solidFill>
                            <a:srgbClr val="000000"/>
                          </a:solidFill>
                        </a:defRPr>
                      </a:pPr>
                      <a:t>[CELLRANGE]</a:t>
                    </a:fld>
                    <a:r>
                      <a:rPr lang="en-US" baseline="0"/>
                      <a:t>
</a:t>
                    </a:r>
                    <a:fld id="{0A1F4472-B3E0-4629-83BA-66B0A4CBBA1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08C40F7-617A-4093-B2F4-067E1D529643}" type="CELLRANGE">
                      <a:rPr lang="en-US" baseline="0"/>
                      <a:pPr>
                        <a:defRPr b="1">
                          <a:solidFill>
                            <a:srgbClr val="000000"/>
                          </a:solidFill>
                        </a:defRPr>
                      </a:pPr>
                      <a:t>[CELLRANGE]</a:t>
                    </a:fld>
                    <a:r>
                      <a:rPr lang="en-US" baseline="0"/>
                      <a:t>
</a:t>
                    </a:r>
                    <a:fld id="{59199923-BCBE-405F-A518-B93B5E087D9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069E2C4-97B4-4A93-A711-1A8CCA7EFF70}" type="CELLRANGE">
                      <a:rPr lang="en-US" baseline="0"/>
                      <a:pPr>
                        <a:defRPr b="1">
                          <a:solidFill>
                            <a:srgbClr val="000000"/>
                          </a:solidFill>
                        </a:defRPr>
                      </a:pPr>
                      <a:t>[CELLRANGE]</a:t>
                    </a:fld>
                    <a:r>
                      <a:rPr lang="en-US" baseline="0"/>
                      <a:t>
</a:t>
                    </a:r>
                    <a:fld id="{5A7BC6C0-0835-411D-BBB7-40B629BC84B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82F142DD-457C-4A74-B6C3-F38F1B0511C8}" type="CELLRANGE">
                      <a:rPr lang="en-US" baseline="0"/>
                      <a:pPr>
                        <a:defRPr b="1">
                          <a:solidFill>
                            <a:srgbClr val="FFFFFF"/>
                          </a:solidFill>
                        </a:defRPr>
                      </a:pPr>
                      <a:t>[CELLRANGE]</a:t>
                    </a:fld>
                    <a:r>
                      <a:rPr lang="en-US" baseline="0"/>
                      <a:t>
</a:t>
                    </a:r>
                    <a:fld id="{6252445C-642C-4BD4-80EB-53924472015D}"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3EF4059-3019-4EDF-B8B1-804D27888D24}" type="CELLRANGE">
                      <a:rPr lang="en-US" baseline="0"/>
                      <a:pPr>
                        <a:defRPr b="1">
                          <a:solidFill>
                            <a:srgbClr val="000000"/>
                          </a:solidFill>
                        </a:defRPr>
                      </a:pPr>
                      <a:t>[CELLRANGE]</a:t>
                    </a:fld>
                    <a:r>
                      <a:rPr lang="en-US" baseline="0"/>
                      <a:t>
</a:t>
                    </a:r>
                    <a:fld id="{09A16E7C-0E2F-4B81-BAE0-181FFBDDCFC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FEBEF30-0782-4A5F-BB44-FC968992F01A}" type="CELLRANGE">
                      <a:rPr lang="en-US" baseline="0"/>
                      <a:pPr>
                        <a:defRPr b="1">
                          <a:solidFill>
                            <a:srgbClr val="000000"/>
                          </a:solidFill>
                        </a:defRPr>
                      </a:pPr>
                      <a:t>[CELLRANGE]</a:t>
                    </a:fld>
                    <a:r>
                      <a:rPr lang="en-US" baseline="0"/>
                      <a:t>
</a:t>
                    </a:r>
                    <a:fld id="{CC43514B-622A-4599-8DF8-AF0E9DA2634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C53A48C-6210-4087-B8A2-9766FD623B3C}" type="CELLRANGE">
                      <a:rPr lang="en-US" baseline="0"/>
                      <a:pPr>
                        <a:defRPr b="1">
                          <a:solidFill>
                            <a:srgbClr val="000000"/>
                          </a:solidFill>
                        </a:defRPr>
                      </a:pPr>
                      <a:t>[CELLRANGE]</a:t>
                    </a:fld>
                    <a:r>
                      <a:rPr lang="en-US" baseline="0"/>
                      <a:t>
</a:t>
                    </a:r>
                    <a:fld id="{76FD9EA4-7C34-499B-8102-3AE326B8736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1F01673-E1D7-4100-A65C-14D8BCBAB6EA}" type="CELLRANGE">
                      <a:rPr lang="en-US" baseline="0"/>
                      <a:pPr>
                        <a:defRPr b="1">
                          <a:solidFill>
                            <a:srgbClr val="000000"/>
                          </a:solidFill>
                        </a:defRPr>
                      </a:pPr>
                      <a:t>[CELLRANGE]</a:t>
                    </a:fld>
                    <a:r>
                      <a:rPr lang="en-US" baseline="0"/>
                      <a:t>
</a:t>
                    </a:r>
                    <a:fld id="{58CC98EF-68A9-4658-A460-46471D0007A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F3EB0CE-7891-451F-BA26-5A0BFF7C5702}" type="CELLRANGE">
                      <a:rPr lang="en-US" baseline="0"/>
                      <a:pPr>
                        <a:defRPr b="1">
                          <a:solidFill>
                            <a:srgbClr val="000000"/>
                          </a:solidFill>
                        </a:defRPr>
                      </a:pPr>
                      <a:t>[CELLRANGE]</a:t>
                    </a:fld>
                    <a:r>
                      <a:rPr lang="en-US" baseline="0"/>
                      <a:t>
</a:t>
                    </a:r>
                    <a:fld id="{F484CF7D-3B53-42E2-B131-5CF13E5277A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C1577CB-F65D-44B7-9865-22E90BA4887F}" type="CELLRANGE">
                      <a:rPr lang="en-US" baseline="0"/>
                      <a:pPr>
                        <a:defRPr b="1">
                          <a:solidFill>
                            <a:srgbClr val="000000"/>
                          </a:solidFill>
                        </a:defRPr>
                      </a:pPr>
                      <a:t>[CELLRANGE]</a:t>
                    </a:fld>
                    <a:r>
                      <a:rPr lang="en-US" baseline="0"/>
                      <a:t>
</a:t>
                    </a:r>
                    <a:fld id="{87A3E81F-2B69-4626-833F-7DE6278C9D2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88A30E2-3582-4B08-BBB9-E6A5E38878B8}" type="CELLRANGE">
                      <a:rPr lang="en-US" baseline="0"/>
                      <a:pPr>
                        <a:defRPr b="1">
                          <a:solidFill>
                            <a:srgbClr val="000000"/>
                          </a:solidFill>
                        </a:defRPr>
                      </a:pPr>
                      <a:t>[CELLRANGE]</a:t>
                    </a:fld>
                    <a:r>
                      <a:rPr lang="en-US" baseline="0"/>
                      <a:t>
</a:t>
                    </a:r>
                    <a:fld id="{421066E6-CD48-4A9B-BE51-D214C6BD474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Galicia</c:v>
                </c:pt>
                <c:pt idx="3">
                  <c:v>Cantabria</c:v>
                </c:pt>
                <c:pt idx="4">
                  <c:v>Asturias, Principado de</c:v>
                </c:pt>
                <c:pt idx="5">
                  <c:v>Canarias</c:v>
                </c:pt>
                <c:pt idx="6">
                  <c:v>Navarra, Comunidad Foral de</c:v>
                </c:pt>
                <c:pt idx="7">
                  <c:v>Castilla - La Mancha</c:v>
                </c:pt>
                <c:pt idx="8">
                  <c:v>Comunitat Valenciana</c:v>
                </c:pt>
                <c:pt idx="9">
                  <c:v>Andalucía</c:v>
                </c:pt>
                <c:pt idx="10">
                  <c:v>Madrid, Comunidad de</c:v>
                </c:pt>
                <c:pt idx="11">
                  <c:v>Ceuta</c:v>
                </c:pt>
                <c:pt idx="12">
                  <c:v>Media Nacional</c:v>
                </c:pt>
                <c:pt idx="13">
                  <c:v>Melilla</c:v>
                </c:pt>
                <c:pt idx="14">
                  <c:v>Rioja, La</c:v>
                </c:pt>
                <c:pt idx="15">
                  <c:v>Balears, Illes</c:v>
                </c:pt>
                <c:pt idx="16">
                  <c:v>Murcia, Región de</c:v>
                </c:pt>
                <c:pt idx="17">
                  <c:v>Extremadura</c:v>
                </c:pt>
                <c:pt idx="18">
                  <c:v>Cataluña</c:v>
                </c:pt>
                <c:pt idx="19">
                  <c:v>País Vasco</c:v>
                </c:pt>
              </c:strCache>
            </c:strRef>
          </c:cat>
          <c:val>
            <c:numRef>
              <c:f>'11ListaEspera'!$O$13:$O$32</c:f>
              <c:numCache>
                <c:formatCode>0.00%</c:formatCode>
                <c:ptCount val="20"/>
                <c:pt idx="0">
                  <c:v>0.99872099683780202</c:v>
                </c:pt>
                <c:pt idx="1">
                  <c:v>0.99837770973171369</c:v>
                </c:pt>
                <c:pt idx="2">
                  <c:v>0.9936511687865246</c:v>
                </c:pt>
                <c:pt idx="3">
                  <c:v>0.98944959249748798</c:v>
                </c:pt>
                <c:pt idx="4">
                  <c:v>0.98906268375867346</c:v>
                </c:pt>
                <c:pt idx="5">
                  <c:v>0.98120689410998285</c:v>
                </c:pt>
                <c:pt idx="6">
                  <c:v>0.96941586551976167</c:v>
                </c:pt>
                <c:pt idx="7">
                  <c:v>0.96724412821550099</c:v>
                </c:pt>
                <c:pt idx="8">
                  <c:v>0.95572419151415811</c:v>
                </c:pt>
                <c:pt idx="9">
                  <c:v>0.95131073522474563</c:v>
                </c:pt>
                <c:pt idx="10">
                  <c:v>0.94616542296356676</c:v>
                </c:pt>
                <c:pt idx="11">
                  <c:v>0.94148020654044751</c:v>
                </c:pt>
                <c:pt idx="12">
                  <c:v>0.93562507018285812</c:v>
                </c:pt>
                <c:pt idx="13">
                  <c:v>0.90027483313702394</c:v>
                </c:pt>
                <c:pt idx="14">
                  <c:v>0.89852188743604322</c:v>
                </c:pt>
                <c:pt idx="15">
                  <c:v>0.89814814814814814</c:v>
                </c:pt>
                <c:pt idx="16">
                  <c:v>0.86530796159578527</c:v>
                </c:pt>
                <c:pt idx="17">
                  <c:v>0.8640532192919933</c:v>
                </c:pt>
                <c:pt idx="18">
                  <c:v>0.86283579557454415</c:v>
                </c:pt>
                <c:pt idx="19">
                  <c:v>0.84912321048697748</c:v>
                </c:pt>
              </c:numCache>
            </c:numRef>
          </c:val>
          <c:extLst>
            <c:ext xmlns:c15="http://schemas.microsoft.com/office/drawing/2012/chart" uri="{02D57815-91ED-43cb-92C2-25804820EDAC}">
              <c15:datalabelsRange>
                <c15:f>'11ListaEspera'!$M$13:$M$32</c15:f>
                <c15:dlblRangeCache>
                  <c:ptCount val="20"/>
                  <c:pt idx="0">
                    <c:v>127.280</c:v>
                  </c:pt>
                  <c:pt idx="1">
                    <c:v>49.233</c:v>
                  </c:pt>
                  <c:pt idx="2">
                    <c:v>92.497</c:v>
                  </c:pt>
                  <c:pt idx="3">
                    <c:v>17.725</c:v>
                  </c:pt>
                  <c:pt idx="4">
                    <c:v>33.640</c:v>
                  </c:pt>
                  <c:pt idx="5">
                    <c:v>69.284</c:v>
                  </c:pt>
                  <c:pt idx="6">
                    <c:v>17.243</c:v>
                  </c:pt>
                  <c:pt idx="7">
                    <c:v>81.293</c:v>
                  </c:pt>
                  <c:pt idx="8">
                    <c:v>179.593</c:v>
                  </c:pt>
                  <c:pt idx="9">
                    <c:v>338.796</c:v>
                  </c:pt>
                  <c:pt idx="10">
                    <c:v>211.239</c:v>
                  </c:pt>
                  <c:pt idx="11">
                    <c:v>1.641</c:v>
                  </c:pt>
                  <c:pt idx="12">
                    <c:v>1.674.738</c:v>
                  </c:pt>
                  <c:pt idx="13">
                    <c:v>2.293</c:v>
                  </c:pt>
                  <c:pt idx="14">
                    <c:v>9.483</c:v>
                  </c:pt>
                  <c:pt idx="15">
                    <c:v>34.144</c:v>
                  </c:pt>
                  <c:pt idx="16">
                    <c:v>49.930</c:v>
                  </c:pt>
                  <c:pt idx="17">
                    <c:v>36.368</c:v>
                  </c:pt>
                  <c:pt idx="18">
                    <c:v>249.212</c:v>
                  </c:pt>
                  <c:pt idx="19">
                    <c:v>73.844</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spPr>
              <a:solidFill>
                <a:srgbClr val="8784C6"/>
              </a:solidFill>
              <a:ln>
                <a:noFill/>
              </a:ln>
              <a:effectLst/>
            </c:spPr>
            <c:extLst>
              <c:ext xmlns:c16="http://schemas.microsoft.com/office/drawing/2014/chart" uri="{C3380CC4-5D6E-409C-BE32-E72D297353CC}">
                <c16:uniqueId val="{00000016-6C81-47B0-B1AF-BAF6FD9CCEB2}"/>
              </c:ext>
            </c:extLst>
          </c:dPt>
          <c:dPt>
            <c:idx val="10"/>
            <c:invertIfNegative val="0"/>
            <c:bubble3D val="0"/>
            <c:spPr>
              <a:solidFill>
                <a:srgbClr val="8784C6"/>
              </a:solidFill>
              <a:ln>
                <a:noFill/>
              </a:ln>
              <a:effectLst/>
            </c:spPr>
            <c:extLst>
              <c:ext xmlns:c16="http://schemas.microsoft.com/office/drawing/2014/chart" uri="{C3380CC4-5D6E-409C-BE32-E72D297353CC}">
                <c16:uniqueId val="{00000025-6C81-47B0-B1AF-BAF6FD9CCEB2}"/>
              </c:ext>
            </c:extLst>
          </c:dPt>
          <c:dPt>
            <c:idx val="11"/>
            <c:invertIfNegative val="0"/>
            <c:bubble3D val="0"/>
            <c:spPr>
              <a:solidFill>
                <a:srgbClr val="8784C6"/>
              </a:solidFill>
              <a:ln>
                <a:noFill/>
              </a:ln>
              <a:effectLst/>
            </c:spPr>
            <c:extLst>
              <c:ext xmlns:c16="http://schemas.microsoft.com/office/drawing/2014/chart" uri="{C3380CC4-5D6E-409C-BE32-E72D297353CC}">
                <c16:uniqueId val="{00000017-6C81-47B0-B1AF-BAF6FD9CCEB2}"/>
              </c:ext>
            </c:extLst>
          </c:dPt>
          <c:dPt>
            <c:idx val="12"/>
            <c:invertIfNegative val="0"/>
            <c:bubble3D val="0"/>
            <c:spPr>
              <a:solidFill>
                <a:srgbClr val="373472"/>
              </a:solidFill>
              <a:ln>
                <a:noFill/>
              </a:ln>
              <a:effectLst/>
            </c:spPr>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466CB58-BE6A-4DAE-B252-B5B906FEA73C}" type="CELLRANGE">
                      <a:rPr lang="en-US" baseline="0"/>
                      <a:pPr>
                        <a:defRPr b="1">
                          <a:solidFill>
                            <a:srgbClr val="000000"/>
                          </a:solidFill>
                        </a:defRPr>
                      </a:pPr>
                      <a:t>[CELLRANGE]</a:t>
                    </a:fld>
                    <a:r>
                      <a:rPr lang="en-US" baseline="0"/>
                      <a:t>
</a:t>
                    </a:r>
                    <a:fld id="{AA989C91-8AE6-483E-BF0C-4064C851EFF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9F204EC-63BF-416B-AF9E-389254FF44E6}" type="CELLRANGE">
                      <a:rPr lang="en-US" baseline="0"/>
                      <a:pPr>
                        <a:defRPr b="1">
                          <a:solidFill>
                            <a:srgbClr val="000000"/>
                          </a:solidFill>
                        </a:defRPr>
                      </a:pPr>
                      <a:t>[CELLRANGE]</a:t>
                    </a:fld>
                    <a:r>
                      <a:rPr lang="en-US" baseline="0"/>
                      <a:t>
</a:t>
                    </a:r>
                    <a:fld id="{CB4D86E3-15E7-4BDC-8661-74865C3FC7D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51D48C7-EF91-4C01-A024-C90C1D64D388}" type="CELLRANGE">
                      <a:rPr lang="en-US" baseline="0"/>
                      <a:pPr>
                        <a:defRPr b="1">
                          <a:solidFill>
                            <a:srgbClr val="000000"/>
                          </a:solidFill>
                        </a:defRPr>
                      </a:pPr>
                      <a:t>[CELLRANGE]</a:t>
                    </a:fld>
                    <a:r>
                      <a:rPr lang="en-US" baseline="0"/>
                      <a:t>
</a:t>
                    </a:r>
                    <a:fld id="{EC89800D-FFE3-4728-BA3F-58A7D595040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7359215-0B33-47F1-B4CE-C1CF177374F0}" type="CELLRANGE">
                      <a:rPr lang="en-US" baseline="0"/>
                      <a:pPr>
                        <a:defRPr b="1">
                          <a:solidFill>
                            <a:srgbClr val="000000"/>
                          </a:solidFill>
                        </a:defRPr>
                      </a:pPr>
                      <a:t>[CELLRANGE]</a:t>
                    </a:fld>
                    <a:r>
                      <a:rPr lang="en-US" baseline="0"/>
                      <a:t>
</a:t>
                    </a:r>
                    <a:fld id="{A68A9593-94BC-4D5C-BC77-E316299B813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F04EA8D-48E5-4AE2-82C2-050CFD3DFC5C}" type="CELLRANGE">
                      <a:rPr lang="en-US" baseline="0"/>
                      <a:pPr>
                        <a:defRPr b="1">
                          <a:solidFill>
                            <a:srgbClr val="000000"/>
                          </a:solidFill>
                        </a:defRPr>
                      </a:pPr>
                      <a:t>[CELLRANGE]</a:t>
                    </a:fld>
                    <a:r>
                      <a:rPr lang="en-US" baseline="0"/>
                      <a:t>
</a:t>
                    </a:r>
                    <a:fld id="{322FE982-EB73-4F0A-9950-64196A9614D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62D11D4-F136-4B78-B52B-7BC178A90C03}" type="CELLRANGE">
                      <a:rPr lang="en-US" baseline="0"/>
                      <a:pPr>
                        <a:defRPr b="1">
                          <a:solidFill>
                            <a:srgbClr val="000000"/>
                          </a:solidFill>
                        </a:defRPr>
                      </a:pPr>
                      <a:t>[CELLRANGE]</a:t>
                    </a:fld>
                    <a:r>
                      <a:rPr lang="en-US" baseline="0"/>
                      <a:t>
</a:t>
                    </a:r>
                    <a:fld id="{A1BFC370-BB88-46AE-AA4C-76792A3B273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DB77343-0A36-484C-AD6E-EC5BD2BBFC98}" type="CELLRANGE">
                      <a:rPr lang="en-US" baseline="0"/>
                      <a:pPr>
                        <a:defRPr b="1">
                          <a:solidFill>
                            <a:srgbClr val="000000"/>
                          </a:solidFill>
                        </a:defRPr>
                      </a:pPr>
                      <a:t>[CELLRANGE]</a:t>
                    </a:fld>
                    <a:r>
                      <a:rPr lang="en-US" baseline="0"/>
                      <a:t>
</a:t>
                    </a:r>
                    <a:fld id="{E8D9C2EB-F99B-425D-88E8-4457EE89985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3B2AA26-634A-46D1-BF3F-3F1C01229618}" type="CELLRANGE">
                      <a:rPr lang="en-US" baseline="0"/>
                      <a:pPr>
                        <a:defRPr b="1">
                          <a:solidFill>
                            <a:srgbClr val="000000"/>
                          </a:solidFill>
                        </a:defRPr>
                      </a:pPr>
                      <a:t>[CELLRANGE]</a:t>
                    </a:fld>
                    <a:r>
                      <a:rPr lang="en-US" baseline="0"/>
                      <a:t>
</a:t>
                    </a:r>
                    <a:fld id="{AC526E5E-B0D9-4BE1-B5C1-12DBF3D1330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AE1A181-421A-41A5-B842-F09559186A83}" type="CELLRANGE">
                      <a:rPr lang="en-US" baseline="0"/>
                      <a:pPr>
                        <a:defRPr b="1">
                          <a:solidFill>
                            <a:srgbClr val="000000"/>
                          </a:solidFill>
                        </a:defRPr>
                      </a:pPr>
                      <a:t>[CELLRANGE]</a:t>
                    </a:fld>
                    <a:r>
                      <a:rPr lang="en-US" baseline="0"/>
                      <a:t>
</a:t>
                    </a:r>
                    <a:fld id="{51181AA7-4B96-4118-B22B-60BD7CF8301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9280F2A-4617-451A-80ED-6FDEBAC2FD1D}" type="CELLRANGE">
                      <a:rPr lang="en-US" baseline="0"/>
                      <a:pPr>
                        <a:defRPr b="1">
                          <a:solidFill>
                            <a:srgbClr val="000000"/>
                          </a:solidFill>
                        </a:defRPr>
                      </a:pPr>
                      <a:t>[CELLRANGE]</a:t>
                    </a:fld>
                    <a:r>
                      <a:rPr lang="en-US" baseline="0"/>
                      <a:t>
</a:t>
                    </a:r>
                    <a:fld id="{3E219095-C12A-4EFD-AACF-89801689B61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7.4736049298195753E-4"/>
                  <c:y val="6.9248002878144858E-3"/>
                </c:manualLayout>
              </c:layout>
              <c:tx>
                <c:rich>
                  <a:bodyPr rot="-5400000" spcFirstLastPara="1" vertOverflow="ellipsis" wrap="square" lIns="38100" tIns="19050" rIns="38100" bIns="19050" anchor="ctr" anchorCtr="1">
                    <a:noAutofit/>
                  </a:bodyPr>
                  <a:lstStyle/>
                  <a:p>
                    <a:pPr>
                      <a:defRPr sz="900" b="1" i="0" u="none" strike="noStrike" kern="1200" baseline="0">
                        <a:solidFill>
                          <a:srgbClr val="000000"/>
                        </a:solidFill>
                        <a:latin typeface="+mn-lt"/>
                        <a:ea typeface="+mn-ea"/>
                        <a:cs typeface="+mn-cs"/>
                      </a:defRPr>
                    </a:pPr>
                    <a:fld id="{859C1516-D517-496E-B3C5-282F9078D718}" type="CELLRANGE">
                      <a:rPr lang="en-US" baseline="0"/>
                      <a:pPr>
                        <a:defRPr b="1">
                          <a:solidFill>
                            <a:srgbClr val="000000"/>
                          </a:solidFill>
                        </a:defRPr>
                      </a:pPr>
                      <a:t>[CELLRANGE]</a:t>
                    </a:fld>
                    <a:r>
                      <a:rPr lang="en-US" baseline="0"/>
                      <a:t>
</a:t>
                    </a:r>
                    <a:fld id="{7B661E4E-7A4B-4D3F-8063-B124888AD98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no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5.0045217391304346E-2"/>
                      <c:h val="5.8577444174618347E-2"/>
                    </c:manualLayout>
                  </c15:layout>
                  <c15:dlblFieldTable/>
                  <c15:showDataLabelsRange val="1"/>
                </c:ext>
                <c:ext xmlns:c16="http://schemas.microsoft.com/office/drawing/2014/chart" uri="{C3380CC4-5D6E-409C-BE32-E72D297353CC}">
                  <c16:uniqueId val="{00000025-6C81-47B0-B1AF-BAF6FD9CCEB2}"/>
                </c:ext>
              </c:extLst>
            </c:dLbl>
            <c:dLbl>
              <c:idx val="11"/>
              <c:layout>
                <c:manualLayout>
                  <c:x val="-9.846590962094013E-17"/>
                  <c:y val="8.826691176782036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13CC58D-965A-4A58-A3DE-8DA5CC548ECC}" type="CELLRANGE">
                      <a:rPr lang="en-US" baseline="0"/>
                      <a:pPr>
                        <a:defRPr b="1">
                          <a:solidFill>
                            <a:srgbClr val="000000"/>
                          </a:solidFill>
                        </a:defRPr>
                      </a:pPr>
                      <a:t>[CELLRANGE]</a:t>
                    </a:fld>
                    <a:r>
                      <a:rPr lang="en-US" baseline="0"/>
                      <a:t>
</a:t>
                    </a:r>
                    <a:fld id="{5706C432-D26E-4CCC-93E8-E7FC1E56596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066300144444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C4018AB8-1DCF-434A-8DCE-8035499F64E2}" type="CELLRANGE">
                      <a:rPr lang="en-US" baseline="0"/>
                      <a:pPr>
                        <a:defRPr b="1">
                          <a:solidFill>
                            <a:srgbClr val="FFFFFF"/>
                          </a:solidFill>
                        </a:defRPr>
                      </a:pPr>
                      <a:t>[CELLRANGE]</a:t>
                    </a:fld>
                    <a:r>
                      <a:rPr lang="en-US" baseline="0"/>
                      <a:t>
</a:t>
                    </a:r>
                    <a:fld id="{EA77886C-9CF4-4F6D-A10C-1DC1BDE60D85}"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38DA7D5-682E-4966-B720-CEECA1C0C5C0}" type="CELLRANGE">
                      <a:rPr lang="en-US" baseline="0"/>
                      <a:pPr>
                        <a:defRPr b="1">
                          <a:solidFill>
                            <a:srgbClr val="000000"/>
                          </a:solidFill>
                        </a:defRPr>
                      </a:pPr>
                      <a:t>[CELLRANGE]</a:t>
                    </a:fld>
                    <a:r>
                      <a:rPr lang="en-US" baseline="0"/>
                      <a:t>
</a:t>
                    </a:r>
                    <a:fld id="{062FA4BD-0BC2-4A16-828C-4E899FEB2FF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7A63513-4979-4E0D-BE9C-9EF0AE00F686}" type="CELLRANGE">
                      <a:rPr lang="en-US" baseline="0"/>
                      <a:pPr>
                        <a:defRPr b="1">
                          <a:solidFill>
                            <a:srgbClr val="000000"/>
                          </a:solidFill>
                        </a:defRPr>
                      </a:pPr>
                      <a:t>[CELLRANGE]</a:t>
                    </a:fld>
                    <a:r>
                      <a:rPr lang="en-US" baseline="0"/>
                      <a:t>
</a:t>
                    </a:r>
                    <a:fld id="{3E97041E-B082-43C6-9D94-CDAAC367649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F70B5F5-847E-4BAE-B4DC-520FC44453A9}" type="CELLRANGE">
                      <a:rPr lang="en-US" baseline="0"/>
                      <a:pPr>
                        <a:defRPr b="1">
                          <a:solidFill>
                            <a:srgbClr val="000000"/>
                          </a:solidFill>
                        </a:defRPr>
                      </a:pPr>
                      <a:t>[CELLRANGE]</a:t>
                    </a:fld>
                    <a:r>
                      <a:rPr lang="en-US" baseline="0"/>
                      <a:t>
</a:t>
                    </a:r>
                    <a:fld id="{FF1B940D-6C52-4187-8558-F7FB1FF141B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53B548F-C858-486B-A21E-CBB602B89B71}" type="CELLRANGE">
                      <a:rPr lang="en-US" baseline="0"/>
                      <a:pPr>
                        <a:defRPr b="1">
                          <a:solidFill>
                            <a:srgbClr val="000000"/>
                          </a:solidFill>
                        </a:defRPr>
                      </a:pPr>
                      <a:t>[CELLRANGE]</a:t>
                    </a:fld>
                    <a:r>
                      <a:rPr lang="en-US" baseline="0"/>
                      <a:t>
</a:t>
                    </a:r>
                    <a:fld id="{5A8BB059-F145-41C5-A4A0-DCCAEE1088D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95A1C68-897C-4EC7-BF49-380147F2635E}" type="CELLRANGE">
                      <a:rPr lang="en-US" baseline="0"/>
                      <a:pPr>
                        <a:defRPr b="1">
                          <a:solidFill>
                            <a:srgbClr val="000000"/>
                          </a:solidFill>
                        </a:defRPr>
                      </a:pPr>
                      <a:t>[CELLRANGE]</a:t>
                    </a:fld>
                    <a:r>
                      <a:rPr lang="en-US" baseline="0"/>
                      <a:t>
</a:t>
                    </a:r>
                    <a:fld id="{81EC88B5-A915-451B-91C6-C72EEA61FEC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D1A0007-8029-45EA-B8E4-BFF0C016209C}" type="CELLRANGE">
                      <a:rPr lang="en-US" baseline="0"/>
                      <a:pPr>
                        <a:defRPr b="1">
                          <a:solidFill>
                            <a:srgbClr val="000000"/>
                          </a:solidFill>
                        </a:defRPr>
                      </a:pPr>
                      <a:t>[CELLRANGE]</a:t>
                    </a:fld>
                    <a:r>
                      <a:rPr lang="en-US" baseline="0"/>
                      <a:t>
</a:t>
                    </a:r>
                    <a:fld id="{FB3291D1-B8EB-4F38-8E78-F6BCAB60BC2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3F25E17-7335-47FF-BCF6-D590D289FB0A}" type="CELLRANGE">
                      <a:rPr lang="en-US" baseline="0"/>
                      <a:pPr>
                        <a:defRPr b="1">
                          <a:solidFill>
                            <a:srgbClr val="000000"/>
                          </a:solidFill>
                        </a:defRPr>
                      </a:pPr>
                      <a:t>[CELLRANGE]</a:t>
                    </a:fld>
                    <a:r>
                      <a:rPr lang="en-US" baseline="0"/>
                      <a:t>
</a:t>
                    </a:r>
                    <a:fld id="{0B65DEE0-3D23-4030-80BE-B615256FDF3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Galicia</c:v>
                </c:pt>
                <c:pt idx="3">
                  <c:v>Cantabria</c:v>
                </c:pt>
                <c:pt idx="4">
                  <c:v>Asturias, Principado de</c:v>
                </c:pt>
                <c:pt idx="5">
                  <c:v>Canarias</c:v>
                </c:pt>
                <c:pt idx="6">
                  <c:v>Navarra, Comunidad Foral de</c:v>
                </c:pt>
                <c:pt idx="7">
                  <c:v>Castilla - La Mancha</c:v>
                </c:pt>
                <c:pt idx="8">
                  <c:v>Comunitat Valenciana</c:v>
                </c:pt>
                <c:pt idx="9">
                  <c:v>Andalucía</c:v>
                </c:pt>
                <c:pt idx="10">
                  <c:v>Madrid, Comunidad de</c:v>
                </c:pt>
                <c:pt idx="11">
                  <c:v>Ceuta</c:v>
                </c:pt>
                <c:pt idx="12">
                  <c:v>Media Nacional</c:v>
                </c:pt>
                <c:pt idx="13">
                  <c:v>Melilla</c:v>
                </c:pt>
                <c:pt idx="14">
                  <c:v>Rioja, La</c:v>
                </c:pt>
                <c:pt idx="15">
                  <c:v>Balears, Illes</c:v>
                </c:pt>
                <c:pt idx="16">
                  <c:v>Murcia, Región de</c:v>
                </c:pt>
                <c:pt idx="17">
                  <c:v>Extremadura</c:v>
                </c:pt>
                <c:pt idx="18">
                  <c:v>Cataluña</c:v>
                </c:pt>
                <c:pt idx="19">
                  <c:v>País Vasco</c:v>
                </c:pt>
              </c:strCache>
            </c:strRef>
          </c:cat>
          <c:val>
            <c:numRef>
              <c:f>'11ListaEspera'!$P$13:$P$32</c:f>
              <c:numCache>
                <c:formatCode>0.00%</c:formatCode>
                <c:ptCount val="20"/>
                <c:pt idx="0">
                  <c:v>1.2790031621980023E-3</c:v>
                </c:pt>
                <c:pt idx="1">
                  <c:v>1.6222902682862532E-3</c:v>
                </c:pt>
                <c:pt idx="2">
                  <c:v>6.3488312134754215E-3</c:v>
                </c:pt>
                <c:pt idx="3">
                  <c:v>1.0550407502512002E-2</c:v>
                </c:pt>
                <c:pt idx="4">
                  <c:v>1.0937316241326591E-2</c:v>
                </c:pt>
                <c:pt idx="5">
                  <c:v>1.8793105890017137E-2</c:v>
                </c:pt>
                <c:pt idx="6">
                  <c:v>3.0584134480238376E-2</c:v>
                </c:pt>
                <c:pt idx="7">
                  <c:v>3.2755871784498965E-2</c:v>
                </c:pt>
                <c:pt idx="8">
                  <c:v>4.4275808485841853E-2</c:v>
                </c:pt>
                <c:pt idx="9">
                  <c:v>4.8689264775254398E-2</c:v>
                </c:pt>
                <c:pt idx="10">
                  <c:v>5.3834577036433184E-2</c:v>
                </c:pt>
                <c:pt idx="11">
                  <c:v>5.8519793459552494E-2</c:v>
                </c:pt>
                <c:pt idx="12">
                  <c:v>6.4374929817141879E-2</c:v>
                </c:pt>
                <c:pt idx="13">
                  <c:v>9.9725166862976056E-2</c:v>
                </c:pt>
                <c:pt idx="14">
                  <c:v>0.10147811256395679</c:v>
                </c:pt>
                <c:pt idx="15">
                  <c:v>0.10185185185185185</c:v>
                </c:pt>
                <c:pt idx="16">
                  <c:v>0.13469203840421476</c:v>
                </c:pt>
                <c:pt idx="17">
                  <c:v>0.13594678070800664</c:v>
                </c:pt>
                <c:pt idx="18">
                  <c:v>0.1371642044254559</c:v>
                </c:pt>
                <c:pt idx="19">
                  <c:v>0.15087678951302247</c:v>
                </c:pt>
              </c:numCache>
            </c:numRef>
          </c:val>
          <c:extLst>
            <c:ext xmlns:c15="http://schemas.microsoft.com/office/drawing/2012/chart" uri="{02D57815-91ED-43cb-92C2-25804820EDAC}">
              <c15:datalabelsRange>
                <c15:f>'11ListaEspera'!$N$13:$N$32</c15:f>
                <c15:dlblRangeCache>
                  <c:ptCount val="20"/>
                  <c:pt idx="0">
                    <c:v>163</c:v>
                  </c:pt>
                  <c:pt idx="1">
                    <c:v>80</c:v>
                  </c:pt>
                  <c:pt idx="2">
                    <c:v>591</c:v>
                  </c:pt>
                  <c:pt idx="3">
                    <c:v>189</c:v>
                  </c:pt>
                  <c:pt idx="4">
                    <c:v>372</c:v>
                  </c:pt>
                  <c:pt idx="5">
                    <c:v>1.327</c:v>
                  </c:pt>
                  <c:pt idx="6">
                    <c:v>544</c:v>
                  </c:pt>
                  <c:pt idx="7">
                    <c:v>2.753</c:v>
                  </c:pt>
                  <c:pt idx="8">
                    <c:v>8.320</c:v>
                  </c:pt>
                  <c:pt idx="9">
                    <c:v>17.340</c:v>
                  </c:pt>
                  <c:pt idx="10">
                    <c:v>12.019</c:v>
                  </c:pt>
                  <c:pt idx="11">
                    <c:v>102</c:v>
                  </c:pt>
                  <c:pt idx="12">
                    <c:v>115.229</c:v>
                  </c:pt>
                  <c:pt idx="13">
                    <c:v>254</c:v>
                  </c:pt>
                  <c:pt idx="14">
                    <c:v>1.071</c:v>
                  </c:pt>
                  <c:pt idx="15">
                    <c:v>3.872</c:v>
                  </c:pt>
                  <c:pt idx="16">
                    <c:v>7.772</c:v>
                  </c:pt>
                  <c:pt idx="17">
                    <c:v>5.722</c:v>
                  </c:pt>
                  <c:pt idx="18">
                    <c:v>39.617</c:v>
                  </c:pt>
                  <c:pt idx="19">
                    <c:v>13.121</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'11ListaEspera'!$L$13:$L$32</c:f>
              <c:strCache>
                <c:ptCount val="20"/>
                <c:pt idx="0">
                  <c:v>Castilla y León</c:v>
                </c:pt>
                <c:pt idx="1">
                  <c:v>Aragón</c:v>
                </c:pt>
                <c:pt idx="2">
                  <c:v>Galicia</c:v>
                </c:pt>
                <c:pt idx="3">
                  <c:v>Cantabria</c:v>
                </c:pt>
                <c:pt idx="4">
                  <c:v>Asturias, Principado de</c:v>
                </c:pt>
                <c:pt idx="5">
                  <c:v>Canarias</c:v>
                </c:pt>
                <c:pt idx="6">
                  <c:v>Navarra, Comunidad Foral de</c:v>
                </c:pt>
                <c:pt idx="7">
                  <c:v>Castilla - La Mancha</c:v>
                </c:pt>
                <c:pt idx="8">
                  <c:v>Comunitat Valenciana</c:v>
                </c:pt>
                <c:pt idx="9">
                  <c:v>Andalucía</c:v>
                </c:pt>
                <c:pt idx="10">
                  <c:v>Madrid, Comunidad de</c:v>
                </c:pt>
                <c:pt idx="11">
                  <c:v>Ceuta</c:v>
                </c:pt>
                <c:pt idx="12">
                  <c:v>Media Nacional</c:v>
                </c:pt>
                <c:pt idx="13">
                  <c:v>Melilla</c:v>
                </c:pt>
                <c:pt idx="14">
                  <c:v>Rioja, La</c:v>
                </c:pt>
                <c:pt idx="15">
                  <c:v>Balears, Illes</c:v>
                </c:pt>
                <c:pt idx="16">
                  <c:v>Murcia, Región de</c:v>
                </c:pt>
                <c:pt idx="17">
                  <c:v>Extremadura</c:v>
                </c:pt>
                <c:pt idx="18">
                  <c:v>Cataluña</c:v>
                </c:pt>
                <c:pt idx="19">
                  <c:v>País Vasco</c:v>
                </c:pt>
              </c:strCache>
            </c:strRef>
          </c:cat>
          <c:val>
            <c:numRef>
              <c:f>'11ListaEspera'!$Q$13:$Q$32</c:f>
              <c:numCache>
                <c:formatCode>0.00%</c:formatCode>
                <c:ptCount val="20"/>
                <c:pt idx="0">
                  <c:v>0.93562507018285812</c:v>
                </c:pt>
                <c:pt idx="1">
                  <c:v>0.93562507018285812</c:v>
                </c:pt>
                <c:pt idx="2">
                  <c:v>0.93562507018285812</c:v>
                </c:pt>
                <c:pt idx="3">
                  <c:v>0.93562507018285812</c:v>
                </c:pt>
                <c:pt idx="4">
                  <c:v>0.93562507018285812</c:v>
                </c:pt>
                <c:pt idx="5">
                  <c:v>0.93562507018285812</c:v>
                </c:pt>
                <c:pt idx="6">
                  <c:v>0.93562507018285812</c:v>
                </c:pt>
                <c:pt idx="7">
                  <c:v>0.93562507018285812</c:v>
                </c:pt>
                <c:pt idx="8">
                  <c:v>0.93562507018285812</c:v>
                </c:pt>
                <c:pt idx="9">
                  <c:v>0.93562507018285812</c:v>
                </c:pt>
                <c:pt idx="10">
                  <c:v>0.93562507018285812</c:v>
                </c:pt>
                <c:pt idx="11">
                  <c:v>0.93562507018285812</c:v>
                </c:pt>
                <c:pt idx="12">
                  <c:v>0.93562507018285812</c:v>
                </c:pt>
                <c:pt idx="13">
                  <c:v>0.93562507018285812</c:v>
                </c:pt>
                <c:pt idx="14">
                  <c:v>0.93562507018285812</c:v>
                </c:pt>
                <c:pt idx="15">
                  <c:v>0.93562507018285812</c:v>
                </c:pt>
                <c:pt idx="16">
                  <c:v>0.93562507018285812</c:v>
                </c:pt>
                <c:pt idx="17">
                  <c:v>0.93562507018285812</c:v>
                </c:pt>
                <c:pt idx="18">
                  <c:v>0.93562507018285812</c:v>
                </c:pt>
                <c:pt idx="19">
                  <c:v>0.93562507018285812</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4434755220814789E-2"/>
          <c:y val="0.91510878897147208"/>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7-C55D-4E29-9CD8-90CA83D3C1E4}"/>
              </c:ext>
            </c:extLst>
          </c:dPt>
          <c:dPt>
            <c:idx val="1"/>
            <c:invertIfNegative val="0"/>
            <c:bubble3D val="0"/>
            <c:spPr>
              <a:solidFill>
                <a:srgbClr val="AD84C6"/>
              </a:solidFill>
              <a:ln>
                <a:noFill/>
              </a:ln>
              <a:effectLst/>
            </c:spPr>
            <c:extLst>
              <c:ext xmlns:c16="http://schemas.microsoft.com/office/drawing/2014/chart" uri="{C3380CC4-5D6E-409C-BE32-E72D297353CC}">
                <c16:uniqueId val="{00000008-C55D-4E29-9CD8-90CA83D3C1E4}"/>
              </c:ext>
            </c:extLst>
          </c:dPt>
          <c:dPt>
            <c:idx val="2"/>
            <c:invertIfNegative val="0"/>
            <c:bubble3D val="0"/>
            <c:spPr>
              <a:solidFill>
                <a:srgbClr val="AD84C6"/>
              </a:solidFill>
              <a:ln>
                <a:noFill/>
              </a:ln>
              <a:effectLst/>
            </c:spPr>
            <c:extLst>
              <c:ext xmlns:c16="http://schemas.microsoft.com/office/drawing/2014/chart" uri="{C3380CC4-5D6E-409C-BE32-E72D297353CC}">
                <c16:uniqueId val="{00000009-C55D-4E29-9CD8-90CA83D3C1E4}"/>
              </c:ext>
            </c:extLst>
          </c:dPt>
          <c:dPt>
            <c:idx val="3"/>
            <c:invertIfNegative val="0"/>
            <c:bubble3D val="0"/>
            <c:spPr>
              <a:solidFill>
                <a:srgbClr val="AD84C6"/>
              </a:solidFill>
              <a:ln>
                <a:noFill/>
              </a:ln>
              <a:effectLst/>
            </c:spPr>
            <c:extLst>
              <c:ext xmlns:c16="http://schemas.microsoft.com/office/drawing/2014/chart" uri="{C3380CC4-5D6E-409C-BE32-E72D297353CC}">
                <c16:uniqueId val="{0000000A-C55D-4E29-9CD8-90CA83D3C1E4}"/>
              </c:ext>
            </c:extLst>
          </c:dPt>
          <c:dPt>
            <c:idx val="4"/>
            <c:invertIfNegative val="0"/>
            <c:bubble3D val="0"/>
            <c:spPr>
              <a:solidFill>
                <a:srgbClr val="AD84C6"/>
              </a:solidFill>
              <a:ln>
                <a:noFill/>
              </a:ln>
              <a:effectLst/>
            </c:spPr>
            <c:extLst>
              <c:ext xmlns:c16="http://schemas.microsoft.com/office/drawing/2014/chart" uri="{C3380CC4-5D6E-409C-BE32-E72D297353CC}">
                <c16:uniqueId val="{0000000B-C55D-4E29-9CD8-90CA83D3C1E4}"/>
              </c:ext>
            </c:extLst>
          </c:dPt>
          <c:dPt>
            <c:idx val="5"/>
            <c:invertIfNegative val="0"/>
            <c:bubble3D val="0"/>
            <c:spPr>
              <a:solidFill>
                <a:srgbClr val="AD84C6"/>
              </a:solidFill>
              <a:ln>
                <a:noFill/>
              </a:ln>
              <a:effectLst/>
            </c:spPr>
            <c:extLst>
              <c:ext xmlns:c16="http://schemas.microsoft.com/office/drawing/2014/chart" uri="{C3380CC4-5D6E-409C-BE32-E72D297353CC}">
                <c16:uniqueId val="{0000000C-C55D-4E29-9CD8-90CA83D3C1E4}"/>
              </c:ext>
            </c:extLst>
          </c:dPt>
          <c:dPt>
            <c:idx val="6"/>
            <c:invertIfNegative val="0"/>
            <c:bubble3D val="0"/>
            <c:spPr>
              <a:solidFill>
                <a:srgbClr val="AD84C6"/>
              </a:solidFill>
              <a:ln>
                <a:noFill/>
              </a:ln>
              <a:effectLst/>
            </c:spPr>
            <c:extLst>
              <c:ext xmlns:c16="http://schemas.microsoft.com/office/drawing/2014/chart" uri="{C3380CC4-5D6E-409C-BE32-E72D297353CC}">
                <c16:uniqueId val="{0000000D-C55D-4E29-9CD8-90CA83D3C1E4}"/>
              </c:ext>
            </c:extLst>
          </c:dPt>
          <c:dPt>
            <c:idx val="7"/>
            <c:invertIfNegative val="0"/>
            <c:bubble3D val="0"/>
            <c:spPr>
              <a:solidFill>
                <a:srgbClr val="AD84C6"/>
              </a:solidFill>
              <a:ln>
                <a:noFill/>
              </a:ln>
              <a:effectLst/>
            </c:spPr>
            <c:extLst>
              <c:ext xmlns:c16="http://schemas.microsoft.com/office/drawing/2014/chart" uri="{C3380CC4-5D6E-409C-BE32-E72D297353CC}">
                <c16:uniqueId val="{0000000E-C55D-4E29-9CD8-90CA83D3C1E4}"/>
              </c:ext>
            </c:extLst>
          </c:dPt>
          <c:dPt>
            <c:idx val="8"/>
            <c:invertIfNegative val="0"/>
            <c:bubble3D val="0"/>
            <c:spPr>
              <a:solidFill>
                <a:srgbClr val="AD84C6"/>
              </a:solidFill>
              <a:ln>
                <a:noFill/>
              </a:ln>
              <a:effectLst/>
            </c:spPr>
            <c:extLst>
              <c:ext xmlns:c16="http://schemas.microsoft.com/office/drawing/2014/chart" uri="{C3380CC4-5D6E-409C-BE32-E72D297353CC}">
                <c16:uniqueId val="{00000000-C55D-4E29-9CD8-90CA83D3C1E4}"/>
              </c:ext>
            </c:extLst>
          </c:dPt>
          <c:dPt>
            <c:idx val="9"/>
            <c:invertIfNegative val="0"/>
            <c:bubble3D val="0"/>
            <c:spPr>
              <a:solidFill>
                <a:srgbClr val="AD84C6"/>
              </a:solidFill>
              <a:ln>
                <a:noFill/>
              </a:ln>
              <a:effectLst/>
            </c:spPr>
            <c:extLst>
              <c:ext xmlns:c16="http://schemas.microsoft.com/office/drawing/2014/chart" uri="{C3380CC4-5D6E-409C-BE32-E72D297353CC}">
                <c16:uniqueId val="{00000001-C55D-4E29-9CD8-90CA83D3C1E4}"/>
              </c:ext>
            </c:extLst>
          </c:dPt>
          <c:dPt>
            <c:idx val="10"/>
            <c:invertIfNegative val="0"/>
            <c:bubble3D val="0"/>
            <c:spPr>
              <a:solidFill>
                <a:srgbClr val="AD84C6"/>
              </a:solidFill>
              <a:ln>
                <a:noFill/>
              </a:ln>
              <a:effectLst/>
            </c:spPr>
            <c:extLst>
              <c:ext xmlns:c16="http://schemas.microsoft.com/office/drawing/2014/chart" uri="{C3380CC4-5D6E-409C-BE32-E72D297353CC}">
                <c16:uniqueId val="{00000003-C55D-4E29-9CD8-90CA83D3C1E4}"/>
              </c:ext>
            </c:extLst>
          </c:dPt>
          <c:dPt>
            <c:idx val="11"/>
            <c:invertIfNegative val="0"/>
            <c:bubble3D val="0"/>
            <c:spPr>
              <a:solidFill>
                <a:srgbClr val="5A3471"/>
              </a:solidFill>
              <a:ln>
                <a:noFill/>
              </a:ln>
              <a:effectLst/>
            </c:spPr>
            <c:extLst>
              <c:ext xmlns:c16="http://schemas.microsoft.com/office/drawing/2014/chart" uri="{C3380CC4-5D6E-409C-BE32-E72D297353CC}">
                <c16:uniqueId val="{00000005-C55D-4E29-9CD8-90CA83D3C1E4}"/>
              </c:ext>
            </c:extLst>
          </c:dPt>
          <c:dPt>
            <c:idx val="12"/>
            <c:invertIfNegative val="0"/>
            <c:bubble3D val="0"/>
            <c:spPr>
              <a:solidFill>
                <a:srgbClr val="AD84C6"/>
              </a:solidFill>
              <a:ln>
                <a:noFill/>
              </a:ln>
              <a:effectLst/>
            </c:spPr>
            <c:extLst>
              <c:ext xmlns:c16="http://schemas.microsoft.com/office/drawing/2014/chart" uri="{C3380CC4-5D6E-409C-BE32-E72D297353CC}">
                <c16:uniqueId val="{00000006-C55D-4E29-9CD8-90CA83D3C1E4}"/>
              </c:ext>
            </c:extLst>
          </c:dPt>
          <c:dPt>
            <c:idx val="13"/>
            <c:invertIfNegative val="0"/>
            <c:bubble3D val="0"/>
            <c:spPr>
              <a:solidFill>
                <a:srgbClr val="AD84C6"/>
              </a:solidFill>
              <a:ln>
                <a:noFill/>
              </a:ln>
              <a:effectLst/>
            </c:spPr>
            <c:extLst>
              <c:ext xmlns:c16="http://schemas.microsoft.com/office/drawing/2014/chart" uri="{C3380CC4-5D6E-409C-BE32-E72D297353CC}">
                <c16:uniqueId val="{0000000F-C55D-4E29-9CD8-90CA83D3C1E4}"/>
              </c:ext>
            </c:extLst>
          </c:dPt>
          <c:dPt>
            <c:idx val="14"/>
            <c:invertIfNegative val="0"/>
            <c:bubble3D val="0"/>
            <c:spPr>
              <a:solidFill>
                <a:srgbClr val="AD84C6"/>
              </a:solidFill>
              <a:ln>
                <a:noFill/>
              </a:ln>
              <a:effectLst/>
            </c:spPr>
            <c:extLst>
              <c:ext xmlns:c16="http://schemas.microsoft.com/office/drawing/2014/chart" uri="{C3380CC4-5D6E-409C-BE32-E72D297353CC}">
                <c16:uniqueId val="{00000010-C55D-4E29-9CD8-90CA83D3C1E4}"/>
              </c:ext>
            </c:extLst>
          </c:dPt>
          <c:dPt>
            <c:idx val="15"/>
            <c:invertIfNegative val="0"/>
            <c:bubble3D val="0"/>
            <c:spPr>
              <a:solidFill>
                <a:srgbClr val="AD84C6"/>
              </a:solidFill>
              <a:ln>
                <a:noFill/>
              </a:ln>
              <a:effectLst/>
            </c:spPr>
            <c:extLst>
              <c:ext xmlns:c16="http://schemas.microsoft.com/office/drawing/2014/chart" uri="{C3380CC4-5D6E-409C-BE32-E72D297353CC}">
                <c16:uniqueId val="{00000011-C55D-4E29-9CD8-90CA83D3C1E4}"/>
              </c:ext>
            </c:extLst>
          </c:dPt>
          <c:dPt>
            <c:idx val="16"/>
            <c:invertIfNegative val="0"/>
            <c:bubble3D val="0"/>
            <c:spPr>
              <a:solidFill>
                <a:srgbClr val="AD84C6"/>
              </a:solidFill>
              <a:ln>
                <a:noFill/>
              </a:ln>
              <a:effectLst/>
            </c:spPr>
            <c:extLst>
              <c:ext xmlns:c16="http://schemas.microsoft.com/office/drawing/2014/chart" uri="{C3380CC4-5D6E-409C-BE32-E72D297353CC}">
                <c16:uniqueId val="{00000012-C55D-4E29-9CD8-90CA83D3C1E4}"/>
              </c:ext>
            </c:extLst>
          </c:dPt>
          <c:dPt>
            <c:idx val="17"/>
            <c:invertIfNegative val="0"/>
            <c:bubble3D val="0"/>
            <c:spPr>
              <a:solidFill>
                <a:srgbClr val="AD84C6"/>
              </a:solidFill>
              <a:ln>
                <a:noFill/>
              </a:ln>
              <a:effectLst/>
            </c:spPr>
            <c:extLst>
              <c:ext xmlns:c16="http://schemas.microsoft.com/office/drawing/2014/chart" uri="{C3380CC4-5D6E-409C-BE32-E72D297353CC}">
                <c16:uniqueId val="{00000013-C55D-4E29-9CD8-90CA83D3C1E4}"/>
              </c:ext>
            </c:extLst>
          </c:dPt>
          <c:dPt>
            <c:idx val="18"/>
            <c:invertIfNegative val="0"/>
            <c:bubble3D val="0"/>
            <c:spPr>
              <a:solidFill>
                <a:srgbClr val="AD84C6"/>
              </a:solidFill>
              <a:ln>
                <a:noFill/>
              </a:ln>
              <a:effectLst/>
            </c:spPr>
            <c:extLst>
              <c:ext xmlns:c16="http://schemas.microsoft.com/office/drawing/2014/chart" uri="{C3380CC4-5D6E-409C-BE32-E72D297353CC}">
                <c16:uniqueId val="{00000014-C55D-4E29-9CD8-90CA83D3C1E4}"/>
              </c:ext>
            </c:extLst>
          </c:dPt>
          <c:dPt>
            <c:idx val="19"/>
            <c:invertIfNegative val="0"/>
            <c:bubble3D val="0"/>
            <c:spPr>
              <a:solidFill>
                <a:srgbClr val="AD84C6"/>
              </a:solidFill>
              <a:ln>
                <a:noFill/>
              </a:ln>
              <a:effectLst/>
            </c:spPr>
            <c:extLst>
              <c:ext xmlns:c16="http://schemas.microsoft.com/office/drawing/2014/chart" uri="{C3380CC4-5D6E-409C-BE32-E72D297353CC}">
                <c16:uniqueId val="{00000015-C55D-4E29-9CD8-90CA83D3C1E4}"/>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D2F9883-BD80-4F3B-A223-9328CEE27161}" type="CELLRANGE">
                      <a:rPr lang="en-US" baseline="0"/>
                      <a:pPr>
                        <a:defRPr b="1">
                          <a:solidFill>
                            <a:srgbClr val="000000"/>
                          </a:solidFill>
                        </a:defRPr>
                      </a:pPr>
                      <a:t>[CELLRANGE]</a:t>
                    </a:fld>
                    <a:r>
                      <a:rPr lang="en-US" baseline="0"/>
                      <a:t>
</a:t>
                    </a:r>
                    <a:fld id="{A72F150D-A295-4AFB-8AA1-D9DBFD3F4AB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EB19C04-3EDC-4DB2-8F22-573F29D13A1D}" type="CELLRANGE">
                      <a:rPr lang="en-US" baseline="0"/>
                      <a:pPr>
                        <a:defRPr b="1">
                          <a:solidFill>
                            <a:srgbClr val="000000"/>
                          </a:solidFill>
                        </a:defRPr>
                      </a:pPr>
                      <a:t>[CELLRANGE]</a:t>
                    </a:fld>
                    <a:r>
                      <a:rPr lang="en-US" baseline="0"/>
                      <a:t>
</a:t>
                    </a:r>
                    <a:fld id="{976A1CC1-78C6-4A46-AAB7-B755EA674A5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897D523-3CB9-4263-943A-2BE96D9BBD8C}" type="CELLRANGE">
                      <a:rPr lang="en-US" baseline="0"/>
                      <a:pPr>
                        <a:defRPr b="1">
                          <a:solidFill>
                            <a:srgbClr val="000000"/>
                          </a:solidFill>
                        </a:defRPr>
                      </a:pPr>
                      <a:t>[CELLRANGE]</a:t>
                    </a:fld>
                    <a:r>
                      <a:rPr lang="en-US" baseline="0"/>
                      <a:t>
</a:t>
                    </a:r>
                    <a:fld id="{F8FE619E-DB7C-441C-8DAD-E9DFBB264D9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FCB551D-D207-4315-984C-A9FACCCB58B3}" type="CELLRANGE">
                      <a:rPr lang="en-US" baseline="0"/>
                      <a:pPr>
                        <a:defRPr b="1">
                          <a:solidFill>
                            <a:srgbClr val="000000"/>
                          </a:solidFill>
                        </a:defRPr>
                      </a:pPr>
                      <a:t>[CELLRANGE]</a:t>
                    </a:fld>
                    <a:r>
                      <a:rPr lang="en-US" baseline="0"/>
                      <a:t>
</a:t>
                    </a:r>
                    <a:fld id="{05935A2C-CA4E-40DF-BD8A-169A900E2F5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1CC755D-2074-41EB-B9CE-B70964F88043}" type="CELLRANGE">
                      <a:rPr lang="en-US" baseline="0"/>
                      <a:pPr>
                        <a:defRPr b="1">
                          <a:solidFill>
                            <a:srgbClr val="000000"/>
                          </a:solidFill>
                        </a:defRPr>
                      </a:pPr>
                      <a:t>[CELLRANGE]</a:t>
                    </a:fld>
                    <a:r>
                      <a:rPr lang="en-US" baseline="0"/>
                      <a:t>
</a:t>
                    </a:r>
                    <a:fld id="{6F54557B-61AB-4CA0-AB58-987184009CE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1E88D29-FF44-4517-84F7-26C3250F1A41}" type="CELLRANGE">
                      <a:rPr lang="en-US" baseline="0"/>
                      <a:pPr>
                        <a:defRPr b="1">
                          <a:solidFill>
                            <a:srgbClr val="000000"/>
                          </a:solidFill>
                        </a:defRPr>
                      </a:pPr>
                      <a:t>[CELLRANGE]</a:t>
                    </a:fld>
                    <a:r>
                      <a:rPr lang="en-US" baseline="0"/>
                      <a:t>
</a:t>
                    </a:r>
                    <a:fld id="{8D169B11-9C02-4DF6-8504-B0EAD7AF636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54F8DE8-CB76-4973-B517-917564A6B228}" type="CELLRANGE">
                      <a:rPr lang="en-US" baseline="0"/>
                      <a:pPr>
                        <a:defRPr b="1">
                          <a:solidFill>
                            <a:srgbClr val="000000"/>
                          </a:solidFill>
                        </a:defRPr>
                      </a:pPr>
                      <a:t>[CELLRANGE]</a:t>
                    </a:fld>
                    <a:r>
                      <a:rPr lang="en-US" baseline="0"/>
                      <a:t>
</a:t>
                    </a:r>
                    <a:fld id="{D2EE2B50-2322-4EAB-A897-977DF1F35BD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51ADF1A-A6C2-48FC-8B1B-8BAA9E1010C6}" type="CELLRANGE">
                      <a:rPr lang="en-US" baseline="0"/>
                      <a:pPr>
                        <a:defRPr b="1">
                          <a:solidFill>
                            <a:srgbClr val="000000"/>
                          </a:solidFill>
                        </a:defRPr>
                      </a:pPr>
                      <a:t>[CELLRANGE]</a:t>
                    </a:fld>
                    <a:r>
                      <a:rPr lang="en-US" baseline="0"/>
                      <a:t>
</a:t>
                    </a:r>
                    <a:fld id="{08D52D49-0A49-461A-B9D9-67D6C04DE9B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83BF983-DB24-4993-B679-0DEEC992FAE0}" type="CELLRANGE">
                      <a:rPr lang="en-US" baseline="0"/>
                      <a:pPr>
                        <a:defRPr b="1">
                          <a:solidFill>
                            <a:srgbClr val="000000"/>
                          </a:solidFill>
                        </a:defRPr>
                      </a:pPr>
                      <a:t>[CELLRANGE]</a:t>
                    </a:fld>
                    <a:r>
                      <a:rPr lang="en-US" baseline="0"/>
                      <a:t>
</a:t>
                    </a:r>
                    <a:fld id="{EDB5F2AD-D138-4FAE-BDDA-56E69AD428F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02DBF62-E118-4309-BD31-AFF510F29D35}" type="CELLRANGE">
                      <a:rPr lang="en-US" baseline="0"/>
                      <a:pPr>
                        <a:defRPr b="1">
                          <a:solidFill>
                            <a:srgbClr val="000000"/>
                          </a:solidFill>
                        </a:defRPr>
                      </a:pPr>
                      <a:t>[CELLRANGE]</a:t>
                    </a:fld>
                    <a:r>
                      <a:rPr lang="en-US" baseline="0"/>
                      <a:t>
</a:t>
                    </a:r>
                    <a:fld id="{D93CE726-0689-4645-AE2B-E545FB2AFE1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9E9FEE6-64A2-4E5E-B77B-94741DD7CCD4}" type="CELLRANGE">
                      <a:rPr lang="en-US" baseline="0"/>
                      <a:pPr>
                        <a:defRPr b="1">
                          <a:solidFill>
                            <a:srgbClr val="000000"/>
                          </a:solidFill>
                        </a:defRPr>
                      </a:pPr>
                      <a:t>[CELLRANGE]</a:t>
                    </a:fld>
                    <a:r>
                      <a:rPr lang="en-US" baseline="0"/>
                      <a:t>
</a:t>
                    </a:r>
                    <a:fld id="{944FDFD9-DD8D-4329-B03B-AF42F01C935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020B7D90-2174-44FC-962C-953BA1B43357}" type="CELLRANGE">
                      <a:rPr lang="en-US" baseline="0"/>
                      <a:pPr>
                        <a:defRPr b="1">
                          <a:solidFill>
                            <a:srgbClr val="FFFFFF"/>
                          </a:solidFill>
                        </a:defRPr>
                      </a:pPr>
                      <a:t>[CELLRANGE]</a:t>
                    </a:fld>
                    <a:r>
                      <a:rPr lang="en-US" baseline="0"/>
                      <a:t>
</a:t>
                    </a:r>
                    <a:fld id="{363D4620-3531-474D-B63F-0D45FD09B854}"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125B3FB-53BA-43D5-A488-CD1B2CDBB97A}" type="CELLRANGE">
                      <a:rPr lang="en-US" baseline="0"/>
                      <a:pPr>
                        <a:defRPr b="1">
                          <a:solidFill>
                            <a:srgbClr val="000000"/>
                          </a:solidFill>
                        </a:defRPr>
                      </a:pPr>
                      <a:t>[CELLRANGE]</a:t>
                    </a:fld>
                    <a:r>
                      <a:rPr lang="en-US" baseline="0"/>
                      <a:t>
</a:t>
                    </a:r>
                    <a:fld id="{08221993-B33E-4256-91DB-473AB404789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1092417-6EC6-486E-94A7-9220928CF185}" type="CELLRANGE">
                      <a:rPr lang="en-US" baseline="0"/>
                      <a:pPr>
                        <a:defRPr b="1">
                          <a:solidFill>
                            <a:srgbClr val="000000"/>
                          </a:solidFill>
                        </a:defRPr>
                      </a:pPr>
                      <a:t>[CELLRANGE]</a:t>
                    </a:fld>
                    <a:r>
                      <a:rPr lang="en-US" baseline="0"/>
                      <a:t>
</a:t>
                    </a:r>
                    <a:fld id="{24CB110C-8B81-4A33-8FC7-991BADD52BD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35A5C57-AE91-4D81-9FFB-EB27FD4471E7}" type="CELLRANGE">
                      <a:rPr lang="en-US" baseline="0"/>
                      <a:pPr>
                        <a:defRPr b="1">
                          <a:solidFill>
                            <a:srgbClr val="000000"/>
                          </a:solidFill>
                        </a:defRPr>
                      </a:pPr>
                      <a:t>[CELLRANGE]</a:t>
                    </a:fld>
                    <a:r>
                      <a:rPr lang="en-US" baseline="0"/>
                      <a:t>
</a:t>
                    </a:r>
                    <a:fld id="{89C130F9-DBA7-48D3-BB64-E00AE232B4D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0670C22-55DF-4C4A-BF69-A5EFEC2BF786}" type="CELLRANGE">
                      <a:rPr lang="en-US" baseline="0"/>
                      <a:pPr>
                        <a:defRPr b="1">
                          <a:solidFill>
                            <a:srgbClr val="000000"/>
                          </a:solidFill>
                        </a:defRPr>
                      </a:pPr>
                      <a:t>[CELLRANGE]</a:t>
                    </a:fld>
                    <a:r>
                      <a:rPr lang="en-US" baseline="0"/>
                      <a:t>
</a:t>
                    </a:r>
                    <a:fld id="{88DD79C3-245A-4D3F-B039-5231B17BDCA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DDE87DF-DC7F-4310-AECB-50075D57CC9D}" type="CELLRANGE">
                      <a:rPr lang="en-US" baseline="0"/>
                      <a:pPr>
                        <a:defRPr b="1">
                          <a:solidFill>
                            <a:srgbClr val="000000"/>
                          </a:solidFill>
                        </a:defRPr>
                      </a:pPr>
                      <a:t>[CELLRANGE]</a:t>
                    </a:fld>
                    <a:r>
                      <a:rPr lang="en-US" baseline="0"/>
                      <a:t>
</a:t>
                    </a:r>
                    <a:fld id="{A9F7FD45-BD56-4AD1-9E6F-989470B72EB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ED54123-B808-46CC-BC74-2B470105DDF9}" type="CELLRANGE">
                      <a:rPr lang="en-US" baseline="0"/>
                      <a:pPr>
                        <a:defRPr b="1">
                          <a:solidFill>
                            <a:srgbClr val="000000"/>
                          </a:solidFill>
                        </a:defRPr>
                      </a:pPr>
                      <a:t>[CELLRANGE]</a:t>
                    </a:fld>
                    <a:r>
                      <a:rPr lang="en-US" baseline="0"/>
                      <a:t>
</a:t>
                    </a:r>
                    <a:fld id="{0C791648-CB58-4B75-8B39-D8E185AD92D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7B97C33-D036-45A3-97D6-88A864AFD7AE}" type="CELLRANGE">
                      <a:rPr lang="en-US" baseline="0"/>
                      <a:pPr>
                        <a:defRPr b="1">
                          <a:solidFill>
                            <a:srgbClr val="000000"/>
                          </a:solidFill>
                        </a:defRPr>
                      </a:pPr>
                      <a:t>[CELLRANGE]</a:t>
                    </a:fld>
                    <a:r>
                      <a:rPr lang="en-US" baseline="0"/>
                      <a:t>
</a:t>
                    </a:r>
                    <a:fld id="{8E6DC9C2-938B-4673-8EBC-D8907D865E4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232B862-6DF5-4438-9844-2C57F85E96B4}" type="CELLRANGE">
                      <a:rPr lang="en-US" baseline="0"/>
                      <a:pPr>
                        <a:defRPr b="1">
                          <a:solidFill>
                            <a:srgbClr val="000000"/>
                          </a:solidFill>
                        </a:defRPr>
                      </a:pPr>
                      <a:t>[CELLRANGE]</a:t>
                    </a:fld>
                    <a:r>
                      <a:rPr lang="en-US" baseline="0"/>
                      <a:t>
</a:t>
                    </a:r>
                    <a:fld id="{AB5F01AF-E47F-46BE-ADB1-A784939D0E9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Aragón</c:v>
                </c:pt>
                <c:pt idx="1">
                  <c:v>Castilla y León</c:v>
                </c:pt>
                <c:pt idx="2">
                  <c:v>Galicia</c:v>
                </c:pt>
                <c:pt idx="3">
                  <c:v>Cantabria</c:v>
                </c:pt>
                <c:pt idx="4">
                  <c:v>Asturias, Principado de</c:v>
                </c:pt>
                <c:pt idx="5">
                  <c:v>Canarias</c:v>
                </c:pt>
                <c:pt idx="6">
                  <c:v>Navarra, Comunidad Foral de</c:v>
                </c:pt>
                <c:pt idx="7">
                  <c:v>Castilla - La Mancha</c:v>
                </c:pt>
                <c:pt idx="8">
                  <c:v>Madrid, Comunidad de</c:v>
                </c:pt>
                <c:pt idx="9">
                  <c:v>Andalucía</c:v>
                </c:pt>
                <c:pt idx="10">
                  <c:v>Comunitat Valenciana</c:v>
                </c:pt>
                <c:pt idx="11">
                  <c:v>Media Nacional</c:v>
                </c:pt>
                <c:pt idx="12">
                  <c:v>Rioja, La</c:v>
                </c:pt>
                <c:pt idx="13">
                  <c:v>Ceuta</c:v>
                </c:pt>
                <c:pt idx="14">
                  <c:v>Balears, Illes</c:v>
                </c:pt>
                <c:pt idx="15">
                  <c:v>Cataluña</c:v>
                </c:pt>
                <c:pt idx="16">
                  <c:v>Extremadura</c:v>
                </c:pt>
                <c:pt idx="17">
                  <c:v>Melilla</c:v>
                </c:pt>
                <c:pt idx="18">
                  <c:v>Murcia, Región de</c:v>
                </c:pt>
                <c:pt idx="19">
                  <c:v>País Vasco</c:v>
                </c:pt>
              </c:strCache>
            </c:strRef>
          </c:cat>
          <c:val>
            <c:numRef>
              <c:f>'11ListaEsperaGIII'!$O$13:$O$32</c:f>
              <c:numCache>
                <c:formatCode>0.00%</c:formatCode>
                <c:ptCount val="20"/>
                <c:pt idx="0">
                  <c:v>0.99937036518819089</c:v>
                </c:pt>
                <c:pt idx="1">
                  <c:v>0.99902677834139431</c:v>
                </c:pt>
                <c:pt idx="2">
                  <c:v>0.99855392068254945</c:v>
                </c:pt>
                <c:pt idx="3">
                  <c:v>0.99427987742594481</c:v>
                </c:pt>
                <c:pt idx="4">
                  <c:v>0.99146919431279623</c:v>
                </c:pt>
                <c:pt idx="5">
                  <c:v>0.98469324774719169</c:v>
                </c:pt>
                <c:pt idx="6">
                  <c:v>0.98053152039555003</c:v>
                </c:pt>
                <c:pt idx="7">
                  <c:v>0.9789322480248982</c:v>
                </c:pt>
                <c:pt idx="8">
                  <c:v>0.97830861769477029</c:v>
                </c:pt>
                <c:pt idx="9">
                  <c:v>0.97488379873582587</c:v>
                </c:pt>
                <c:pt idx="10">
                  <c:v>0.96826390852894828</c:v>
                </c:pt>
                <c:pt idx="11">
                  <c:v>0.96630363116357321</c:v>
                </c:pt>
                <c:pt idx="12">
                  <c:v>0.95095006628369416</c:v>
                </c:pt>
                <c:pt idx="13">
                  <c:v>0.9419642857142857</c:v>
                </c:pt>
                <c:pt idx="14">
                  <c:v>0.93448040109389241</c:v>
                </c:pt>
                <c:pt idx="15">
                  <c:v>0.93411411289504132</c:v>
                </c:pt>
                <c:pt idx="16">
                  <c:v>0.9221663442940039</c:v>
                </c:pt>
                <c:pt idx="17">
                  <c:v>0.91067285382830632</c:v>
                </c:pt>
                <c:pt idx="18">
                  <c:v>0.90308206461195695</c:v>
                </c:pt>
                <c:pt idx="19">
                  <c:v>0.87737028547614082</c:v>
                </c:pt>
              </c:numCache>
            </c:numRef>
          </c:val>
          <c:extLst>
            <c:ext xmlns:c15="http://schemas.microsoft.com/office/drawing/2012/chart" uri="{02D57815-91ED-43cb-92C2-25804820EDAC}">
              <c15:datalabelsRange>
                <c15:f>'11ListaEsperaGIII'!$M$13:$M$32</c15:f>
                <c15:dlblRangeCache>
                  <c:ptCount val="20"/>
                  <c:pt idx="0">
                    <c:v>14.285</c:v>
                  </c:pt>
                  <c:pt idx="1">
                    <c:v>33.875</c:v>
                  </c:pt>
                  <c:pt idx="2">
                    <c:v>27.621</c:v>
                  </c:pt>
                  <c:pt idx="3">
                    <c:v>4.867</c:v>
                  </c:pt>
                  <c:pt idx="4">
                    <c:v>7.322</c:v>
                  </c:pt>
                  <c:pt idx="5">
                    <c:v>23.931</c:v>
                  </c:pt>
                  <c:pt idx="6">
                    <c:v>3.173</c:v>
                  </c:pt>
                  <c:pt idx="7">
                    <c:v>24.534</c:v>
                  </c:pt>
                  <c:pt idx="8">
                    <c:v>68.148</c:v>
                  </c:pt>
                  <c:pt idx="9">
                    <c:v>81.589</c:v>
                  </c:pt>
                  <c:pt idx="10">
                    <c:v>47.931</c:v>
                  </c:pt>
                  <c:pt idx="11">
                    <c:v>438.210</c:v>
                  </c:pt>
                  <c:pt idx="12">
                    <c:v>2.152</c:v>
                  </c:pt>
                  <c:pt idx="13">
                    <c:v>422</c:v>
                  </c:pt>
                  <c:pt idx="14">
                    <c:v>8.201</c:v>
                  </c:pt>
                  <c:pt idx="15">
                    <c:v>46.021</c:v>
                  </c:pt>
                  <c:pt idx="16">
                    <c:v>11.919</c:v>
                  </c:pt>
                  <c:pt idx="17">
                    <c:v>785</c:v>
                  </c:pt>
                  <c:pt idx="18">
                    <c:v>14.592</c:v>
                  </c:pt>
                  <c:pt idx="19">
                    <c:v>16.842</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rgbClr val="8784C6"/>
            </a:solidFill>
            <a:ln>
              <a:noFill/>
            </a:ln>
            <a:effectLst/>
          </c:spPr>
          <c:invertIfNegative val="0"/>
          <c:dPt>
            <c:idx val="8"/>
            <c:invertIfNegative val="0"/>
            <c:bubble3D val="0"/>
            <c:spPr>
              <a:solidFill>
                <a:srgbClr val="8784C6"/>
              </a:solidFill>
              <a:ln>
                <a:noFill/>
              </a:ln>
              <a:effectLst/>
            </c:spPr>
            <c:extLst>
              <c:ext xmlns:c16="http://schemas.microsoft.com/office/drawing/2014/chart" uri="{C3380CC4-5D6E-409C-BE32-E72D297353CC}">
                <c16:uniqueId val="{00000017-C55D-4E29-9CD8-90CA83D3C1E4}"/>
              </c:ext>
            </c:extLst>
          </c:dPt>
          <c:dPt>
            <c:idx val="9"/>
            <c:invertIfNegative val="0"/>
            <c:bubble3D val="0"/>
            <c:spPr>
              <a:solidFill>
                <a:srgbClr val="8784C6"/>
              </a:solidFill>
              <a:ln>
                <a:noFill/>
              </a:ln>
              <a:effectLst/>
            </c:spPr>
            <c:extLst>
              <c:ext xmlns:c16="http://schemas.microsoft.com/office/drawing/2014/chart" uri="{C3380CC4-5D6E-409C-BE32-E72D297353CC}">
                <c16:uniqueId val="{00000018-C55D-4E29-9CD8-90CA83D3C1E4}"/>
              </c:ext>
            </c:extLst>
          </c:dPt>
          <c:dPt>
            <c:idx val="10"/>
            <c:invertIfNegative val="0"/>
            <c:bubble3D val="0"/>
            <c:spPr>
              <a:solidFill>
                <a:srgbClr val="8784C6"/>
              </a:solidFill>
              <a:ln>
                <a:noFill/>
              </a:ln>
              <a:effectLst/>
            </c:spPr>
            <c:extLst>
              <c:ext xmlns:c16="http://schemas.microsoft.com/office/drawing/2014/chart" uri="{C3380CC4-5D6E-409C-BE32-E72D297353CC}">
                <c16:uniqueId val="{0000001A-C55D-4E29-9CD8-90CA83D3C1E4}"/>
              </c:ext>
            </c:extLst>
          </c:dPt>
          <c:dPt>
            <c:idx val="11"/>
            <c:invertIfNegative val="0"/>
            <c:bubble3D val="0"/>
            <c:spPr>
              <a:solidFill>
                <a:srgbClr val="373472"/>
              </a:solidFill>
              <a:ln>
                <a:noFill/>
              </a:ln>
              <a:effectLst/>
            </c:spPr>
            <c:extLst>
              <c:ext xmlns:c16="http://schemas.microsoft.com/office/drawing/2014/chart" uri="{C3380CC4-5D6E-409C-BE32-E72D297353CC}">
                <c16:uniqueId val="{0000001C-C55D-4E29-9CD8-90CA83D3C1E4}"/>
              </c:ext>
            </c:extLst>
          </c:dPt>
          <c:dPt>
            <c:idx val="13"/>
            <c:invertIfNegative val="0"/>
            <c:bubble3D val="0"/>
            <c:spPr>
              <a:solidFill>
                <a:srgbClr val="8784C6"/>
              </a:solidFill>
              <a:ln>
                <a:noFill/>
              </a:ln>
              <a:effectLst/>
            </c:spPr>
            <c:extLst>
              <c:ext xmlns:c16="http://schemas.microsoft.com/office/drawing/2014/chart" uri="{C3380CC4-5D6E-409C-BE32-E72D297353CC}">
                <c16:uniqueId val="{00000026-C55D-4E29-9CD8-90CA83D3C1E4}"/>
              </c:ext>
            </c:extLst>
          </c:dPt>
          <c:dLbls>
            <c:dLbl>
              <c:idx val="0"/>
              <c:layout>
                <c:manualLayout>
                  <c:x val="0"/>
                  <c:y val="2.329727475654327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FCD4FE1-BAF2-4851-94AF-70E365AE9D93}" type="CELLRANGE">
                      <a:rPr lang="en-US" baseline="0"/>
                      <a:pPr>
                        <a:defRPr b="1">
                          <a:solidFill>
                            <a:srgbClr val="000000"/>
                          </a:solidFill>
                        </a:defRPr>
                      </a:pPr>
                      <a:t>[CELLRANGE]</a:t>
                    </a:fld>
                    <a:r>
                      <a:rPr lang="en-US" baseline="0"/>
                      <a:t>
</a:t>
                    </a:r>
                    <a:fld id="{D3735F58-466B-457E-B48F-DDC8FF144CA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99784A4-8179-41FC-9F3A-9D9561A860A9}" type="CELLRANGE">
                      <a:rPr lang="en-US" baseline="0"/>
                      <a:pPr>
                        <a:defRPr b="1">
                          <a:solidFill>
                            <a:srgbClr val="000000"/>
                          </a:solidFill>
                        </a:defRPr>
                      </a:pPr>
                      <a:t>[CELLRANGE]</a:t>
                    </a:fld>
                    <a:r>
                      <a:rPr lang="en-US" baseline="0"/>
                      <a:t>
</a:t>
                    </a:r>
                    <a:fld id="{91F2B92D-C733-479F-8A6B-38E1FE5125D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5B9A67A-8D5A-4B62-856F-0E0FB8F31F03}" type="CELLRANGE">
                      <a:rPr lang="en-US" baseline="0"/>
                      <a:pPr>
                        <a:defRPr b="1">
                          <a:solidFill>
                            <a:srgbClr val="000000"/>
                          </a:solidFill>
                        </a:defRPr>
                      </a:pPr>
                      <a:t>[CELLRANGE]</a:t>
                    </a:fld>
                    <a:r>
                      <a:rPr lang="en-US" baseline="0"/>
                      <a:t>
</a:t>
                    </a:r>
                    <a:fld id="{031F7D2B-B5F3-4892-B479-A1FEDC922B2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7E54EA0-6803-4E5E-91FC-535CF4799EB9}" type="CELLRANGE">
                      <a:rPr lang="en-US" baseline="0"/>
                      <a:pPr>
                        <a:defRPr b="1">
                          <a:solidFill>
                            <a:srgbClr val="000000"/>
                          </a:solidFill>
                        </a:defRPr>
                      </a:pPr>
                      <a:t>[CELLRANGE]</a:t>
                    </a:fld>
                    <a:r>
                      <a:rPr lang="en-US" baseline="0"/>
                      <a:t>
</a:t>
                    </a:r>
                    <a:fld id="{C6C11AE9-AE56-4555-8480-510B145CFF7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A9B3E6F-C25A-4195-BDA6-096D65E851BE}" type="CELLRANGE">
                      <a:rPr lang="en-US" baseline="0"/>
                      <a:pPr>
                        <a:defRPr b="1">
                          <a:solidFill>
                            <a:srgbClr val="000000"/>
                          </a:solidFill>
                        </a:defRPr>
                      </a:pPr>
                      <a:t>[CELLRANGE]</a:t>
                    </a:fld>
                    <a:r>
                      <a:rPr lang="en-US" baseline="0"/>
                      <a:t>
</a:t>
                    </a:r>
                    <a:fld id="{4BB9B3E7-512E-4796-A44B-2EEBFF3EF97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A5CDF11-001F-4D03-B147-8E7591BB2834}" type="CELLRANGE">
                      <a:rPr lang="en-US" baseline="0"/>
                      <a:pPr>
                        <a:defRPr b="1">
                          <a:solidFill>
                            <a:srgbClr val="000000"/>
                          </a:solidFill>
                        </a:defRPr>
                      </a:pPr>
                      <a:t>[CELLRANGE]</a:t>
                    </a:fld>
                    <a:r>
                      <a:rPr lang="en-US" baseline="0"/>
                      <a:t>
</a:t>
                    </a:r>
                    <a:fld id="{A6A36C44-003B-40F8-9A96-501CEA3F8A2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32DF1DD-3BA6-4302-8DFB-E592437BD88B}" type="CELLRANGE">
                      <a:rPr lang="en-US" baseline="0"/>
                      <a:pPr>
                        <a:defRPr b="1">
                          <a:solidFill>
                            <a:srgbClr val="000000"/>
                          </a:solidFill>
                        </a:defRPr>
                      </a:pPr>
                      <a:t>[CELLRANGE]</a:t>
                    </a:fld>
                    <a:r>
                      <a:rPr lang="en-US" baseline="0"/>
                      <a:t>
</a:t>
                    </a:r>
                    <a:fld id="{A98B4714-90B1-449F-A1E8-E8C4C1F3287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368651F-CF76-4B77-8ACA-F2519C7318C4}" type="CELLRANGE">
                      <a:rPr lang="en-US" baseline="0"/>
                      <a:pPr>
                        <a:defRPr b="1">
                          <a:solidFill>
                            <a:srgbClr val="000000"/>
                          </a:solidFill>
                        </a:defRPr>
                      </a:pPr>
                      <a:t>[CELLRANGE]</a:t>
                    </a:fld>
                    <a:r>
                      <a:rPr lang="en-US" baseline="0"/>
                      <a:t>
</a:t>
                    </a:r>
                    <a:fld id="{E3060322-45C9-43A0-A628-2032CD9AA25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368231748809172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B4567195-C04C-49B0-98ED-08DC33E983E6}" type="CELLRANGE">
                      <a:rPr lang="en-US" baseline="0"/>
                      <a:pPr>
                        <a:defRPr sz="600" b="1">
                          <a:solidFill>
                            <a:srgbClr val="000000"/>
                          </a:solidFill>
                        </a:defRPr>
                      </a:pPr>
                      <a:t>[CELLRANGE]</a:t>
                    </a:fld>
                    <a:r>
                      <a:rPr lang="en-US" baseline="0"/>
                      <a:t>
</a:t>
                    </a:r>
                    <a:fld id="{67AB8063-935C-4291-BE7E-FD98CDDB44D7}"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3036631290653885E-5"/>
                  <c:y val="2.3324195586662644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3347F4BA-7DFC-4016-9F9F-4B002790F7FB}" type="CELLRANGE">
                      <a:rPr lang="en-US" baseline="0"/>
                      <a:pPr>
                        <a:defRPr sz="600" b="1">
                          <a:solidFill>
                            <a:srgbClr val="000000"/>
                          </a:solidFill>
                        </a:defRPr>
                      </a:pPr>
                      <a:t>[CELLRANGE]</a:t>
                    </a:fld>
                    <a:r>
                      <a:rPr lang="en-US" baseline="0"/>
                      <a:t>
</a:t>
                    </a:r>
                    <a:fld id="{C6A88B56-BE24-498D-A2E9-EE16D1E54086}"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5.1708319068812048E-5"/>
                  <c:y val="1.3463205988140327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EFB7469A-D6DF-4CA7-97CB-ABC4BC698DFF}" type="CELLRANGE">
                      <a:rPr lang="en-US" baseline="0"/>
                      <a:pPr>
                        <a:defRPr sz="600" b="1">
                          <a:solidFill>
                            <a:srgbClr val="000000"/>
                          </a:solidFill>
                        </a:defRPr>
                      </a:pPr>
                      <a:t>[CELLRANGE]</a:t>
                    </a:fld>
                    <a:r>
                      <a:rPr lang="en-US" baseline="0"/>
                      <a:t>
</a:t>
                    </a:r>
                    <a:fld id="{DADB024E-5FBB-42AC-920C-B7E6C69DF92A}"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1.3913043478260871E-3"/>
                  <c:y val="2.0188587537668811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FFFFFF"/>
                        </a:solidFill>
                        <a:latin typeface="+mn-lt"/>
                        <a:ea typeface="+mn-ea"/>
                        <a:cs typeface="+mn-cs"/>
                      </a:defRPr>
                    </a:pPr>
                    <a:fld id="{0D0FC89F-F459-4349-92D3-AD068DA52229}" type="CELLRANGE">
                      <a:rPr lang="en-US" baseline="0"/>
                      <a:pPr>
                        <a:defRPr sz="600" b="1">
                          <a:solidFill>
                            <a:srgbClr val="FFFFFF"/>
                          </a:solidFill>
                        </a:defRPr>
                      </a:pPr>
                      <a:t>[CELLRANGE]</a:t>
                    </a:fld>
                    <a:r>
                      <a:rPr lang="en-US" baseline="0"/>
                      <a:t>
</a:t>
                    </a:r>
                    <a:fld id="{6A09308C-F1BD-42E2-904C-991E1D717992}" type="VALUE">
                      <a:rPr lang="en-US" baseline="0"/>
                      <a:pPr>
                        <a:defRPr sz="600"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030AF11-1657-4573-853D-970F7F5023BC}" type="CELLRANGE">
                      <a:rPr lang="en-US" baseline="0"/>
                      <a:pPr>
                        <a:defRPr b="1">
                          <a:solidFill>
                            <a:srgbClr val="000000"/>
                          </a:solidFill>
                        </a:defRPr>
                      </a:pPr>
                      <a:t>[CELLRANGE]</a:t>
                    </a:fld>
                    <a:r>
                      <a:rPr lang="en-US" baseline="0"/>
                      <a:t>
</a:t>
                    </a:r>
                    <a:fld id="{1B82C0D6-4C0B-4722-94D2-E7B35EC7509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5.9258326974862409E-5"/>
                  <c:y val="7.215788935473975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E395695-4E21-4283-BB5B-2D11ED3038D5}" type="CELLRANGE">
                      <a:rPr lang="en-US" baseline="0"/>
                      <a:pPr>
                        <a:defRPr b="1">
                          <a:solidFill>
                            <a:srgbClr val="000000"/>
                          </a:solidFill>
                        </a:defRPr>
                      </a:pPr>
                      <a:t>[CELLRANGE]</a:t>
                    </a:fld>
                    <a:r>
                      <a:rPr lang="en-US" baseline="0"/>
                      <a:t>
</a:t>
                    </a:r>
                    <a:fld id="{D55A3785-3CAD-43BB-998F-08DD810EAC7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86BEC45-5BD3-4FA3-93A2-E9D0AB2B4365}" type="CELLRANGE">
                      <a:rPr lang="en-US" baseline="0"/>
                      <a:pPr>
                        <a:defRPr b="1">
                          <a:solidFill>
                            <a:srgbClr val="000000"/>
                          </a:solidFill>
                        </a:defRPr>
                      </a:pPr>
                      <a:t>[CELLRANGE]</a:t>
                    </a:fld>
                    <a:r>
                      <a:rPr lang="en-US" baseline="0"/>
                      <a:t>
</a:t>
                    </a:r>
                    <a:fld id="{323365B1-1654-436C-946F-1DC34B98BC7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74D2226-B043-4847-8BB8-E3C1E11C275C}" type="CELLRANGE">
                      <a:rPr lang="en-US" baseline="0"/>
                      <a:pPr>
                        <a:defRPr b="1">
                          <a:solidFill>
                            <a:srgbClr val="000000"/>
                          </a:solidFill>
                        </a:defRPr>
                      </a:pPr>
                      <a:t>[CELLRANGE]</a:t>
                    </a:fld>
                    <a:r>
                      <a:rPr lang="en-US" baseline="0"/>
                      <a:t>
</a:t>
                    </a:r>
                    <a:fld id="{E477B43E-12AC-4297-B51C-9D1470571F2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2E31054-209F-4000-8B26-97A38EA1179F}" type="CELLRANGE">
                      <a:rPr lang="en-US" baseline="0"/>
                      <a:pPr>
                        <a:defRPr b="1">
                          <a:solidFill>
                            <a:srgbClr val="000000"/>
                          </a:solidFill>
                        </a:defRPr>
                      </a:pPr>
                      <a:t>[CELLRANGE]</a:t>
                    </a:fld>
                    <a:r>
                      <a:rPr lang="en-US" baseline="0"/>
                      <a:t>
</a:t>
                    </a:r>
                    <a:fld id="{E829B5BB-155B-4267-8665-2DDA20DEB51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1526FCD-0FDD-4AB5-B69E-7E8781A8746F}" type="CELLRANGE">
                      <a:rPr lang="en-US" baseline="0"/>
                      <a:pPr>
                        <a:defRPr b="1">
                          <a:solidFill>
                            <a:srgbClr val="000000"/>
                          </a:solidFill>
                        </a:defRPr>
                      </a:pPr>
                      <a:t>[CELLRANGE]</a:t>
                    </a:fld>
                    <a:r>
                      <a:rPr lang="en-US" baseline="0"/>
                      <a:t>
</a:t>
                    </a:r>
                    <a:fld id="{9FDA5CCE-B655-4438-8BC8-5075E4248D7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FD9472F-39C2-4ED6-BEAB-FADB7EC8DADF}" type="CELLRANGE">
                      <a:rPr lang="en-US" baseline="0"/>
                      <a:pPr>
                        <a:defRPr b="1">
                          <a:solidFill>
                            <a:srgbClr val="000000"/>
                          </a:solidFill>
                        </a:defRPr>
                      </a:pPr>
                      <a:t>[CELLRANGE]</a:t>
                    </a:fld>
                    <a:r>
                      <a:rPr lang="en-US" baseline="0"/>
                      <a:t>
</a:t>
                    </a:r>
                    <a:fld id="{DA04E3E5-8D18-479C-B291-8123FB20B32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4BDB75D-91BE-40E8-9815-C196954AFF7C}" type="CELLRANGE">
                      <a:rPr lang="en-US" baseline="0"/>
                      <a:pPr>
                        <a:defRPr b="1">
                          <a:solidFill>
                            <a:srgbClr val="000000"/>
                          </a:solidFill>
                        </a:defRPr>
                      </a:pPr>
                      <a:t>[CELLRANGE]</a:t>
                    </a:fld>
                    <a:r>
                      <a:rPr lang="en-US" baseline="0"/>
                      <a:t>
</a:t>
                    </a:r>
                    <a:fld id="{8045A7F0-D629-425A-9408-E30F6FFDF77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Aragón</c:v>
                </c:pt>
                <c:pt idx="1">
                  <c:v>Castilla y León</c:v>
                </c:pt>
                <c:pt idx="2">
                  <c:v>Galicia</c:v>
                </c:pt>
                <c:pt idx="3">
                  <c:v>Cantabria</c:v>
                </c:pt>
                <c:pt idx="4">
                  <c:v>Asturias, Principado de</c:v>
                </c:pt>
                <c:pt idx="5">
                  <c:v>Canarias</c:v>
                </c:pt>
                <c:pt idx="6">
                  <c:v>Navarra, Comunidad Foral de</c:v>
                </c:pt>
                <c:pt idx="7">
                  <c:v>Castilla - La Mancha</c:v>
                </c:pt>
                <c:pt idx="8">
                  <c:v>Madrid, Comunidad de</c:v>
                </c:pt>
                <c:pt idx="9">
                  <c:v>Andalucía</c:v>
                </c:pt>
                <c:pt idx="10">
                  <c:v>Comunitat Valenciana</c:v>
                </c:pt>
                <c:pt idx="11">
                  <c:v>Media Nacional</c:v>
                </c:pt>
                <c:pt idx="12">
                  <c:v>Rioja, La</c:v>
                </c:pt>
                <c:pt idx="13">
                  <c:v>Ceuta</c:v>
                </c:pt>
                <c:pt idx="14">
                  <c:v>Balears, Illes</c:v>
                </c:pt>
                <c:pt idx="15">
                  <c:v>Cataluña</c:v>
                </c:pt>
                <c:pt idx="16">
                  <c:v>Extremadura</c:v>
                </c:pt>
                <c:pt idx="17">
                  <c:v>Melilla</c:v>
                </c:pt>
                <c:pt idx="18">
                  <c:v>Murcia, Región de</c:v>
                </c:pt>
                <c:pt idx="19">
                  <c:v>País Vasco</c:v>
                </c:pt>
              </c:strCache>
            </c:strRef>
          </c:cat>
          <c:val>
            <c:numRef>
              <c:f>'11ListaEsperaGIII'!$P$13:$P$32</c:f>
              <c:numCache>
                <c:formatCode>0.00%</c:formatCode>
                <c:ptCount val="20"/>
                <c:pt idx="0">
                  <c:v>6.2963481180915073E-4</c:v>
                </c:pt>
                <c:pt idx="1">
                  <c:v>9.732216586056388E-4</c:v>
                </c:pt>
                <c:pt idx="2">
                  <c:v>1.4460793174505622E-3</c:v>
                </c:pt>
                <c:pt idx="3">
                  <c:v>5.7201225740551587E-3</c:v>
                </c:pt>
                <c:pt idx="4">
                  <c:v>8.5308056872037911E-3</c:v>
                </c:pt>
                <c:pt idx="5">
                  <c:v>1.5306752252808295E-2</c:v>
                </c:pt>
                <c:pt idx="6">
                  <c:v>1.9468479604449938E-2</c:v>
                </c:pt>
                <c:pt idx="7">
                  <c:v>2.1067751975101748E-2</c:v>
                </c:pt>
                <c:pt idx="8">
                  <c:v>2.1691382305229764E-2</c:v>
                </c:pt>
                <c:pt idx="9">
                  <c:v>2.5116201264174163E-2</c:v>
                </c:pt>
                <c:pt idx="10">
                  <c:v>3.1736091471051678E-2</c:v>
                </c:pt>
                <c:pt idx="11">
                  <c:v>3.3696368836426745E-2</c:v>
                </c:pt>
                <c:pt idx="12">
                  <c:v>4.9049933716305789E-2</c:v>
                </c:pt>
                <c:pt idx="13">
                  <c:v>5.8035714285714288E-2</c:v>
                </c:pt>
                <c:pt idx="14">
                  <c:v>6.5519598906107562E-2</c:v>
                </c:pt>
                <c:pt idx="15">
                  <c:v>6.5885887104958699E-2</c:v>
                </c:pt>
                <c:pt idx="16">
                  <c:v>7.7833655705996138E-2</c:v>
                </c:pt>
                <c:pt idx="17">
                  <c:v>8.9327146171693739E-2</c:v>
                </c:pt>
                <c:pt idx="18">
                  <c:v>9.6917935388043081E-2</c:v>
                </c:pt>
                <c:pt idx="19">
                  <c:v>0.12262971452385914</c:v>
                </c:pt>
              </c:numCache>
            </c:numRef>
          </c:val>
          <c:extLst>
            <c:ext xmlns:c15="http://schemas.microsoft.com/office/drawing/2012/chart" uri="{02D57815-91ED-43cb-92C2-25804820EDAC}">
              <c15:datalabelsRange>
                <c15:f>'11ListaEsperaGIII'!$N$13:$N$32</c15:f>
                <c15:dlblRangeCache>
                  <c:ptCount val="20"/>
                  <c:pt idx="0">
                    <c:v>9</c:v>
                  </c:pt>
                  <c:pt idx="1">
                    <c:v>33</c:v>
                  </c:pt>
                  <c:pt idx="2">
                    <c:v>40</c:v>
                  </c:pt>
                  <c:pt idx="3">
                    <c:v>28</c:v>
                  </c:pt>
                  <c:pt idx="4">
                    <c:v>63</c:v>
                  </c:pt>
                  <c:pt idx="5">
                    <c:v>372</c:v>
                  </c:pt>
                  <c:pt idx="6">
                    <c:v>63</c:v>
                  </c:pt>
                  <c:pt idx="7">
                    <c:v>528</c:v>
                  </c:pt>
                  <c:pt idx="8">
                    <c:v>1.511</c:v>
                  </c:pt>
                  <c:pt idx="9">
                    <c:v>2.102</c:v>
                  </c:pt>
                  <c:pt idx="10">
                    <c:v>1.571</c:v>
                  </c:pt>
                  <c:pt idx="11">
                    <c:v>15.281</c:v>
                  </c:pt>
                  <c:pt idx="12">
                    <c:v>111</c:v>
                  </c:pt>
                  <c:pt idx="13">
                    <c:v>26</c:v>
                  </c:pt>
                  <c:pt idx="14">
                    <c:v>575</c:v>
                  </c:pt>
                  <c:pt idx="15">
                    <c:v>3.246</c:v>
                  </c:pt>
                  <c:pt idx="16">
                    <c:v>1.006</c:v>
                  </c:pt>
                  <c:pt idx="17">
                    <c:v>77</c:v>
                  </c:pt>
                  <c:pt idx="18">
                    <c:v>1.566</c:v>
                  </c:pt>
                  <c:pt idx="19">
                    <c:v>2.354</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'11ListaEsperaGIII'!$L$13:$L$32</c:f>
              <c:strCache>
                <c:ptCount val="20"/>
                <c:pt idx="0">
                  <c:v>Aragón</c:v>
                </c:pt>
                <c:pt idx="1">
                  <c:v>Castilla y León</c:v>
                </c:pt>
                <c:pt idx="2">
                  <c:v>Galicia</c:v>
                </c:pt>
                <c:pt idx="3">
                  <c:v>Cantabria</c:v>
                </c:pt>
                <c:pt idx="4">
                  <c:v>Asturias, Principado de</c:v>
                </c:pt>
                <c:pt idx="5">
                  <c:v>Canarias</c:v>
                </c:pt>
                <c:pt idx="6">
                  <c:v>Navarra, Comunidad Foral de</c:v>
                </c:pt>
                <c:pt idx="7">
                  <c:v>Castilla - La Mancha</c:v>
                </c:pt>
                <c:pt idx="8">
                  <c:v>Madrid, Comunidad de</c:v>
                </c:pt>
                <c:pt idx="9">
                  <c:v>Andalucía</c:v>
                </c:pt>
                <c:pt idx="10">
                  <c:v>Comunitat Valenciana</c:v>
                </c:pt>
                <c:pt idx="11">
                  <c:v>Media Nacional</c:v>
                </c:pt>
                <c:pt idx="12">
                  <c:v>Rioja, La</c:v>
                </c:pt>
                <c:pt idx="13">
                  <c:v>Ceuta</c:v>
                </c:pt>
                <c:pt idx="14">
                  <c:v>Balears, Illes</c:v>
                </c:pt>
                <c:pt idx="15">
                  <c:v>Cataluña</c:v>
                </c:pt>
                <c:pt idx="16">
                  <c:v>Extremadura</c:v>
                </c:pt>
                <c:pt idx="17">
                  <c:v>Melilla</c:v>
                </c:pt>
                <c:pt idx="18">
                  <c:v>Murcia, Región de</c:v>
                </c:pt>
                <c:pt idx="19">
                  <c:v>País Vasco</c:v>
                </c:pt>
              </c:strCache>
            </c:strRef>
          </c:cat>
          <c:val>
            <c:numRef>
              <c:f>'11ListaEsperaGIII'!$Q$13:$Q$32</c:f>
              <c:numCache>
                <c:formatCode>0.00%</c:formatCode>
                <c:ptCount val="20"/>
                <c:pt idx="0">
                  <c:v>0.96630363116357321</c:v>
                </c:pt>
                <c:pt idx="1">
                  <c:v>0.96630363116357321</c:v>
                </c:pt>
                <c:pt idx="2">
                  <c:v>0.96630363116357321</c:v>
                </c:pt>
                <c:pt idx="3">
                  <c:v>0.96630363116357321</c:v>
                </c:pt>
                <c:pt idx="4">
                  <c:v>0.96630363116357321</c:v>
                </c:pt>
                <c:pt idx="5">
                  <c:v>0.96630363116357321</c:v>
                </c:pt>
                <c:pt idx="6">
                  <c:v>0.96630363116357321</c:v>
                </c:pt>
                <c:pt idx="7">
                  <c:v>0.96630363116357321</c:v>
                </c:pt>
                <c:pt idx="8">
                  <c:v>0.96630363116357321</c:v>
                </c:pt>
                <c:pt idx="9">
                  <c:v>0.96630363116357321</c:v>
                </c:pt>
                <c:pt idx="10">
                  <c:v>0.96630363116357321</c:v>
                </c:pt>
                <c:pt idx="11">
                  <c:v>0.96630363116357321</c:v>
                </c:pt>
                <c:pt idx="12">
                  <c:v>0.96630363116357321</c:v>
                </c:pt>
                <c:pt idx="13">
                  <c:v>0.96630363116357321</c:v>
                </c:pt>
                <c:pt idx="14">
                  <c:v>0.96630363116357321</c:v>
                </c:pt>
                <c:pt idx="15">
                  <c:v>0.96630363116357321</c:v>
                </c:pt>
                <c:pt idx="16">
                  <c:v>0.96630363116357321</c:v>
                </c:pt>
                <c:pt idx="17">
                  <c:v>0.96630363116357321</c:v>
                </c:pt>
                <c:pt idx="18">
                  <c:v>0.96630363116357321</c:v>
                </c:pt>
                <c:pt idx="19">
                  <c:v>0.96630363116357321</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6.3913016090380012E-2"/>
          <c:y val="0.92133931856648776"/>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6-5DC1-4B08-97F0-0CCFE9C60108}"/>
              </c:ext>
            </c:extLst>
          </c:dPt>
          <c:dPt>
            <c:idx val="1"/>
            <c:invertIfNegative val="0"/>
            <c:bubble3D val="0"/>
            <c:spPr>
              <a:solidFill>
                <a:srgbClr val="AD84C6"/>
              </a:solidFill>
              <a:ln>
                <a:noFill/>
              </a:ln>
              <a:effectLst/>
            </c:spPr>
            <c:extLst>
              <c:ext xmlns:c16="http://schemas.microsoft.com/office/drawing/2014/chart" uri="{C3380CC4-5D6E-409C-BE32-E72D297353CC}">
                <c16:uniqueId val="{00000007-5DC1-4B08-97F0-0CCFE9C60108}"/>
              </c:ext>
            </c:extLst>
          </c:dPt>
          <c:dPt>
            <c:idx val="2"/>
            <c:invertIfNegative val="0"/>
            <c:bubble3D val="0"/>
            <c:spPr>
              <a:solidFill>
                <a:srgbClr val="AD84C6"/>
              </a:solidFill>
              <a:ln>
                <a:noFill/>
              </a:ln>
              <a:effectLst/>
            </c:spPr>
            <c:extLst>
              <c:ext xmlns:c16="http://schemas.microsoft.com/office/drawing/2014/chart" uri="{C3380CC4-5D6E-409C-BE32-E72D297353CC}">
                <c16:uniqueId val="{00000008-5DC1-4B08-97F0-0CCFE9C60108}"/>
              </c:ext>
            </c:extLst>
          </c:dPt>
          <c:dPt>
            <c:idx val="3"/>
            <c:invertIfNegative val="0"/>
            <c:bubble3D val="0"/>
            <c:spPr>
              <a:solidFill>
                <a:srgbClr val="AD84C6"/>
              </a:solidFill>
              <a:ln>
                <a:noFill/>
              </a:ln>
              <a:effectLst/>
            </c:spPr>
            <c:extLst>
              <c:ext xmlns:c16="http://schemas.microsoft.com/office/drawing/2014/chart" uri="{C3380CC4-5D6E-409C-BE32-E72D297353CC}">
                <c16:uniqueId val="{00000009-5DC1-4B08-97F0-0CCFE9C60108}"/>
              </c:ext>
            </c:extLst>
          </c:dPt>
          <c:dPt>
            <c:idx val="4"/>
            <c:invertIfNegative val="0"/>
            <c:bubble3D val="0"/>
            <c:spPr>
              <a:solidFill>
                <a:srgbClr val="AD84C6"/>
              </a:solidFill>
              <a:ln>
                <a:noFill/>
              </a:ln>
              <a:effectLst/>
            </c:spPr>
            <c:extLst>
              <c:ext xmlns:c16="http://schemas.microsoft.com/office/drawing/2014/chart" uri="{C3380CC4-5D6E-409C-BE32-E72D297353CC}">
                <c16:uniqueId val="{0000000A-5DC1-4B08-97F0-0CCFE9C60108}"/>
              </c:ext>
            </c:extLst>
          </c:dPt>
          <c:dPt>
            <c:idx val="5"/>
            <c:invertIfNegative val="0"/>
            <c:bubble3D val="0"/>
            <c:spPr>
              <a:solidFill>
                <a:srgbClr val="AD84C6"/>
              </a:solidFill>
              <a:ln>
                <a:noFill/>
              </a:ln>
              <a:effectLst/>
            </c:spPr>
            <c:extLst>
              <c:ext xmlns:c16="http://schemas.microsoft.com/office/drawing/2014/chart" uri="{C3380CC4-5D6E-409C-BE32-E72D297353CC}">
                <c16:uniqueId val="{0000000B-5DC1-4B08-97F0-0CCFE9C60108}"/>
              </c:ext>
            </c:extLst>
          </c:dPt>
          <c:dPt>
            <c:idx val="6"/>
            <c:invertIfNegative val="0"/>
            <c:bubble3D val="0"/>
            <c:spPr>
              <a:solidFill>
                <a:srgbClr val="AD84C6"/>
              </a:solidFill>
              <a:ln>
                <a:noFill/>
              </a:ln>
              <a:effectLst/>
            </c:spPr>
            <c:extLst>
              <c:ext xmlns:c16="http://schemas.microsoft.com/office/drawing/2014/chart" uri="{C3380CC4-5D6E-409C-BE32-E72D297353CC}">
                <c16:uniqueId val="{0000000C-5DC1-4B08-97F0-0CCFE9C60108}"/>
              </c:ext>
            </c:extLst>
          </c:dPt>
          <c:dPt>
            <c:idx val="7"/>
            <c:invertIfNegative val="0"/>
            <c:bubble3D val="0"/>
            <c:spPr>
              <a:solidFill>
                <a:srgbClr val="AD84C6"/>
              </a:solidFill>
              <a:ln>
                <a:noFill/>
              </a:ln>
              <a:effectLst/>
            </c:spPr>
            <c:extLst>
              <c:ext xmlns:c16="http://schemas.microsoft.com/office/drawing/2014/chart" uri="{C3380CC4-5D6E-409C-BE32-E72D297353CC}">
                <c16:uniqueId val="{0000000D-5DC1-4B08-97F0-0CCFE9C60108}"/>
              </c:ext>
            </c:extLst>
          </c:dPt>
          <c:dPt>
            <c:idx val="8"/>
            <c:invertIfNegative val="0"/>
            <c:bubble3D val="0"/>
            <c:spPr>
              <a:solidFill>
                <a:srgbClr val="AD84C6"/>
              </a:solidFill>
              <a:ln>
                <a:noFill/>
              </a:ln>
              <a:effectLst/>
            </c:spPr>
            <c:extLst>
              <c:ext xmlns:c16="http://schemas.microsoft.com/office/drawing/2014/chart" uri="{C3380CC4-5D6E-409C-BE32-E72D297353CC}">
                <c16:uniqueId val="{0000000E-5DC1-4B08-97F0-0CCFE9C60108}"/>
              </c:ext>
            </c:extLst>
          </c:dPt>
          <c:dPt>
            <c:idx val="9"/>
            <c:invertIfNegative val="0"/>
            <c:bubble3D val="0"/>
            <c:spPr>
              <a:solidFill>
                <a:srgbClr val="AD84C6"/>
              </a:solidFill>
              <a:ln>
                <a:noFill/>
              </a:ln>
              <a:effectLst/>
            </c:spPr>
            <c:extLst>
              <c:ext xmlns:c16="http://schemas.microsoft.com/office/drawing/2014/chart" uri="{C3380CC4-5D6E-409C-BE32-E72D297353CC}">
                <c16:uniqueId val="{00000000-5DC1-4B08-97F0-0CCFE9C60108}"/>
              </c:ext>
            </c:extLst>
          </c:dPt>
          <c:dPt>
            <c:idx val="10"/>
            <c:invertIfNegative val="0"/>
            <c:bubble3D val="0"/>
            <c:spPr>
              <a:solidFill>
                <a:srgbClr val="AD84C6"/>
              </a:solidFill>
              <a:ln>
                <a:noFill/>
              </a:ln>
              <a:effectLst/>
            </c:spPr>
            <c:extLst>
              <c:ext xmlns:c16="http://schemas.microsoft.com/office/drawing/2014/chart" uri="{C3380CC4-5D6E-409C-BE32-E72D297353CC}">
                <c16:uniqueId val="{0000000F-5DC1-4B08-97F0-0CCFE9C60108}"/>
              </c:ext>
            </c:extLst>
          </c:dPt>
          <c:dPt>
            <c:idx val="11"/>
            <c:invertIfNegative val="0"/>
            <c:bubble3D val="0"/>
            <c:spPr>
              <a:solidFill>
                <a:srgbClr val="AD84C6"/>
              </a:solidFill>
              <a:ln>
                <a:noFill/>
              </a:ln>
              <a:effectLst/>
            </c:spPr>
            <c:extLst>
              <c:ext xmlns:c16="http://schemas.microsoft.com/office/drawing/2014/chart" uri="{C3380CC4-5D6E-409C-BE32-E72D297353CC}">
                <c16:uniqueId val="{00000001-5DC1-4B08-97F0-0CCFE9C60108}"/>
              </c:ext>
            </c:extLst>
          </c:dPt>
          <c:dPt>
            <c:idx val="12"/>
            <c:invertIfNegative val="0"/>
            <c:bubble3D val="0"/>
            <c:spPr>
              <a:solidFill>
                <a:srgbClr val="5A3471"/>
              </a:solidFill>
              <a:ln>
                <a:noFill/>
              </a:ln>
              <a:effectLst/>
            </c:spPr>
            <c:extLst>
              <c:ext xmlns:c16="http://schemas.microsoft.com/office/drawing/2014/chart" uri="{C3380CC4-5D6E-409C-BE32-E72D297353CC}">
                <c16:uniqueId val="{00000002-5DC1-4B08-97F0-0CCFE9C60108}"/>
              </c:ext>
            </c:extLst>
          </c:dPt>
          <c:dPt>
            <c:idx val="13"/>
            <c:invertIfNegative val="0"/>
            <c:bubble3D val="0"/>
            <c:spPr>
              <a:solidFill>
                <a:srgbClr val="AD84C6"/>
              </a:solidFill>
              <a:ln>
                <a:noFill/>
              </a:ln>
              <a:effectLst/>
            </c:spPr>
            <c:extLst>
              <c:ext xmlns:c16="http://schemas.microsoft.com/office/drawing/2014/chart" uri="{C3380CC4-5D6E-409C-BE32-E72D297353CC}">
                <c16:uniqueId val="{00000004-5DC1-4B08-97F0-0CCFE9C60108}"/>
              </c:ext>
            </c:extLst>
          </c:dPt>
          <c:dPt>
            <c:idx val="14"/>
            <c:invertIfNegative val="0"/>
            <c:bubble3D val="0"/>
            <c:spPr>
              <a:solidFill>
                <a:srgbClr val="AD84C6"/>
              </a:solidFill>
              <a:ln>
                <a:noFill/>
              </a:ln>
              <a:effectLst/>
            </c:spPr>
            <c:extLst>
              <c:ext xmlns:c16="http://schemas.microsoft.com/office/drawing/2014/chart" uri="{C3380CC4-5D6E-409C-BE32-E72D297353CC}">
                <c16:uniqueId val="{00000005-5DC1-4B08-97F0-0CCFE9C60108}"/>
              </c:ext>
            </c:extLst>
          </c:dPt>
          <c:dPt>
            <c:idx val="15"/>
            <c:invertIfNegative val="0"/>
            <c:bubble3D val="0"/>
            <c:spPr>
              <a:solidFill>
                <a:srgbClr val="AD84C6"/>
              </a:solidFill>
              <a:ln>
                <a:noFill/>
              </a:ln>
              <a:effectLst/>
            </c:spPr>
            <c:extLst>
              <c:ext xmlns:c16="http://schemas.microsoft.com/office/drawing/2014/chart" uri="{C3380CC4-5D6E-409C-BE32-E72D297353CC}">
                <c16:uniqueId val="{00000010-5DC1-4B08-97F0-0CCFE9C60108}"/>
              </c:ext>
            </c:extLst>
          </c:dPt>
          <c:dPt>
            <c:idx val="16"/>
            <c:invertIfNegative val="0"/>
            <c:bubble3D val="0"/>
            <c:spPr>
              <a:solidFill>
                <a:srgbClr val="AD84C6"/>
              </a:solidFill>
              <a:ln>
                <a:noFill/>
              </a:ln>
              <a:effectLst/>
            </c:spPr>
            <c:extLst>
              <c:ext xmlns:c16="http://schemas.microsoft.com/office/drawing/2014/chart" uri="{C3380CC4-5D6E-409C-BE32-E72D297353CC}">
                <c16:uniqueId val="{00000011-5DC1-4B08-97F0-0CCFE9C60108}"/>
              </c:ext>
            </c:extLst>
          </c:dPt>
          <c:dPt>
            <c:idx val="17"/>
            <c:invertIfNegative val="0"/>
            <c:bubble3D val="0"/>
            <c:spPr>
              <a:solidFill>
                <a:srgbClr val="AD84C6"/>
              </a:solidFill>
              <a:ln>
                <a:noFill/>
              </a:ln>
              <a:effectLst/>
            </c:spPr>
            <c:extLst>
              <c:ext xmlns:c16="http://schemas.microsoft.com/office/drawing/2014/chart" uri="{C3380CC4-5D6E-409C-BE32-E72D297353CC}">
                <c16:uniqueId val="{00000012-5DC1-4B08-97F0-0CCFE9C60108}"/>
              </c:ext>
            </c:extLst>
          </c:dPt>
          <c:dPt>
            <c:idx val="18"/>
            <c:invertIfNegative val="0"/>
            <c:bubble3D val="0"/>
            <c:spPr>
              <a:solidFill>
                <a:srgbClr val="AD84C6"/>
              </a:solidFill>
              <a:ln>
                <a:noFill/>
              </a:ln>
              <a:effectLst/>
            </c:spPr>
            <c:extLst>
              <c:ext xmlns:c16="http://schemas.microsoft.com/office/drawing/2014/chart" uri="{C3380CC4-5D6E-409C-BE32-E72D297353CC}">
                <c16:uniqueId val="{00000013-5DC1-4B08-97F0-0CCFE9C60108}"/>
              </c:ext>
            </c:extLst>
          </c:dPt>
          <c:dPt>
            <c:idx val="19"/>
            <c:invertIfNegative val="0"/>
            <c:bubble3D val="0"/>
            <c:spPr>
              <a:solidFill>
                <a:srgbClr val="AD84C6"/>
              </a:solidFill>
              <a:ln>
                <a:noFill/>
              </a:ln>
              <a:effectLst/>
            </c:spPr>
            <c:extLst>
              <c:ext xmlns:c16="http://schemas.microsoft.com/office/drawing/2014/chart" uri="{C3380CC4-5D6E-409C-BE32-E72D297353CC}">
                <c16:uniqueId val="{00000014-5DC1-4B08-97F0-0CCFE9C60108}"/>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DA0C66D-4C23-41EA-A14A-09C2143CC6EE}" type="CELLRANGE">
                      <a:rPr lang="en-US" baseline="0"/>
                      <a:pPr>
                        <a:defRPr b="1">
                          <a:solidFill>
                            <a:srgbClr val="000000"/>
                          </a:solidFill>
                        </a:defRPr>
                      </a:pPr>
                      <a:t>[CELLRANGE]</a:t>
                    </a:fld>
                    <a:r>
                      <a:rPr lang="en-US" baseline="0"/>
                      <a:t>
</a:t>
                    </a:r>
                    <a:fld id="{A1BB3B2B-C33C-4632-A18C-AF28A059E87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6ECCC27-A7CB-4267-8289-ABF98B5DD5AA}" type="CELLRANGE">
                      <a:rPr lang="en-US" baseline="0"/>
                      <a:pPr>
                        <a:defRPr b="1">
                          <a:solidFill>
                            <a:srgbClr val="000000"/>
                          </a:solidFill>
                        </a:defRPr>
                      </a:pPr>
                      <a:t>[CELLRANGE]</a:t>
                    </a:fld>
                    <a:r>
                      <a:rPr lang="en-US" baseline="0"/>
                      <a:t>
</a:t>
                    </a:r>
                    <a:fld id="{016EF0EB-D54D-48A5-8229-39E276595AC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6D385FA-51EC-4684-B8AE-6B2584B45FF1}" type="CELLRANGE">
                      <a:rPr lang="en-US" baseline="0"/>
                      <a:pPr>
                        <a:defRPr b="1">
                          <a:solidFill>
                            <a:srgbClr val="000000"/>
                          </a:solidFill>
                        </a:defRPr>
                      </a:pPr>
                      <a:t>[CELLRANGE]</a:t>
                    </a:fld>
                    <a:r>
                      <a:rPr lang="en-US" baseline="0"/>
                      <a:t>
</a:t>
                    </a:r>
                    <a:fld id="{21031ECC-6F42-4210-B3BF-FBF4D6F93D9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C8EDAEA-5321-4575-B88C-985A0D9EBF05}" type="CELLRANGE">
                      <a:rPr lang="en-US" baseline="0"/>
                      <a:pPr>
                        <a:defRPr b="1">
                          <a:solidFill>
                            <a:srgbClr val="000000"/>
                          </a:solidFill>
                        </a:defRPr>
                      </a:pPr>
                      <a:t>[CELLRANGE]</a:t>
                    </a:fld>
                    <a:r>
                      <a:rPr lang="en-US" baseline="0"/>
                      <a:t>
</a:t>
                    </a:r>
                    <a:fld id="{1D7A47D6-89F4-4EE4-9C93-CFBC5FA9E0A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FA4C8C4-364B-4F00-8E4E-69F6509CB3F5}" type="CELLRANGE">
                      <a:rPr lang="en-US" baseline="0"/>
                      <a:pPr>
                        <a:defRPr b="1">
                          <a:solidFill>
                            <a:srgbClr val="000000"/>
                          </a:solidFill>
                        </a:defRPr>
                      </a:pPr>
                      <a:t>[CELLRANGE]</a:t>
                    </a:fld>
                    <a:r>
                      <a:rPr lang="en-US" baseline="0"/>
                      <a:t>
</a:t>
                    </a:r>
                    <a:fld id="{CF5F2740-D76A-49BA-93B3-F168605CE54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B8B146E-D9C8-4C7E-B1BD-AFED119A8E82}" type="CELLRANGE">
                      <a:rPr lang="en-US" baseline="0"/>
                      <a:pPr>
                        <a:defRPr b="1">
                          <a:solidFill>
                            <a:srgbClr val="000000"/>
                          </a:solidFill>
                        </a:defRPr>
                      </a:pPr>
                      <a:t>[CELLRANGE]</a:t>
                    </a:fld>
                    <a:r>
                      <a:rPr lang="en-US" baseline="0"/>
                      <a:t>
</a:t>
                    </a:r>
                    <a:fld id="{A5C60FBE-0DE5-4040-B4C5-ECF36EA0BA6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CEA3123-1AAF-4BEB-8244-5C5C7723A9D8}" type="CELLRANGE">
                      <a:rPr lang="en-US" baseline="0"/>
                      <a:pPr>
                        <a:defRPr b="1">
                          <a:solidFill>
                            <a:srgbClr val="000000"/>
                          </a:solidFill>
                        </a:defRPr>
                      </a:pPr>
                      <a:t>[CELLRANGE]</a:t>
                    </a:fld>
                    <a:r>
                      <a:rPr lang="en-US" baseline="0"/>
                      <a:t>
</a:t>
                    </a:r>
                    <a:fld id="{74FC659F-D699-4A8C-BA36-6821FF76DB0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2049638-70DF-4377-B243-BE864FF4C63C}" type="CELLRANGE">
                      <a:rPr lang="en-US" baseline="0"/>
                      <a:pPr>
                        <a:defRPr b="1">
                          <a:solidFill>
                            <a:srgbClr val="000000"/>
                          </a:solidFill>
                        </a:defRPr>
                      </a:pPr>
                      <a:t>[CELLRANGE]</a:t>
                    </a:fld>
                    <a:r>
                      <a:rPr lang="en-US" baseline="0"/>
                      <a:t>
</a:t>
                    </a:r>
                    <a:fld id="{940CD507-FC65-424A-95A3-BCA94083C60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5999481-9316-446A-85A0-743900212861}" type="CELLRANGE">
                      <a:rPr lang="en-US" baseline="0"/>
                      <a:pPr>
                        <a:defRPr b="1">
                          <a:solidFill>
                            <a:srgbClr val="000000"/>
                          </a:solidFill>
                        </a:defRPr>
                      </a:pPr>
                      <a:t>[CELLRANGE]</a:t>
                    </a:fld>
                    <a:r>
                      <a:rPr lang="en-US" baseline="0"/>
                      <a:t>
</a:t>
                    </a:r>
                    <a:fld id="{964E843C-2DB3-4530-B99E-3E3B4DF1864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5271B3A-443A-4D48-8375-CB11A784C18D}" type="CELLRANGE">
                      <a:rPr lang="en-US" baseline="0"/>
                      <a:pPr>
                        <a:defRPr b="1">
                          <a:solidFill>
                            <a:srgbClr val="000000"/>
                          </a:solidFill>
                        </a:defRPr>
                      </a:pPr>
                      <a:t>[CELLRANGE]</a:t>
                    </a:fld>
                    <a:r>
                      <a:rPr lang="en-US" baseline="0"/>
                      <a:t>
</a:t>
                    </a:r>
                    <a:fld id="{C1453DED-0D64-40EB-B42A-7E74025E047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4E7D12B-7000-4E55-9871-D813EC3D2186}" type="CELLRANGE">
                      <a:rPr lang="en-US" baseline="0"/>
                      <a:pPr>
                        <a:defRPr b="1">
                          <a:solidFill>
                            <a:srgbClr val="000000"/>
                          </a:solidFill>
                        </a:defRPr>
                      </a:pPr>
                      <a:t>[CELLRANGE]</a:t>
                    </a:fld>
                    <a:r>
                      <a:rPr lang="en-US" baseline="0"/>
                      <a:t>
</a:t>
                    </a:r>
                    <a:fld id="{D4C8A38A-6BD3-4603-8D6B-5CAFF1B0F09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B4E465E-F6BF-4AD7-A59A-7D7EA7783C41}" type="CELLRANGE">
                      <a:rPr lang="en-US" baseline="0"/>
                      <a:pPr>
                        <a:defRPr b="1">
                          <a:solidFill>
                            <a:srgbClr val="000000"/>
                          </a:solidFill>
                        </a:defRPr>
                      </a:pPr>
                      <a:t>[CELLRANGE]</a:t>
                    </a:fld>
                    <a:r>
                      <a:rPr lang="en-US" baseline="0"/>
                      <a:t>
</a:t>
                    </a:r>
                    <a:fld id="{816B5B59-6CBD-4265-8772-1EDDB05A479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01A59DE0-CED6-41F6-BEA3-C45F91B7F314}" type="CELLRANGE">
                      <a:rPr lang="en-US" baseline="0"/>
                      <a:pPr>
                        <a:defRPr b="1">
                          <a:solidFill>
                            <a:srgbClr val="FFFFFF"/>
                          </a:solidFill>
                        </a:defRPr>
                      </a:pPr>
                      <a:t>[CELLRANGE]</a:t>
                    </a:fld>
                    <a:r>
                      <a:rPr lang="en-US" baseline="0"/>
                      <a:t>
</a:t>
                    </a:r>
                    <a:fld id="{8B95C6B9-70FB-445B-9327-C4906CC62CAD}"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65937BB-262E-4B34-B522-7CC1F68A352A}" type="CELLRANGE">
                      <a:rPr lang="en-US" baseline="0"/>
                      <a:pPr>
                        <a:defRPr b="1">
                          <a:solidFill>
                            <a:srgbClr val="000000"/>
                          </a:solidFill>
                        </a:defRPr>
                      </a:pPr>
                      <a:t>[CELLRANGE]</a:t>
                    </a:fld>
                    <a:r>
                      <a:rPr lang="en-US" baseline="0"/>
                      <a:t>
</a:t>
                    </a:r>
                    <a:fld id="{D2F2FA3E-0FB3-4E52-BC9A-2AF6F71A8BD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B84AAF9-D446-46E7-844C-BEBB21626146}" type="CELLRANGE">
                      <a:rPr lang="en-US" baseline="0"/>
                      <a:pPr>
                        <a:defRPr b="1">
                          <a:solidFill>
                            <a:srgbClr val="000000"/>
                          </a:solidFill>
                        </a:defRPr>
                      </a:pPr>
                      <a:t>[CELLRANGE]</a:t>
                    </a:fld>
                    <a:r>
                      <a:rPr lang="en-US" baseline="0"/>
                      <a:t>
</a:t>
                    </a:r>
                    <a:fld id="{E7B1E640-8417-4E46-93F7-A7CE316B9B3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B181712-BA83-41F9-AF64-9BDBCA7BA507}" type="CELLRANGE">
                      <a:rPr lang="en-US" baseline="0"/>
                      <a:pPr>
                        <a:defRPr b="1">
                          <a:solidFill>
                            <a:srgbClr val="000000"/>
                          </a:solidFill>
                        </a:defRPr>
                      </a:pPr>
                      <a:t>[CELLRANGE]</a:t>
                    </a:fld>
                    <a:r>
                      <a:rPr lang="en-US" baseline="0"/>
                      <a:t>
</a:t>
                    </a:r>
                    <a:fld id="{987D0D09-B7AB-4034-B84E-54FC8E95AEB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F88A0DE-E0EC-493D-AC84-7EED2DBE8FBD}" type="CELLRANGE">
                      <a:rPr lang="en-US" baseline="0"/>
                      <a:pPr>
                        <a:defRPr b="1">
                          <a:solidFill>
                            <a:srgbClr val="000000"/>
                          </a:solidFill>
                        </a:defRPr>
                      </a:pPr>
                      <a:t>[CELLRANGE]</a:t>
                    </a:fld>
                    <a:r>
                      <a:rPr lang="en-US" baseline="0"/>
                      <a:t>
</a:t>
                    </a:r>
                    <a:fld id="{032A27E4-E17E-45D4-B598-8D477926E2B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8DB6D62-7C65-49AE-900F-5410A2D31E26}" type="CELLRANGE">
                      <a:rPr lang="en-US" baseline="0"/>
                      <a:pPr>
                        <a:defRPr b="1">
                          <a:solidFill>
                            <a:srgbClr val="000000"/>
                          </a:solidFill>
                        </a:defRPr>
                      </a:pPr>
                      <a:t>[CELLRANGE]</a:t>
                    </a:fld>
                    <a:r>
                      <a:rPr lang="en-US" baseline="0"/>
                      <a:t>
</a:t>
                    </a:r>
                    <a:fld id="{F5D5F8A6-B826-4308-942D-112BB244F96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F54B782-2D17-48C5-AB55-D4CC2FC451E2}" type="CELLRANGE">
                      <a:rPr lang="en-US" baseline="0"/>
                      <a:pPr>
                        <a:defRPr b="1">
                          <a:solidFill>
                            <a:srgbClr val="000000"/>
                          </a:solidFill>
                        </a:defRPr>
                      </a:pPr>
                      <a:t>[CELLRANGE]</a:t>
                    </a:fld>
                    <a:r>
                      <a:rPr lang="en-US" baseline="0"/>
                      <a:t>
</a:t>
                    </a:r>
                    <a:fld id="{0EBABFE1-2109-4A5D-A07D-B7AEA9FC3ED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6D615D0-7E3E-4A16-886F-513247BA2168}" type="CELLRANGE">
                      <a:rPr lang="en-US" baseline="0"/>
                      <a:pPr>
                        <a:defRPr b="1">
                          <a:solidFill>
                            <a:srgbClr val="000000"/>
                          </a:solidFill>
                        </a:defRPr>
                      </a:pPr>
                      <a:t>[CELLRANGE]</a:t>
                    </a:fld>
                    <a:r>
                      <a:rPr lang="en-US" baseline="0"/>
                      <a:t>
</a:t>
                    </a:r>
                    <a:fld id="{F2D84341-71A2-4C96-97A5-F8CBF2E3C5C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Aragón</c:v>
                </c:pt>
                <c:pt idx="1">
                  <c:v>Castilla y León</c:v>
                </c:pt>
                <c:pt idx="2">
                  <c:v>Galicia</c:v>
                </c:pt>
                <c:pt idx="3">
                  <c:v>Cantabria</c:v>
                </c:pt>
                <c:pt idx="4">
                  <c:v>Asturias, Principado de</c:v>
                </c:pt>
                <c:pt idx="5">
                  <c:v>Navarra, Comunidad Foral de</c:v>
                </c:pt>
                <c:pt idx="6">
                  <c:v>Canarias</c:v>
                </c:pt>
                <c:pt idx="7">
                  <c:v>Castilla - La Mancha</c:v>
                </c:pt>
                <c:pt idx="8">
                  <c:v>Andalucía</c:v>
                </c:pt>
                <c:pt idx="9">
                  <c:v>Comunitat Valenciana</c:v>
                </c:pt>
                <c:pt idx="10">
                  <c:v>Ceuta</c:v>
                </c:pt>
                <c:pt idx="11">
                  <c:v>Madrid, Comunidad de</c:v>
                </c:pt>
                <c:pt idx="12">
                  <c:v>Media Nacional</c:v>
                </c:pt>
                <c:pt idx="13">
                  <c:v>Rioja, La</c:v>
                </c:pt>
                <c:pt idx="14">
                  <c:v>Balears, Illes</c:v>
                </c:pt>
                <c:pt idx="15">
                  <c:v>Melilla</c:v>
                </c:pt>
                <c:pt idx="16">
                  <c:v>Cataluña</c:v>
                </c:pt>
                <c:pt idx="17">
                  <c:v>País Vasco</c:v>
                </c:pt>
                <c:pt idx="18">
                  <c:v>Murcia, Región de</c:v>
                </c:pt>
                <c:pt idx="19">
                  <c:v>Extremadura</c:v>
                </c:pt>
              </c:strCache>
            </c:strRef>
          </c:cat>
          <c:val>
            <c:numRef>
              <c:f>'11ListaEsperaGII'!$O$13:$O$32</c:f>
              <c:numCache>
                <c:formatCode>0.00%</c:formatCode>
                <c:ptCount val="20"/>
                <c:pt idx="0">
                  <c:v>0.9986893840104849</c:v>
                </c:pt>
                <c:pt idx="1">
                  <c:v>0.99845381669402222</c:v>
                </c:pt>
                <c:pt idx="2">
                  <c:v>0.99593743002463131</c:v>
                </c:pt>
                <c:pt idx="3">
                  <c:v>0.99192204128734451</c:v>
                </c:pt>
                <c:pt idx="4">
                  <c:v>0.98866294763361529</c:v>
                </c:pt>
                <c:pt idx="5">
                  <c:v>0.9871507545196474</c:v>
                </c:pt>
                <c:pt idx="6">
                  <c:v>0.98141911968622475</c:v>
                </c:pt>
                <c:pt idx="7">
                  <c:v>0.96988374238789443</c:v>
                </c:pt>
                <c:pt idx="8">
                  <c:v>0.95978722980905073</c:v>
                </c:pt>
                <c:pt idx="9">
                  <c:v>0.95835573033072119</c:v>
                </c:pt>
                <c:pt idx="10">
                  <c:v>0.95049504950495045</c:v>
                </c:pt>
                <c:pt idx="11">
                  <c:v>0.95011913087801236</c:v>
                </c:pt>
                <c:pt idx="12">
                  <c:v>0.94872752905868618</c:v>
                </c:pt>
                <c:pt idx="13">
                  <c:v>0.93279569892473113</c:v>
                </c:pt>
                <c:pt idx="14">
                  <c:v>0.91710537310938411</c:v>
                </c:pt>
                <c:pt idx="15">
                  <c:v>0.91666666666666663</c:v>
                </c:pt>
                <c:pt idx="16">
                  <c:v>0.90287197915392792</c:v>
                </c:pt>
                <c:pt idx="17">
                  <c:v>0.8853194148349629</c:v>
                </c:pt>
                <c:pt idx="18">
                  <c:v>0.88396392957679282</c:v>
                </c:pt>
                <c:pt idx="19">
                  <c:v>0.88376251788268956</c:v>
                </c:pt>
              </c:numCache>
            </c:numRef>
          </c:val>
          <c:extLst>
            <c:ext xmlns:c15="http://schemas.microsoft.com/office/drawing/2012/chart" uri="{02D57815-91ED-43cb-92C2-25804820EDAC}">
              <c15:datalabelsRange>
                <c15:f>'11ListaEsperaGII'!$M$13:$M$32</c15:f>
                <c15:dlblRangeCache>
                  <c:ptCount val="20"/>
                  <c:pt idx="0">
                    <c:v>17.526</c:v>
                  </c:pt>
                  <c:pt idx="1">
                    <c:v>41.974</c:v>
                  </c:pt>
                  <c:pt idx="2">
                    <c:v>31.134</c:v>
                  </c:pt>
                  <c:pt idx="3">
                    <c:v>7.736</c:v>
                  </c:pt>
                  <c:pt idx="4">
                    <c:v>10.988</c:v>
                  </c:pt>
                  <c:pt idx="5">
                    <c:v>6.607</c:v>
                  </c:pt>
                  <c:pt idx="6">
                    <c:v>24.772</c:v>
                  </c:pt>
                  <c:pt idx="7">
                    <c:v>26.279</c:v>
                  </c:pt>
                  <c:pt idx="8">
                    <c:v>144.710</c:v>
                  </c:pt>
                  <c:pt idx="9">
                    <c:v>67.750</c:v>
                  </c:pt>
                  <c:pt idx="10">
                    <c:v>576</c:v>
                  </c:pt>
                  <c:pt idx="11">
                    <c:v>80.153</c:v>
                  </c:pt>
                  <c:pt idx="12">
                    <c:v>627.181</c:v>
                  </c:pt>
                  <c:pt idx="13">
                    <c:v>4.164</c:v>
                  </c:pt>
                  <c:pt idx="14">
                    <c:v>10.975</c:v>
                  </c:pt>
                  <c:pt idx="15">
                    <c:v>891</c:v>
                  </c:pt>
                  <c:pt idx="16">
                    <c:v>95.978</c:v>
                  </c:pt>
                  <c:pt idx="17">
                    <c:v>24.086</c:v>
                  </c:pt>
                  <c:pt idx="18">
                    <c:v>18.527</c:v>
                  </c:pt>
                  <c:pt idx="19">
                    <c:v>12.355</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rgbClr val="8784C6"/>
              </a:solidFill>
              <a:ln>
                <a:noFill/>
              </a:ln>
              <a:effectLst/>
            </c:spPr>
            <c:extLst>
              <c:ext xmlns:c16="http://schemas.microsoft.com/office/drawing/2014/chart" uri="{C3380CC4-5D6E-409C-BE32-E72D297353CC}">
                <c16:uniqueId val="{00000025-5DC1-4B08-97F0-0CCFE9C60108}"/>
              </c:ext>
            </c:extLst>
          </c:dPt>
          <c:dPt>
            <c:idx val="11"/>
            <c:invertIfNegative val="0"/>
            <c:bubble3D val="0"/>
            <c:spPr>
              <a:solidFill>
                <a:srgbClr val="8784C6"/>
              </a:solidFill>
              <a:ln>
                <a:noFill/>
              </a:ln>
              <a:effectLst/>
            </c:spPr>
            <c:extLst>
              <c:ext xmlns:c16="http://schemas.microsoft.com/office/drawing/2014/chart" uri="{C3380CC4-5D6E-409C-BE32-E72D297353CC}">
                <c16:uniqueId val="{00000017-5DC1-4B08-97F0-0CCFE9C60108}"/>
              </c:ext>
            </c:extLst>
          </c:dPt>
          <c:dPt>
            <c:idx val="12"/>
            <c:invertIfNegative val="0"/>
            <c:bubble3D val="0"/>
            <c:spPr>
              <a:solidFill>
                <a:srgbClr val="373472"/>
              </a:solidFill>
              <a:ln>
                <a:noFill/>
              </a:ln>
              <a:effectLst/>
            </c:spPr>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C4DC127-EA51-4DA8-A7F5-1129D78DEE6B}" type="CELLRANGE">
                      <a:rPr lang="en-US" baseline="0"/>
                      <a:pPr>
                        <a:defRPr b="1">
                          <a:solidFill>
                            <a:srgbClr val="000000"/>
                          </a:solidFill>
                        </a:defRPr>
                      </a:pPr>
                      <a:t>[CELLRANGE]</a:t>
                    </a:fld>
                    <a:r>
                      <a:rPr lang="en-US" baseline="0"/>
                      <a:t>
</a:t>
                    </a:r>
                    <a:fld id="{8CCAE74F-DF24-4DC3-BC3F-B77B7F192FA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D93D52A-97FF-4852-8A7F-9D77931028AF}" type="CELLRANGE">
                      <a:rPr lang="en-US" baseline="0"/>
                      <a:pPr>
                        <a:defRPr b="1">
                          <a:solidFill>
                            <a:srgbClr val="000000"/>
                          </a:solidFill>
                        </a:defRPr>
                      </a:pPr>
                      <a:t>[CELLRANGE]</a:t>
                    </a:fld>
                    <a:r>
                      <a:rPr lang="en-US" baseline="0"/>
                      <a:t>
</a:t>
                    </a:r>
                    <a:fld id="{73476C63-2DCC-42CA-9942-FF7BC68B6A3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F7EC457-8462-4C50-BEE2-B445B3FE39A8}" type="CELLRANGE">
                      <a:rPr lang="en-US" baseline="0"/>
                      <a:pPr>
                        <a:defRPr b="1">
                          <a:solidFill>
                            <a:srgbClr val="000000"/>
                          </a:solidFill>
                        </a:defRPr>
                      </a:pPr>
                      <a:t>[CELLRANGE]</a:t>
                    </a:fld>
                    <a:r>
                      <a:rPr lang="en-US" baseline="0"/>
                      <a:t>
</a:t>
                    </a:r>
                    <a:fld id="{59F7831C-882A-42B2-B44E-7513A5A246D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262DAF9-E725-4C92-BEBE-792F971F9E8C}" type="CELLRANGE">
                      <a:rPr lang="en-US" baseline="0"/>
                      <a:pPr>
                        <a:defRPr b="1">
                          <a:solidFill>
                            <a:srgbClr val="000000"/>
                          </a:solidFill>
                        </a:defRPr>
                      </a:pPr>
                      <a:t>[CELLRANGE]</a:t>
                    </a:fld>
                    <a:r>
                      <a:rPr lang="en-US" baseline="0"/>
                      <a:t>
</a:t>
                    </a:r>
                    <a:fld id="{F2AD05CA-6F81-4702-AD75-A3F916AB73E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C820F3E-3492-42F8-A747-6709993920D2}" type="CELLRANGE">
                      <a:rPr lang="en-US" baseline="0"/>
                      <a:pPr>
                        <a:defRPr b="1">
                          <a:solidFill>
                            <a:srgbClr val="000000"/>
                          </a:solidFill>
                        </a:defRPr>
                      </a:pPr>
                      <a:t>[CELLRANGE]</a:t>
                    </a:fld>
                    <a:r>
                      <a:rPr lang="en-US" baseline="0"/>
                      <a:t>
</a:t>
                    </a:r>
                    <a:fld id="{EF1B7EB8-9ADB-4C1E-9C51-E1E226B1124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3B7A73A-EB80-4228-853E-095FBB5216D1}" type="CELLRANGE">
                      <a:rPr lang="en-US" baseline="0"/>
                      <a:pPr>
                        <a:defRPr b="1">
                          <a:solidFill>
                            <a:srgbClr val="000000"/>
                          </a:solidFill>
                        </a:defRPr>
                      </a:pPr>
                      <a:t>[CELLRANGE]</a:t>
                    </a:fld>
                    <a:r>
                      <a:rPr lang="en-US" baseline="0"/>
                      <a:t>
</a:t>
                    </a:r>
                    <a:fld id="{1FED299D-201E-4B33-8A7F-83AFC261B18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3F4AEA7-223D-400B-9DA0-730B24BDA9F8}" type="CELLRANGE">
                      <a:rPr lang="en-US" baseline="0"/>
                      <a:pPr>
                        <a:defRPr b="1">
                          <a:solidFill>
                            <a:srgbClr val="000000"/>
                          </a:solidFill>
                        </a:defRPr>
                      </a:pPr>
                      <a:t>[CELLRANGE]</a:t>
                    </a:fld>
                    <a:r>
                      <a:rPr lang="en-US" baseline="0"/>
                      <a:t>
</a:t>
                    </a:r>
                    <a:fld id="{3974838F-F201-400D-A23C-5588FFCDFA5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A097369-38EC-4E1D-9696-928B670A20DD}" type="CELLRANGE">
                      <a:rPr lang="en-US" baseline="0"/>
                      <a:pPr>
                        <a:defRPr b="1">
                          <a:solidFill>
                            <a:srgbClr val="000000"/>
                          </a:solidFill>
                        </a:defRPr>
                      </a:pPr>
                      <a:t>[CELLRANGE]</a:t>
                    </a:fld>
                    <a:r>
                      <a:rPr lang="en-US" baseline="0"/>
                      <a:t>
</a:t>
                    </a:r>
                    <a:fld id="{141CA54E-FC9C-424C-823C-8C76CD3BC84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E2D2557-C401-48CD-8083-FB217D614774}" type="CELLRANGE">
                      <a:rPr lang="en-US" baseline="0"/>
                      <a:pPr>
                        <a:defRPr b="1">
                          <a:solidFill>
                            <a:srgbClr val="000000"/>
                          </a:solidFill>
                        </a:defRPr>
                      </a:pPr>
                      <a:t>[CELLRANGE]</a:t>
                    </a:fld>
                    <a:r>
                      <a:rPr lang="en-US" baseline="0"/>
                      <a:t>
</a:t>
                    </a:r>
                    <a:fld id="{EC1D2E49-DFC7-4DB3-B49D-5BCE6FF0E11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FBE16F3-DF5E-4774-B3EC-98E87176AD07}" type="CELLRANGE">
                      <a:rPr lang="en-US" baseline="0"/>
                      <a:pPr>
                        <a:defRPr b="1">
                          <a:solidFill>
                            <a:srgbClr val="000000"/>
                          </a:solidFill>
                        </a:defRPr>
                      </a:pPr>
                      <a:t>[CELLRANGE]</a:t>
                    </a:fld>
                    <a:r>
                      <a:rPr lang="en-US" baseline="0"/>
                      <a:t>
</a:t>
                    </a:r>
                    <a:fld id="{3AE5159B-BDD2-469E-9FBE-6DD7A074A8C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034166381376241E-4"/>
                  <c:y val="3.70782541071255E-3"/>
                </c:manualLayout>
              </c:layout>
              <c:tx>
                <c:rich>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fld id="{3CBD073B-E81B-43FB-B6BC-814EB59C7826}" type="CELLRANGE">
                      <a:rPr lang="en-US" baseline="0"/>
                      <a:pPr>
                        <a:defRPr sz="800" b="1">
                          <a:solidFill>
                            <a:srgbClr val="000000"/>
                          </a:solidFill>
                        </a:defRPr>
                      </a:pPr>
                      <a:t>[CELLRANGE]</a:t>
                    </a:fld>
                    <a:r>
                      <a:rPr lang="en-US" baseline="0"/>
                      <a:t>
</a:t>
                    </a:r>
                    <a:fld id="{6879CBCE-E5A3-40BD-939A-18169B033280}" type="VALUE">
                      <a:rPr lang="en-US" baseline="0"/>
                      <a:pPr>
                        <a:defRPr sz="8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1.3913043478260871E-3"/>
                  <c:y val="-1.9317585301837361E-3"/>
                </c:manualLayout>
              </c:layout>
              <c:tx>
                <c:rich>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fld id="{7ADEE9C5-99B9-43D3-A319-7A4E7E3A9CED}" type="CELLRANGE">
                      <a:rPr lang="en-US" baseline="0"/>
                      <a:pPr>
                        <a:defRPr sz="800" b="1">
                          <a:solidFill>
                            <a:srgbClr val="000000"/>
                          </a:solidFill>
                        </a:defRPr>
                      </a:pPr>
                      <a:t>[CELLRANGE]</a:t>
                    </a:fld>
                    <a:r>
                      <a:rPr lang="en-US" baseline="0"/>
                      <a:t>
</a:t>
                    </a:r>
                    <a:fld id="{8D986CBF-63A7-41AF-BFB8-D2A475E02E21}" type="VALUE">
                      <a:rPr lang="en-US" baseline="0"/>
                      <a:pPr>
                        <a:defRPr sz="8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2853340D-37CB-4592-B25D-053DE8825A8C}" type="CELLRANGE">
                      <a:rPr lang="en-US" baseline="0"/>
                      <a:pPr>
                        <a:defRPr b="1">
                          <a:solidFill>
                            <a:srgbClr val="FFFFFF"/>
                          </a:solidFill>
                        </a:defRPr>
                      </a:pPr>
                      <a:t>[CELLRANGE]</a:t>
                    </a:fld>
                    <a:r>
                      <a:rPr lang="en-US" baseline="0"/>
                      <a:t>
</a:t>
                    </a:r>
                    <a:fld id="{93822521-F72C-4A07-9AB6-E1135F1BE696}"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A993592-9FA3-42B0-9A6A-6B87C3B91A73}" type="CELLRANGE">
                      <a:rPr lang="en-US" baseline="0"/>
                      <a:pPr>
                        <a:defRPr b="1">
                          <a:solidFill>
                            <a:srgbClr val="000000"/>
                          </a:solidFill>
                        </a:defRPr>
                      </a:pPr>
                      <a:t>[CELLRANGE]</a:t>
                    </a:fld>
                    <a:r>
                      <a:rPr lang="en-US" baseline="0"/>
                      <a:t>
</a:t>
                    </a:r>
                    <a:fld id="{2839F759-082C-4D0F-86A1-6F385D40A4B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896A572-E8FF-4CB4-ADB3-D41D1AE462C1}" type="CELLRANGE">
                      <a:rPr lang="en-US" baseline="0"/>
                      <a:pPr>
                        <a:defRPr b="1">
                          <a:solidFill>
                            <a:srgbClr val="000000"/>
                          </a:solidFill>
                        </a:defRPr>
                      </a:pPr>
                      <a:t>[CELLRANGE]</a:t>
                    </a:fld>
                    <a:r>
                      <a:rPr lang="en-US" baseline="0"/>
                      <a:t>
</a:t>
                    </a:r>
                    <a:fld id="{89C3F7D5-98AD-41DE-A9DE-088056BA969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5F2C6D1-0027-44DE-9F82-FC0333A4E088}" type="CELLRANGE">
                      <a:rPr lang="en-US" baseline="0"/>
                      <a:pPr>
                        <a:defRPr b="1">
                          <a:solidFill>
                            <a:srgbClr val="000000"/>
                          </a:solidFill>
                        </a:defRPr>
                      </a:pPr>
                      <a:t>[CELLRANGE]</a:t>
                    </a:fld>
                    <a:r>
                      <a:rPr lang="en-US" baseline="0"/>
                      <a:t>
</a:t>
                    </a:r>
                    <a:fld id="{CE812E26-05B7-4E8C-80E7-691977218CC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B04F213-2C02-400D-B0E6-DA27E533AE49}" type="CELLRANGE">
                      <a:rPr lang="en-US" baseline="0"/>
                      <a:pPr>
                        <a:defRPr b="1">
                          <a:solidFill>
                            <a:srgbClr val="000000"/>
                          </a:solidFill>
                        </a:defRPr>
                      </a:pPr>
                      <a:t>[CELLRANGE]</a:t>
                    </a:fld>
                    <a:r>
                      <a:rPr lang="en-US" baseline="0"/>
                      <a:t>
</a:t>
                    </a:r>
                    <a:fld id="{98FB572B-603F-448B-A10C-08808BEEC6D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DB8E404-89E1-436F-8A8D-DCC6FAE70EA0}" type="CELLRANGE">
                      <a:rPr lang="en-US" baseline="0"/>
                      <a:pPr>
                        <a:defRPr b="1">
                          <a:solidFill>
                            <a:srgbClr val="000000"/>
                          </a:solidFill>
                        </a:defRPr>
                      </a:pPr>
                      <a:t>[CELLRANGE]</a:t>
                    </a:fld>
                    <a:r>
                      <a:rPr lang="en-US" baseline="0"/>
                      <a:t>
</a:t>
                    </a:r>
                    <a:fld id="{B0220985-2063-4389-88BA-81BDCCA4A35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D7075FA-AC95-4781-883C-6C5A514E3330}" type="CELLRANGE">
                      <a:rPr lang="en-US" baseline="0"/>
                      <a:pPr>
                        <a:defRPr b="1">
                          <a:solidFill>
                            <a:srgbClr val="000000"/>
                          </a:solidFill>
                        </a:defRPr>
                      </a:pPr>
                      <a:t>[CELLRANGE]</a:t>
                    </a:fld>
                    <a:r>
                      <a:rPr lang="en-US" baseline="0"/>
                      <a:t>
</a:t>
                    </a:r>
                    <a:fld id="{95F08137-B98B-418E-A98F-4AB655BD3BA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1D50E75-D1BA-4D93-9E81-38FDC0E054FF}" type="CELLRANGE">
                      <a:rPr lang="en-US" baseline="0"/>
                      <a:pPr>
                        <a:defRPr b="1">
                          <a:solidFill>
                            <a:srgbClr val="000000"/>
                          </a:solidFill>
                        </a:defRPr>
                      </a:pPr>
                      <a:t>[CELLRANGE]</a:t>
                    </a:fld>
                    <a:r>
                      <a:rPr lang="en-US" baseline="0"/>
                      <a:t>
</a:t>
                    </a:r>
                    <a:fld id="{C9B9DC23-F419-4862-B8DF-AE086ED4103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Aragón</c:v>
                </c:pt>
                <c:pt idx="1">
                  <c:v>Castilla y León</c:v>
                </c:pt>
                <c:pt idx="2">
                  <c:v>Galicia</c:v>
                </c:pt>
                <c:pt idx="3">
                  <c:v>Cantabria</c:v>
                </c:pt>
                <c:pt idx="4">
                  <c:v>Asturias, Principado de</c:v>
                </c:pt>
                <c:pt idx="5">
                  <c:v>Navarra, Comunidad Foral de</c:v>
                </c:pt>
                <c:pt idx="6">
                  <c:v>Canarias</c:v>
                </c:pt>
                <c:pt idx="7">
                  <c:v>Castilla - La Mancha</c:v>
                </c:pt>
                <c:pt idx="8">
                  <c:v>Andalucía</c:v>
                </c:pt>
                <c:pt idx="9">
                  <c:v>Comunitat Valenciana</c:v>
                </c:pt>
                <c:pt idx="10">
                  <c:v>Ceuta</c:v>
                </c:pt>
                <c:pt idx="11">
                  <c:v>Madrid, Comunidad de</c:v>
                </c:pt>
                <c:pt idx="12">
                  <c:v>Media Nacional</c:v>
                </c:pt>
                <c:pt idx="13">
                  <c:v>Rioja, La</c:v>
                </c:pt>
                <c:pt idx="14">
                  <c:v>Balears, Illes</c:v>
                </c:pt>
                <c:pt idx="15">
                  <c:v>Melilla</c:v>
                </c:pt>
                <c:pt idx="16">
                  <c:v>Cataluña</c:v>
                </c:pt>
                <c:pt idx="17">
                  <c:v>País Vasco</c:v>
                </c:pt>
                <c:pt idx="18">
                  <c:v>Murcia, Región de</c:v>
                </c:pt>
                <c:pt idx="19">
                  <c:v>Extremadura</c:v>
                </c:pt>
              </c:strCache>
            </c:strRef>
          </c:cat>
          <c:val>
            <c:numRef>
              <c:f>'11ListaEsperaGII'!$P$13:$P$32</c:f>
              <c:numCache>
                <c:formatCode>0.00%</c:formatCode>
                <c:ptCount val="20"/>
                <c:pt idx="0">
                  <c:v>1.3106159895150721E-3</c:v>
                </c:pt>
                <c:pt idx="1">
                  <c:v>1.5461833059777826E-3</c:v>
                </c:pt>
                <c:pt idx="2">
                  <c:v>4.0625699753686706E-3</c:v>
                </c:pt>
                <c:pt idx="3">
                  <c:v>8.077958712655469E-3</c:v>
                </c:pt>
                <c:pt idx="4">
                  <c:v>1.133705236638474E-2</c:v>
                </c:pt>
                <c:pt idx="5">
                  <c:v>1.2849245480352607E-2</c:v>
                </c:pt>
                <c:pt idx="6">
                  <c:v>1.8580880313775208E-2</c:v>
                </c:pt>
                <c:pt idx="7">
                  <c:v>3.0116257612105554E-2</c:v>
                </c:pt>
                <c:pt idx="8">
                  <c:v>4.0212770190949307E-2</c:v>
                </c:pt>
                <c:pt idx="9">
                  <c:v>4.1644269669278866E-2</c:v>
                </c:pt>
                <c:pt idx="10">
                  <c:v>4.9504950495049507E-2</c:v>
                </c:pt>
                <c:pt idx="11">
                  <c:v>4.988086912198765E-2</c:v>
                </c:pt>
                <c:pt idx="12">
                  <c:v>5.1272470941313861E-2</c:v>
                </c:pt>
                <c:pt idx="13">
                  <c:v>6.7204301075268813E-2</c:v>
                </c:pt>
                <c:pt idx="14">
                  <c:v>8.2894626890615858E-2</c:v>
                </c:pt>
                <c:pt idx="15">
                  <c:v>8.3333333333333329E-2</c:v>
                </c:pt>
                <c:pt idx="16">
                  <c:v>9.7128020846072083E-2</c:v>
                </c:pt>
                <c:pt idx="17">
                  <c:v>0.11468058516503712</c:v>
                </c:pt>
                <c:pt idx="18">
                  <c:v>0.11603607042320721</c:v>
                </c:pt>
                <c:pt idx="19">
                  <c:v>0.11623748211731044</c:v>
                </c:pt>
              </c:numCache>
            </c:numRef>
          </c:val>
          <c:extLst>
            <c:ext xmlns:c15="http://schemas.microsoft.com/office/drawing/2012/chart" uri="{02D57815-91ED-43cb-92C2-25804820EDAC}">
              <c15:datalabelsRange>
                <c15:f>'11ListaEsperaGII'!$N$13:$N$32</c15:f>
                <c15:dlblRangeCache>
                  <c:ptCount val="20"/>
                  <c:pt idx="0">
                    <c:v>23</c:v>
                  </c:pt>
                  <c:pt idx="1">
                    <c:v>65</c:v>
                  </c:pt>
                  <c:pt idx="2">
                    <c:v>127</c:v>
                  </c:pt>
                  <c:pt idx="3">
                    <c:v>63</c:v>
                  </c:pt>
                  <c:pt idx="4">
                    <c:v>126</c:v>
                  </c:pt>
                  <c:pt idx="5">
                    <c:v>86</c:v>
                  </c:pt>
                  <c:pt idx="6">
                    <c:v>469</c:v>
                  </c:pt>
                  <c:pt idx="7">
                    <c:v>816</c:v>
                  </c:pt>
                  <c:pt idx="8">
                    <c:v>6.063</c:v>
                  </c:pt>
                  <c:pt idx="9">
                    <c:v>2.944</c:v>
                  </c:pt>
                  <c:pt idx="10">
                    <c:v>30</c:v>
                  </c:pt>
                  <c:pt idx="11">
                    <c:v>4.208</c:v>
                  </c:pt>
                  <c:pt idx="12">
                    <c:v>33.895</c:v>
                  </c:pt>
                  <c:pt idx="13">
                    <c:v>300</c:v>
                  </c:pt>
                  <c:pt idx="14">
                    <c:v>992</c:v>
                  </c:pt>
                  <c:pt idx="15">
                    <c:v>81</c:v>
                  </c:pt>
                  <c:pt idx="16">
                    <c:v>10.325</c:v>
                  </c:pt>
                  <c:pt idx="17">
                    <c:v>3.120</c:v>
                  </c:pt>
                  <c:pt idx="18">
                    <c:v>2.432</c:v>
                  </c:pt>
                  <c:pt idx="19">
                    <c:v>1.625</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'11ListaEsperaGII'!$L$13:$L$32</c:f>
              <c:strCache>
                <c:ptCount val="20"/>
                <c:pt idx="0">
                  <c:v>Aragón</c:v>
                </c:pt>
                <c:pt idx="1">
                  <c:v>Castilla y León</c:v>
                </c:pt>
                <c:pt idx="2">
                  <c:v>Galicia</c:v>
                </c:pt>
                <c:pt idx="3">
                  <c:v>Cantabria</c:v>
                </c:pt>
                <c:pt idx="4">
                  <c:v>Asturias, Principado de</c:v>
                </c:pt>
                <c:pt idx="5">
                  <c:v>Navarra, Comunidad Foral de</c:v>
                </c:pt>
                <c:pt idx="6">
                  <c:v>Canarias</c:v>
                </c:pt>
                <c:pt idx="7">
                  <c:v>Castilla - La Mancha</c:v>
                </c:pt>
                <c:pt idx="8">
                  <c:v>Andalucía</c:v>
                </c:pt>
                <c:pt idx="9">
                  <c:v>Comunitat Valenciana</c:v>
                </c:pt>
                <c:pt idx="10">
                  <c:v>Ceuta</c:v>
                </c:pt>
                <c:pt idx="11">
                  <c:v>Madrid, Comunidad de</c:v>
                </c:pt>
                <c:pt idx="12">
                  <c:v>Media Nacional</c:v>
                </c:pt>
                <c:pt idx="13">
                  <c:v>Rioja, La</c:v>
                </c:pt>
                <c:pt idx="14">
                  <c:v>Balears, Illes</c:v>
                </c:pt>
                <c:pt idx="15">
                  <c:v>Melilla</c:v>
                </c:pt>
                <c:pt idx="16">
                  <c:v>Cataluña</c:v>
                </c:pt>
                <c:pt idx="17">
                  <c:v>País Vasco</c:v>
                </c:pt>
                <c:pt idx="18">
                  <c:v>Murcia, Región de</c:v>
                </c:pt>
                <c:pt idx="19">
                  <c:v>Extremadura</c:v>
                </c:pt>
              </c:strCache>
            </c:strRef>
          </c:cat>
          <c:val>
            <c:numRef>
              <c:f>'11ListaEsperaGII'!$Q$13:$Q$32</c:f>
              <c:numCache>
                <c:formatCode>0.00%</c:formatCode>
                <c:ptCount val="20"/>
                <c:pt idx="0">
                  <c:v>0.94872752905868618</c:v>
                </c:pt>
                <c:pt idx="1">
                  <c:v>0.94872752905868618</c:v>
                </c:pt>
                <c:pt idx="2">
                  <c:v>0.94872752905868618</c:v>
                </c:pt>
                <c:pt idx="3">
                  <c:v>0.94872752905868618</c:v>
                </c:pt>
                <c:pt idx="4">
                  <c:v>0.94872752905868618</c:v>
                </c:pt>
                <c:pt idx="5">
                  <c:v>0.94872752905868618</c:v>
                </c:pt>
                <c:pt idx="6">
                  <c:v>0.94872752905868618</c:v>
                </c:pt>
                <c:pt idx="7">
                  <c:v>0.94872752905868618</c:v>
                </c:pt>
                <c:pt idx="8">
                  <c:v>0.94872752905868618</c:v>
                </c:pt>
                <c:pt idx="9">
                  <c:v>0.94872752905868618</c:v>
                </c:pt>
                <c:pt idx="10">
                  <c:v>0.94872752905868618</c:v>
                </c:pt>
                <c:pt idx="11">
                  <c:v>0.94872752905868618</c:v>
                </c:pt>
                <c:pt idx="12">
                  <c:v>0.94872752905868618</c:v>
                </c:pt>
                <c:pt idx="13">
                  <c:v>0.94872752905868618</c:v>
                </c:pt>
                <c:pt idx="14">
                  <c:v>0.94872752905868618</c:v>
                </c:pt>
                <c:pt idx="15">
                  <c:v>0.94872752905868618</c:v>
                </c:pt>
                <c:pt idx="16">
                  <c:v>0.94872752905868618</c:v>
                </c:pt>
                <c:pt idx="17">
                  <c:v>0.94872752905868618</c:v>
                </c:pt>
                <c:pt idx="18">
                  <c:v>0.94872752905868618</c:v>
                </c:pt>
                <c:pt idx="19">
                  <c:v>0.94872752905868618</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9999972612119137E-2"/>
          <c:y val="0.9088782593764565"/>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7-E6BD-407D-8DB5-88274B443806}"/>
              </c:ext>
            </c:extLst>
          </c:dPt>
          <c:dPt>
            <c:idx val="1"/>
            <c:invertIfNegative val="0"/>
            <c:bubble3D val="0"/>
            <c:spPr>
              <a:solidFill>
                <a:srgbClr val="AD84C6"/>
              </a:solidFill>
              <a:ln>
                <a:noFill/>
              </a:ln>
              <a:effectLst/>
            </c:spPr>
            <c:extLst>
              <c:ext xmlns:c16="http://schemas.microsoft.com/office/drawing/2014/chart" uri="{C3380CC4-5D6E-409C-BE32-E72D297353CC}">
                <c16:uniqueId val="{00000008-E6BD-407D-8DB5-88274B443806}"/>
              </c:ext>
            </c:extLst>
          </c:dPt>
          <c:dPt>
            <c:idx val="2"/>
            <c:invertIfNegative val="0"/>
            <c:bubble3D val="0"/>
            <c:spPr>
              <a:solidFill>
                <a:srgbClr val="AD84C6"/>
              </a:solidFill>
              <a:ln>
                <a:noFill/>
              </a:ln>
              <a:effectLst/>
            </c:spPr>
            <c:extLst>
              <c:ext xmlns:c16="http://schemas.microsoft.com/office/drawing/2014/chart" uri="{C3380CC4-5D6E-409C-BE32-E72D297353CC}">
                <c16:uniqueId val="{00000009-E6BD-407D-8DB5-88274B443806}"/>
              </c:ext>
            </c:extLst>
          </c:dPt>
          <c:dPt>
            <c:idx val="3"/>
            <c:invertIfNegative val="0"/>
            <c:bubble3D val="0"/>
            <c:spPr>
              <a:solidFill>
                <a:srgbClr val="AD84C6"/>
              </a:solidFill>
              <a:ln>
                <a:noFill/>
              </a:ln>
              <a:effectLst/>
            </c:spPr>
            <c:extLst>
              <c:ext xmlns:c16="http://schemas.microsoft.com/office/drawing/2014/chart" uri="{C3380CC4-5D6E-409C-BE32-E72D297353CC}">
                <c16:uniqueId val="{0000000A-E6BD-407D-8DB5-88274B443806}"/>
              </c:ext>
            </c:extLst>
          </c:dPt>
          <c:dPt>
            <c:idx val="4"/>
            <c:invertIfNegative val="0"/>
            <c:bubble3D val="0"/>
            <c:spPr>
              <a:solidFill>
                <a:srgbClr val="AD84C6"/>
              </a:solidFill>
              <a:ln>
                <a:noFill/>
              </a:ln>
              <a:effectLst/>
            </c:spPr>
            <c:extLst>
              <c:ext xmlns:c16="http://schemas.microsoft.com/office/drawing/2014/chart" uri="{C3380CC4-5D6E-409C-BE32-E72D297353CC}">
                <c16:uniqueId val="{0000000B-E6BD-407D-8DB5-88274B443806}"/>
              </c:ext>
            </c:extLst>
          </c:dPt>
          <c:dPt>
            <c:idx val="5"/>
            <c:invertIfNegative val="0"/>
            <c:bubble3D val="0"/>
            <c:spPr>
              <a:solidFill>
                <a:srgbClr val="AD84C6"/>
              </a:solidFill>
              <a:ln>
                <a:noFill/>
              </a:ln>
              <a:effectLst/>
            </c:spPr>
            <c:extLst>
              <c:ext xmlns:c16="http://schemas.microsoft.com/office/drawing/2014/chart" uri="{C3380CC4-5D6E-409C-BE32-E72D297353CC}">
                <c16:uniqueId val="{0000000C-E6BD-407D-8DB5-88274B443806}"/>
              </c:ext>
            </c:extLst>
          </c:dPt>
          <c:dPt>
            <c:idx val="6"/>
            <c:invertIfNegative val="0"/>
            <c:bubble3D val="0"/>
            <c:spPr>
              <a:solidFill>
                <a:srgbClr val="AD84C6"/>
              </a:solidFill>
              <a:ln>
                <a:noFill/>
              </a:ln>
              <a:effectLst/>
            </c:spPr>
            <c:extLst>
              <c:ext xmlns:c16="http://schemas.microsoft.com/office/drawing/2014/chart" uri="{C3380CC4-5D6E-409C-BE32-E72D297353CC}">
                <c16:uniqueId val="{0000000D-E6BD-407D-8DB5-88274B443806}"/>
              </c:ext>
            </c:extLst>
          </c:dPt>
          <c:dPt>
            <c:idx val="7"/>
            <c:invertIfNegative val="0"/>
            <c:bubble3D val="0"/>
            <c:spPr>
              <a:solidFill>
                <a:srgbClr val="AD84C6"/>
              </a:solidFill>
              <a:ln>
                <a:noFill/>
              </a:ln>
              <a:effectLst/>
            </c:spPr>
            <c:extLst>
              <c:ext xmlns:c16="http://schemas.microsoft.com/office/drawing/2014/chart" uri="{C3380CC4-5D6E-409C-BE32-E72D297353CC}">
                <c16:uniqueId val="{0000000E-E6BD-407D-8DB5-88274B443806}"/>
              </c:ext>
            </c:extLst>
          </c:dPt>
          <c:dPt>
            <c:idx val="8"/>
            <c:invertIfNegative val="0"/>
            <c:bubble3D val="0"/>
            <c:spPr>
              <a:solidFill>
                <a:srgbClr val="AD84C6"/>
              </a:solidFill>
              <a:ln>
                <a:noFill/>
              </a:ln>
              <a:effectLst/>
            </c:spPr>
            <c:extLst>
              <c:ext xmlns:c16="http://schemas.microsoft.com/office/drawing/2014/chart" uri="{C3380CC4-5D6E-409C-BE32-E72D297353CC}">
                <c16:uniqueId val="{0000000F-E6BD-407D-8DB5-88274B443806}"/>
              </c:ext>
            </c:extLst>
          </c:dPt>
          <c:dPt>
            <c:idx val="9"/>
            <c:invertIfNegative val="0"/>
            <c:bubble3D val="0"/>
            <c:spPr>
              <a:solidFill>
                <a:srgbClr val="AD84C6"/>
              </a:solidFill>
              <a:ln>
                <a:noFill/>
              </a:ln>
              <a:effectLst/>
            </c:spPr>
            <c:extLst>
              <c:ext xmlns:c16="http://schemas.microsoft.com/office/drawing/2014/chart" uri="{C3380CC4-5D6E-409C-BE32-E72D297353CC}">
                <c16:uniqueId val="{00000000-E6BD-407D-8DB5-88274B443806}"/>
              </c:ext>
            </c:extLst>
          </c:dPt>
          <c:dPt>
            <c:idx val="10"/>
            <c:invertIfNegative val="0"/>
            <c:bubble3D val="0"/>
            <c:spPr>
              <a:solidFill>
                <a:srgbClr val="AD84C6"/>
              </a:solidFill>
              <a:ln>
                <a:noFill/>
              </a:ln>
              <a:effectLst/>
            </c:spPr>
            <c:extLst>
              <c:ext xmlns:c16="http://schemas.microsoft.com/office/drawing/2014/chart" uri="{C3380CC4-5D6E-409C-BE32-E72D297353CC}">
                <c16:uniqueId val="{00000010-E6BD-407D-8DB5-88274B443806}"/>
              </c:ext>
            </c:extLst>
          </c:dPt>
          <c:dPt>
            <c:idx val="11"/>
            <c:invertIfNegative val="0"/>
            <c:bubble3D val="0"/>
            <c:spPr>
              <a:solidFill>
                <a:srgbClr val="AD84C6"/>
              </a:solidFill>
              <a:ln>
                <a:noFill/>
              </a:ln>
              <a:effectLst/>
            </c:spPr>
            <c:extLst>
              <c:ext xmlns:c16="http://schemas.microsoft.com/office/drawing/2014/chart" uri="{C3380CC4-5D6E-409C-BE32-E72D297353CC}">
                <c16:uniqueId val="{00000001-E6BD-407D-8DB5-88274B443806}"/>
              </c:ext>
            </c:extLst>
          </c:dPt>
          <c:dPt>
            <c:idx val="12"/>
            <c:invertIfNegative val="0"/>
            <c:bubble3D val="0"/>
            <c:spPr>
              <a:solidFill>
                <a:srgbClr val="5A3471"/>
              </a:solidFill>
              <a:ln>
                <a:noFill/>
              </a:ln>
              <a:effectLst/>
            </c:spPr>
            <c:extLst>
              <c:ext xmlns:c16="http://schemas.microsoft.com/office/drawing/2014/chart" uri="{C3380CC4-5D6E-409C-BE32-E72D297353CC}">
                <c16:uniqueId val="{00000003-E6BD-407D-8DB5-88274B443806}"/>
              </c:ext>
            </c:extLst>
          </c:dPt>
          <c:dPt>
            <c:idx val="13"/>
            <c:invertIfNegative val="0"/>
            <c:bubble3D val="0"/>
            <c:spPr>
              <a:solidFill>
                <a:srgbClr val="AD84C6"/>
              </a:solidFill>
              <a:ln>
                <a:noFill/>
              </a:ln>
              <a:effectLst/>
            </c:spPr>
            <c:extLst>
              <c:ext xmlns:c16="http://schemas.microsoft.com/office/drawing/2014/chart" uri="{C3380CC4-5D6E-409C-BE32-E72D297353CC}">
                <c16:uniqueId val="{00000004-E6BD-407D-8DB5-88274B443806}"/>
              </c:ext>
            </c:extLst>
          </c:dPt>
          <c:dPt>
            <c:idx val="14"/>
            <c:invertIfNegative val="0"/>
            <c:bubble3D val="0"/>
            <c:spPr>
              <a:solidFill>
                <a:srgbClr val="AD84C6"/>
              </a:solidFill>
              <a:ln>
                <a:noFill/>
              </a:ln>
              <a:effectLst/>
            </c:spPr>
            <c:extLst>
              <c:ext xmlns:c16="http://schemas.microsoft.com/office/drawing/2014/chart" uri="{C3380CC4-5D6E-409C-BE32-E72D297353CC}">
                <c16:uniqueId val="{00000005-E6BD-407D-8DB5-88274B443806}"/>
              </c:ext>
            </c:extLst>
          </c:dPt>
          <c:dPt>
            <c:idx val="15"/>
            <c:invertIfNegative val="0"/>
            <c:bubble3D val="0"/>
            <c:spPr>
              <a:solidFill>
                <a:srgbClr val="AD84C6"/>
              </a:solidFill>
              <a:ln>
                <a:noFill/>
              </a:ln>
              <a:effectLst/>
            </c:spPr>
            <c:extLst>
              <c:ext xmlns:c16="http://schemas.microsoft.com/office/drawing/2014/chart" uri="{C3380CC4-5D6E-409C-BE32-E72D297353CC}">
                <c16:uniqueId val="{00000006-E6BD-407D-8DB5-88274B443806}"/>
              </c:ext>
            </c:extLst>
          </c:dPt>
          <c:dPt>
            <c:idx val="16"/>
            <c:invertIfNegative val="0"/>
            <c:bubble3D val="0"/>
            <c:spPr>
              <a:solidFill>
                <a:srgbClr val="AD84C6"/>
              </a:solidFill>
              <a:ln>
                <a:noFill/>
              </a:ln>
              <a:effectLst/>
            </c:spPr>
            <c:extLst>
              <c:ext xmlns:c16="http://schemas.microsoft.com/office/drawing/2014/chart" uri="{C3380CC4-5D6E-409C-BE32-E72D297353CC}">
                <c16:uniqueId val="{00000011-E6BD-407D-8DB5-88274B443806}"/>
              </c:ext>
            </c:extLst>
          </c:dPt>
          <c:dPt>
            <c:idx val="17"/>
            <c:invertIfNegative val="0"/>
            <c:bubble3D val="0"/>
            <c:spPr>
              <a:solidFill>
                <a:srgbClr val="AD84C6"/>
              </a:solidFill>
              <a:ln>
                <a:noFill/>
              </a:ln>
              <a:effectLst/>
            </c:spPr>
            <c:extLst>
              <c:ext xmlns:c16="http://schemas.microsoft.com/office/drawing/2014/chart" uri="{C3380CC4-5D6E-409C-BE32-E72D297353CC}">
                <c16:uniqueId val="{00000012-E6BD-407D-8DB5-88274B443806}"/>
              </c:ext>
            </c:extLst>
          </c:dPt>
          <c:dPt>
            <c:idx val="18"/>
            <c:invertIfNegative val="0"/>
            <c:bubble3D val="0"/>
            <c:spPr>
              <a:solidFill>
                <a:srgbClr val="AD84C6"/>
              </a:solidFill>
              <a:ln>
                <a:noFill/>
              </a:ln>
              <a:effectLst/>
            </c:spPr>
            <c:extLst>
              <c:ext xmlns:c16="http://schemas.microsoft.com/office/drawing/2014/chart" uri="{C3380CC4-5D6E-409C-BE32-E72D297353CC}">
                <c16:uniqueId val="{00000013-E6BD-407D-8DB5-88274B443806}"/>
              </c:ext>
            </c:extLst>
          </c:dPt>
          <c:dPt>
            <c:idx val="19"/>
            <c:invertIfNegative val="0"/>
            <c:bubble3D val="0"/>
            <c:spPr>
              <a:solidFill>
                <a:srgbClr val="AD84C6"/>
              </a:solidFill>
              <a:ln>
                <a:noFill/>
              </a:ln>
              <a:effectLst/>
            </c:spPr>
            <c:extLst>
              <c:ext xmlns:c16="http://schemas.microsoft.com/office/drawing/2014/chart" uri="{C3380CC4-5D6E-409C-BE32-E72D297353CC}">
                <c16:uniqueId val="{00000014-E6BD-407D-8DB5-88274B443806}"/>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6E1C75D-33E7-4D2B-9225-51837AB9E2CD}" type="CELLRANGE">
                      <a:rPr lang="en-US" baseline="0"/>
                      <a:pPr>
                        <a:defRPr b="1">
                          <a:solidFill>
                            <a:srgbClr val="000000"/>
                          </a:solidFill>
                        </a:defRPr>
                      </a:pPr>
                      <a:t>[CELLRANGE]</a:t>
                    </a:fld>
                    <a:r>
                      <a:rPr lang="en-US" baseline="0"/>
                      <a:t>
</a:t>
                    </a:r>
                    <a:fld id="{C00977BC-A2BF-42F8-AB68-1627A9270A7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C077915-0DEF-4C7F-A5B8-99BB1D3EF58E}" type="CELLRANGE">
                      <a:rPr lang="en-US" baseline="0"/>
                      <a:pPr>
                        <a:defRPr b="1">
                          <a:solidFill>
                            <a:srgbClr val="000000"/>
                          </a:solidFill>
                        </a:defRPr>
                      </a:pPr>
                      <a:t>[CELLRANGE]</a:t>
                    </a:fld>
                    <a:r>
                      <a:rPr lang="en-US" baseline="0"/>
                      <a:t>
</a:t>
                    </a:r>
                    <a:fld id="{BA5FAB74-2F9C-409F-A08A-376160B22E5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24DF8ED-C479-4448-8D3A-4673BD2DB7F0}" type="CELLRANGE">
                      <a:rPr lang="en-US" baseline="0"/>
                      <a:pPr>
                        <a:defRPr b="1">
                          <a:solidFill>
                            <a:srgbClr val="000000"/>
                          </a:solidFill>
                        </a:defRPr>
                      </a:pPr>
                      <a:t>[CELLRANGE]</a:t>
                    </a:fld>
                    <a:r>
                      <a:rPr lang="en-US" baseline="0"/>
                      <a:t>
</a:t>
                    </a:r>
                    <a:fld id="{29E78BAA-60C2-4F3E-8380-AE492A3168C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2F5B8A9-36CB-4AA6-9D4A-AFA77F0D5346}" type="CELLRANGE">
                      <a:rPr lang="en-US" baseline="0"/>
                      <a:pPr>
                        <a:defRPr b="1">
                          <a:solidFill>
                            <a:srgbClr val="000000"/>
                          </a:solidFill>
                        </a:defRPr>
                      </a:pPr>
                      <a:t>[CELLRANGE]</a:t>
                    </a:fld>
                    <a:r>
                      <a:rPr lang="en-US" baseline="0"/>
                      <a:t>
</a:t>
                    </a:r>
                    <a:fld id="{26CBDA8A-F359-43A5-9B91-8E1471606D2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C33A074-D4A7-4F7C-98A6-B22352BFFF3D}" type="CELLRANGE">
                      <a:rPr lang="en-US" baseline="0"/>
                      <a:pPr>
                        <a:defRPr b="1">
                          <a:solidFill>
                            <a:srgbClr val="000000"/>
                          </a:solidFill>
                        </a:defRPr>
                      </a:pPr>
                      <a:t>[CELLRANGE]</a:t>
                    </a:fld>
                    <a:r>
                      <a:rPr lang="en-US" baseline="0"/>
                      <a:t>
</a:t>
                    </a:r>
                    <a:fld id="{7AA3254A-2166-4FA0-8773-B14E632A4B3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0CF5710-D03B-468E-A561-9C2D68B92A3E}" type="CELLRANGE">
                      <a:rPr lang="en-US" baseline="0"/>
                      <a:pPr>
                        <a:defRPr b="1">
                          <a:solidFill>
                            <a:srgbClr val="000000"/>
                          </a:solidFill>
                        </a:defRPr>
                      </a:pPr>
                      <a:t>[CELLRANGE]</a:t>
                    </a:fld>
                    <a:r>
                      <a:rPr lang="en-US" baseline="0"/>
                      <a:t>
</a:t>
                    </a:r>
                    <a:fld id="{A6DCB736-F43A-4C3B-BC62-C96291F0EAB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2F8ABB9-34B6-403B-A97F-704F37651465}" type="CELLRANGE">
                      <a:rPr lang="en-US" baseline="0"/>
                      <a:pPr>
                        <a:defRPr b="1">
                          <a:solidFill>
                            <a:srgbClr val="000000"/>
                          </a:solidFill>
                        </a:defRPr>
                      </a:pPr>
                      <a:t>[CELLRANGE]</a:t>
                    </a:fld>
                    <a:r>
                      <a:rPr lang="en-US" baseline="0"/>
                      <a:t>
</a:t>
                    </a:r>
                    <a:fld id="{E2A3DA32-EC6B-4C98-B665-EB1DE2D997A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640017B-45B4-4B7B-BCBF-319E1DD61B90}" type="CELLRANGE">
                      <a:rPr lang="en-US" baseline="0"/>
                      <a:pPr>
                        <a:defRPr b="1">
                          <a:solidFill>
                            <a:srgbClr val="000000"/>
                          </a:solidFill>
                        </a:defRPr>
                      </a:pPr>
                      <a:t>[CELLRANGE]</a:t>
                    </a:fld>
                    <a:r>
                      <a:rPr lang="en-US" baseline="0"/>
                      <a:t>
</a:t>
                    </a:r>
                    <a:fld id="{251DBDEB-CFC8-448F-9021-77481B1AE94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76088D4-36A6-447D-949A-0D734DC8EF40}" type="CELLRANGE">
                      <a:rPr lang="en-US" baseline="0"/>
                      <a:pPr>
                        <a:defRPr b="1">
                          <a:solidFill>
                            <a:srgbClr val="000000"/>
                          </a:solidFill>
                        </a:defRPr>
                      </a:pPr>
                      <a:t>[CELLRANGE]</a:t>
                    </a:fld>
                    <a:r>
                      <a:rPr lang="en-US" baseline="0"/>
                      <a:t>
</a:t>
                    </a:r>
                    <a:fld id="{594F80D2-53B5-4352-A3A3-1AA16F6BB74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3139404-FAEE-4028-8B83-0A95AD3DA4F1}" type="CELLRANGE">
                      <a:rPr lang="en-US" baseline="0"/>
                      <a:pPr>
                        <a:defRPr b="1">
                          <a:solidFill>
                            <a:srgbClr val="000000"/>
                          </a:solidFill>
                        </a:defRPr>
                      </a:pPr>
                      <a:t>[CELLRANGE]</a:t>
                    </a:fld>
                    <a:r>
                      <a:rPr lang="en-US" baseline="0"/>
                      <a:t>
</a:t>
                    </a:r>
                    <a:fld id="{6220AC45-4389-47E6-A4BB-0747058E08F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DB59C0C-9453-43B3-8E6F-DA47C9BA0781}" type="CELLRANGE">
                      <a:rPr lang="en-US" baseline="0"/>
                      <a:pPr>
                        <a:defRPr b="1">
                          <a:solidFill>
                            <a:srgbClr val="000000"/>
                          </a:solidFill>
                        </a:defRPr>
                      </a:pPr>
                      <a:t>[CELLRANGE]</a:t>
                    </a:fld>
                    <a:r>
                      <a:rPr lang="en-US" baseline="0"/>
                      <a:t>
</a:t>
                    </a:r>
                    <a:fld id="{B96AB4CC-9504-42B4-BC50-625EFFC9B18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A4E6E39-8598-4B14-B5ED-79A055100E50}" type="CELLRANGE">
                      <a:rPr lang="en-US" baseline="0"/>
                      <a:pPr>
                        <a:defRPr b="1">
                          <a:solidFill>
                            <a:srgbClr val="000000"/>
                          </a:solidFill>
                        </a:defRPr>
                      </a:pPr>
                      <a:t>[CELLRANGE]</a:t>
                    </a:fld>
                    <a:r>
                      <a:rPr lang="en-US" baseline="0"/>
                      <a:t>
</a:t>
                    </a:r>
                    <a:fld id="{1AADCC97-EE7F-48CA-B24E-5990EE51D31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098029AF-0060-4B1A-B43B-E45AE2FA8DCC}" type="CELLRANGE">
                      <a:rPr lang="en-US" baseline="0"/>
                      <a:pPr>
                        <a:defRPr b="1">
                          <a:solidFill>
                            <a:srgbClr val="FFFFFF"/>
                          </a:solidFill>
                        </a:defRPr>
                      </a:pPr>
                      <a:t>[CELLRANGE]</a:t>
                    </a:fld>
                    <a:r>
                      <a:rPr lang="en-US" baseline="0"/>
                      <a:t>
</a:t>
                    </a:r>
                    <a:fld id="{B686C120-D796-49F4-BC95-6070017D45A1}"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ED5E7F7-DA81-4DD5-8F8F-48D3767D9070}" type="CELLRANGE">
                      <a:rPr lang="en-US" baseline="0"/>
                      <a:pPr>
                        <a:defRPr b="1">
                          <a:solidFill>
                            <a:srgbClr val="000000"/>
                          </a:solidFill>
                        </a:defRPr>
                      </a:pPr>
                      <a:t>[CELLRANGE]</a:t>
                    </a:fld>
                    <a:r>
                      <a:rPr lang="en-US" baseline="0"/>
                      <a:t>
</a:t>
                    </a:r>
                    <a:fld id="{3D136B41-99DE-4D88-B035-3E63459B57A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AF31624-F209-4B1A-A2D9-96F81D74C802}" type="CELLRANGE">
                      <a:rPr lang="en-US" baseline="0"/>
                      <a:pPr>
                        <a:defRPr b="1">
                          <a:solidFill>
                            <a:srgbClr val="000000"/>
                          </a:solidFill>
                        </a:defRPr>
                      </a:pPr>
                      <a:t>[CELLRANGE]</a:t>
                    </a:fld>
                    <a:r>
                      <a:rPr lang="en-US" baseline="0"/>
                      <a:t>
</a:t>
                    </a:r>
                    <a:fld id="{DFF62235-6177-43F9-AB6B-BE91D259A25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1938111-8E81-451B-821D-16508129AF8F}" type="CELLRANGE">
                      <a:rPr lang="en-US" baseline="0"/>
                      <a:pPr>
                        <a:defRPr b="1">
                          <a:solidFill>
                            <a:srgbClr val="000000"/>
                          </a:solidFill>
                        </a:defRPr>
                      </a:pPr>
                      <a:t>[CELLRANGE]</a:t>
                    </a:fld>
                    <a:r>
                      <a:rPr lang="en-US" baseline="0"/>
                      <a:t>
</a:t>
                    </a:r>
                    <a:fld id="{50B6DDCB-B3EB-439F-93A7-C381271DF55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0493565-785B-4A97-B491-B4D80CFFC9E5}" type="CELLRANGE">
                      <a:rPr lang="en-US" baseline="0"/>
                      <a:pPr>
                        <a:defRPr b="1">
                          <a:solidFill>
                            <a:srgbClr val="000000"/>
                          </a:solidFill>
                        </a:defRPr>
                      </a:pPr>
                      <a:t>[CELLRANGE]</a:t>
                    </a:fld>
                    <a:r>
                      <a:rPr lang="en-US" baseline="0"/>
                      <a:t>
</a:t>
                    </a:r>
                    <a:fld id="{EF99270B-9E08-4E34-87C9-EA3365F4800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89A0E30-7C31-4A65-B355-9645FAC8EE08}" type="CELLRANGE">
                      <a:rPr lang="en-US" baseline="0"/>
                      <a:pPr>
                        <a:defRPr b="1">
                          <a:solidFill>
                            <a:srgbClr val="000000"/>
                          </a:solidFill>
                        </a:defRPr>
                      </a:pPr>
                      <a:t>[CELLRANGE]</a:t>
                    </a:fld>
                    <a:r>
                      <a:rPr lang="en-US" baseline="0"/>
                      <a:t>
</a:t>
                    </a:r>
                    <a:fld id="{DEEE64BF-CF76-43A7-BF9F-DA90E093AA1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2F4C2CE-F5AA-49C7-93A7-F9593D183D87}" type="CELLRANGE">
                      <a:rPr lang="en-US" baseline="0"/>
                      <a:pPr>
                        <a:defRPr b="1">
                          <a:solidFill>
                            <a:srgbClr val="000000"/>
                          </a:solidFill>
                        </a:defRPr>
                      </a:pPr>
                      <a:t>[CELLRANGE]</a:t>
                    </a:fld>
                    <a:r>
                      <a:rPr lang="en-US" baseline="0"/>
                      <a:t>
</a:t>
                    </a:r>
                    <a:fld id="{5CA78162-8022-4071-AA64-9FEC42BFA85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A0C91E0-6633-47BC-807C-CFDE23FEE9B9}" type="CELLRANGE">
                      <a:rPr lang="en-US" baseline="0"/>
                      <a:pPr>
                        <a:defRPr b="1">
                          <a:solidFill>
                            <a:srgbClr val="000000"/>
                          </a:solidFill>
                        </a:defRPr>
                      </a:pPr>
                      <a:t>[CELLRANGE]</a:t>
                    </a:fld>
                    <a:r>
                      <a:rPr lang="en-US" baseline="0"/>
                      <a:t>
</a:t>
                    </a:r>
                    <a:fld id="{5DAFD27B-91FA-44E4-BA94-E364C5434A5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Asturias, Principado de</c:v>
                </c:pt>
                <c:pt idx="3">
                  <c:v>Galicia</c:v>
                </c:pt>
                <c:pt idx="4">
                  <c:v>Cantabria</c:v>
                </c:pt>
                <c:pt idx="5">
                  <c:v>Canarias</c:v>
                </c:pt>
                <c:pt idx="6">
                  <c:v>Castilla - La Mancha</c:v>
                </c:pt>
                <c:pt idx="7">
                  <c:v>Navarra, Comunidad Foral de</c:v>
                </c:pt>
                <c:pt idx="8">
                  <c:v>Comunitat Valenciana</c:v>
                </c:pt>
                <c:pt idx="9">
                  <c:v>Ceuta</c:v>
                </c:pt>
                <c:pt idx="10">
                  <c:v>Andalucía</c:v>
                </c:pt>
                <c:pt idx="11">
                  <c:v>Madrid, Comunidad de</c:v>
                </c:pt>
                <c:pt idx="12">
                  <c:v>Media Nacional</c:v>
                </c:pt>
                <c:pt idx="13">
                  <c:v>Balears, Illes</c:v>
                </c:pt>
                <c:pt idx="14">
                  <c:v>Melilla</c:v>
                </c:pt>
                <c:pt idx="15">
                  <c:v>Rioja, La</c:v>
                </c:pt>
                <c:pt idx="16">
                  <c:v>Murcia, Región de</c:v>
                </c:pt>
                <c:pt idx="17">
                  <c:v>País Vasco</c:v>
                </c:pt>
                <c:pt idx="18">
                  <c:v>Cataluña</c:v>
                </c:pt>
                <c:pt idx="19">
                  <c:v>Extremadura</c:v>
                </c:pt>
              </c:strCache>
            </c:strRef>
          </c:cat>
          <c:val>
            <c:numRef>
              <c:f>'11ListaEsperaGI'!$O$13:$O$32</c:f>
              <c:numCache>
                <c:formatCode>0.00%</c:formatCode>
                <c:ptCount val="20"/>
                <c:pt idx="0">
                  <c:v>0.9987377660400808</c:v>
                </c:pt>
                <c:pt idx="1">
                  <c:v>0.99725243274184316</c:v>
                </c:pt>
                <c:pt idx="2">
                  <c:v>0.98820344227422163</c:v>
                </c:pt>
                <c:pt idx="3">
                  <c:v>0.98759000175613187</c:v>
                </c:pt>
                <c:pt idx="4">
                  <c:v>0.98122605363984672</c:v>
                </c:pt>
                <c:pt idx="5">
                  <c:v>0.97693074476669672</c:v>
                </c:pt>
                <c:pt idx="6">
                  <c:v>0.95581548496346702</c:v>
                </c:pt>
                <c:pt idx="7">
                  <c:v>0.94973275642657162</c:v>
                </c:pt>
                <c:pt idx="8">
                  <c:v>0.94381026920861821</c:v>
                </c:pt>
                <c:pt idx="9">
                  <c:v>0.93323657474600874</c:v>
                </c:pt>
                <c:pt idx="10">
                  <c:v>0.92459234663685974</c:v>
                </c:pt>
                <c:pt idx="11">
                  <c:v>0.90900950345186171</c:v>
                </c:pt>
                <c:pt idx="12">
                  <c:v>0.90220165827657683</c:v>
                </c:pt>
                <c:pt idx="13">
                  <c:v>0.86655473860939036</c:v>
                </c:pt>
                <c:pt idx="14">
                  <c:v>0.86535764375876578</c:v>
                </c:pt>
                <c:pt idx="15">
                  <c:v>0.82754115495165925</c:v>
                </c:pt>
                <c:pt idx="16">
                  <c:v>0.8166626184114647</c:v>
                </c:pt>
                <c:pt idx="17">
                  <c:v>0.81147844094371713</c:v>
                </c:pt>
                <c:pt idx="18">
                  <c:v>0.80454603441418593</c:v>
                </c:pt>
                <c:pt idx="19">
                  <c:v>0.7964438590714521</c:v>
                </c:pt>
              </c:numCache>
            </c:numRef>
          </c:val>
          <c:extLst>
            <c:ext xmlns:c15="http://schemas.microsoft.com/office/drawing/2012/chart" uri="{02D57815-91ED-43cb-92C2-25804820EDAC}">
              <c15:datalabelsRange>
                <c15:f>'11ListaEsperaGI'!$M$13:$M$32</c15:f>
                <c15:dlblRangeCache>
                  <c:ptCount val="20"/>
                  <c:pt idx="0">
                    <c:v>51.431</c:v>
                  </c:pt>
                  <c:pt idx="1">
                    <c:v>17.422</c:v>
                  </c:pt>
                  <c:pt idx="2">
                    <c:v>15.330</c:v>
                  </c:pt>
                  <c:pt idx="3">
                    <c:v>33.742</c:v>
                  </c:pt>
                  <c:pt idx="4">
                    <c:v>5.122</c:v>
                  </c:pt>
                  <c:pt idx="5">
                    <c:v>20.581</c:v>
                  </c:pt>
                  <c:pt idx="6">
                    <c:v>30.480</c:v>
                  </c:pt>
                  <c:pt idx="7">
                    <c:v>7.463</c:v>
                  </c:pt>
                  <c:pt idx="8">
                    <c:v>63.912</c:v>
                  </c:pt>
                  <c:pt idx="9">
                    <c:v>643</c:v>
                  </c:pt>
                  <c:pt idx="10">
                    <c:v>112.497</c:v>
                  </c:pt>
                  <c:pt idx="11">
                    <c:v>62.938</c:v>
                  </c:pt>
                  <c:pt idx="12">
                    <c:v>609.347</c:v>
                  </c:pt>
                  <c:pt idx="13">
                    <c:v>14.968</c:v>
                  </c:pt>
                  <c:pt idx="14">
                    <c:v>617</c:v>
                  </c:pt>
                  <c:pt idx="15">
                    <c:v>3.167</c:v>
                  </c:pt>
                  <c:pt idx="16">
                    <c:v>16.811</c:v>
                  </c:pt>
                  <c:pt idx="17">
                    <c:v>32.916</c:v>
                  </c:pt>
                  <c:pt idx="18">
                    <c:v>107.213</c:v>
                  </c:pt>
                  <c:pt idx="19">
                    <c:v>12.094</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extLst>
              <c:ext xmlns:c16="http://schemas.microsoft.com/office/drawing/2014/chart" uri="{C3380CC4-5D6E-409C-BE32-E72D297353CC}">
                <c16:uniqueId val="{00000016-E6BD-407D-8DB5-88274B443806}"/>
              </c:ext>
            </c:extLst>
          </c:dPt>
          <c:dPt>
            <c:idx val="10"/>
            <c:invertIfNegative val="0"/>
            <c:bubble3D val="0"/>
            <c:spPr>
              <a:solidFill>
                <a:srgbClr val="8784C6"/>
              </a:solidFill>
              <a:ln>
                <a:noFill/>
              </a:ln>
              <a:effectLst/>
            </c:spPr>
            <c:extLst>
              <c:ext xmlns:c16="http://schemas.microsoft.com/office/drawing/2014/chart" uri="{C3380CC4-5D6E-409C-BE32-E72D297353CC}">
                <c16:uniqueId val="{00000026-E6BD-407D-8DB5-88274B443806}"/>
              </c:ext>
            </c:extLst>
          </c:dPt>
          <c:dPt>
            <c:idx val="11"/>
            <c:invertIfNegative val="0"/>
            <c:bubble3D val="0"/>
            <c:spPr>
              <a:solidFill>
                <a:srgbClr val="8784C6"/>
              </a:solidFill>
              <a:ln>
                <a:noFill/>
              </a:ln>
              <a:effectLst/>
            </c:spPr>
            <c:extLst>
              <c:ext xmlns:c16="http://schemas.microsoft.com/office/drawing/2014/chart" uri="{C3380CC4-5D6E-409C-BE32-E72D297353CC}">
                <c16:uniqueId val="{00000017-E6BD-407D-8DB5-88274B443806}"/>
              </c:ext>
            </c:extLst>
          </c:dPt>
          <c:dPt>
            <c:idx val="12"/>
            <c:invertIfNegative val="0"/>
            <c:bubble3D val="0"/>
            <c:spPr>
              <a:solidFill>
                <a:srgbClr val="373472"/>
              </a:solidFill>
              <a:ln>
                <a:noFill/>
              </a:ln>
              <a:effectLst/>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C399634-48C4-48AC-A6C8-4E0FE4F798C7}" type="CELLRANGE">
                      <a:rPr lang="en-US" baseline="0"/>
                      <a:pPr>
                        <a:defRPr b="1">
                          <a:solidFill>
                            <a:srgbClr val="000000"/>
                          </a:solidFill>
                        </a:defRPr>
                      </a:pPr>
                      <a:t>[CELLRANGE]</a:t>
                    </a:fld>
                    <a:r>
                      <a:rPr lang="en-US" baseline="0"/>
                      <a:t>
</a:t>
                    </a:r>
                    <a:fld id="{6DD23080-9E43-4BFA-88AD-ED18CD3F4E7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9C3B344-018D-4CB4-A1A8-4E229A8289F2}" type="CELLRANGE">
                      <a:rPr lang="en-US" baseline="0"/>
                      <a:pPr>
                        <a:defRPr b="1">
                          <a:solidFill>
                            <a:srgbClr val="000000"/>
                          </a:solidFill>
                        </a:defRPr>
                      </a:pPr>
                      <a:t>[CELLRANGE]</a:t>
                    </a:fld>
                    <a:r>
                      <a:rPr lang="en-US" baseline="0"/>
                      <a:t>
</a:t>
                    </a:r>
                    <a:fld id="{5FF97ABB-1DAE-4D24-8757-26289967318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6E01571-29E7-4A5E-A461-240EB0E08EB1}" type="CELLRANGE">
                      <a:rPr lang="en-US" baseline="0"/>
                      <a:pPr>
                        <a:defRPr b="1">
                          <a:solidFill>
                            <a:srgbClr val="000000"/>
                          </a:solidFill>
                        </a:defRPr>
                      </a:pPr>
                      <a:t>[CELLRANGE]</a:t>
                    </a:fld>
                    <a:r>
                      <a:rPr lang="en-US" baseline="0"/>
                      <a:t>
</a:t>
                    </a:r>
                    <a:fld id="{E4808C81-1788-485C-BD81-39A60483A41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D9FF338-B729-4083-B26D-13E8F12465B6}" type="CELLRANGE">
                      <a:rPr lang="en-US" baseline="0"/>
                      <a:pPr>
                        <a:defRPr b="1">
                          <a:solidFill>
                            <a:srgbClr val="000000"/>
                          </a:solidFill>
                        </a:defRPr>
                      </a:pPr>
                      <a:t>[CELLRANGE]</a:t>
                    </a:fld>
                    <a:r>
                      <a:rPr lang="en-US" baseline="0"/>
                      <a:t>
</a:t>
                    </a:r>
                    <a:fld id="{7E0A5B60-C756-4770-905C-64087A0BE55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5CB33BF-DF83-4E5F-B340-1C3A66C56402}" type="CELLRANGE">
                      <a:rPr lang="en-US" baseline="0"/>
                      <a:pPr>
                        <a:defRPr b="1">
                          <a:solidFill>
                            <a:srgbClr val="000000"/>
                          </a:solidFill>
                        </a:defRPr>
                      </a:pPr>
                      <a:t>[CELLRANGE]</a:t>
                    </a:fld>
                    <a:r>
                      <a:rPr lang="en-US" baseline="0"/>
                      <a:t>
</a:t>
                    </a:r>
                    <a:fld id="{FD446D4B-5331-4089-8067-0371A9CA353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26F38B9-D919-4545-AE47-54A6EF274F6D}" type="CELLRANGE">
                      <a:rPr lang="en-US" baseline="0"/>
                      <a:pPr>
                        <a:defRPr b="1">
                          <a:solidFill>
                            <a:srgbClr val="000000"/>
                          </a:solidFill>
                        </a:defRPr>
                      </a:pPr>
                      <a:t>[CELLRANGE]</a:t>
                    </a:fld>
                    <a:r>
                      <a:rPr lang="en-US" baseline="0"/>
                      <a:t>
</a:t>
                    </a:r>
                    <a:fld id="{F90B5FFE-1BD8-4135-919E-17BFEE34A4B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0382D73-85B2-4128-9800-FA5EFD5EBD05}" type="CELLRANGE">
                      <a:rPr lang="en-US" baseline="0"/>
                      <a:pPr>
                        <a:defRPr b="1">
                          <a:solidFill>
                            <a:srgbClr val="000000"/>
                          </a:solidFill>
                        </a:defRPr>
                      </a:pPr>
                      <a:t>[CELLRANGE]</a:t>
                    </a:fld>
                    <a:r>
                      <a:rPr lang="en-US" baseline="0"/>
                      <a:t>
</a:t>
                    </a:r>
                    <a:fld id="{F8134F03-498A-4435-9EBD-0CE59C68712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0C1E4FD-0B26-4328-A65F-4D94DF0D2769}" type="CELLRANGE">
                      <a:rPr lang="en-US" baseline="0"/>
                      <a:pPr>
                        <a:defRPr b="1">
                          <a:solidFill>
                            <a:srgbClr val="000000"/>
                          </a:solidFill>
                        </a:defRPr>
                      </a:pPr>
                      <a:t>[CELLRANGE]</a:t>
                    </a:fld>
                    <a:r>
                      <a:rPr lang="en-US" baseline="0"/>
                      <a:t>
</a:t>
                    </a:r>
                    <a:fld id="{92C74CDA-6930-46F6-905F-A60FC9AF568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142F0EB-F046-49EB-BEA9-A6B7AA3B5119}" type="CELLRANGE">
                      <a:rPr lang="en-US" baseline="0"/>
                      <a:pPr>
                        <a:defRPr b="1">
                          <a:solidFill>
                            <a:srgbClr val="000000"/>
                          </a:solidFill>
                        </a:defRPr>
                      </a:pPr>
                      <a:t>[CELLRANGE]</a:t>
                    </a:fld>
                    <a:r>
                      <a:rPr lang="en-US" baseline="0"/>
                      <a:t>
</a:t>
                    </a:r>
                    <a:fld id="{B896E749-8159-4FDF-BE44-C9049821B66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6B4AAF7-E47D-4893-8DFD-BD8BDB3A12FA}" type="CELLRANGE">
                      <a:rPr lang="en-US" baseline="0"/>
                      <a:pPr>
                        <a:defRPr b="1">
                          <a:solidFill>
                            <a:srgbClr val="000000"/>
                          </a:solidFill>
                        </a:defRPr>
                      </a:pPr>
                      <a:t>[CELLRANGE]</a:t>
                    </a:fld>
                    <a:r>
                      <a:rPr lang="en-US" baseline="0"/>
                      <a:t>
</a:t>
                    </a:r>
                    <a:fld id="{D4980C03-4F4B-4818-9F81-14593778177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2.238631282200836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05EFD7A-A0E1-4884-99A7-A536356A27ED}" type="CELLRANGE">
                      <a:rPr lang="en-US" baseline="0"/>
                      <a:pPr>
                        <a:defRPr b="1">
                          <a:solidFill>
                            <a:srgbClr val="000000"/>
                          </a:solidFill>
                        </a:defRPr>
                      </a:pPr>
                      <a:t>[CELLRANGE]</a:t>
                    </a:fld>
                    <a:r>
                      <a:rPr lang="en-US" baseline="0"/>
                      <a:t>
</a:t>
                    </a:r>
                    <a:fld id="{867E066E-A49D-4ACD-97D6-42D572C8983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1.3913043478260871E-3"/>
                  <c:y val="-7.959249538252180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575BBC2-E6D6-4F17-B16F-F805C958C38C}" type="CELLRANGE">
                      <a:rPr lang="en-US" baseline="0"/>
                      <a:pPr>
                        <a:defRPr b="1">
                          <a:solidFill>
                            <a:srgbClr val="000000"/>
                          </a:solidFill>
                        </a:defRPr>
                      </a:pPr>
                      <a:t>[CELLRANGE]</a:t>
                    </a:fld>
                    <a:r>
                      <a:rPr lang="en-US" baseline="0"/>
                      <a:t>
</a:t>
                    </a:r>
                    <a:fld id="{5E481344-C598-4162-ACA8-582999328EC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F617C391-6E39-4EC3-9A7C-13F3CB36FF16}" type="CELLRANGE">
                      <a:rPr lang="en-US" baseline="0"/>
                      <a:pPr>
                        <a:defRPr b="1">
                          <a:solidFill>
                            <a:srgbClr val="FFFFFF"/>
                          </a:solidFill>
                        </a:defRPr>
                      </a:pPr>
                      <a:t>[CELLRANGE]</a:t>
                    </a:fld>
                    <a:r>
                      <a:rPr lang="en-US" baseline="0"/>
                      <a:t>
</a:t>
                    </a:r>
                    <a:fld id="{9E22BF0A-20E1-4CC3-B8F1-41FA24299D90}"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38702FE-7BDE-4522-AF67-E7BD8ADFF4F9}" type="CELLRANGE">
                      <a:rPr lang="en-US" baseline="0"/>
                      <a:pPr>
                        <a:defRPr b="1">
                          <a:solidFill>
                            <a:srgbClr val="000000"/>
                          </a:solidFill>
                        </a:defRPr>
                      </a:pPr>
                      <a:t>[CELLRANGE]</a:t>
                    </a:fld>
                    <a:r>
                      <a:rPr lang="en-US" baseline="0"/>
                      <a:t>
</a:t>
                    </a:r>
                    <a:fld id="{5C7214B1-570F-45AC-B0F5-6D6331C20FE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BD8459E-9902-470F-A256-0162F0D97D1F}" type="CELLRANGE">
                      <a:rPr lang="en-US" baseline="0"/>
                      <a:pPr>
                        <a:defRPr b="1">
                          <a:solidFill>
                            <a:srgbClr val="000000"/>
                          </a:solidFill>
                        </a:defRPr>
                      </a:pPr>
                      <a:t>[CELLRANGE]</a:t>
                    </a:fld>
                    <a:r>
                      <a:rPr lang="en-US" baseline="0"/>
                      <a:t>
</a:t>
                    </a:r>
                    <a:fld id="{914AC31D-CC65-48DF-A1DA-B2D96C485A5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C48E3AE-9B42-4A2C-AFF6-C79C97046B7C}" type="CELLRANGE">
                      <a:rPr lang="en-US" baseline="0"/>
                      <a:pPr>
                        <a:defRPr b="1">
                          <a:solidFill>
                            <a:srgbClr val="000000"/>
                          </a:solidFill>
                        </a:defRPr>
                      </a:pPr>
                      <a:t>[CELLRANGE]</a:t>
                    </a:fld>
                    <a:r>
                      <a:rPr lang="en-US" baseline="0"/>
                      <a:t>
</a:t>
                    </a:r>
                    <a:fld id="{3CC47597-D559-4C2E-88D9-D9D969A35F2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C8B4526-233C-4A15-AE51-383DF5515FAB}" type="CELLRANGE">
                      <a:rPr lang="en-US" baseline="0"/>
                      <a:pPr>
                        <a:defRPr b="1">
                          <a:solidFill>
                            <a:srgbClr val="000000"/>
                          </a:solidFill>
                        </a:defRPr>
                      </a:pPr>
                      <a:t>[CELLRANGE]</a:t>
                    </a:fld>
                    <a:r>
                      <a:rPr lang="en-US" baseline="0"/>
                      <a:t>
</a:t>
                    </a:r>
                    <a:fld id="{6F893AA5-BE96-465C-B314-8C1270987DE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81B7748-78C0-4282-9D5A-5327774A2768}" type="CELLRANGE">
                      <a:rPr lang="en-US" baseline="0"/>
                      <a:pPr>
                        <a:defRPr b="1">
                          <a:solidFill>
                            <a:srgbClr val="000000"/>
                          </a:solidFill>
                        </a:defRPr>
                      </a:pPr>
                      <a:t>[CELLRANGE]</a:t>
                    </a:fld>
                    <a:r>
                      <a:rPr lang="en-US" baseline="0"/>
                      <a:t>
</a:t>
                    </a:r>
                    <a:fld id="{9A5AD16D-55C8-4712-BC83-F988ED07D87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3.087693477567640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0771831-FAB7-4083-B791-427C3AEF0026}" type="CELLRANGE">
                      <a:rPr lang="en-US" baseline="0"/>
                      <a:pPr>
                        <a:defRPr b="1">
                          <a:solidFill>
                            <a:srgbClr val="000000"/>
                          </a:solidFill>
                        </a:defRPr>
                      </a:pPr>
                      <a:t>[CELLRANGE]</a:t>
                    </a:fld>
                    <a:r>
                      <a:rPr lang="en-US" baseline="0"/>
                      <a:t>
</a:t>
                    </a:r>
                    <a:fld id="{9BBA6068-FE4E-45CD-9911-F34F5F82AE5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1.3913043478260871E-3"/>
                  <c:y val="-4.37267070588139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5BA5E65-0707-40A7-AA4D-DAA13C7DDE0B}" type="CELLRANGE">
                      <a:rPr lang="en-US" baseline="0"/>
                      <a:pPr>
                        <a:defRPr b="1">
                          <a:solidFill>
                            <a:srgbClr val="000000"/>
                          </a:solidFill>
                        </a:defRPr>
                      </a:pPr>
                      <a:t>[CELLRANGE]</a:t>
                    </a:fld>
                    <a:r>
                      <a:rPr lang="en-US" baseline="0"/>
                      <a:t>
</a:t>
                    </a:r>
                    <a:fld id="{F4F03598-2553-4E06-BD8E-63800117716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Asturias, Principado de</c:v>
                </c:pt>
                <c:pt idx="3">
                  <c:v>Galicia</c:v>
                </c:pt>
                <c:pt idx="4">
                  <c:v>Cantabria</c:v>
                </c:pt>
                <c:pt idx="5">
                  <c:v>Canarias</c:v>
                </c:pt>
                <c:pt idx="6">
                  <c:v>Castilla - La Mancha</c:v>
                </c:pt>
                <c:pt idx="7">
                  <c:v>Navarra, Comunidad Foral de</c:v>
                </c:pt>
                <c:pt idx="8">
                  <c:v>Comunitat Valenciana</c:v>
                </c:pt>
                <c:pt idx="9">
                  <c:v>Ceuta</c:v>
                </c:pt>
                <c:pt idx="10">
                  <c:v>Andalucía</c:v>
                </c:pt>
                <c:pt idx="11">
                  <c:v>Madrid, Comunidad de</c:v>
                </c:pt>
                <c:pt idx="12">
                  <c:v>Media Nacional</c:v>
                </c:pt>
                <c:pt idx="13">
                  <c:v>Balears, Illes</c:v>
                </c:pt>
                <c:pt idx="14">
                  <c:v>Melilla</c:v>
                </c:pt>
                <c:pt idx="15">
                  <c:v>Rioja, La</c:v>
                </c:pt>
                <c:pt idx="16">
                  <c:v>Murcia, Región de</c:v>
                </c:pt>
                <c:pt idx="17">
                  <c:v>País Vasco</c:v>
                </c:pt>
                <c:pt idx="18">
                  <c:v>Cataluña</c:v>
                </c:pt>
                <c:pt idx="19">
                  <c:v>Extremadura</c:v>
                </c:pt>
              </c:strCache>
            </c:strRef>
          </c:cat>
          <c:val>
            <c:numRef>
              <c:f>'11ListaEsperaGI'!$P$13:$P$32</c:f>
              <c:numCache>
                <c:formatCode>0.00%</c:formatCode>
                <c:ptCount val="20"/>
                <c:pt idx="0">
                  <c:v>1.262233959919217E-3</c:v>
                </c:pt>
                <c:pt idx="1">
                  <c:v>2.7475672581568403E-3</c:v>
                </c:pt>
                <c:pt idx="2">
                  <c:v>1.1796557725778379E-2</c:v>
                </c:pt>
                <c:pt idx="3">
                  <c:v>1.2409998243868172E-2</c:v>
                </c:pt>
                <c:pt idx="4">
                  <c:v>1.8773946360153258E-2</c:v>
                </c:pt>
                <c:pt idx="5">
                  <c:v>2.3069255233303269E-2</c:v>
                </c:pt>
                <c:pt idx="6">
                  <c:v>4.4184515036532972E-2</c:v>
                </c:pt>
                <c:pt idx="7">
                  <c:v>5.0267243573428357E-2</c:v>
                </c:pt>
                <c:pt idx="8">
                  <c:v>5.618973079138178E-2</c:v>
                </c:pt>
                <c:pt idx="9">
                  <c:v>6.6763425253991288E-2</c:v>
                </c:pt>
                <c:pt idx="10">
                  <c:v>7.5407653363140245E-2</c:v>
                </c:pt>
                <c:pt idx="11">
                  <c:v>9.0990496548138303E-2</c:v>
                </c:pt>
                <c:pt idx="12">
                  <c:v>9.7798341723423152E-2</c:v>
                </c:pt>
                <c:pt idx="13">
                  <c:v>0.13344526139060961</c:v>
                </c:pt>
                <c:pt idx="14">
                  <c:v>0.13464235624123422</c:v>
                </c:pt>
                <c:pt idx="15">
                  <c:v>0.17245884504834075</c:v>
                </c:pt>
                <c:pt idx="16">
                  <c:v>0.18333738158853535</c:v>
                </c:pt>
                <c:pt idx="17">
                  <c:v>0.18852155905628282</c:v>
                </c:pt>
                <c:pt idx="18">
                  <c:v>0.1954539655858141</c:v>
                </c:pt>
                <c:pt idx="19">
                  <c:v>0.2035561409285479</c:v>
                </c:pt>
              </c:numCache>
            </c:numRef>
          </c:val>
          <c:extLst>
            <c:ext xmlns:c15="http://schemas.microsoft.com/office/drawing/2012/chart" uri="{02D57815-91ED-43cb-92C2-25804820EDAC}">
              <c15:datalabelsRange>
                <c15:f>'11ListaEsperaGI'!$N$13:$N$32</c15:f>
                <c15:dlblRangeCache>
                  <c:ptCount val="20"/>
                  <c:pt idx="0">
                    <c:v>65</c:v>
                  </c:pt>
                  <c:pt idx="1">
                    <c:v>48</c:v>
                  </c:pt>
                  <c:pt idx="2">
                    <c:v>183</c:v>
                  </c:pt>
                  <c:pt idx="3">
                    <c:v>424</c:v>
                  </c:pt>
                  <c:pt idx="4">
                    <c:v>98</c:v>
                  </c:pt>
                  <c:pt idx="5">
                    <c:v>486</c:v>
                  </c:pt>
                  <c:pt idx="6">
                    <c:v>1.409</c:v>
                  </c:pt>
                  <c:pt idx="7">
                    <c:v>395</c:v>
                  </c:pt>
                  <c:pt idx="8">
                    <c:v>3.805</c:v>
                  </c:pt>
                  <c:pt idx="9">
                    <c:v>46</c:v>
                  </c:pt>
                  <c:pt idx="10">
                    <c:v>9.175</c:v>
                  </c:pt>
                  <c:pt idx="11">
                    <c:v>6.300</c:v>
                  </c:pt>
                  <c:pt idx="12">
                    <c:v>66.053</c:v>
                  </c:pt>
                  <c:pt idx="13">
                    <c:v>2.305</c:v>
                  </c:pt>
                  <c:pt idx="14">
                    <c:v>96</c:v>
                  </c:pt>
                  <c:pt idx="15">
                    <c:v>660</c:v>
                  </c:pt>
                  <c:pt idx="16">
                    <c:v>3.774</c:v>
                  </c:pt>
                  <c:pt idx="17">
                    <c:v>7.647</c:v>
                  </c:pt>
                  <c:pt idx="18">
                    <c:v>26.046</c:v>
                  </c:pt>
                  <c:pt idx="19">
                    <c:v>3.091</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'11ListaEsperaGI'!$L$13:$L$32</c:f>
              <c:strCache>
                <c:ptCount val="20"/>
                <c:pt idx="0">
                  <c:v>Castilla y León</c:v>
                </c:pt>
                <c:pt idx="1">
                  <c:v>Aragón</c:v>
                </c:pt>
                <c:pt idx="2">
                  <c:v>Asturias, Principado de</c:v>
                </c:pt>
                <c:pt idx="3">
                  <c:v>Galicia</c:v>
                </c:pt>
                <c:pt idx="4">
                  <c:v>Cantabria</c:v>
                </c:pt>
                <c:pt idx="5">
                  <c:v>Canarias</c:v>
                </c:pt>
                <c:pt idx="6">
                  <c:v>Castilla - La Mancha</c:v>
                </c:pt>
                <c:pt idx="7">
                  <c:v>Navarra, Comunidad Foral de</c:v>
                </c:pt>
                <c:pt idx="8">
                  <c:v>Comunitat Valenciana</c:v>
                </c:pt>
                <c:pt idx="9">
                  <c:v>Ceuta</c:v>
                </c:pt>
                <c:pt idx="10">
                  <c:v>Andalucía</c:v>
                </c:pt>
                <c:pt idx="11">
                  <c:v>Madrid, Comunidad de</c:v>
                </c:pt>
                <c:pt idx="12">
                  <c:v>Media Nacional</c:v>
                </c:pt>
                <c:pt idx="13">
                  <c:v>Balears, Illes</c:v>
                </c:pt>
                <c:pt idx="14">
                  <c:v>Melilla</c:v>
                </c:pt>
                <c:pt idx="15">
                  <c:v>Rioja, La</c:v>
                </c:pt>
                <c:pt idx="16">
                  <c:v>Murcia, Región de</c:v>
                </c:pt>
                <c:pt idx="17">
                  <c:v>País Vasco</c:v>
                </c:pt>
                <c:pt idx="18">
                  <c:v>Cataluña</c:v>
                </c:pt>
                <c:pt idx="19">
                  <c:v>Extremadura</c:v>
                </c:pt>
              </c:strCache>
            </c:strRef>
          </c:cat>
          <c:val>
            <c:numRef>
              <c:f>'11ListaEsperaGI'!$Q$13:$Q$32</c:f>
              <c:numCache>
                <c:formatCode>0.00%</c:formatCode>
                <c:ptCount val="20"/>
                <c:pt idx="0">
                  <c:v>0.90220165827657683</c:v>
                </c:pt>
                <c:pt idx="1">
                  <c:v>0.90220165827657683</c:v>
                </c:pt>
                <c:pt idx="2">
                  <c:v>0.90220165827657683</c:v>
                </c:pt>
                <c:pt idx="3">
                  <c:v>0.90220165827657683</c:v>
                </c:pt>
                <c:pt idx="4">
                  <c:v>0.90220165827657683</c:v>
                </c:pt>
                <c:pt idx="5">
                  <c:v>0.90220165827657683</c:v>
                </c:pt>
                <c:pt idx="6">
                  <c:v>0.90220165827657683</c:v>
                </c:pt>
                <c:pt idx="7">
                  <c:v>0.90220165827657683</c:v>
                </c:pt>
                <c:pt idx="8">
                  <c:v>0.90220165827657683</c:v>
                </c:pt>
                <c:pt idx="9">
                  <c:v>0.90220165827657683</c:v>
                </c:pt>
                <c:pt idx="10">
                  <c:v>0.90220165827657683</c:v>
                </c:pt>
                <c:pt idx="11">
                  <c:v>0.90220165827657683</c:v>
                </c:pt>
                <c:pt idx="12">
                  <c:v>0.90220165827657683</c:v>
                </c:pt>
                <c:pt idx="13">
                  <c:v>0.90220165827657683</c:v>
                </c:pt>
                <c:pt idx="14">
                  <c:v>0.90220165827657683</c:v>
                </c:pt>
                <c:pt idx="15">
                  <c:v>0.90220165827657683</c:v>
                </c:pt>
                <c:pt idx="16">
                  <c:v>0.90220165827657683</c:v>
                </c:pt>
                <c:pt idx="17">
                  <c:v>0.90220165827657683</c:v>
                </c:pt>
                <c:pt idx="18">
                  <c:v>0.90220165827657683</c:v>
                </c:pt>
                <c:pt idx="19">
                  <c:v>0.90220165827657683</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3.4031883739083509E-2"/>
          <c:y val="0.92138013884745984"/>
          <c:w val="0.9"/>
          <c:h val="3.50287869439257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7314-4816-B3D7-5F2E4F941FE1}"/>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7314-4816-B3D7-5F2E4F941FE1}"/>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7314-4816-B3D7-5F2E4F941FE1}"/>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7314-4816-B3D7-5F2E4F941FE1}"/>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7314-4816-B3D7-5F2E4F941FE1}"/>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7314-4816-B3D7-5F2E4F941FE1}"/>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1-7314-4816-B3D7-5F2E4F941FE1}"/>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7314-4816-B3D7-5F2E4F941FE1}"/>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7314-4816-B3D7-5F2E4F941FE1}"/>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7314-4816-B3D7-5F2E4F941FE1}"/>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7314-4816-B3D7-5F2E4F941FE1}"/>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7314-4816-B3D7-5F2E4F941FE1}"/>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7314-4816-B3D7-5F2E4F941FE1}"/>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7314-4816-B3D7-5F2E4F941FE1}"/>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7314-4816-B3D7-5F2E4F941FE1}"/>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7314-4816-B3D7-5F2E4F941FE1}"/>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7314-4816-B3D7-5F2E4F941FE1}"/>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7314-4816-B3D7-5F2E4F941FE1}"/>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Murcia, Región de</c:v>
                </c:pt>
                <c:pt idx="2">
                  <c:v>Cataluña</c:v>
                </c:pt>
                <c:pt idx="3">
                  <c:v>Extremadura</c:v>
                </c:pt>
                <c:pt idx="4">
                  <c:v>Balears, Illes</c:v>
                </c:pt>
                <c:pt idx="5">
                  <c:v>Castilla - La Mancha</c:v>
                </c:pt>
                <c:pt idx="6">
                  <c:v>TOTAL</c:v>
                </c:pt>
                <c:pt idx="7">
                  <c:v>Castilla y León</c:v>
                </c:pt>
                <c:pt idx="8">
                  <c:v>Comunitat Valenciana</c:v>
                </c:pt>
                <c:pt idx="9">
                  <c:v>Canarias</c:v>
                </c:pt>
                <c:pt idx="10">
                  <c:v>País Vasco</c:v>
                </c:pt>
                <c:pt idx="11">
                  <c:v>Ceuta y Melilla</c:v>
                </c:pt>
                <c:pt idx="12">
                  <c:v>Aragón</c:v>
                </c:pt>
                <c:pt idx="13">
                  <c:v>Madrid, Comunidad de</c:v>
                </c:pt>
                <c:pt idx="14">
                  <c:v>Rioja, La</c:v>
                </c:pt>
                <c:pt idx="15">
                  <c:v>Asturias, Principado de</c:v>
                </c:pt>
                <c:pt idx="16">
                  <c:v>Cantabria</c:v>
                </c:pt>
                <c:pt idx="17">
                  <c:v>Navarra, Comunidad Foral de</c:v>
                </c:pt>
                <c:pt idx="18">
                  <c:v>Galicia</c:v>
                </c:pt>
              </c:strCache>
            </c:strRef>
          </c:cat>
          <c:val>
            <c:numRef>
              <c:f>'24asolcasaad_pobl'!$AR$11:$AR$29</c:f>
              <c:numCache>
                <c:formatCode>0.00</c:formatCode>
                <c:ptCount val="19"/>
                <c:pt idx="0">
                  <c:v>9.4802499958664708</c:v>
                </c:pt>
                <c:pt idx="1">
                  <c:v>8.8961780970065494</c:v>
                </c:pt>
                <c:pt idx="2">
                  <c:v>8.6588863393729252</c:v>
                </c:pt>
                <c:pt idx="3">
                  <c:v>8.1486715829271681</c:v>
                </c:pt>
                <c:pt idx="4">
                  <c:v>7.7464971458225218</c:v>
                </c:pt>
                <c:pt idx="5">
                  <c:v>7.207299639532418</c:v>
                </c:pt>
                <c:pt idx="6">
                  <c:v>7.1630396794906055</c:v>
                </c:pt>
                <c:pt idx="7">
                  <c:v>6.7509647716223711</c:v>
                </c:pt>
                <c:pt idx="8">
                  <c:v>6.6949438230514176</c:v>
                </c:pt>
                <c:pt idx="9">
                  <c:v>6.5421600780293661</c:v>
                </c:pt>
                <c:pt idx="10">
                  <c:v>6.4556465911423828</c:v>
                </c:pt>
                <c:pt idx="11">
                  <c:v>6.3920128528804225</c:v>
                </c:pt>
                <c:pt idx="12">
                  <c:v>5.9159468375188302</c:v>
                </c:pt>
                <c:pt idx="13">
                  <c:v>5.8911928808682976</c:v>
                </c:pt>
                <c:pt idx="14">
                  <c:v>5.645416435972475</c:v>
                </c:pt>
                <c:pt idx="15">
                  <c:v>5.6274047412188155</c:v>
                </c:pt>
                <c:pt idx="16">
                  <c:v>4.6575739988392337</c:v>
                </c:pt>
                <c:pt idx="17">
                  <c:v>4.5889964391393754</c:v>
                </c:pt>
                <c:pt idx="18">
                  <c:v>3.6122987862659564</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36CB-4173-AF6F-681B1F338D13}"/>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36CB-4173-AF6F-681B1F338D13}"/>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36CB-4173-AF6F-681B1F338D13}"/>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36CB-4173-AF6F-681B1F338D13}"/>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36CB-4173-AF6F-681B1F338D13}"/>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36CB-4173-AF6F-681B1F338D13}"/>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36CB-4173-AF6F-681B1F338D13}"/>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2-36CB-4173-AF6F-681B1F338D13}"/>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36CB-4173-AF6F-681B1F338D13}"/>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36CB-4173-AF6F-681B1F338D13}"/>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36CB-4173-AF6F-681B1F338D13}"/>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36CB-4173-AF6F-681B1F338D13}"/>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36CB-4173-AF6F-681B1F338D13}"/>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36CB-4173-AF6F-681B1F338D13}"/>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36CB-4173-AF6F-681B1F338D13}"/>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36CB-4173-AF6F-681B1F338D13}"/>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36CB-4173-AF6F-681B1F338D13}"/>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36CB-4173-AF6F-681B1F338D13}"/>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Cataluña</c:v>
                </c:pt>
                <c:pt idx="2">
                  <c:v>Extremadura</c:v>
                </c:pt>
                <c:pt idx="3">
                  <c:v>Castilla y León</c:v>
                </c:pt>
                <c:pt idx="4">
                  <c:v>Castilla - La Mancha</c:v>
                </c:pt>
                <c:pt idx="5">
                  <c:v>Murcia, Región de</c:v>
                </c:pt>
                <c:pt idx="6">
                  <c:v>Balears, Illes</c:v>
                </c:pt>
                <c:pt idx="7">
                  <c:v>TOTAL</c:v>
                </c:pt>
                <c:pt idx="8">
                  <c:v>Comunitat Valenciana</c:v>
                </c:pt>
                <c:pt idx="9">
                  <c:v>País Vasco</c:v>
                </c:pt>
                <c:pt idx="10">
                  <c:v>Madrid, Comunidad de</c:v>
                </c:pt>
                <c:pt idx="11">
                  <c:v>Rioja, La</c:v>
                </c:pt>
                <c:pt idx="12">
                  <c:v>Aragón</c:v>
                </c:pt>
                <c:pt idx="13">
                  <c:v>Canarias</c:v>
                </c:pt>
                <c:pt idx="14">
                  <c:v>Ceuta y Melilla</c:v>
                </c:pt>
                <c:pt idx="15">
                  <c:v>Asturias, Principado de</c:v>
                </c:pt>
                <c:pt idx="16">
                  <c:v>Navarra, Comunidad Foral de</c:v>
                </c:pt>
                <c:pt idx="17">
                  <c:v>Cantabria</c:v>
                </c:pt>
                <c:pt idx="18">
                  <c:v>Galicia</c:v>
                </c:pt>
              </c:strCache>
            </c:strRef>
          </c:cat>
          <c:val>
            <c:numRef>
              <c:f>'24asolcasaad_pobl'!$AX$11:$AX$29</c:f>
              <c:numCache>
                <c:formatCode>0.00</c:formatCode>
                <c:ptCount val="19"/>
                <c:pt idx="0">
                  <c:v>49.012043051854683</c:v>
                </c:pt>
                <c:pt idx="1">
                  <c:v>44.979515470935354</c:v>
                </c:pt>
                <c:pt idx="2">
                  <c:v>44.089612284876615</c:v>
                </c:pt>
                <c:pt idx="3">
                  <c:v>44.000930573824029</c:v>
                </c:pt>
                <c:pt idx="4">
                  <c:v>43.250215600559073</c:v>
                </c:pt>
                <c:pt idx="5">
                  <c:v>42.499932710682849</c:v>
                </c:pt>
                <c:pt idx="6">
                  <c:v>42.098443296590162</c:v>
                </c:pt>
                <c:pt idx="7">
                  <c:v>40.071553871771158</c:v>
                </c:pt>
                <c:pt idx="8">
                  <c:v>39.517807585568917</c:v>
                </c:pt>
                <c:pt idx="9">
                  <c:v>38.615750933282285</c:v>
                </c:pt>
                <c:pt idx="10">
                  <c:v>38.463907923461868</c:v>
                </c:pt>
                <c:pt idx="11">
                  <c:v>38.223365749422179</c:v>
                </c:pt>
                <c:pt idx="12">
                  <c:v>37.980354988798894</c:v>
                </c:pt>
                <c:pt idx="13">
                  <c:v>32.332133666327977</c:v>
                </c:pt>
                <c:pt idx="14">
                  <c:v>31.927114280055456</c:v>
                </c:pt>
                <c:pt idx="15">
                  <c:v>31.907537177085501</c:v>
                </c:pt>
                <c:pt idx="16">
                  <c:v>31.125253769474668</c:v>
                </c:pt>
                <c:pt idx="17">
                  <c:v>27.305284128640547</c:v>
                </c:pt>
                <c:pt idx="18">
                  <c:v>21.881722182387069</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en-US" sz="1200" b="1">
                <a:solidFill>
                  <a:schemeClr val="accent1">
                    <a:lumMod val="50000"/>
                  </a:schemeClr>
                </a:solidFill>
              </a:rPr>
              <a:t>Evolución de las Altas y Bajas de Solicitudes. </a:t>
            </a:r>
          </a:p>
          <a:p>
            <a:pPr>
              <a:defRPr sz="1200" b="1">
                <a:solidFill>
                  <a:schemeClr val="accent1">
                    <a:lumMod val="50000"/>
                  </a:schemeClr>
                </a:solidFill>
              </a:defRPr>
            </a:pPr>
            <a:r>
              <a:rPr lang="en-US" sz="1200" b="1">
                <a:solidFill>
                  <a:schemeClr val="accent1">
                    <a:lumMod val="50000"/>
                  </a:schemeClr>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'25solaltabaja'!$AA$11:$AA$70</c:f>
              <c:numCache>
                <c:formatCode>m/d/yyyy</c:formatCode>
                <c:ptCount val="6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pt idx="57">
                  <c:v>46022</c:v>
                </c:pt>
                <c:pt idx="58">
                  <c:v>46053</c:v>
                </c:pt>
                <c:pt idx="59">
                  <c:v>46081</c:v>
                </c:pt>
              </c:numCache>
            </c:numRef>
          </c:cat>
          <c:val>
            <c:numRef>
              <c:f>'25solaltabaja'!$AB$11:$AB$70</c:f>
              <c:numCache>
                <c:formatCode>0</c:formatCode>
                <c:ptCount val="60"/>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pt idx="34">
                  <c:v>31387</c:v>
                </c:pt>
                <c:pt idx="35">
                  <c:v>32616</c:v>
                </c:pt>
                <c:pt idx="36">
                  <c:v>37480</c:v>
                </c:pt>
                <c:pt idx="37">
                  <c:v>30764</c:v>
                </c:pt>
                <c:pt idx="38">
                  <c:v>29722</c:v>
                </c:pt>
                <c:pt idx="39">
                  <c:v>31629</c:v>
                </c:pt>
                <c:pt idx="40">
                  <c:v>35840</c:v>
                </c:pt>
                <c:pt idx="41">
                  <c:v>29604</c:v>
                </c:pt>
                <c:pt idx="42">
                  <c:v>23701</c:v>
                </c:pt>
                <c:pt idx="43">
                  <c:v>33448</c:v>
                </c:pt>
                <c:pt idx="44">
                  <c:v>38672</c:v>
                </c:pt>
                <c:pt idx="45">
                  <c:v>24521</c:v>
                </c:pt>
                <c:pt idx="46">
                  <c:v>34073</c:v>
                </c:pt>
                <c:pt idx="47">
                  <c:v>32194</c:v>
                </c:pt>
                <c:pt idx="48">
                  <c:v>38750</c:v>
                </c:pt>
                <c:pt idx="49">
                  <c:v>40829</c:v>
                </c:pt>
                <c:pt idx="50">
                  <c:v>37634</c:v>
                </c:pt>
                <c:pt idx="51">
                  <c:v>35197</c:v>
                </c:pt>
                <c:pt idx="52">
                  <c:v>36966</c:v>
                </c:pt>
                <c:pt idx="53">
                  <c:v>29522</c:v>
                </c:pt>
                <c:pt idx="54">
                  <c:v>34640</c:v>
                </c:pt>
                <c:pt idx="55">
                  <c:v>40684</c:v>
                </c:pt>
                <c:pt idx="56">
                  <c:v>45245</c:v>
                </c:pt>
                <c:pt idx="57">
                  <c:v>35856</c:v>
                </c:pt>
                <c:pt idx="58">
                  <c:v>32529</c:v>
                </c:pt>
                <c:pt idx="59">
                  <c:v>44119</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1">
                  <a:lumMod val="50000"/>
                </a:schemeClr>
              </a:solidFill>
              <a:round/>
            </a:ln>
            <a:effectLst/>
          </c:spPr>
          <c:marker>
            <c:symbol val="none"/>
          </c:marker>
          <c:cat>
            <c:numRef>
              <c:f>'25solaltabaja'!$AA$11:$AA$70</c:f>
              <c:numCache>
                <c:formatCode>m/d/yyyy</c:formatCode>
                <c:ptCount val="6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pt idx="57">
                  <c:v>46022</c:v>
                </c:pt>
                <c:pt idx="58">
                  <c:v>46053</c:v>
                </c:pt>
                <c:pt idx="59">
                  <c:v>46081</c:v>
                </c:pt>
              </c:numCache>
            </c:numRef>
          </c:cat>
          <c:val>
            <c:numRef>
              <c:f>'25solaltabaja'!$AC$11:$AC$70</c:f>
              <c:numCache>
                <c:formatCode>0</c:formatCode>
                <c:ptCount val="60"/>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pt idx="34">
                  <c:v>25158</c:v>
                </c:pt>
                <c:pt idx="35">
                  <c:v>29865</c:v>
                </c:pt>
                <c:pt idx="36">
                  <c:v>24763</c:v>
                </c:pt>
                <c:pt idx="37">
                  <c:v>22655</c:v>
                </c:pt>
                <c:pt idx="38">
                  <c:v>24266</c:v>
                </c:pt>
                <c:pt idx="39">
                  <c:v>22269</c:v>
                </c:pt>
                <c:pt idx="40">
                  <c:v>19983</c:v>
                </c:pt>
                <c:pt idx="41">
                  <c:v>21249</c:v>
                </c:pt>
                <c:pt idx="42">
                  <c:v>20835</c:v>
                </c:pt>
                <c:pt idx="43">
                  <c:v>20199</c:v>
                </c:pt>
                <c:pt idx="44">
                  <c:v>23837</c:v>
                </c:pt>
                <c:pt idx="45">
                  <c:v>20029</c:v>
                </c:pt>
                <c:pt idx="46">
                  <c:v>22714</c:v>
                </c:pt>
                <c:pt idx="47">
                  <c:v>29041</c:v>
                </c:pt>
                <c:pt idx="48">
                  <c:v>23815</c:v>
                </c:pt>
                <c:pt idx="49">
                  <c:v>25297</c:v>
                </c:pt>
                <c:pt idx="50">
                  <c:v>22544</c:v>
                </c:pt>
                <c:pt idx="51">
                  <c:v>21765</c:v>
                </c:pt>
                <c:pt idx="52">
                  <c:v>24142</c:v>
                </c:pt>
                <c:pt idx="53">
                  <c:v>21903</c:v>
                </c:pt>
                <c:pt idx="54">
                  <c:v>21667</c:v>
                </c:pt>
                <c:pt idx="55">
                  <c:v>20752</c:v>
                </c:pt>
                <c:pt idx="56">
                  <c:v>24541</c:v>
                </c:pt>
                <c:pt idx="57">
                  <c:v>22742</c:v>
                </c:pt>
                <c:pt idx="58">
                  <c:v>26472</c:v>
                </c:pt>
                <c:pt idx="59">
                  <c:v>41913</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50000"/>
                  </a:schemeClr>
                </a:solidFill>
                <a:latin typeface="+mn-lt"/>
                <a:ea typeface="Verdana"/>
                <a:cs typeface="Verdana"/>
              </a:defRPr>
            </a:pPr>
            <a:r>
              <a:rPr lang="es-ES" sz="1100">
                <a:solidFill>
                  <a:schemeClr val="accent1">
                    <a:lumMod val="50000"/>
                  </a:schemeClr>
                </a:solidFill>
                <a:latin typeface="+mn-lt"/>
              </a:rPr>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6452</c:v>
                </c:pt>
                <c:pt idx="1">
                  <c:v>160298</c:v>
                </c:pt>
                <c:pt idx="2">
                  <c:v>78127</c:v>
                </c:pt>
                <c:pt idx="3">
                  <c:v>88685</c:v>
                </c:pt>
                <c:pt idx="4">
                  <c:v>102982</c:v>
                </c:pt>
                <c:pt idx="5">
                  <c:v>171477</c:v>
                </c:pt>
                <c:pt idx="6">
                  <c:v>511987</c:v>
                </c:pt>
                <c:pt idx="7">
                  <c:v>1214570</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101.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11.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2.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8.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8.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9.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35.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36.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37.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8.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39.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36.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18.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27.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41.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42.jpeg"/></Relationships>
</file>

<file path=xl/drawings/_rels/drawing98.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99.xml.rels><?xml version="1.0" encoding="UTF-8" standalone="yes"?>
<Relationships xmlns="http://schemas.openxmlformats.org/package/2006/relationships"><Relationship Id="rId1"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04F01D4B-4CFB-4DC0-A2A2-847410F1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7145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235921C8-7B31-4971-BB31-7F78FA7046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164</xdr:colOff>
      <xdr:row>19</xdr:row>
      <xdr:rowOff>25420</xdr:rowOff>
    </xdr:to>
    <xdr:pic>
      <xdr:nvPicPr>
        <xdr:cNvPr id="4" name="Imagen 3">
          <a:extLst>
            <a:ext uri="{FF2B5EF4-FFF2-40B4-BE49-F238E27FC236}">
              <a16:creationId xmlns:a16="http://schemas.microsoft.com/office/drawing/2014/main" id="{4868CFAD-7B2F-4605-BC1A-2EE8C9CE9A43}"/>
            </a:ext>
          </a:extLst>
        </xdr:cNvPr>
        <xdr:cNvPicPr>
          <a:picLocks noChangeAspect="1"/>
        </xdr:cNvPicPr>
      </xdr:nvPicPr>
      <xdr:blipFill>
        <a:blip xmlns:r="http://schemas.openxmlformats.org/officeDocument/2006/relationships" r:embed="rId3"/>
        <a:stretch>
          <a:fillRect/>
        </a:stretch>
      </xdr:blipFill>
      <xdr:spPr>
        <a:xfrm>
          <a:off x="0" y="0"/>
          <a:ext cx="10687214" cy="7778770"/>
        </a:xfrm>
        <a:prstGeom prst="rect">
          <a:avLst/>
        </a:prstGeom>
      </xdr:spPr>
    </xdr:pic>
    <xdr:clientData/>
  </xdr:twoCellAnchor>
  <xdr:twoCellAnchor>
    <xdr:from>
      <xdr:col>13</xdr:col>
      <xdr:colOff>349250</xdr:colOff>
      <xdr:row>6</xdr:row>
      <xdr:rowOff>733425</xdr:rowOff>
    </xdr:from>
    <xdr:to>
      <xdr:col>22</xdr:col>
      <xdr:colOff>116205</xdr:colOff>
      <xdr:row>11</xdr:row>
      <xdr:rowOff>79374</xdr:rowOff>
    </xdr:to>
    <xdr:sp macro="" textlink="">
      <xdr:nvSpPr>
        <xdr:cNvPr id="5" name="Cuadro de texto 2">
          <a:extLst>
            <a:ext uri="{FF2B5EF4-FFF2-40B4-BE49-F238E27FC236}">
              <a16:creationId xmlns:a16="http://schemas.microsoft.com/office/drawing/2014/main" id="{FF00418B-3145-4F22-BDC7-AB272FA0D49D}"/>
            </a:ext>
          </a:extLst>
        </xdr:cNvPr>
        <xdr:cNvSpPr txBox="1"/>
      </xdr:nvSpPr>
      <xdr:spPr>
        <a:xfrm>
          <a:off x="6473825" y="3686175"/>
          <a:ext cx="4329430" cy="182244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6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INFORMACIÓN ESTADÍSTICA DEL SISTEMA PARA LA AUTONOMÍA Y ATENCIÓN A LA DEPENDENCIA</a:t>
          </a:r>
        </a:p>
      </xdr:txBody>
    </xdr:sp>
    <xdr:clientData/>
  </xdr:twoCellAnchor>
  <xdr:twoCellAnchor editAs="oneCell">
    <xdr:from>
      <xdr:col>13</xdr:col>
      <xdr:colOff>365125</xdr:colOff>
      <xdr:row>11</xdr:row>
      <xdr:rowOff>222250</xdr:rowOff>
    </xdr:from>
    <xdr:to>
      <xdr:col>21</xdr:col>
      <xdr:colOff>582930</xdr:colOff>
      <xdr:row>11</xdr:row>
      <xdr:rowOff>280035</xdr:rowOff>
    </xdr:to>
    <xdr:pic>
      <xdr:nvPicPr>
        <xdr:cNvPr id="7" name="Imagen 6">
          <a:extLst>
            <a:ext uri="{FF2B5EF4-FFF2-40B4-BE49-F238E27FC236}">
              <a16:creationId xmlns:a16="http://schemas.microsoft.com/office/drawing/2014/main" id="{6E5E9633-87F3-4F0E-B80B-814BB28F8D4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75375" y="5651500"/>
          <a:ext cx="3773805" cy="57785"/>
        </a:xfrm>
        <a:prstGeom prst="rect">
          <a:avLst/>
        </a:prstGeom>
      </xdr:spPr>
    </xdr:pic>
    <xdr:clientData/>
  </xdr:twoCellAnchor>
  <xdr:twoCellAnchor>
    <xdr:from>
      <xdr:col>13</xdr:col>
      <xdr:colOff>376010</xdr:colOff>
      <xdr:row>11</xdr:row>
      <xdr:rowOff>440644</xdr:rowOff>
    </xdr:from>
    <xdr:to>
      <xdr:col>22</xdr:col>
      <xdr:colOff>61050</xdr:colOff>
      <xdr:row>11</xdr:row>
      <xdr:rowOff>766218</xdr:rowOff>
    </xdr:to>
    <xdr:sp macro="" textlink="">
      <xdr:nvSpPr>
        <xdr:cNvPr id="8" name="Cuadro de texto 2">
          <a:extLst>
            <a:ext uri="{FF2B5EF4-FFF2-40B4-BE49-F238E27FC236}">
              <a16:creationId xmlns:a16="http://schemas.microsoft.com/office/drawing/2014/main" id="{ECC76508-69D1-4F41-A5D3-7FF6E24A4F8C}"/>
            </a:ext>
          </a:extLst>
        </xdr:cNvPr>
        <xdr:cNvSpPr txBox="1"/>
      </xdr:nvSpPr>
      <xdr:spPr>
        <a:xfrm>
          <a:off x="6186260" y="5869894"/>
          <a:ext cx="4003040" cy="32557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28 de febrero de 2026</a:t>
          </a:r>
        </a:p>
      </xdr:txBody>
    </xdr:sp>
    <xdr:clientData/>
  </xdr:twoCellAnchor>
  <xdr:twoCellAnchor>
    <xdr:from>
      <xdr:col>11</xdr:col>
      <xdr:colOff>26760</xdr:colOff>
      <xdr:row>11</xdr:row>
      <xdr:rowOff>916893</xdr:rowOff>
    </xdr:from>
    <xdr:to>
      <xdr:col>21</xdr:col>
      <xdr:colOff>603250</xdr:colOff>
      <xdr:row>15</xdr:row>
      <xdr:rowOff>142874</xdr:rowOff>
    </xdr:to>
    <xdr:sp macro="" textlink="">
      <xdr:nvSpPr>
        <xdr:cNvPr id="6" name="Cuadro de texto 2">
          <a:extLst>
            <a:ext uri="{FF2B5EF4-FFF2-40B4-BE49-F238E27FC236}">
              <a16:creationId xmlns:a16="http://schemas.microsoft.com/office/drawing/2014/main" id="{2121BDD5-FA36-45E9-84D2-0F4E618CE40C}"/>
            </a:ext>
          </a:extLst>
        </xdr:cNvPr>
        <xdr:cNvSpPr txBox="1"/>
      </xdr:nvSpPr>
      <xdr:spPr>
        <a:xfrm>
          <a:off x="5186135" y="6298518"/>
          <a:ext cx="5370740" cy="78173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es-ES" sz="1400" i="1">
              <a:solidFill>
                <a:schemeClr val="bg1"/>
              </a:solidFill>
              <a:effectLst/>
              <a:latin typeface="+mn-lt"/>
              <a:ea typeface="+mn-ea"/>
              <a:cs typeface="+mn-cs"/>
            </a:rPr>
            <a:t>“Durante el mes de enero y febrero de 2026, debido a problemas informáticos, la Comunidad Autónoma de Cantabria no ha podido actualizar datos en el SISAAD, este problema quedará resuelto con la publicación del mes de marzo de 2026.”</a:t>
          </a:r>
          <a:endParaRPr lang="es-ES" sz="1400">
            <a:solidFill>
              <a:schemeClr val="bg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26646</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104775</xdr:colOff>
      <xdr:row>1</xdr:row>
      <xdr:rowOff>618407</xdr:rowOff>
    </xdr:to>
    <xdr:pic>
      <xdr:nvPicPr>
        <xdr:cNvPr id="2" name="Imagen 1">
          <a:extLst>
            <a:ext uri="{FF2B5EF4-FFF2-40B4-BE49-F238E27FC236}">
              <a16:creationId xmlns:a16="http://schemas.microsoft.com/office/drawing/2014/main" id="{00775DCD-537A-49A4-8777-8394EE6850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7075" cy="732707"/>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101600</xdr:colOff>
      <xdr:row>1</xdr:row>
      <xdr:rowOff>618407</xdr:rowOff>
    </xdr:to>
    <xdr:pic>
      <xdr:nvPicPr>
        <xdr:cNvPr id="2" name="Imagen 1">
          <a:extLst>
            <a:ext uri="{FF2B5EF4-FFF2-40B4-BE49-F238E27FC236}">
              <a16:creationId xmlns:a16="http://schemas.microsoft.com/office/drawing/2014/main" id="{C3E560CE-3393-40CD-A86B-04E36C6B423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3900" cy="7327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64029</xdr:colOff>
      <xdr:row>1</xdr:row>
      <xdr:rowOff>655296</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607219</xdr:colOff>
      <xdr:row>2</xdr:row>
      <xdr:rowOff>464796</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658471</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658471</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655296</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400050</xdr:colOff>
      <xdr:row>3</xdr:row>
      <xdr:rowOff>44638</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278342</xdr:colOff>
      <xdr:row>3</xdr:row>
      <xdr:rowOff>45696</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6350</xdr:colOff>
      <xdr:row>1</xdr:row>
      <xdr:rowOff>674346</xdr:rowOff>
    </xdr:to>
    <xdr:pic>
      <xdr:nvPicPr>
        <xdr:cNvPr id="5" name="Imagen 4">
          <a:extLst>
            <a:ext uri="{FF2B5EF4-FFF2-40B4-BE49-F238E27FC236}">
              <a16:creationId xmlns:a16="http://schemas.microsoft.com/office/drawing/2014/main" id="{3A3B333E-71C2-4342-A2E5-B5AD88EA9D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352425</xdr:colOff>
      <xdr:row>3</xdr:row>
      <xdr:rowOff>45696</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273050</xdr:colOff>
      <xdr:row>3</xdr:row>
      <xdr:rowOff>10771</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6350</xdr:colOff>
      <xdr:row>1</xdr:row>
      <xdr:rowOff>655296</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677521</xdr:rowOff>
    </xdr:to>
    <xdr:pic>
      <xdr:nvPicPr>
        <xdr:cNvPr id="5" name="Imagen 4">
          <a:extLst>
            <a:ext uri="{FF2B5EF4-FFF2-40B4-BE49-F238E27FC236}">
              <a16:creationId xmlns:a16="http://schemas.microsoft.com/office/drawing/2014/main" id="{D99821C8-8ED3-4406-8E5B-B66CBBD09C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544841</xdr:colOff>
      <xdr:row>3</xdr:row>
      <xdr:rowOff>2183</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3</xdr:row>
      <xdr:rowOff>107766</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3</xdr:row>
      <xdr:rowOff>2658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618408</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86931</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600075</xdr:colOff>
      <xdr:row>2</xdr:row>
      <xdr:rowOff>26646</xdr:rowOff>
    </xdr:to>
    <xdr:pic>
      <xdr:nvPicPr>
        <xdr:cNvPr id="2" name="Imagen 1">
          <a:extLst>
            <a:ext uri="{FF2B5EF4-FFF2-40B4-BE49-F238E27FC236}">
              <a16:creationId xmlns:a16="http://schemas.microsoft.com/office/drawing/2014/main" id="{FF74D374-AB9B-4475-BE33-C9644C5EA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xdr:colOff>
      <xdr:row>1</xdr:row>
      <xdr:rowOff>616190</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111500" cy="7241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177801</xdr:colOff>
      <xdr:row>1</xdr:row>
      <xdr:rowOff>618710</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63818</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692842</xdr:colOff>
      <xdr:row>1</xdr:row>
      <xdr:rowOff>620350</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372102</xdr:colOff>
      <xdr:row>1</xdr:row>
      <xdr:rowOff>618730</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463550</xdr:colOff>
      <xdr:row>2</xdr:row>
      <xdr:rowOff>29821</xdr:rowOff>
    </xdr:to>
    <xdr:pic>
      <xdr:nvPicPr>
        <xdr:cNvPr id="2" name="Imagen 1">
          <a:extLst>
            <a:ext uri="{FF2B5EF4-FFF2-40B4-BE49-F238E27FC236}">
              <a16:creationId xmlns:a16="http://schemas.microsoft.com/office/drawing/2014/main" id="{63BDDDD2-3B05-4251-824F-645BDC06FE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2</xdr:row>
      <xdr:rowOff>425539</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3</xdr:row>
      <xdr:rowOff>19368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2</xdr:row>
      <xdr:rowOff>596685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463550</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520700</xdr:colOff>
      <xdr:row>2</xdr:row>
      <xdr:rowOff>29017</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438151</xdr:colOff>
      <xdr:row>2</xdr:row>
      <xdr:rowOff>9059</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463550</xdr:colOff>
      <xdr:row>2</xdr:row>
      <xdr:rowOff>29821</xdr:rowOff>
    </xdr:to>
    <xdr:pic>
      <xdr:nvPicPr>
        <xdr:cNvPr id="2" name="Imagen 1">
          <a:extLst>
            <a:ext uri="{FF2B5EF4-FFF2-40B4-BE49-F238E27FC236}">
              <a16:creationId xmlns:a16="http://schemas.microsoft.com/office/drawing/2014/main" id="{8E69049A-3F3D-4E20-8574-D45E7D9100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501650</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476251</xdr:colOff>
      <xdr:row>2</xdr:row>
      <xdr:rowOff>11579</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457201</xdr:colOff>
      <xdr:row>2</xdr:row>
      <xdr:rowOff>7145</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27260</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7749</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602129</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447098</xdr:colOff>
      <xdr:row>1</xdr:row>
      <xdr:rowOff>597695</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6</xdr:row>
      <xdr:rowOff>3174</xdr:rowOff>
    </xdr:from>
    <xdr:to>
      <xdr:col>5</xdr:col>
      <xdr:colOff>682625</xdr:colOff>
      <xdr:row>20</xdr:row>
      <xdr:rowOff>165099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20</xdr:row>
      <xdr:rowOff>73026</xdr:rowOff>
    </xdr:from>
    <xdr:to>
      <xdr:col>4</xdr:col>
      <xdr:colOff>247650</xdr:colOff>
      <xdr:row>34</xdr:row>
      <xdr:rowOff>15876</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199356</xdr:colOff>
      <xdr:row>3</xdr:row>
      <xdr:rowOff>318</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44768</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459441</xdr:colOff>
      <xdr:row>2</xdr:row>
      <xdr:rowOff>35797</xdr:rowOff>
    </xdr:to>
    <xdr:pic>
      <xdr:nvPicPr>
        <xdr:cNvPr id="2" name="Imagen 1">
          <a:extLst>
            <a:ext uri="{FF2B5EF4-FFF2-40B4-BE49-F238E27FC236}">
              <a16:creationId xmlns:a16="http://schemas.microsoft.com/office/drawing/2014/main" id="{3B4997DA-EBE2-4566-9FE8-0998C519FE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265"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chemeClr val="accent1"/>
              </a:solidFill>
            </a:rPr>
            <a:t>TOTAL</a:t>
          </a:r>
        </a:p>
        <a:p xmlns:a="http://schemas.openxmlformats.org/drawingml/2006/main">
          <a:r>
            <a:rPr lang="es-ES" sz="900">
              <a:solidFill>
                <a:schemeClr val="accent1"/>
              </a:solidFill>
            </a:rPr>
            <a:t>Hombre:</a:t>
          </a:r>
        </a:p>
        <a:p xmlns:a="http://schemas.openxmlformats.org/drawingml/2006/main">
          <a:r>
            <a:rPr lang="es-ES" sz="900">
              <a:solidFill>
                <a:schemeClr val="accent1"/>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27,8%</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72,2%</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425768</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44768</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175931</xdr:colOff>
      <xdr:row>15</xdr:row>
      <xdr:rowOff>118780</xdr:rowOff>
    </xdr:from>
    <xdr:to>
      <xdr:col>22</xdr:col>
      <xdr:colOff>313764</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198531</xdr:colOff>
      <xdr:row>2</xdr:row>
      <xdr:rowOff>477273</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26646</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11</xdr:col>
      <xdr:colOff>21431</xdr:colOff>
      <xdr:row>7</xdr:row>
      <xdr:rowOff>335756</xdr:rowOff>
    </xdr:from>
    <xdr:to>
      <xdr:col>17</xdr:col>
      <xdr:colOff>221456</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2506</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44768</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159068</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469231</xdr:colOff>
      <xdr:row>4</xdr:row>
      <xdr:rowOff>47943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342339</xdr:colOff>
      <xdr:row>2</xdr:row>
      <xdr:rowOff>26646</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0.94237</cdr:y>
    </cdr:from>
    <cdr:to>
      <cdr:x>0.98087</cdr:x>
      <cdr:y>0.99221</cdr:y>
    </cdr:to>
    <cdr:sp macro="" textlink="">
      <cdr:nvSpPr>
        <cdr:cNvPr id="2" name="CuadroTexto 1"/>
        <cdr:cNvSpPr txBox="1"/>
      </cdr:nvSpPr>
      <cdr:spPr>
        <a:xfrm xmlns:a="http://schemas.openxmlformats.org/drawingml/2006/main">
          <a:off x="0" y="5762651"/>
          <a:ext cx="8953504"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295275</xdr:colOff>
      <xdr:row>42</xdr:row>
      <xdr:rowOff>63500</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44768</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0.01913</cdr:x>
      <cdr:y>0.94237</cdr:y>
    </cdr:from>
    <cdr:to>
      <cdr:x>1</cdr:x>
      <cdr:y>0.99377</cdr:y>
    </cdr:to>
    <cdr:sp macro="" textlink="">
      <cdr:nvSpPr>
        <cdr:cNvPr id="2" name="CuadroTexto 1"/>
        <cdr:cNvSpPr txBox="1"/>
      </cdr:nvSpPr>
      <cdr:spPr>
        <a:xfrm xmlns:a="http://schemas.openxmlformats.org/drawingml/2006/main">
          <a:off x="174621" y="5762636"/>
          <a:ext cx="8953504" cy="314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333375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0.01297</cdr:x>
      <cdr:y>0.95019</cdr:y>
    </cdr:from>
    <cdr:to>
      <cdr:x>0.99384</cdr:x>
      <cdr:y>1</cdr:y>
    </cdr:to>
    <cdr:sp macro="" textlink="">
      <cdr:nvSpPr>
        <cdr:cNvPr id="2" name="CuadroTexto 1"/>
        <cdr:cNvSpPr txBox="1"/>
      </cdr:nvSpPr>
      <cdr:spPr>
        <a:xfrm xmlns:a="http://schemas.openxmlformats.org/drawingml/2006/main">
          <a:off x="123825" y="5813451"/>
          <a:ext cx="9361472"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296987</xdr:colOff>
      <xdr:row>2</xdr:row>
      <xdr:rowOff>425768</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621583</xdr:rowOff>
    </xdr:to>
    <xdr:pic>
      <xdr:nvPicPr>
        <xdr:cNvPr id="2" name="Imagen 1">
          <a:extLst>
            <a:ext uri="{FF2B5EF4-FFF2-40B4-BE49-F238E27FC236}">
              <a16:creationId xmlns:a16="http://schemas.microsoft.com/office/drawing/2014/main" id="{B9392D4D-1A65-4413-8EF1-96EDBF5E96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267075" cy="735882"/>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101600</xdr:colOff>
      <xdr:row>1</xdr:row>
      <xdr:rowOff>618407</xdr:rowOff>
    </xdr:to>
    <xdr:pic>
      <xdr:nvPicPr>
        <xdr:cNvPr id="2" name="Imagen 1">
          <a:extLst>
            <a:ext uri="{FF2B5EF4-FFF2-40B4-BE49-F238E27FC236}">
              <a16:creationId xmlns:a16="http://schemas.microsoft.com/office/drawing/2014/main" id="{75BD7CA7-0599-4F53-B570-C13E0160DDC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7075" cy="735882"/>
        </a:xfrm>
        <a:prstGeom prst="rect">
          <a:avLst/>
        </a:prstGeom>
      </xdr:spPr>
    </xdr:pic>
    <xdr:clientData/>
  </xdr:twoCellAnchor>
</xdr:wsDr>
</file>

<file path=xl/theme/theme1.xml><?xml version="1.0" encoding="utf-8"?>
<a:theme xmlns:a="http://schemas.openxmlformats.org/drawingml/2006/main" name="TemaDependencia">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70C2-5106-43FE-8A39-F81FD989AADD}">
  <sheetPr codeName="Hoja12">
    <tabColor theme="0"/>
    <pageSetUpPr fitToPage="1"/>
  </sheetPr>
  <dimension ref="A1:U12"/>
  <sheetViews>
    <sheetView showGridLines="0" tabSelected="1" view="pageBreakPreview" zoomScale="40" zoomScaleNormal="100" zoomScaleSheetLayoutView="40" workbookViewId="0"/>
  </sheetViews>
  <sheetFormatPr baseColWidth="10" defaultColWidth="11.453125" defaultRowHeight="15" x14ac:dyDescent="0.25"/>
  <cols>
    <col min="1" max="1" width="0.54296875" style="1" customWidth="1"/>
    <col min="2" max="2" width="15.26953125" style="1" customWidth="1"/>
    <col min="3" max="3" width="0.81640625" style="1" customWidth="1"/>
    <col min="4" max="4" width="13.453125" style="1" customWidth="1"/>
    <col min="5" max="5" width="0.81640625" style="1" customWidth="1"/>
    <col min="6" max="6" width="7" style="1" customWidth="1"/>
    <col min="7" max="7" width="7.1796875" style="1" customWidth="1"/>
    <col min="8" max="8" width="7" style="1" customWidth="1"/>
    <col min="9" max="9" width="7.1796875" style="1" customWidth="1"/>
    <col min="10" max="10" width="7" style="1" customWidth="1"/>
    <col min="11" max="11" width="7.1796875" style="1" customWidth="1"/>
    <col min="12" max="12" width="7" style="1" customWidth="1"/>
    <col min="13" max="13" width="7.1796875" style="1" customWidth="1"/>
    <col min="14" max="14" width="7" style="1" customWidth="1"/>
    <col min="15" max="15" width="7.1796875" style="1" customWidth="1"/>
    <col min="16" max="16" width="7" style="2" customWidth="1"/>
    <col min="17" max="17" width="7.1796875" style="1" customWidth="1"/>
    <col min="18" max="18" width="7" style="2" customWidth="1"/>
    <col min="19" max="19" width="7.1796875" style="1" customWidth="1"/>
    <col min="20" max="20" width="9.1796875" style="1" customWidth="1"/>
    <col min="21" max="21" width="2.1796875" style="1" customWidth="1"/>
    <col min="22" max="16384" width="11.453125" style="1"/>
  </cols>
  <sheetData>
    <row r="1" spans="1:21" s="2" customFormat="1" ht="14" x14ac:dyDescent="0.25">
      <c r="B1" s="6"/>
      <c r="H1"/>
    </row>
    <row r="2" spans="1:21" s="1334" customFormat="1" ht="93.75" customHeight="1" x14ac:dyDescent="0.3">
      <c r="A2" s="1335"/>
      <c r="B2" s="1411"/>
      <c r="C2" s="1411"/>
      <c r="D2" s="1411"/>
      <c r="E2" s="1411"/>
      <c r="F2" s="1411"/>
      <c r="G2" s="1411"/>
      <c r="H2" s="1411"/>
      <c r="I2" s="1411"/>
      <c r="J2" s="1411"/>
      <c r="K2" s="1411"/>
      <c r="L2" s="1411"/>
      <c r="M2" s="1411"/>
      <c r="N2" s="1411"/>
      <c r="O2" s="1411"/>
      <c r="P2" s="1411"/>
      <c r="Q2" s="1411"/>
      <c r="R2" s="1411"/>
      <c r="S2" s="1411"/>
      <c r="T2" s="1411"/>
      <c r="U2" s="1335"/>
    </row>
    <row r="3" spans="1:21" s="4" customFormat="1" ht="45.75" customHeight="1" x14ac:dyDescent="0.25">
      <c r="A3" s="5"/>
      <c r="B3" s="1412" t="s">
        <v>487</v>
      </c>
      <c r="C3" s="1412"/>
      <c r="D3" s="1412"/>
      <c r="E3" s="1412"/>
      <c r="F3" s="1412"/>
      <c r="G3" s="1412"/>
      <c r="H3" s="1412"/>
      <c r="I3" s="1412"/>
      <c r="J3" s="1412"/>
      <c r="K3" s="1412"/>
      <c r="L3" s="1412"/>
      <c r="M3" s="1412"/>
      <c r="N3" s="1412"/>
      <c r="O3" s="1412"/>
      <c r="P3" s="1412"/>
      <c r="Q3" s="1412"/>
      <c r="R3" s="1412"/>
      <c r="S3" s="1412"/>
      <c r="T3" s="1412"/>
      <c r="U3" s="5"/>
    </row>
    <row r="4" spans="1:21" s="4" customFormat="1" ht="45.75" customHeight="1" x14ac:dyDescent="0.25">
      <c r="A4" s="5"/>
      <c r="B4" s="1412" t="s">
        <v>486</v>
      </c>
      <c r="C4" s="1412"/>
      <c r="D4" s="1412"/>
      <c r="E4" s="1412"/>
      <c r="F4" s="1412"/>
      <c r="G4" s="1412"/>
      <c r="H4" s="1412"/>
      <c r="I4" s="1412"/>
      <c r="J4" s="1412"/>
      <c r="K4" s="1412"/>
      <c r="L4" s="1412"/>
      <c r="M4" s="1412"/>
      <c r="N4" s="1412"/>
      <c r="O4" s="1412"/>
      <c r="P4" s="1412"/>
      <c r="Q4" s="1412"/>
      <c r="R4" s="1412"/>
      <c r="S4" s="1412"/>
      <c r="T4" s="1412"/>
      <c r="U4" s="5"/>
    </row>
    <row r="5" spans="1:21" s="1331" customFormat="1" ht="9.75" customHeight="1" x14ac:dyDescent="0.25">
      <c r="A5" s="1332"/>
      <c r="B5" s="1333"/>
      <c r="C5" s="1333"/>
      <c r="D5" s="1333"/>
      <c r="E5" s="1333"/>
      <c r="F5" s="1333"/>
      <c r="G5" s="1333"/>
      <c r="H5" s="1333"/>
      <c r="I5" s="1333"/>
      <c r="J5" s="1333"/>
      <c r="K5" s="1333"/>
      <c r="L5" s="1333"/>
      <c r="M5" s="1333"/>
      <c r="N5" s="1333"/>
      <c r="O5" s="1333"/>
      <c r="P5" s="1333"/>
      <c r="Q5" s="1333"/>
      <c r="R5" s="1333"/>
      <c r="S5" s="1333"/>
      <c r="T5" s="1333"/>
      <c r="U5" s="1332"/>
    </row>
    <row r="6" spans="1:21" ht="23.25" customHeight="1" x14ac:dyDescent="0.25">
      <c r="B6" s="1413" t="s">
        <v>499</v>
      </c>
      <c r="C6" s="1413"/>
      <c r="D6" s="1413"/>
      <c r="E6" s="1413"/>
      <c r="F6" s="1413"/>
      <c r="G6" s="1413"/>
      <c r="H6" s="1413"/>
      <c r="I6" s="1413"/>
      <c r="J6" s="1413"/>
      <c r="K6" s="1413"/>
      <c r="L6" s="1413"/>
      <c r="M6" s="1413"/>
      <c r="N6" s="1413"/>
      <c r="O6" s="1413"/>
      <c r="P6" s="1413"/>
      <c r="Q6" s="1413"/>
      <c r="R6" s="1413"/>
      <c r="S6" s="1413"/>
      <c r="T6" s="1413"/>
      <c r="U6" s="1413"/>
    </row>
    <row r="7" spans="1:21" ht="74.150000000000006" customHeight="1" x14ac:dyDescent="0.35">
      <c r="B7" s="1414"/>
      <c r="C7" s="1414"/>
      <c r="D7" s="1414"/>
      <c r="E7" s="1414"/>
      <c r="F7" s="1414"/>
      <c r="G7" s="1414"/>
      <c r="H7" s="1414"/>
      <c r="I7" s="1414"/>
      <c r="J7" s="1414"/>
      <c r="K7" s="1414"/>
      <c r="L7" s="1414"/>
      <c r="M7" s="1414"/>
      <c r="N7" s="1414"/>
      <c r="O7" s="1414"/>
      <c r="P7" s="1414"/>
      <c r="Q7" s="1414"/>
      <c r="R7" s="1414"/>
      <c r="S7" s="1414"/>
      <c r="T7" s="1414"/>
      <c r="U7" s="1414"/>
    </row>
    <row r="8" spans="1:21" ht="48" customHeight="1" x14ac:dyDescent="0.35">
      <c r="B8" s="1330"/>
      <c r="C8" s="1330"/>
      <c r="D8" s="1330"/>
      <c r="E8" s="1330"/>
      <c r="F8" s="1330"/>
      <c r="G8" s="1330"/>
      <c r="H8" s="1330"/>
      <c r="I8" s="1330"/>
      <c r="J8" s="1330"/>
      <c r="K8" s="1330"/>
      <c r="L8" s="1330"/>
      <c r="M8" s="1330"/>
      <c r="N8" s="1330"/>
      <c r="O8" s="1330"/>
      <c r="P8" s="1330"/>
      <c r="Q8" s="1330"/>
      <c r="R8" s="1330"/>
      <c r="S8" s="1330"/>
      <c r="T8" s="1330"/>
      <c r="U8" s="1330"/>
    </row>
    <row r="9" spans="1:21" ht="15" customHeight="1" x14ac:dyDescent="0.25">
      <c r="B9" s="1415" t="s">
        <v>485</v>
      </c>
      <c r="C9" s="1415"/>
      <c r="D9" s="1415"/>
      <c r="E9" s="1415"/>
      <c r="F9" s="1415"/>
      <c r="G9" s="1415"/>
      <c r="H9" s="1415"/>
      <c r="I9" s="1415"/>
      <c r="J9" s="1415"/>
      <c r="K9" s="1415"/>
      <c r="L9" s="1415"/>
      <c r="M9" s="1415"/>
      <c r="N9" s="1415"/>
      <c r="O9" s="1415"/>
      <c r="P9" s="1415"/>
      <c r="Q9" s="1415"/>
      <c r="R9" s="1415"/>
      <c r="S9" s="1415"/>
    </row>
    <row r="10" spans="1:21" x14ac:dyDescent="0.25">
      <c r="B10" s="1415"/>
      <c r="C10" s="1415"/>
      <c r="D10" s="1415"/>
      <c r="E10" s="1415"/>
      <c r="F10" s="1415"/>
      <c r="G10" s="1415"/>
      <c r="H10" s="1415"/>
      <c r="I10" s="1415"/>
      <c r="J10" s="1415"/>
      <c r="K10" s="1415"/>
      <c r="L10" s="1415"/>
      <c r="M10" s="1415"/>
      <c r="N10" s="1415"/>
      <c r="O10" s="1415"/>
      <c r="P10" s="1415"/>
      <c r="Q10" s="1415"/>
      <c r="R10" s="1415"/>
      <c r="S10" s="1415"/>
    </row>
    <row r="11" spans="1:21" ht="42.65" customHeight="1" x14ac:dyDescent="0.25">
      <c r="B11" s="1329"/>
      <c r="C11" s="1329"/>
      <c r="D11" s="1329"/>
      <c r="E11" s="1329"/>
      <c r="F11" s="1329"/>
      <c r="G11" s="1329"/>
      <c r="H11" s="1329"/>
      <c r="I11" s="1329"/>
      <c r="J11" s="1329"/>
      <c r="K11" s="1329"/>
      <c r="L11" s="1329"/>
      <c r="M11" s="1329"/>
      <c r="N11" s="1329"/>
      <c r="O11" s="1329"/>
      <c r="P11" s="1329"/>
      <c r="Q11" s="1329"/>
      <c r="R11" s="1329"/>
      <c r="S11" s="1329"/>
    </row>
    <row r="12" spans="1:21" s="3" customFormat="1" ht="78" customHeight="1" x14ac:dyDescent="0.35">
      <c r="B12" s="1410" t="s">
        <v>484</v>
      </c>
      <c r="C12" s="1410"/>
      <c r="D12" s="1410"/>
      <c r="E12" s="1410"/>
      <c r="F12" s="1410"/>
      <c r="G12" s="1410"/>
      <c r="H12" s="1410"/>
      <c r="I12" s="1410"/>
      <c r="J12" s="1410"/>
      <c r="K12" s="1410"/>
      <c r="L12" s="1410"/>
      <c r="M12" s="1410"/>
      <c r="N12" s="1410"/>
      <c r="O12" s="1410"/>
      <c r="P12" s="1410"/>
      <c r="Q12" s="1410"/>
      <c r="R12" s="1410"/>
      <c r="S12" s="1410"/>
      <c r="T12" s="1410"/>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5" width="8.26953125" style="220" customWidth="1"/>
    <col min="26"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K1" s="221"/>
      <c r="L1" s="221"/>
    </row>
    <row r="2" spans="1:29" ht="48.75" customHeight="1" x14ac:dyDescent="0.35">
      <c r="A2" s="219"/>
      <c r="B2" s="219"/>
      <c r="K2" s="221"/>
      <c r="L2" s="221"/>
    </row>
    <row r="3" spans="1:29" ht="24" customHeight="1" x14ac:dyDescent="0.35">
      <c r="A3" s="219"/>
      <c r="B3" s="1428" t="s">
        <v>370</v>
      </c>
      <c r="C3" s="1428"/>
      <c r="D3" s="1428"/>
      <c r="E3" s="1428"/>
      <c r="F3" s="1428"/>
      <c r="G3" s="1428"/>
      <c r="H3" s="1428"/>
      <c r="I3" s="1428"/>
      <c r="J3" s="1428"/>
      <c r="K3" s="1428"/>
      <c r="L3" s="1428"/>
      <c r="M3" s="1428"/>
      <c r="N3" s="1428"/>
      <c r="O3" s="1428"/>
      <c r="P3" s="1428"/>
      <c r="Q3" s="1428"/>
      <c r="R3" s="1428"/>
      <c r="S3" s="1428"/>
      <c r="T3" s="1428"/>
      <c r="U3" s="1428"/>
      <c r="V3" s="1428"/>
      <c r="W3" s="1428"/>
      <c r="X3" s="1428"/>
      <c r="Y3" s="1428"/>
      <c r="Z3" s="1428"/>
    </row>
    <row r="5" spans="1:29" x14ac:dyDescent="0.35">
      <c r="B5" s="219"/>
      <c r="C5" s="219"/>
      <c r="D5" s="1440" t="s">
        <v>365</v>
      </c>
      <c r="E5" s="1440"/>
      <c r="F5" s="1440"/>
      <c r="G5" s="1440"/>
      <c r="H5" s="1440"/>
      <c r="I5" s="1440"/>
      <c r="J5" s="1440"/>
      <c r="K5" s="1440"/>
      <c r="L5" s="1440"/>
      <c r="M5" s="219"/>
      <c r="N5" s="1430" t="s">
        <v>339</v>
      </c>
      <c r="O5" s="1430"/>
      <c r="P5" s="1430"/>
      <c r="Q5" s="1430"/>
      <c r="R5" s="1430"/>
      <c r="S5" s="1430"/>
      <c r="T5" s="1430"/>
      <c r="U5" s="1430"/>
      <c r="V5" s="1430"/>
      <c r="W5" s="1430"/>
      <c r="X5" s="1430"/>
      <c r="Y5" s="1430"/>
      <c r="Z5" s="1430"/>
      <c r="AA5" s="1430"/>
    </row>
    <row r="6" spans="1:29" ht="21" customHeight="1" x14ac:dyDescent="0.35">
      <c r="B6" s="219"/>
      <c r="C6" s="219"/>
      <c r="D6" s="1441"/>
      <c r="E6" s="1441"/>
      <c r="F6" s="1441"/>
      <c r="G6" s="1441"/>
      <c r="H6" s="1441"/>
      <c r="I6" s="1441"/>
      <c r="J6" s="1441"/>
      <c r="K6" s="1441"/>
      <c r="L6" s="1441"/>
      <c r="M6" s="219"/>
      <c r="N6" s="1431">
        <v>44196</v>
      </c>
      <c r="O6" s="1432"/>
      <c r="P6" s="1433">
        <v>44561</v>
      </c>
      <c r="Q6" s="1434"/>
      <c r="R6" s="1433">
        <v>44926</v>
      </c>
      <c r="S6" s="1434"/>
      <c r="T6" s="1436">
        <v>45291</v>
      </c>
      <c r="U6" s="1437"/>
      <c r="V6" s="1424">
        <v>45657</v>
      </c>
      <c r="W6" s="1435"/>
      <c r="X6" s="1438">
        <v>46022</v>
      </c>
      <c r="Y6" s="1439"/>
      <c r="Z6" s="1424">
        <v>46081</v>
      </c>
      <c r="AA6" s="1425"/>
    </row>
    <row r="7" spans="1:29" x14ac:dyDescent="0.35">
      <c r="B7" s="225"/>
      <c r="C7" s="219"/>
      <c r="D7" s="226">
        <v>43830</v>
      </c>
      <c r="E7" s="227">
        <v>44196</v>
      </c>
      <c r="F7" s="228">
        <v>44561</v>
      </c>
      <c r="G7" s="228">
        <v>44926</v>
      </c>
      <c r="H7" s="228">
        <v>45291</v>
      </c>
      <c r="I7" s="228">
        <v>45657</v>
      </c>
      <c r="J7" s="228">
        <v>46022</v>
      </c>
      <c r="K7" s="228">
        <v>46081</v>
      </c>
      <c r="L7" s="229"/>
      <c r="M7" s="219"/>
      <c r="N7" s="230" t="s">
        <v>28</v>
      </c>
      <c r="O7" s="231" t="s">
        <v>340</v>
      </c>
      <c r="P7" s="232" t="s">
        <v>28</v>
      </c>
      <c r="Q7" s="233" t="s">
        <v>340</v>
      </c>
      <c r="R7" s="231" t="s">
        <v>28</v>
      </c>
      <c r="S7" s="232" t="s">
        <v>340</v>
      </c>
      <c r="T7" s="232" t="s">
        <v>28</v>
      </c>
      <c r="U7" s="232" t="s">
        <v>340</v>
      </c>
      <c r="V7" s="232" t="s">
        <v>28</v>
      </c>
      <c r="W7" s="227" t="s">
        <v>340</v>
      </c>
      <c r="X7" s="1408" t="s">
        <v>28</v>
      </c>
      <c r="Y7" s="1358" t="s">
        <v>340</v>
      </c>
      <c r="Z7" s="231" t="s">
        <v>28</v>
      </c>
      <c r="AA7" s="229" t="s">
        <v>340</v>
      </c>
    </row>
    <row r="8" spans="1:29" ht="8.25" customHeight="1" x14ac:dyDescent="0.35">
      <c r="B8" s="225"/>
      <c r="C8" s="219"/>
      <c r="D8" s="234"/>
      <c r="E8" s="234"/>
      <c r="F8" s="234"/>
      <c r="G8" s="297"/>
      <c r="H8" s="297"/>
      <c r="I8" s="297"/>
      <c r="J8" s="1357"/>
      <c r="K8" s="234"/>
      <c r="L8" s="234"/>
      <c r="M8" s="219"/>
    </row>
    <row r="9" spans="1:29" ht="15" customHeight="1" x14ac:dyDescent="0.35">
      <c r="B9" s="298" t="s">
        <v>8</v>
      </c>
      <c r="C9" s="219"/>
      <c r="D9" s="299">
        <v>293661</v>
      </c>
      <c r="E9" s="300">
        <v>310424</v>
      </c>
      <c r="F9" s="300">
        <v>359285</v>
      </c>
      <c r="G9" s="254">
        <v>390413</v>
      </c>
      <c r="H9" s="254">
        <v>421261</v>
      </c>
      <c r="I9" s="254">
        <v>442241</v>
      </c>
      <c r="J9" s="254">
        <v>523381</v>
      </c>
      <c r="K9" s="301">
        <v>524311</v>
      </c>
      <c r="L9" s="302"/>
      <c r="M9" s="222"/>
      <c r="N9" s="278">
        <v>5.7082826796884811E-2</v>
      </c>
      <c r="O9" s="279">
        <v>16763</v>
      </c>
      <c r="P9" s="280">
        <v>0.15740084529546694</v>
      </c>
      <c r="Q9" s="279">
        <v>48861</v>
      </c>
      <c r="R9" s="280">
        <v>8.6638740832486683E-2</v>
      </c>
      <c r="S9" s="279">
        <v>31128</v>
      </c>
      <c r="T9" s="280">
        <v>7.9013762349102068E-2</v>
      </c>
      <c r="U9" s="279">
        <v>30848</v>
      </c>
      <c r="V9" s="280">
        <v>4.9802853812719539E-2</v>
      </c>
      <c r="W9" s="279">
        <v>20980</v>
      </c>
      <c r="X9" s="280">
        <v>0.18347462130376879</v>
      </c>
      <c r="Y9" s="276">
        <v>81140</v>
      </c>
      <c r="Z9" s="280">
        <v>0.17479234866155346</v>
      </c>
      <c r="AA9" s="279">
        <v>78010</v>
      </c>
    </row>
    <row r="10" spans="1:29" x14ac:dyDescent="0.35">
      <c r="B10" s="303" t="s">
        <v>7</v>
      </c>
      <c r="C10" s="219"/>
      <c r="D10" s="253">
        <v>39164</v>
      </c>
      <c r="E10" s="254">
        <v>37313</v>
      </c>
      <c r="F10" s="254">
        <v>41449</v>
      </c>
      <c r="G10" s="254">
        <v>43712</v>
      </c>
      <c r="H10" s="254">
        <v>51888</v>
      </c>
      <c r="I10" s="254">
        <v>59918</v>
      </c>
      <c r="J10" s="254">
        <v>65157</v>
      </c>
      <c r="K10" s="257">
        <v>65444</v>
      </c>
      <c r="L10" s="304"/>
      <c r="M10" s="219"/>
      <c r="N10" s="256">
        <v>-4.726279236033093E-2</v>
      </c>
      <c r="O10" s="257">
        <v>-1851</v>
      </c>
      <c r="P10" s="258">
        <v>0.11084608581459543</v>
      </c>
      <c r="Q10" s="257">
        <v>4136</v>
      </c>
      <c r="R10" s="258">
        <v>5.4597215855629821E-2</v>
      </c>
      <c r="S10" s="257">
        <v>2263</v>
      </c>
      <c r="T10" s="258">
        <v>0.18704245973645683</v>
      </c>
      <c r="U10" s="257">
        <v>8176</v>
      </c>
      <c r="V10" s="258">
        <v>0.15475639839654631</v>
      </c>
      <c r="W10" s="257">
        <v>8030</v>
      </c>
      <c r="X10" s="258">
        <v>8.7436162755766267E-2</v>
      </c>
      <c r="Y10" s="254">
        <v>5239</v>
      </c>
      <c r="Z10" s="258">
        <v>8.6532075972904687E-2</v>
      </c>
      <c r="AA10" s="257">
        <v>5212</v>
      </c>
    </row>
    <row r="11" spans="1:29" x14ac:dyDescent="0.35">
      <c r="B11" s="303" t="s">
        <v>37</v>
      </c>
      <c r="C11" s="219"/>
      <c r="D11" s="253">
        <v>27579</v>
      </c>
      <c r="E11" s="254">
        <v>30931</v>
      </c>
      <c r="F11" s="254">
        <v>35120</v>
      </c>
      <c r="G11" s="254">
        <v>36982</v>
      </c>
      <c r="H11" s="254">
        <v>40207</v>
      </c>
      <c r="I11" s="254">
        <v>45532</v>
      </c>
      <c r="J11" s="254">
        <v>48068</v>
      </c>
      <c r="K11" s="257">
        <v>48057</v>
      </c>
      <c r="M11" s="222"/>
      <c r="N11" s="256">
        <v>0.12154175278291457</v>
      </c>
      <c r="O11" s="257">
        <v>3352</v>
      </c>
      <c r="P11" s="258">
        <v>0.13543047428146515</v>
      </c>
      <c r="Q11" s="257">
        <v>4189</v>
      </c>
      <c r="R11" s="258">
        <v>5.3018223234624129E-2</v>
      </c>
      <c r="S11" s="257">
        <v>1862</v>
      </c>
      <c r="T11" s="258">
        <v>8.7204586014818064E-2</v>
      </c>
      <c r="U11" s="257">
        <v>3225</v>
      </c>
      <c r="V11" s="258">
        <v>0.13243962494093076</v>
      </c>
      <c r="W11" s="257">
        <v>5325</v>
      </c>
      <c r="X11" s="258">
        <v>5.5697092154967986E-2</v>
      </c>
      <c r="Y11" s="254">
        <v>2536</v>
      </c>
      <c r="Z11" s="258">
        <v>2.1533032905365124E-2</v>
      </c>
      <c r="AA11" s="257">
        <v>1013</v>
      </c>
    </row>
    <row r="12" spans="1:29" x14ac:dyDescent="0.35">
      <c r="B12" s="303" t="s">
        <v>38</v>
      </c>
      <c r="C12" s="219"/>
      <c r="D12" s="253">
        <v>28653</v>
      </c>
      <c r="E12" s="254">
        <v>36929</v>
      </c>
      <c r="F12" s="254">
        <v>39491</v>
      </c>
      <c r="G12" s="254">
        <v>42042</v>
      </c>
      <c r="H12" s="254">
        <v>47979</v>
      </c>
      <c r="I12" s="254">
        <v>52870</v>
      </c>
      <c r="J12" s="254">
        <v>56738</v>
      </c>
      <c r="K12" s="257">
        <v>56982</v>
      </c>
      <c r="M12" s="222"/>
      <c r="N12" s="256">
        <v>0.28883537500436263</v>
      </c>
      <c r="O12" s="257">
        <v>8276</v>
      </c>
      <c r="P12" s="258">
        <v>6.9376370873839077E-2</v>
      </c>
      <c r="Q12" s="257">
        <v>2562</v>
      </c>
      <c r="R12" s="258">
        <v>6.4596996784077376E-2</v>
      </c>
      <c r="S12" s="257">
        <v>2551</v>
      </c>
      <c r="T12" s="258">
        <v>0.14121592693021268</v>
      </c>
      <c r="U12" s="257">
        <v>5937</v>
      </c>
      <c r="V12" s="258">
        <v>0.10194043227245264</v>
      </c>
      <c r="W12" s="257">
        <v>4891</v>
      </c>
      <c r="X12" s="258">
        <v>7.3160582560998666E-2</v>
      </c>
      <c r="Y12" s="254">
        <v>3868</v>
      </c>
      <c r="Z12" s="258">
        <v>6.8860085160661111E-2</v>
      </c>
      <c r="AA12" s="257">
        <v>3671</v>
      </c>
    </row>
    <row r="13" spans="1:29" x14ac:dyDescent="0.35">
      <c r="B13" s="303" t="s">
        <v>6</v>
      </c>
      <c r="C13" s="219"/>
      <c r="D13" s="253">
        <v>24418</v>
      </c>
      <c r="E13" s="254">
        <v>26624</v>
      </c>
      <c r="F13" s="254">
        <v>28747</v>
      </c>
      <c r="G13" s="254">
        <v>38665</v>
      </c>
      <c r="H13" s="254">
        <v>45957</v>
      </c>
      <c r="I13" s="254">
        <v>62165</v>
      </c>
      <c r="J13" s="254">
        <v>75402</v>
      </c>
      <c r="K13" s="257">
        <v>82381</v>
      </c>
      <c r="L13" s="304"/>
      <c r="M13" s="219"/>
      <c r="N13" s="256">
        <v>9.0343189450405426E-2</v>
      </c>
      <c r="O13" s="257">
        <v>2206</v>
      </c>
      <c r="P13" s="258">
        <v>7.9740084134615419E-2</v>
      </c>
      <c r="Q13" s="257">
        <v>2123</v>
      </c>
      <c r="R13" s="258">
        <v>0.34500991407799075</v>
      </c>
      <c r="S13" s="257">
        <v>9918</v>
      </c>
      <c r="T13" s="258">
        <v>0.1885943359627571</v>
      </c>
      <c r="U13" s="257">
        <v>7292</v>
      </c>
      <c r="V13" s="258">
        <v>0.35267750288312993</v>
      </c>
      <c r="W13" s="257">
        <v>16208</v>
      </c>
      <c r="X13" s="258">
        <v>0.21293332260918518</v>
      </c>
      <c r="Y13" s="254">
        <v>13237</v>
      </c>
      <c r="Z13" s="258">
        <v>0.55862264686406204</v>
      </c>
      <c r="AA13" s="257">
        <v>29526</v>
      </c>
      <c r="AC13" s="224"/>
    </row>
    <row r="14" spans="1:29" x14ac:dyDescent="0.35">
      <c r="B14" s="303" t="s">
        <v>5</v>
      </c>
      <c r="C14" s="219"/>
      <c r="D14" s="253">
        <v>26271</v>
      </c>
      <c r="E14" s="254">
        <v>26136</v>
      </c>
      <c r="F14" s="254">
        <v>26969</v>
      </c>
      <c r="G14" s="254">
        <v>27567</v>
      </c>
      <c r="H14" s="254">
        <v>26847</v>
      </c>
      <c r="I14" s="254">
        <v>28654</v>
      </c>
      <c r="J14" s="254">
        <v>28934</v>
      </c>
      <c r="K14" s="257">
        <v>28260</v>
      </c>
      <c r="M14" s="222"/>
      <c r="N14" s="256">
        <v>-5.1387461459403427E-3</v>
      </c>
      <c r="O14" s="257">
        <v>-135</v>
      </c>
      <c r="P14" s="258">
        <v>3.1871747780838788E-2</v>
      </c>
      <c r="Q14" s="257">
        <v>833</v>
      </c>
      <c r="R14" s="258">
        <v>2.2173606733657092E-2</v>
      </c>
      <c r="S14" s="257">
        <v>598</v>
      </c>
      <c r="T14" s="258">
        <v>-2.611818478615735E-2</v>
      </c>
      <c r="U14" s="257">
        <v>-720</v>
      </c>
      <c r="V14" s="258">
        <v>6.7307334152791665E-2</v>
      </c>
      <c r="W14" s="257">
        <v>1807</v>
      </c>
      <c r="X14" s="258">
        <v>9.7717596147135488E-3</v>
      </c>
      <c r="Y14" s="254">
        <v>280</v>
      </c>
      <c r="Z14" s="258">
        <v>4.300081737090844E-3</v>
      </c>
      <c r="AA14" s="257">
        <v>121</v>
      </c>
      <c r="AC14" s="224"/>
    </row>
    <row r="15" spans="1:29" x14ac:dyDescent="0.35">
      <c r="B15" s="303" t="s">
        <v>4</v>
      </c>
      <c r="C15" s="219"/>
      <c r="D15" s="253">
        <v>139852</v>
      </c>
      <c r="E15" s="254">
        <v>141310</v>
      </c>
      <c r="F15" s="254">
        <v>148050</v>
      </c>
      <c r="G15" s="254">
        <v>153910</v>
      </c>
      <c r="H15" s="254">
        <v>168591</v>
      </c>
      <c r="I15" s="254">
        <v>177785</v>
      </c>
      <c r="J15" s="254">
        <v>183946</v>
      </c>
      <c r="K15" s="257">
        <v>180077</v>
      </c>
      <c r="M15" s="222"/>
      <c r="N15" s="256">
        <v>1.0425306752853025E-2</v>
      </c>
      <c r="O15" s="257">
        <v>1458</v>
      </c>
      <c r="P15" s="258">
        <v>4.7696553676314535E-2</v>
      </c>
      <c r="Q15" s="257">
        <v>6740</v>
      </c>
      <c r="R15" s="258">
        <v>3.9581222559945894E-2</v>
      </c>
      <c r="S15" s="257">
        <v>5860</v>
      </c>
      <c r="T15" s="258">
        <v>9.5386914430511283E-2</v>
      </c>
      <c r="U15" s="257">
        <v>14681</v>
      </c>
      <c r="V15" s="258">
        <v>5.4534346436049264E-2</v>
      </c>
      <c r="W15" s="257">
        <v>9194</v>
      </c>
      <c r="X15" s="258">
        <v>3.4654217172427337E-2</v>
      </c>
      <c r="Y15" s="254">
        <v>6161</v>
      </c>
      <c r="Z15" s="258">
        <v>1.3416397944769898E-2</v>
      </c>
      <c r="AA15" s="257">
        <v>2384</v>
      </c>
      <c r="AC15" s="224"/>
    </row>
    <row r="16" spans="1:29" x14ac:dyDescent="0.35">
      <c r="B16" s="303" t="s">
        <v>40</v>
      </c>
      <c r="C16" s="219"/>
      <c r="D16" s="253">
        <v>75685</v>
      </c>
      <c r="E16" s="254">
        <v>73889</v>
      </c>
      <c r="F16" s="254">
        <v>80243</v>
      </c>
      <c r="G16" s="254">
        <v>85666</v>
      </c>
      <c r="H16" s="254">
        <v>97263</v>
      </c>
      <c r="I16" s="254">
        <v>106527</v>
      </c>
      <c r="J16" s="254">
        <v>118432</v>
      </c>
      <c r="K16" s="257">
        <v>117889</v>
      </c>
      <c r="M16" s="222"/>
      <c r="N16" s="256">
        <v>-2.372993327607853E-2</v>
      </c>
      <c r="O16" s="257">
        <v>-1796</v>
      </c>
      <c r="P16" s="258">
        <v>8.5993855648337281E-2</v>
      </c>
      <c r="Q16" s="257">
        <v>6354</v>
      </c>
      <c r="R16" s="258">
        <v>6.7582219009757916E-2</v>
      </c>
      <c r="S16" s="257">
        <v>5423</v>
      </c>
      <c r="T16" s="258">
        <v>0.13537459435481991</v>
      </c>
      <c r="U16" s="257">
        <v>11597</v>
      </c>
      <c r="V16" s="258">
        <v>9.5246907868356878E-2</v>
      </c>
      <c r="W16" s="257">
        <v>9264</v>
      </c>
      <c r="X16" s="258">
        <v>0.11175570512639998</v>
      </c>
      <c r="Y16" s="254">
        <v>11905</v>
      </c>
      <c r="Z16" s="258">
        <v>0.10853150535511102</v>
      </c>
      <c r="AA16" s="257">
        <v>11542</v>
      </c>
      <c r="AC16" s="224"/>
    </row>
    <row r="17" spans="2:31" x14ac:dyDescent="0.35">
      <c r="B17" s="303" t="s">
        <v>41</v>
      </c>
      <c r="C17" s="219"/>
      <c r="D17" s="253">
        <v>203003</v>
      </c>
      <c r="E17" s="254">
        <v>193486</v>
      </c>
      <c r="F17" s="254">
        <v>203102</v>
      </c>
      <c r="G17" s="254">
        <v>227045</v>
      </c>
      <c r="H17" s="254">
        <v>245461</v>
      </c>
      <c r="I17" s="254">
        <v>282812</v>
      </c>
      <c r="J17" s="254">
        <v>308066</v>
      </c>
      <c r="K17" s="257">
        <v>309367</v>
      </c>
      <c r="M17" s="222"/>
      <c r="N17" s="256">
        <v>-4.6881080575163936E-2</v>
      </c>
      <c r="O17" s="257">
        <v>-9517</v>
      </c>
      <c r="P17" s="258">
        <v>4.9698686209854959E-2</v>
      </c>
      <c r="Q17" s="257">
        <v>9616</v>
      </c>
      <c r="R17" s="258">
        <v>0.11788657915727074</v>
      </c>
      <c r="S17" s="257">
        <v>23943</v>
      </c>
      <c r="T17" s="258">
        <v>8.1111673897245051E-2</v>
      </c>
      <c r="U17" s="257">
        <v>18416</v>
      </c>
      <c r="V17" s="258">
        <v>0.15216673931907709</v>
      </c>
      <c r="W17" s="257">
        <v>37351</v>
      </c>
      <c r="X17" s="258">
        <v>8.9296069473713935E-2</v>
      </c>
      <c r="Y17" s="254">
        <v>25254</v>
      </c>
      <c r="Z17" s="258">
        <v>8.2425675888442962E-2</v>
      </c>
      <c r="AA17" s="257">
        <v>23558</v>
      </c>
      <c r="AC17" s="224"/>
    </row>
    <row r="18" spans="2:31" x14ac:dyDescent="0.35">
      <c r="B18" s="303" t="s">
        <v>3</v>
      </c>
      <c r="C18" s="219"/>
      <c r="D18" s="253">
        <v>94194</v>
      </c>
      <c r="E18" s="254">
        <v>109857</v>
      </c>
      <c r="F18" s="254">
        <v>128089</v>
      </c>
      <c r="G18" s="254">
        <v>169532</v>
      </c>
      <c r="H18" s="254">
        <v>200429</v>
      </c>
      <c r="I18" s="254">
        <v>249660</v>
      </c>
      <c r="J18" s="254">
        <v>271458</v>
      </c>
      <c r="K18" s="257">
        <v>271119</v>
      </c>
      <c r="M18" s="222"/>
      <c r="N18" s="256">
        <v>0.1662844767182623</v>
      </c>
      <c r="O18" s="257">
        <v>15663</v>
      </c>
      <c r="P18" s="258">
        <v>0.16596120411079851</v>
      </c>
      <c r="Q18" s="257">
        <v>18232</v>
      </c>
      <c r="R18" s="258">
        <v>0.32354847020431099</v>
      </c>
      <c r="S18" s="257">
        <v>41443</v>
      </c>
      <c r="T18" s="258">
        <v>0.18224877899157677</v>
      </c>
      <c r="U18" s="257">
        <v>30897</v>
      </c>
      <c r="V18" s="258">
        <v>0.24562812766615605</v>
      </c>
      <c r="W18" s="257">
        <v>49231</v>
      </c>
      <c r="X18" s="258">
        <v>8.7310742609949532E-2</v>
      </c>
      <c r="Y18" s="254">
        <v>21798</v>
      </c>
      <c r="Z18" s="258">
        <v>7.7952233085367251E-2</v>
      </c>
      <c r="AA18" s="257">
        <v>19606</v>
      </c>
      <c r="AC18" s="224"/>
    </row>
    <row r="19" spans="2:31" x14ac:dyDescent="0.35">
      <c r="B19" s="303" t="s">
        <v>2</v>
      </c>
      <c r="C19" s="219"/>
      <c r="D19" s="253">
        <v>31136</v>
      </c>
      <c r="E19" s="254">
        <v>31717</v>
      </c>
      <c r="F19" s="254">
        <v>33614</v>
      </c>
      <c r="G19" s="254">
        <v>36559</v>
      </c>
      <c r="H19" s="254">
        <v>40743</v>
      </c>
      <c r="I19" s="254">
        <v>44548</v>
      </c>
      <c r="J19" s="254">
        <v>44892</v>
      </c>
      <c r="K19" s="257">
        <v>43292</v>
      </c>
      <c r="L19" s="304"/>
      <c r="M19" s="219"/>
      <c r="N19" s="256">
        <v>1.8660071942446121E-2</v>
      </c>
      <c r="O19" s="257">
        <v>581</v>
      </c>
      <c r="P19" s="258">
        <v>5.9810196424630258E-2</v>
      </c>
      <c r="Q19" s="257">
        <v>1897</v>
      </c>
      <c r="R19" s="258">
        <v>8.7612304396977425E-2</v>
      </c>
      <c r="S19" s="257">
        <v>2945</v>
      </c>
      <c r="T19" s="258">
        <v>0.11444514346672507</v>
      </c>
      <c r="U19" s="1407">
        <v>4184</v>
      </c>
      <c r="V19" s="258">
        <v>9.3390275630169661E-2</v>
      </c>
      <c r="W19" s="257">
        <v>3805</v>
      </c>
      <c r="X19" s="258">
        <v>7.7220077220077066E-3</v>
      </c>
      <c r="Y19" s="254">
        <v>344</v>
      </c>
      <c r="Z19" s="258">
        <v>-3.154574132492094E-3</v>
      </c>
      <c r="AA19" s="257">
        <v>-137</v>
      </c>
      <c r="AC19" s="224"/>
    </row>
    <row r="20" spans="2:31" x14ac:dyDescent="0.35">
      <c r="B20" s="303" t="s">
        <v>35</v>
      </c>
      <c r="C20" s="219"/>
      <c r="D20" s="253">
        <v>72627</v>
      </c>
      <c r="E20" s="254">
        <v>73730</v>
      </c>
      <c r="F20" s="254">
        <v>77158</v>
      </c>
      <c r="G20" s="254">
        <v>82694</v>
      </c>
      <c r="H20" s="254">
        <v>89704</v>
      </c>
      <c r="I20" s="254">
        <v>105321</v>
      </c>
      <c r="J20" s="254">
        <v>148176</v>
      </c>
      <c r="K20" s="257">
        <v>147616</v>
      </c>
      <c r="M20" s="222"/>
      <c r="N20" s="256">
        <v>1.518718933729879E-2</v>
      </c>
      <c r="O20" s="257">
        <v>1103</v>
      </c>
      <c r="P20" s="258">
        <v>4.6493964464939586E-2</v>
      </c>
      <c r="Q20" s="257">
        <v>3428</v>
      </c>
      <c r="R20" s="258">
        <v>7.1748878923766801E-2</v>
      </c>
      <c r="S20" s="257">
        <v>5536</v>
      </c>
      <c r="T20" s="258">
        <v>8.4770358188018369E-2</v>
      </c>
      <c r="U20" s="257">
        <v>7010</v>
      </c>
      <c r="V20" s="258">
        <v>0.17409480067778471</v>
      </c>
      <c r="W20" s="257">
        <v>15617</v>
      </c>
      <c r="X20" s="258">
        <v>0.40689890904947723</v>
      </c>
      <c r="Y20" s="254">
        <v>42855</v>
      </c>
      <c r="Z20" s="258">
        <v>0.37372158165591829</v>
      </c>
      <c r="AA20" s="257">
        <v>40159</v>
      </c>
      <c r="AC20" s="224"/>
    </row>
    <row r="21" spans="2:31" x14ac:dyDescent="0.35">
      <c r="B21" s="303" t="s">
        <v>42</v>
      </c>
      <c r="C21" s="219"/>
      <c r="D21" s="253">
        <v>187165</v>
      </c>
      <c r="E21" s="254">
        <v>169910</v>
      </c>
      <c r="F21" s="254">
        <v>198080</v>
      </c>
      <c r="G21" s="254">
        <v>218173</v>
      </c>
      <c r="H21" s="254">
        <v>243836</v>
      </c>
      <c r="I21" s="254">
        <v>265876</v>
      </c>
      <c r="J21" s="254">
        <v>298974</v>
      </c>
      <c r="K21" s="257">
        <v>304067</v>
      </c>
      <c r="M21" s="222"/>
      <c r="N21" s="256">
        <v>-9.2191381935725181E-2</v>
      </c>
      <c r="O21" s="257">
        <v>-17255</v>
      </c>
      <c r="P21" s="258">
        <v>0.16579365546465774</v>
      </c>
      <c r="Q21" s="257">
        <v>28170</v>
      </c>
      <c r="R21" s="258">
        <v>0.10143881260096932</v>
      </c>
      <c r="S21" s="257">
        <v>20093</v>
      </c>
      <c r="T21" s="258">
        <v>0.11762683741801228</v>
      </c>
      <c r="U21" s="257">
        <v>25663</v>
      </c>
      <c r="V21" s="258">
        <v>9.0388621860594931E-2</v>
      </c>
      <c r="W21" s="257">
        <v>22040</v>
      </c>
      <c r="X21" s="258">
        <v>0.12448660277723445</v>
      </c>
      <c r="Y21" s="254">
        <v>33098</v>
      </c>
      <c r="Z21" s="258">
        <v>0.15215735607837488</v>
      </c>
      <c r="AA21" s="257">
        <v>40156</v>
      </c>
      <c r="AC21" s="224"/>
    </row>
    <row r="22" spans="2:31" x14ac:dyDescent="0.35">
      <c r="B22" s="303" t="s">
        <v>43</v>
      </c>
      <c r="C22" s="219"/>
      <c r="D22" s="253">
        <v>44054</v>
      </c>
      <c r="E22" s="254">
        <v>44045</v>
      </c>
      <c r="F22" s="254">
        <v>46064</v>
      </c>
      <c r="G22" s="254">
        <v>47227</v>
      </c>
      <c r="H22" s="254">
        <v>50551</v>
      </c>
      <c r="I22" s="254">
        <v>57972</v>
      </c>
      <c r="J22" s="254">
        <v>66770</v>
      </c>
      <c r="K22" s="257">
        <v>66488</v>
      </c>
      <c r="M22" s="222"/>
      <c r="N22" s="256">
        <v>-2.0429472919603064E-4</v>
      </c>
      <c r="O22" s="257">
        <v>-9</v>
      </c>
      <c r="P22" s="258">
        <v>4.5839482347598937E-2</v>
      </c>
      <c r="Q22" s="257">
        <v>2019</v>
      </c>
      <c r="R22" s="258">
        <v>2.5247481764501645E-2</v>
      </c>
      <c r="S22" s="257">
        <v>1163</v>
      </c>
      <c r="T22" s="258">
        <v>7.0383467084506712E-2</v>
      </c>
      <c r="U22" s="257">
        <v>3324</v>
      </c>
      <c r="V22" s="258">
        <v>0.14680223932266423</v>
      </c>
      <c r="W22" s="257">
        <v>7421</v>
      </c>
      <c r="X22" s="258">
        <v>0.15176292003035941</v>
      </c>
      <c r="Y22" s="254">
        <v>8798</v>
      </c>
      <c r="Z22" s="258">
        <v>0.1276224072723573</v>
      </c>
      <c r="AA22" s="257">
        <v>7525</v>
      </c>
      <c r="AC22" s="224"/>
    </row>
    <row r="23" spans="2:31" x14ac:dyDescent="0.35">
      <c r="B23" s="303" t="s">
        <v>44</v>
      </c>
      <c r="C23" s="219"/>
      <c r="D23" s="253">
        <v>17755</v>
      </c>
      <c r="E23" s="254">
        <v>17268</v>
      </c>
      <c r="F23" s="254">
        <v>18123</v>
      </c>
      <c r="G23" s="254">
        <v>20187</v>
      </c>
      <c r="H23" s="254">
        <v>22154</v>
      </c>
      <c r="I23" s="254">
        <v>23151</v>
      </c>
      <c r="J23" s="254">
        <v>25127</v>
      </c>
      <c r="K23" s="257">
        <v>24732</v>
      </c>
      <c r="L23" s="304"/>
      <c r="M23" s="219"/>
      <c r="N23" s="256">
        <v>-2.7428893269501597E-2</v>
      </c>
      <c r="O23" s="257">
        <v>-487</v>
      </c>
      <c r="P23" s="258">
        <v>4.9513551077136952E-2</v>
      </c>
      <c r="Q23" s="257">
        <v>855</v>
      </c>
      <c r="R23" s="258">
        <v>0.11388842906803509</v>
      </c>
      <c r="S23" s="257">
        <v>2064</v>
      </c>
      <c r="T23" s="258">
        <v>9.743894585624413E-2</v>
      </c>
      <c r="U23" s="257">
        <v>1967</v>
      </c>
      <c r="V23" s="258">
        <v>4.5003159700279793E-2</v>
      </c>
      <c r="W23" s="257">
        <v>997</v>
      </c>
      <c r="X23" s="258">
        <v>8.5352684549263591E-2</v>
      </c>
      <c r="Y23" s="254">
        <v>1976</v>
      </c>
      <c r="Z23" s="258">
        <v>9.7980022197558192E-2</v>
      </c>
      <c r="AA23" s="257">
        <v>2207</v>
      </c>
      <c r="AC23" s="224"/>
    </row>
    <row r="24" spans="2:31" x14ac:dyDescent="0.35">
      <c r="B24" s="303" t="s">
        <v>45</v>
      </c>
      <c r="C24" s="219"/>
      <c r="D24" s="253">
        <v>89779</v>
      </c>
      <c r="E24" s="254">
        <v>88748</v>
      </c>
      <c r="F24" s="254">
        <v>89865</v>
      </c>
      <c r="G24" s="254">
        <v>89904</v>
      </c>
      <c r="H24" s="254">
        <v>94658</v>
      </c>
      <c r="I24" s="254">
        <v>100969</v>
      </c>
      <c r="J24" s="254">
        <v>107665</v>
      </c>
      <c r="K24" s="257">
        <v>107152</v>
      </c>
      <c r="M24" s="222"/>
      <c r="N24" s="256">
        <v>-1.1483754552846448E-2</v>
      </c>
      <c r="O24" s="257">
        <v>-1031</v>
      </c>
      <c r="P24" s="258">
        <v>1.2586199125614206E-2</v>
      </c>
      <c r="Q24" s="257">
        <v>1117</v>
      </c>
      <c r="R24" s="258">
        <v>4.3398430979801894E-4</v>
      </c>
      <c r="S24" s="257">
        <v>39</v>
      </c>
      <c r="T24" s="258">
        <v>5.2878626090051561E-2</v>
      </c>
      <c r="U24" s="257">
        <v>4754</v>
      </c>
      <c r="V24" s="258">
        <v>6.6671596695472068E-2</v>
      </c>
      <c r="W24" s="257">
        <v>6311</v>
      </c>
      <c r="X24" s="258">
        <v>6.6317384543770785E-2</v>
      </c>
      <c r="Y24" s="254">
        <v>6696</v>
      </c>
      <c r="Z24" s="258">
        <v>5.8458620621530288E-2</v>
      </c>
      <c r="AA24" s="257">
        <v>5918</v>
      </c>
      <c r="AC24" s="224"/>
    </row>
    <row r="25" spans="2:31" x14ac:dyDescent="0.35">
      <c r="B25" s="303" t="s">
        <v>46</v>
      </c>
      <c r="C25" s="219"/>
      <c r="D25" s="253">
        <v>12152</v>
      </c>
      <c r="E25" s="254">
        <v>11213</v>
      </c>
      <c r="F25" s="254">
        <v>11764</v>
      </c>
      <c r="G25" s="254">
        <v>12841</v>
      </c>
      <c r="H25" s="254">
        <v>13957</v>
      </c>
      <c r="I25" s="254">
        <v>14234</v>
      </c>
      <c r="J25" s="254">
        <v>14917</v>
      </c>
      <c r="K25" s="257">
        <v>14727</v>
      </c>
      <c r="M25" s="222"/>
      <c r="N25" s="256">
        <v>-7.7271231073074431E-2</v>
      </c>
      <c r="O25" s="257">
        <v>-939</v>
      </c>
      <c r="P25" s="258">
        <v>4.9139391777401231E-2</v>
      </c>
      <c r="Q25" s="257">
        <v>551</v>
      </c>
      <c r="R25" s="258">
        <v>9.1550493029581848E-2</v>
      </c>
      <c r="S25" s="257">
        <v>1077</v>
      </c>
      <c r="T25" s="258">
        <v>8.6909119227474463E-2</v>
      </c>
      <c r="U25" s="257">
        <v>1116</v>
      </c>
      <c r="V25" s="258">
        <v>1.9846671920899839E-2</v>
      </c>
      <c r="W25" s="257">
        <v>277</v>
      </c>
      <c r="X25" s="258">
        <v>4.79837009976114E-2</v>
      </c>
      <c r="Y25" s="254">
        <v>683</v>
      </c>
      <c r="Z25" s="258">
        <v>2.9860139860139912E-2</v>
      </c>
      <c r="AA25" s="257">
        <v>427</v>
      </c>
      <c r="AC25" s="224"/>
    </row>
    <row r="26" spans="2:31" x14ac:dyDescent="0.35">
      <c r="B26" s="305" t="s">
        <v>1</v>
      </c>
      <c r="C26" s="219"/>
      <c r="D26" s="260">
        <v>3873</v>
      </c>
      <c r="E26" s="261">
        <v>3677</v>
      </c>
      <c r="F26" s="261">
        <v>3992</v>
      </c>
      <c r="G26" s="261">
        <v>4310</v>
      </c>
      <c r="H26" s="261">
        <v>4565</v>
      </c>
      <c r="I26" s="261">
        <v>4910</v>
      </c>
      <c r="J26" s="261">
        <v>5243</v>
      </c>
      <c r="K26" s="265">
        <v>5311</v>
      </c>
      <c r="L26" s="1221"/>
      <c r="M26" s="219"/>
      <c r="N26" s="264">
        <v>-5.060676478182291E-2</v>
      </c>
      <c r="O26" s="265">
        <v>-196</v>
      </c>
      <c r="P26" s="266">
        <v>8.5667663856404674E-2</v>
      </c>
      <c r="Q26" s="265">
        <v>315</v>
      </c>
      <c r="R26" s="266">
        <v>7.965931863727449E-2</v>
      </c>
      <c r="S26" s="265">
        <v>318</v>
      </c>
      <c r="T26" s="266">
        <v>5.9164733178654227E-2</v>
      </c>
      <c r="U26" s="265">
        <v>255</v>
      </c>
      <c r="V26" s="266">
        <v>7.5575027382256188E-2</v>
      </c>
      <c r="W26" s="265">
        <v>345</v>
      </c>
      <c r="X26" s="266">
        <v>6.7820773930753475E-2</v>
      </c>
      <c r="Y26" s="261">
        <v>333</v>
      </c>
      <c r="Z26" s="266">
        <v>7.7719155844155896E-2</v>
      </c>
      <c r="AA26" s="265">
        <v>383</v>
      </c>
      <c r="AC26" s="224"/>
      <c r="AD26" s="224"/>
      <c r="AE26" s="286"/>
    </row>
    <row r="27" spans="2:31" x14ac:dyDescent="0.35">
      <c r="B27" s="235" t="s">
        <v>0</v>
      </c>
      <c r="C27" s="219"/>
      <c r="D27" s="1222">
        <v>1411021</v>
      </c>
      <c r="E27" s="306">
        <v>1427207</v>
      </c>
      <c r="F27" s="307">
        <v>1569205</v>
      </c>
      <c r="G27" s="306">
        <v>1727429</v>
      </c>
      <c r="H27" s="307">
        <v>1906051</v>
      </c>
      <c r="I27" s="306">
        <v>2125145</v>
      </c>
      <c r="J27" s="306">
        <v>2391346</v>
      </c>
      <c r="K27" s="306">
        <f t="shared" ref="K27" si="0">SUM(K9:K26)</f>
        <v>2397272</v>
      </c>
      <c r="L27" s="308"/>
      <c r="M27" s="222"/>
      <c r="N27" s="240">
        <f t="shared" ref="N27" si="1">E27/D27-1</f>
        <v>1.1471126227037054E-2</v>
      </c>
      <c r="O27" s="241">
        <f t="shared" ref="O27" si="2">E27-D27</f>
        <v>16186</v>
      </c>
      <c r="P27" s="242">
        <f t="shared" ref="P27" si="3">F27/E27-1</f>
        <v>9.9493626362538778E-2</v>
      </c>
      <c r="Q27" s="243">
        <f t="shared" ref="Q27" si="4">F27-E27</f>
        <v>141998</v>
      </c>
      <c r="R27" s="242">
        <f t="shared" ref="R27" si="5">G27/F27-1</f>
        <v>0.10083067540569912</v>
      </c>
      <c r="S27" s="237">
        <f t="shared" ref="S27" si="6">G27-F27</f>
        <v>158224</v>
      </c>
      <c r="T27" s="242">
        <f t="shared" ref="T27" si="7">H27/G27-1</f>
        <v>0.10340338155721596</v>
      </c>
      <c r="U27" s="243">
        <f t="shared" ref="U27" si="8">H27-G27</f>
        <v>178622</v>
      </c>
      <c r="V27" s="309">
        <f>I27/H27-1</f>
        <v>0.11494655704385659</v>
      </c>
      <c r="W27" s="237">
        <f>I27-H27</f>
        <v>219094</v>
      </c>
      <c r="X27" s="309">
        <v>0.12526251149921541</v>
      </c>
      <c r="Y27" s="237">
        <v>266201</v>
      </c>
      <c r="Z27" s="242">
        <v>0.12760213942580179</v>
      </c>
      <c r="AA27" s="243">
        <v>271281</v>
      </c>
    </row>
    <row r="28" spans="2:31" x14ac:dyDescent="0.3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EVO_prest!D9:K9</xm:f>
              <xm:sqref>L9</xm:sqref>
            </x14:sparkline>
            <x14:sparkline>
              <xm:f>EVO_prest!D10:K10</xm:f>
              <xm:sqref>L10</xm:sqref>
            </x14:sparkline>
            <x14:sparkline>
              <xm:f>EVO_prest!D11:K11</xm:f>
              <xm:sqref>L11</xm:sqref>
            </x14:sparkline>
            <x14:sparkline>
              <xm:f>EVO_prest!D12:K12</xm:f>
              <xm:sqref>L12</xm:sqref>
            </x14:sparkline>
            <x14:sparkline>
              <xm:f>EVO_prest!D13:K13</xm:f>
              <xm:sqref>L13</xm:sqref>
            </x14:sparkline>
            <x14:sparkline>
              <xm:f>EVO_prest!D14:K14</xm:f>
              <xm:sqref>L14</xm:sqref>
            </x14:sparkline>
            <x14:sparkline>
              <xm:f>EVO_prest!D15:K15</xm:f>
              <xm:sqref>L15</xm:sqref>
            </x14:sparkline>
            <x14:sparkline>
              <xm:f>EVO_prest!D16:K16</xm:f>
              <xm:sqref>L16</xm:sqref>
            </x14:sparkline>
            <x14:sparkline>
              <xm:f>EVO_prest!D17:K17</xm:f>
              <xm:sqref>L17</xm:sqref>
            </x14:sparkline>
            <x14:sparkline>
              <xm:f>EVO_prest!D18:K18</xm:f>
              <xm:sqref>L18</xm:sqref>
            </x14:sparkline>
            <x14:sparkline>
              <xm:f>EVO_prest!D19:K19</xm:f>
              <xm:sqref>L19</xm:sqref>
            </x14:sparkline>
            <x14:sparkline>
              <xm:f>EVO_prest!D20:K20</xm:f>
              <xm:sqref>L20</xm:sqref>
            </x14:sparkline>
            <x14:sparkline>
              <xm:f>EVO_prest!D21:K21</xm:f>
              <xm:sqref>L21</xm:sqref>
            </x14:sparkline>
            <x14:sparkline>
              <xm:f>EVO_prest!D22:K22</xm:f>
              <xm:sqref>L22</xm:sqref>
            </x14:sparkline>
            <x14:sparkline>
              <xm:f>EVO_prest!D23:K23</xm:f>
              <xm:sqref>L23</xm:sqref>
            </x14:sparkline>
            <x14:sparkline>
              <xm:f>EVO_prest!D24:K24</xm:f>
              <xm:sqref>L24</xm:sqref>
            </x14:sparkline>
            <x14:sparkline>
              <xm:f>EVO_prest!D25:K25</xm:f>
              <xm:sqref>L25</xm:sqref>
            </x14:sparkline>
            <x14:sparkline>
              <xm:f>EVO_prest!D26:K26</xm:f>
              <xm:sqref>L26</xm:sqref>
            </x14:sparkline>
            <x14:sparkline>
              <xm:f>EVO_prest!D27:K27</xm:f>
              <xm:sqref>L27</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53"/>
      <c r="C2" s="1453"/>
    </row>
    <row r="3" spans="1:53" s="345" customFormat="1" ht="4.5" customHeight="1" x14ac:dyDescent="0.25">
      <c r="B3" s="1454"/>
      <c r="C3" s="1454"/>
    </row>
    <row r="4" spans="1:53" s="345" customFormat="1" ht="17.25" customHeight="1" x14ac:dyDescent="0.25">
      <c r="A4" s="1455" t="s">
        <v>390</v>
      </c>
      <c r="B4" s="1455"/>
      <c r="C4" s="1455"/>
      <c r="D4" s="1455"/>
      <c r="E4" s="1455"/>
      <c r="F4" s="1455"/>
      <c r="G4" s="1455"/>
      <c r="H4" s="1455"/>
      <c r="I4" s="1455"/>
      <c r="J4" s="1455"/>
      <c r="K4" s="1455"/>
      <c r="L4" s="1455"/>
      <c r="M4" s="1455"/>
      <c r="N4" s="1455"/>
      <c r="O4" s="1455"/>
      <c r="P4" s="1455"/>
      <c r="Q4" s="1455"/>
      <c r="R4" s="1455"/>
      <c r="S4" s="1455"/>
      <c r="T4" s="1455"/>
      <c r="U4" s="1455"/>
      <c r="V4" s="1455"/>
      <c r="W4" s="1455"/>
      <c r="X4" s="1455"/>
      <c r="Y4" s="1455"/>
      <c r="Z4" s="1455"/>
      <c r="AA4" s="1455"/>
      <c r="AB4" s="1455"/>
      <c r="AC4" s="1455"/>
    </row>
    <row r="5" spans="1:53" s="345" customFormat="1" ht="17.25" customHeight="1" x14ac:dyDescent="0.25">
      <c r="B5" s="1456"/>
      <c r="C5" s="1456"/>
      <c r="D5" s="1456"/>
      <c r="E5" s="1456"/>
      <c r="F5" s="1456"/>
      <c r="G5" s="1456"/>
      <c r="H5" s="1456"/>
      <c r="I5" s="1456"/>
      <c r="J5" s="1456"/>
      <c r="K5" s="1456"/>
      <c r="L5" s="1456"/>
      <c r="M5" s="1456"/>
      <c r="N5" s="1456"/>
      <c r="O5" s="1456"/>
      <c r="P5" s="1456"/>
      <c r="Q5" s="1456"/>
      <c r="R5" s="1456"/>
      <c r="S5" s="1456"/>
      <c r="T5" s="1456"/>
      <c r="U5" s="1456"/>
      <c r="V5" s="1456"/>
      <c r="W5" s="1456"/>
      <c r="X5" s="1456"/>
      <c r="Y5" s="1456"/>
      <c r="Z5" s="1456"/>
      <c r="AA5" s="1456"/>
      <c r="AB5" s="1456"/>
      <c r="AC5" s="1456"/>
    </row>
    <row r="6" spans="1:53" s="345" customFormat="1" ht="6" customHeight="1" x14ac:dyDescent="0.25"/>
    <row r="7" spans="1:53" s="322" customFormat="1" ht="12.75" customHeight="1" x14ac:dyDescent="0.25">
      <c r="A7" s="316"/>
      <c r="B7" s="1457" t="s">
        <v>12</v>
      </c>
      <c r="C7" s="317"/>
      <c r="D7" s="1460" t="s">
        <v>472</v>
      </c>
      <c r="E7" s="1461"/>
      <c r="F7" s="1461"/>
      <c r="G7" s="1461"/>
      <c r="H7" s="1461"/>
      <c r="I7" s="318"/>
      <c r="J7" s="1464"/>
      <c r="K7" s="1464"/>
      <c r="L7" s="1464"/>
      <c r="M7" s="1464"/>
      <c r="N7" s="1464"/>
      <c r="O7" s="1464"/>
      <c r="P7" s="318"/>
      <c r="Q7" s="1464"/>
      <c r="R7" s="1464"/>
      <c r="S7" s="1464"/>
      <c r="T7" s="1464"/>
      <c r="U7" s="1464"/>
      <c r="V7" s="1464"/>
      <c r="W7" s="318"/>
      <c r="X7" s="1464"/>
      <c r="Y7" s="1464"/>
      <c r="Z7" s="1464"/>
      <c r="AA7" s="1464"/>
      <c r="AB7" s="1464"/>
      <c r="AC7" s="1465"/>
      <c r="AD7" s="319"/>
      <c r="AE7" s="319"/>
      <c r="AF7" s="320"/>
      <c r="AG7" s="320"/>
      <c r="AH7" s="320"/>
      <c r="AI7" s="320"/>
      <c r="AJ7" s="320"/>
      <c r="AK7" s="320"/>
      <c r="AL7" s="321"/>
    </row>
    <row r="8" spans="1:53" s="322" customFormat="1" ht="33.75" customHeight="1" x14ac:dyDescent="0.25">
      <c r="A8" s="316"/>
      <c r="B8" s="1458"/>
      <c r="C8" s="317"/>
      <c r="D8" s="1462"/>
      <c r="E8" s="1463"/>
      <c r="F8" s="1463"/>
      <c r="G8" s="1463"/>
      <c r="H8" s="1463"/>
      <c r="I8" s="323"/>
      <c r="J8" s="1466" t="s">
        <v>213</v>
      </c>
      <c r="K8" s="1467"/>
      <c r="L8" s="1467"/>
      <c r="M8" s="1467"/>
      <c r="N8" s="1467"/>
      <c r="O8" s="1468"/>
      <c r="P8" s="317"/>
      <c r="Q8" s="1466" t="s">
        <v>214</v>
      </c>
      <c r="R8" s="1467"/>
      <c r="S8" s="1467"/>
      <c r="T8" s="1467"/>
      <c r="U8" s="1467"/>
      <c r="V8" s="1468"/>
      <c r="W8" s="317"/>
      <c r="X8" s="1466" t="s">
        <v>215</v>
      </c>
      <c r="Y8" s="1467"/>
      <c r="Z8" s="1467"/>
      <c r="AA8" s="1467"/>
      <c r="AB8" s="1467"/>
      <c r="AC8" s="1468"/>
      <c r="AD8" s="319"/>
      <c r="AE8" s="319"/>
      <c r="AF8" s="320"/>
      <c r="AG8" s="320"/>
      <c r="AH8" s="320"/>
      <c r="AI8" s="320"/>
      <c r="AJ8" s="320"/>
      <c r="AK8" s="320"/>
      <c r="AL8" s="321"/>
    </row>
    <row r="9" spans="1:53" s="322" customFormat="1" ht="21.75" customHeight="1" x14ac:dyDescent="0.25">
      <c r="A9" s="316"/>
      <c r="B9" s="1458"/>
      <c r="C9" s="317"/>
      <c r="D9" s="1469" t="s">
        <v>9</v>
      </c>
      <c r="E9" s="1470" t="s">
        <v>24</v>
      </c>
      <c r="F9" s="1471"/>
      <c r="G9" s="1470" t="s">
        <v>23</v>
      </c>
      <c r="H9" s="1472"/>
      <c r="I9" s="323"/>
      <c r="J9" s="1449" t="s">
        <v>9</v>
      </c>
      <c r="K9" s="1443" t="s">
        <v>211</v>
      </c>
      <c r="L9" s="1445" t="s">
        <v>24</v>
      </c>
      <c r="M9" s="1446"/>
      <c r="N9" s="1447" t="s">
        <v>23</v>
      </c>
      <c r="O9" s="1448"/>
      <c r="P9" s="317"/>
      <c r="Q9" s="1449" t="s">
        <v>9</v>
      </c>
      <c r="R9" s="1443" t="s">
        <v>211</v>
      </c>
      <c r="S9" s="1445" t="s">
        <v>24</v>
      </c>
      <c r="T9" s="1446"/>
      <c r="U9" s="1447" t="s">
        <v>23</v>
      </c>
      <c r="V9" s="1448"/>
      <c r="W9" s="317"/>
      <c r="X9" s="1449" t="s">
        <v>9</v>
      </c>
      <c r="Y9" s="1443" t="s">
        <v>211</v>
      </c>
      <c r="Z9" s="1445" t="s">
        <v>24</v>
      </c>
      <c r="AA9" s="1446"/>
      <c r="AB9" s="1447" t="s">
        <v>23</v>
      </c>
      <c r="AC9" s="1448"/>
      <c r="AD9" s="319"/>
      <c r="AE9" s="319"/>
      <c r="AF9" s="320"/>
      <c r="AG9" s="320"/>
      <c r="AH9" s="320"/>
      <c r="AI9" s="320"/>
      <c r="AJ9" s="320"/>
      <c r="AK9" s="320"/>
      <c r="AL9" s="321"/>
    </row>
    <row r="10" spans="1:53" s="322" customFormat="1" ht="36.75" customHeight="1" x14ac:dyDescent="0.25">
      <c r="A10" s="316"/>
      <c r="B10" s="1459"/>
      <c r="C10" s="317"/>
      <c r="D10" s="1450"/>
      <c r="E10" s="407" t="s">
        <v>9</v>
      </c>
      <c r="F10" s="403" t="s">
        <v>211</v>
      </c>
      <c r="G10" s="406" t="s">
        <v>9</v>
      </c>
      <c r="H10" s="886" t="s">
        <v>211</v>
      </c>
      <c r="I10" s="346"/>
      <c r="J10" s="1450"/>
      <c r="K10" s="1444"/>
      <c r="L10" s="404" t="s">
        <v>9</v>
      </c>
      <c r="M10" s="403" t="s">
        <v>212</v>
      </c>
      <c r="N10" s="407" t="s">
        <v>9</v>
      </c>
      <c r="O10" s="402" t="s">
        <v>212</v>
      </c>
      <c r="P10" s="347"/>
      <c r="Q10" s="1450"/>
      <c r="R10" s="1444"/>
      <c r="S10" s="404" t="s">
        <v>9</v>
      </c>
      <c r="T10" s="403" t="s">
        <v>212</v>
      </c>
      <c r="U10" s="407" t="s">
        <v>9</v>
      </c>
      <c r="V10" s="402" t="s">
        <v>212</v>
      </c>
      <c r="W10" s="347"/>
      <c r="X10" s="1450"/>
      <c r="Y10" s="1444"/>
      <c r="Z10" s="404" t="s">
        <v>9</v>
      </c>
      <c r="AA10" s="403" t="s">
        <v>212</v>
      </c>
      <c r="AB10" s="407" t="s">
        <v>9</v>
      </c>
      <c r="AC10" s="402" t="s">
        <v>212</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8676713</v>
      </c>
      <c r="E12" s="352">
        <f>L12+S12+Z12</f>
        <v>4407606</v>
      </c>
      <c r="F12" s="353">
        <f>E12/$D12*100</f>
        <v>50.798107532195658</v>
      </c>
      <c r="G12" s="352">
        <f>N12+U12+AB12</f>
        <v>4269107</v>
      </c>
      <c r="H12" s="354">
        <f>G12/$D12*100</f>
        <v>49.201892467804342</v>
      </c>
      <c r="I12" s="350"/>
      <c r="J12" s="355">
        <f>L12+N12</f>
        <v>7017124</v>
      </c>
      <c r="K12" s="356">
        <f>J12/$D12*100</f>
        <v>80.873067946352492</v>
      </c>
      <c r="L12" s="357">
        <v>3480746</v>
      </c>
      <c r="M12" s="353">
        <v>49.603598283285287</v>
      </c>
      <c r="N12" s="357">
        <v>3536378</v>
      </c>
      <c r="O12" s="358">
        <v>50.396401716714713</v>
      </c>
      <c r="P12" s="350"/>
      <c r="Q12" s="355">
        <v>1209620</v>
      </c>
      <c r="R12" s="356">
        <v>13.94099355366485</v>
      </c>
      <c r="S12" s="357">
        <v>646637</v>
      </c>
      <c r="T12" s="353">
        <v>53.457862799887565</v>
      </c>
      <c r="U12" s="357">
        <v>562983</v>
      </c>
      <c r="V12" s="358">
        <v>46.542137200112435</v>
      </c>
      <c r="W12" s="350"/>
      <c r="X12" s="355">
        <v>449969</v>
      </c>
      <c r="Y12" s="356">
        <v>5.1859384999826545</v>
      </c>
      <c r="Z12" s="357">
        <v>280223</v>
      </c>
      <c r="AA12" s="353">
        <v>62.276067906900259</v>
      </c>
      <c r="AB12" s="357">
        <v>169746</v>
      </c>
      <c r="AC12" s="358">
        <f t="shared" ref="AC12:AC29" si="0">AB12/$X12*100</f>
        <v>37.723932093099748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1364621</v>
      </c>
      <c r="E13" s="365">
        <f t="shared" ref="E13:E29" si="2">L13+S13+Z13</f>
        <v>687834</v>
      </c>
      <c r="F13" s="366">
        <f t="shared" ref="F13:H28" si="3">E13/$D13*100</f>
        <v>50.404764399785726</v>
      </c>
      <c r="G13" s="365">
        <f t="shared" ref="G13:G29" si="4">N13+U13+AB13</f>
        <v>676787</v>
      </c>
      <c r="H13" s="367">
        <f t="shared" si="3"/>
        <v>49.595235600214274</v>
      </c>
      <c r="I13" s="350"/>
      <c r="J13" s="368">
        <f t="shared" ref="J13:J29" si="5">L13+N13</f>
        <v>1056198</v>
      </c>
      <c r="K13" s="369">
        <f t="shared" ref="K13:K29" si="6">J13/$D13*100</f>
        <v>77.398633027045605</v>
      </c>
      <c r="L13" s="370">
        <v>515388</v>
      </c>
      <c r="M13" s="371">
        <v>48.796532468344004</v>
      </c>
      <c r="N13" s="370">
        <v>540810</v>
      </c>
      <c r="O13" s="372">
        <v>51.203467531656003</v>
      </c>
      <c r="P13" s="350"/>
      <c r="Q13" s="368">
        <v>209772</v>
      </c>
      <c r="R13" s="369">
        <v>15.372180261039512</v>
      </c>
      <c r="S13" s="370">
        <v>111197</v>
      </c>
      <c r="T13" s="371">
        <v>53.008504471521455</v>
      </c>
      <c r="U13" s="370">
        <v>98575</v>
      </c>
      <c r="V13" s="372">
        <v>46.991495528478538</v>
      </c>
      <c r="W13" s="350"/>
      <c r="X13" s="368">
        <v>98651</v>
      </c>
      <c r="Y13" s="369">
        <v>7.2291867119148838</v>
      </c>
      <c r="Z13" s="370">
        <v>61249</v>
      </c>
      <c r="AA13" s="371">
        <v>62.086547526127454</v>
      </c>
      <c r="AB13" s="370">
        <v>37402</v>
      </c>
      <c r="AC13" s="372">
        <f t="shared" si="0"/>
        <v>37.913452473872539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1015128</v>
      </c>
      <c r="E14" s="365">
        <f t="shared" si="2"/>
        <v>530617</v>
      </c>
      <c r="F14" s="366">
        <f t="shared" si="3"/>
        <v>52.270945141893435</v>
      </c>
      <c r="G14" s="365">
        <f t="shared" si="4"/>
        <v>484511</v>
      </c>
      <c r="H14" s="367">
        <f t="shared" si="3"/>
        <v>47.729054858106565</v>
      </c>
      <c r="I14" s="350"/>
      <c r="J14" s="368">
        <f t="shared" si="5"/>
        <v>727225</v>
      </c>
      <c r="K14" s="369">
        <f t="shared" si="6"/>
        <v>71.638749005051579</v>
      </c>
      <c r="L14" s="370">
        <v>364896</v>
      </c>
      <c r="M14" s="371">
        <v>50.17649283234212</v>
      </c>
      <c r="N14" s="370">
        <v>362329</v>
      </c>
      <c r="O14" s="372">
        <v>49.82350716765788</v>
      </c>
      <c r="P14" s="350"/>
      <c r="Q14" s="368">
        <v>201425</v>
      </c>
      <c r="R14" s="369">
        <v>19.842325302818956</v>
      </c>
      <c r="S14" s="370">
        <v>110051</v>
      </c>
      <c r="T14" s="371">
        <v>54.636216954201309</v>
      </c>
      <c r="U14" s="370">
        <v>91374</v>
      </c>
      <c r="V14" s="372">
        <v>45.363783045798684</v>
      </c>
      <c r="W14" s="350"/>
      <c r="X14" s="368">
        <v>86478</v>
      </c>
      <c r="Y14" s="369">
        <v>8.518925692129466</v>
      </c>
      <c r="Z14" s="370">
        <v>55670</v>
      </c>
      <c r="AA14" s="371">
        <v>64.374754272763013</v>
      </c>
      <c r="AB14" s="370">
        <v>30808</v>
      </c>
      <c r="AC14" s="372">
        <f t="shared" si="0"/>
        <v>35.625245727236987</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1249844</v>
      </c>
      <c r="E15" s="365">
        <f t="shared" si="2"/>
        <v>627171</v>
      </c>
      <c r="F15" s="366">
        <f t="shared" si="3"/>
        <v>50.179942456818615</v>
      </c>
      <c r="G15" s="365">
        <f t="shared" si="4"/>
        <v>622673</v>
      </c>
      <c r="H15" s="367">
        <f t="shared" si="3"/>
        <v>49.820057543181392</v>
      </c>
      <c r="I15" s="350"/>
      <c r="J15" s="368">
        <f t="shared" si="5"/>
        <v>1039347</v>
      </c>
      <c r="K15" s="369">
        <f t="shared" si="6"/>
        <v>83.158138135639319</v>
      </c>
      <c r="L15" s="370">
        <v>510430</v>
      </c>
      <c r="M15" s="371">
        <v>49.110643509819148</v>
      </c>
      <c r="N15" s="370">
        <v>528917</v>
      </c>
      <c r="O15" s="372">
        <v>50.889356490180859</v>
      </c>
      <c r="P15" s="350"/>
      <c r="Q15" s="368">
        <v>154160</v>
      </c>
      <c r="R15" s="369">
        <v>12.334339325547829</v>
      </c>
      <c r="S15" s="370">
        <v>82120</v>
      </c>
      <c r="T15" s="371">
        <v>53.269330565646079</v>
      </c>
      <c r="U15" s="370">
        <v>72040</v>
      </c>
      <c r="V15" s="372">
        <v>46.730669434353914</v>
      </c>
      <c r="W15" s="350"/>
      <c r="X15" s="368">
        <v>56337</v>
      </c>
      <c r="Y15" s="369">
        <v>4.5075225388128439</v>
      </c>
      <c r="Z15" s="370">
        <v>34621</v>
      </c>
      <c r="AA15" s="371">
        <v>61.453396524486571</v>
      </c>
      <c r="AB15" s="370">
        <v>21716</v>
      </c>
      <c r="AC15" s="372">
        <f t="shared" si="0"/>
        <v>38.546603475513429</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2258866</v>
      </c>
      <c r="E16" s="365">
        <f t="shared" si="2"/>
        <v>1144045</v>
      </c>
      <c r="F16" s="366">
        <f t="shared" si="3"/>
        <v>50.646873254101834</v>
      </c>
      <c r="G16" s="365">
        <f t="shared" si="4"/>
        <v>1114821</v>
      </c>
      <c r="H16" s="367">
        <f t="shared" si="3"/>
        <v>49.353126745898166</v>
      </c>
      <c r="I16" s="350"/>
      <c r="J16" s="368">
        <f t="shared" si="5"/>
        <v>1848033</v>
      </c>
      <c r="K16" s="369">
        <f t="shared" si="6"/>
        <v>81.812422693510811</v>
      </c>
      <c r="L16" s="370">
        <v>918095</v>
      </c>
      <c r="M16" s="371">
        <v>49.679578232639784</v>
      </c>
      <c r="N16" s="370">
        <v>929938</v>
      </c>
      <c r="O16" s="372">
        <v>50.320421767360216</v>
      </c>
      <c r="P16" s="350"/>
      <c r="Q16" s="368">
        <v>305526</v>
      </c>
      <c r="R16" s="369">
        <v>13.525636314858872</v>
      </c>
      <c r="S16" s="370">
        <v>161601</v>
      </c>
      <c r="T16" s="371">
        <v>52.892716168182083</v>
      </c>
      <c r="U16" s="370">
        <v>143925</v>
      </c>
      <c r="V16" s="372">
        <v>47.107283831817917</v>
      </c>
      <c r="W16" s="350"/>
      <c r="X16" s="368">
        <v>105307</v>
      </c>
      <c r="Y16" s="369">
        <v>4.6619409916303134</v>
      </c>
      <c r="Z16" s="370">
        <v>64349</v>
      </c>
      <c r="AA16" s="371">
        <v>61.106099309637543</v>
      </c>
      <c r="AB16" s="370">
        <v>40958</v>
      </c>
      <c r="AC16" s="372">
        <f t="shared" si="0"/>
        <v>38.893900690362464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593623</v>
      </c>
      <c r="E17" s="375">
        <f t="shared" si="2"/>
        <v>306163</v>
      </c>
      <c r="F17" s="376">
        <f t="shared" si="3"/>
        <v>51.575326427715908</v>
      </c>
      <c r="G17" s="375">
        <f t="shared" si="4"/>
        <v>287460</v>
      </c>
      <c r="H17" s="367">
        <f t="shared" si="3"/>
        <v>48.424673572284092</v>
      </c>
      <c r="I17" s="350"/>
      <c r="J17" s="377">
        <f t="shared" si="5"/>
        <v>448079</v>
      </c>
      <c r="K17" s="378">
        <f t="shared" si="6"/>
        <v>75.482082062184247</v>
      </c>
      <c r="L17" s="375">
        <v>223780</v>
      </c>
      <c r="M17" s="376">
        <v>49.942086105351954</v>
      </c>
      <c r="N17" s="375">
        <v>224299</v>
      </c>
      <c r="O17" s="372">
        <v>50.057913894648046</v>
      </c>
      <c r="P17" s="350"/>
      <c r="Q17" s="377">
        <v>103380</v>
      </c>
      <c r="R17" s="378">
        <v>17.415093417876328</v>
      </c>
      <c r="S17" s="375">
        <v>55313</v>
      </c>
      <c r="T17" s="376">
        <v>53.504546333913716</v>
      </c>
      <c r="U17" s="375">
        <v>48067</v>
      </c>
      <c r="V17" s="372">
        <v>46.495453666086284</v>
      </c>
      <c r="W17" s="350"/>
      <c r="X17" s="377">
        <v>42164</v>
      </c>
      <c r="Y17" s="378">
        <v>7.1028245199394231</v>
      </c>
      <c r="Z17" s="375">
        <v>27070</v>
      </c>
      <c r="AA17" s="376">
        <v>64.201688644341147</v>
      </c>
      <c r="AB17" s="375">
        <v>15094</v>
      </c>
      <c r="AC17" s="372">
        <f t="shared" si="0"/>
        <v>35.798311355658861</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2401221</v>
      </c>
      <c r="E18" s="365">
        <f t="shared" si="2"/>
        <v>1218323</v>
      </c>
      <c r="F18" s="366">
        <f t="shared" si="3"/>
        <v>50.737645556156643</v>
      </c>
      <c r="G18" s="365">
        <f t="shared" si="4"/>
        <v>1182898</v>
      </c>
      <c r="H18" s="367">
        <f t="shared" si="3"/>
        <v>49.262354443843357</v>
      </c>
      <c r="I18" s="350"/>
      <c r="J18" s="368">
        <f t="shared" si="5"/>
        <v>1746772</v>
      </c>
      <c r="K18" s="369">
        <f t="shared" si="6"/>
        <v>72.745157567754077</v>
      </c>
      <c r="L18" s="370">
        <v>858674</v>
      </c>
      <c r="M18" s="371">
        <v>49.157760715193511</v>
      </c>
      <c r="N18" s="370">
        <v>888098</v>
      </c>
      <c r="O18" s="372">
        <v>50.842239284806489</v>
      </c>
      <c r="P18" s="350"/>
      <c r="Q18" s="368">
        <v>430931</v>
      </c>
      <c r="R18" s="369">
        <v>17.946328138892671</v>
      </c>
      <c r="S18" s="370">
        <v>221597</v>
      </c>
      <c r="T18" s="371">
        <v>51.422849597731421</v>
      </c>
      <c r="U18" s="370">
        <v>209334</v>
      </c>
      <c r="V18" s="372">
        <v>48.577150402268579</v>
      </c>
      <c r="W18" s="350"/>
      <c r="X18" s="368">
        <v>223518</v>
      </c>
      <c r="Y18" s="369">
        <v>9.308514293353257</v>
      </c>
      <c r="Z18" s="370">
        <v>138052</v>
      </c>
      <c r="AA18" s="371">
        <v>61.763258440036154</v>
      </c>
      <c r="AB18" s="370">
        <v>85466</v>
      </c>
      <c r="AC18" s="372">
        <f t="shared" si="0"/>
        <v>38.236741559963846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2126378</v>
      </c>
      <c r="E19" s="365">
        <f t="shared" si="2"/>
        <v>1058878</v>
      </c>
      <c r="F19" s="366">
        <f t="shared" si="3"/>
        <v>49.797260882119737</v>
      </c>
      <c r="G19" s="365">
        <f t="shared" si="4"/>
        <v>1067500</v>
      </c>
      <c r="H19" s="367">
        <f t="shared" si="3"/>
        <v>50.20273911788027</v>
      </c>
      <c r="I19" s="350"/>
      <c r="J19" s="368">
        <f t="shared" si="5"/>
        <v>1699472</v>
      </c>
      <c r="K19" s="369">
        <f t="shared" si="6"/>
        <v>79.923325015589882</v>
      </c>
      <c r="L19" s="370">
        <v>825114</v>
      </c>
      <c r="M19" s="371">
        <v>48.551197077680598</v>
      </c>
      <c r="N19" s="370">
        <v>874358</v>
      </c>
      <c r="O19" s="372">
        <v>51.448802922319402</v>
      </c>
      <c r="P19" s="350"/>
      <c r="Q19" s="368">
        <v>292398</v>
      </c>
      <c r="R19" s="369">
        <v>13.75098877057607</v>
      </c>
      <c r="S19" s="370">
        <v>151645</v>
      </c>
      <c r="T19" s="371">
        <v>51.862529839465388</v>
      </c>
      <c r="U19" s="370">
        <v>140753</v>
      </c>
      <c r="V19" s="372">
        <v>48.137470160534612</v>
      </c>
      <c r="W19" s="350"/>
      <c r="X19" s="368">
        <v>134508</v>
      </c>
      <c r="Y19" s="369">
        <v>6.3256862138340404</v>
      </c>
      <c r="Z19" s="370">
        <v>82119</v>
      </c>
      <c r="AA19" s="371">
        <v>61.051387278080114</v>
      </c>
      <c r="AB19" s="370">
        <v>52389</v>
      </c>
      <c r="AC19" s="372">
        <f t="shared" si="0"/>
        <v>38.948612721919886</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8124126</v>
      </c>
      <c r="E20" s="365">
        <f t="shared" si="2"/>
        <v>4117292</v>
      </c>
      <c r="F20" s="366">
        <f t="shared" si="3"/>
        <v>50.679814665602187</v>
      </c>
      <c r="G20" s="365">
        <f t="shared" si="4"/>
        <v>4006834</v>
      </c>
      <c r="H20" s="367">
        <f t="shared" si="3"/>
        <v>49.320185334397813</v>
      </c>
      <c r="I20" s="350"/>
      <c r="J20" s="368">
        <f t="shared" si="5"/>
        <v>6522139</v>
      </c>
      <c r="K20" s="369">
        <f t="shared" si="6"/>
        <v>80.281115777869516</v>
      </c>
      <c r="L20" s="370">
        <v>3206027</v>
      </c>
      <c r="M20" s="371">
        <v>49.156066744361013</v>
      </c>
      <c r="N20" s="370">
        <v>3316112</v>
      </c>
      <c r="O20" s="372">
        <v>50.843933255638987</v>
      </c>
      <c r="P20" s="350"/>
      <c r="Q20" s="368">
        <v>1123089</v>
      </c>
      <c r="R20" s="369">
        <v>13.824120896204711</v>
      </c>
      <c r="S20" s="370">
        <v>611304</v>
      </c>
      <c r="T20" s="371">
        <v>54.430592766913399</v>
      </c>
      <c r="U20" s="370">
        <v>511785</v>
      </c>
      <c r="V20" s="372">
        <v>45.569407233086601</v>
      </c>
      <c r="W20" s="350"/>
      <c r="X20" s="368">
        <v>478898</v>
      </c>
      <c r="Y20" s="369">
        <v>5.8947633259257675</v>
      </c>
      <c r="Z20" s="370">
        <v>299961</v>
      </c>
      <c r="AA20" s="371">
        <v>62.635676072984225</v>
      </c>
      <c r="AB20" s="370">
        <v>178937</v>
      </c>
      <c r="AC20" s="372">
        <f t="shared" si="0"/>
        <v>37.364323927015775</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5425182</v>
      </c>
      <c r="E21" s="365">
        <f t="shared" si="2"/>
        <v>2754625</v>
      </c>
      <c r="F21" s="366">
        <f t="shared" si="3"/>
        <v>50.77479428339916</v>
      </c>
      <c r="G21" s="365">
        <f t="shared" si="4"/>
        <v>2670557</v>
      </c>
      <c r="H21" s="367">
        <f t="shared" si="3"/>
        <v>49.225205716600847</v>
      </c>
      <c r="I21" s="350"/>
      <c r="J21" s="368">
        <f t="shared" si="5"/>
        <v>4318866</v>
      </c>
      <c r="K21" s="369">
        <f t="shared" si="6"/>
        <v>79.607762467692339</v>
      </c>
      <c r="L21" s="370">
        <v>2135464</v>
      </c>
      <c r="M21" s="371">
        <v>49.445016353829921</v>
      </c>
      <c r="N21" s="370">
        <v>2183402</v>
      </c>
      <c r="O21" s="372">
        <v>50.554983646170079</v>
      </c>
      <c r="P21" s="350"/>
      <c r="Q21" s="368">
        <v>794988</v>
      </c>
      <c r="R21" s="369">
        <v>14.653665075199321</v>
      </c>
      <c r="S21" s="370">
        <v>427455</v>
      </c>
      <c r="T21" s="371">
        <v>53.768736131866149</v>
      </c>
      <c r="U21" s="370">
        <v>367533</v>
      </c>
      <c r="V21" s="372">
        <v>46.231263868133858</v>
      </c>
      <c r="W21" s="350"/>
      <c r="X21" s="368">
        <v>311328</v>
      </c>
      <c r="Y21" s="369">
        <v>5.7385724571083516</v>
      </c>
      <c r="Z21" s="370">
        <v>191706</v>
      </c>
      <c r="AA21" s="371">
        <v>61.576857847671903</v>
      </c>
      <c r="AB21" s="370">
        <v>119622</v>
      </c>
      <c r="AC21" s="372">
        <f t="shared" si="0"/>
        <v>38.423142152328097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1053345</v>
      </c>
      <c r="E22" s="365">
        <f t="shared" si="2"/>
        <v>532913</v>
      </c>
      <c r="F22" s="366">
        <f t="shared" si="3"/>
        <v>50.592445969744006</v>
      </c>
      <c r="G22" s="365">
        <f t="shared" si="4"/>
        <v>520432</v>
      </c>
      <c r="H22" s="367">
        <f t="shared" si="3"/>
        <v>49.407554030255994</v>
      </c>
      <c r="I22" s="350"/>
      <c r="J22" s="368">
        <f t="shared" si="5"/>
        <v>811711</v>
      </c>
      <c r="K22" s="369">
        <f t="shared" si="6"/>
        <v>77.060317369902549</v>
      </c>
      <c r="L22" s="370">
        <v>399960</v>
      </c>
      <c r="M22" s="371">
        <v>49.273694701685699</v>
      </c>
      <c r="N22" s="370">
        <v>411751</v>
      </c>
      <c r="O22" s="372">
        <v>50.726305298314301</v>
      </c>
      <c r="P22" s="350"/>
      <c r="Q22" s="368">
        <v>165573</v>
      </c>
      <c r="R22" s="369">
        <v>15.718781595773464</v>
      </c>
      <c r="S22" s="370">
        <v>85565</v>
      </c>
      <c r="T22" s="371">
        <v>51.678111769430998</v>
      </c>
      <c r="U22" s="370">
        <v>80008</v>
      </c>
      <c r="V22" s="372">
        <v>48.321888230568995</v>
      </c>
      <c r="W22" s="350"/>
      <c r="X22" s="368">
        <v>76061</v>
      </c>
      <c r="Y22" s="369">
        <v>7.2209010343239868</v>
      </c>
      <c r="Z22" s="370">
        <v>47388</v>
      </c>
      <c r="AA22" s="371">
        <v>62.302625524250274</v>
      </c>
      <c r="AB22" s="370">
        <v>28673</v>
      </c>
      <c r="AC22" s="372">
        <f t="shared" si="0"/>
        <v>37.697374475749726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2714741</v>
      </c>
      <c r="E23" s="365">
        <f t="shared" si="2"/>
        <v>1407914</v>
      </c>
      <c r="F23" s="366">
        <f t="shared" si="3"/>
        <v>51.861816652122613</v>
      </c>
      <c r="G23" s="365">
        <f t="shared" si="4"/>
        <v>1306827</v>
      </c>
      <c r="H23" s="367">
        <f t="shared" si="3"/>
        <v>48.138183347877387</v>
      </c>
      <c r="I23" s="350"/>
      <c r="J23" s="368">
        <f t="shared" si="5"/>
        <v>1984912</v>
      </c>
      <c r="K23" s="369">
        <f t="shared" si="6"/>
        <v>73.116072582983051</v>
      </c>
      <c r="L23" s="370">
        <v>992781</v>
      </c>
      <c r="M23" s="371">
        <v>50.01637352184882</v>
      </c>
      <c r="N23" s="370">
        <v>992131</v>
      </c>
      <c r="O23" s="372">
        <v>49.983626478151173</v>
      </c>
      <c r="P23" s="350"/>
      <c r="Q23" s="368">
        <v>484373</v>
      </c>
      <c r="R23" s="369">
        <v>17.842328236837325</v>
      </c>
      <c r="S23" s="370">
        <v>261081</v>
      </c>
      <c r="T23" s="371">
        <v>53.900816106595542</v>
      </c>
      <c r="U23" s="370">
        <v>223292</v>
      </c>
      <c r="V23" s="372">
        <v>46.099183893404458</v>
      </c>
      <c r="W23" s="350"/>
      <c r="X23" s="368">
        <v>245456</v>
      </c>
      <c r="Y23" s="369">
        <v>9.0415991801796203</v>
      </c>
      <c r="Z23" s="370">
        <v>154052</v>
      </c>
      <c r="AA23" s="371">
        <v>62.761554005605888</v>
      </c>
      <c r="AB23" s="370">
        <v>91404</v>
      </c>
      <c r="AC23" s="372">
        <f t="shared" si="0"/>
        <v>37.238445994394112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7113886</v>
      </c>
      <c r="E24" s="365">
        <f t="shared" si="2"/>
        <v>3706476</v>
      </c>
      <c r="F24" s="366">
        <f t="shared" si="3"/>
        <v>52.101987577534977</v>
      </c>
      <c r="G24" s="365">
        <f t="shared" si="4"/>
        <v>3407410</v>
      </c>
      <c r="H24" s="367">
        <f t="shared" si="3"/>
        <v>47.898012422465023</v>
      </c>
      <c r="I24" s="350"/>
      <c r="J24" s="368">
        <f t="shared" si="5"/>
        <v>5771238</v>
      </c>
      <c r="K24" s="369">
        <f t="shared" si="6"/>
        <v>81.126377341441795</v>
      </c>
      <c r="L24" s="370">
        <v>2923689</v>
      </c>
      <c r="M24" s="371">
        <v>50.65965049439999</v>
      </c>
      <c r="N24" s="370">
        <v>2847549</v>
      </c>
      <c r="O24" s="372">
        <v>49.34034950560001</v>
      </c>
      <c r="P24" s="350"/>
      <c r="Q24" s="368">
        <v>933597</v>
      </c>
      <c r="R24" s="369">
        <v>13.123586742885674</v>
      </c>
      <c r="S24" s="370">
        <v>522744</v>
      </c>
      <c r="T24" s="371">
        <v>55.99246784212032</v>
      </c>
      <c r="U24" s="370">
        <v>410853</v>
      </c>
      <c r="V24" s="372">
        <v>44.007532157879687</v>
      </c>
      <c r="W24" s="350"/>
      <c r="X24" s="368">
        <v>409051</v>
      </c>
      <c r="Y24" s="369">
        <v>5.7500359156725311</v>
      </c>
      <c r="Z24" s="370">
        <v>260043</v>
      </c>
      <c r="AA24" s="371">
        <v>63.572268494637584</v>
      </c>
      <c r="AB24" s="370">
        <v>149008</v>
      </c>
      <c r="AC24" s="372">
        <f t="shared" si="0"/>
        <v>36.427731505362409</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1586989</v>
      </c>
      <c r="E25" s="365">
        <f t="shared" si="2"/>
        <v>792084</v>
      </c>
      <c r="F25" s="366">
        <f t="shared" si="3"/>
        <v>49.911120997057949</v>
      </c>
      <c r="G25" s="365">
        <f t="shared" si="4"/>
        <v>794905</v>
      </c>
      <c r="H25" s="367">
        <f t="shared" si="3"/>
        <v>50.088879002942043</v>
      </c>
      <c r="I25" s="350"/>
      <c r="J25" s="368">
        <f t="shared" si="5"/>
        <v>1316655</v>
      </c>
      <c r="K25" s="369">
        <f t="shared" si="6"/>
        <v>82.965603416280771</v>
      </c>
      <c r="L25" s="370">
        <v>641921</v>
      </c>
      <c r="M25" s="371">
        <v>48.753925667695789</v>
      </c>
      <c r="N25" s="370">
        <v>674734</v>
      </c>
      <c r="O25" s="372">
        <v>51.246074332304218</v>
      </c>
      <c r="P25" s="350"/>
      <c r="Q25" s="368">
        <v>196028</v>
      </c>
      <c r="R25" s="369">
        <v>12.352196518060301</v>
      </c>
      <c r="S25" s="370">
        <v>104532</v>
      </c>
      <c r="T25" s="371">
        <v>53.325035199053197</v>
      </c>
      <c r="U25" s="370">
        <v>91496</v>
      </c>
      <c r="V25" s="372">
        <v>46.674964800946803</v>
      </c>
      <c r="W25" s="350"/>
      <c r="X25" s="368">
        <v>74306</v>
      </c>
      <c r="Y25" s="369">
        <v>4.6822000656589298</v>
      </c>
      <c r="Z25" s="370">
        <v>45631</v>
      </c>
      <c r="AA25" s="371">
        <v>61.409576615616501</v>
      </c>
      <c r="AB25" s="370">
        <v>28675</v>
      </c>
      <c r="AC25" s="372">
        <f t="shared" si="0"/>
        <v>38.590423384383492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683854</v>
      </c>
      <c r="E26" s="380">
        <f t="shared" si="2"/>
        <v>345019</v>
      </c>
      <c r="F26" s="381">
        <f t="shared" si="3"/>
        <v>50.452143293743987</v>
      </c>
      <c r="G26" s="380">
        <f t="shared" si="4"/>
        <v>338835</v>
      </c>
      <c r="H26" s="367">
        <f t="shared" si="3"/>
        <v>49.547856706256013</v>
      </c>
      <c r="I26" s="350"/>
      <c r="J26" s="377">
        <f t="shared" si="5"/>
        <v>540320</v>
      </c>
      <c r="K26" s="378">
        <f t="shared" si="6"/>
        <v>79.01101697145883</v>
      </c>
      <c r="L26" s="375">
        <v>265612</v>
      </c>
      <c r="M26" s="376">
        <v>49.158276576843349</v>
      </c>
      <c r="N26" s="375">
        <v>274708</v>
      </c>
      <c r="O26" s="372">
        <v>50.841723423156651</v>
      </c>
      <c r="P26" s="350"/>
      <c r="Q26" s="377">
        <v>99695</v>
      </c>
      <c r="R26" s="378">
        <v>14.578404162291953</v>
      </c>
      <c r="S26" s="375">
        <v>52275</v>
      </c>
      <c r="T26" s="376">
        <v>52.434926525904004</v>
      </c>
      <c r="U26" s="375">
        <v>47420</v>
      </c>
      <c r="V26" s="372">
        <v>47.565073474095989</v>
      </c>
      <c r="W26" s="350"/>
      <c r="X26" s="377">
        <v>43839</v>
      </c>
      <c r="Y26" s="378">
        <v>6.410578866249228</v>
      </c>
      <c r="Z26" s="375">
        <v>27132</v>
      </c>
      <c r="AA26" s="376">
        <v>61.890097858071577</v>
      </c>
      <c r="AB26" s="375">
        <v>16707</v>
      </c>
      <c r="AC26" s="372">
        <f t="shared" si="0"/>
        <v>38.109902141928423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2242343</v>
      </c>
      <c r="E27" s="380">
        <f t="shared" si="2"/>
        <v>1150625</v>
      </c>
      <c r="F27" s="381">
        <f t="shared" si="3"/>
        <v>51.313514480166504</v>
      </c>
      <c r="G27" s="380">
        <f t="shared" si="4"/>
        <v>1091718</v>
      </c>
      <c r="H27" s="367">
        <f t="shared" si="3"/>
        <v>48.686485519833496</v>
      </c>
      <c r="I27" s="350"/>
      <c r="J27" s="377">
        <f t="shared" si="5"/>
        <v>1700124</v>
      </c>
      <c r="K27" s="378">
        <f t="shared" si="6"/>
        <v>75.819087445587058</v>
      </c>
      <c r="L27" s="375">
        <v>842023</v>
      </c>
      <c r="M27" s="376">
        <v>49.527152137138231</v>
      </c>
      <c r="N27" s="375">
        <v>858101</v>
      </c>
      <c r="O27" s="372">
        <v>50.472847862861769</v>
      </c>
      <c r="P27" s="350"/>
      <c r="Q27" s="377">
        <v>375067</v>
      </c>
      <c r="R27" s="378">
        <v>16.726566809805636</v>
      </c>
      <c r="S27" s="375">
        <v>202457</v>
      </c>
      <c r="T27" s="376">
        <v>53.978889105146543</v>
      </c>
      <c r="U27" s="375">
        <v>172610</v>
      </c>
      <c r="V27" s="372">
        <v>46.02111089485345</v>
      </c>
      <c r="W27" s="350"/>
      <c r="X27" s="377">
        <v>167152</v>
      </c>
      <c r="Y27" s="378">
        <v>7.4543457446073145</v>
      </c>
      <c r="Z27" s="375">
        <v>106145</v>
      </c>
      <c r="AA27" s="376">
        <v>63.502081937398295</v>
      </c>
      <c r="AB27" s="375">
        <v>61007</v>
      </c>
      <c r="AC27" s="372">
        <f t="shared" si="0"/>
        <v>36.497918062601705</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326803</v>
      </c>
      <c r="E28" s="380">
        <f t="shared" si="2"/>
        <v>165626</v>
      </c>
      <c r="F28" s="381">
        <f t="shared" si="3"/>
        <v>50.680685305826444</v>
      </c>
      <c r="G28" s="380">
        <f t="shared" si="4"/>
        <v>161177</v>
      </c>
      <c r="H28" s="382">
        <f t="shared" si="3"/>
        <v>49.319314694173556</v>
      </c>
      <c r="I28" s="350"/>
      <c r="J28" s="377">
        <f t="shared" si="5"/>
        <v>253300</v>
      </c>
      <c r="K28" s="378">
        <f t="shared" si="6"/>
        <v>77.508468404512811</v>
      </c>
      <c r="L28" s="375">
        <v>125084</v>
      </c>
      <c r="M28" s="376">
        <v>49.381760757994478</v>
      </c>
      <c r="N28" s="375">
        <v>128216</v>
      </c>
      <c r="O28" s="383">
        <v>50.618239242005522</v>
      </c>
      <c r="P28" s="350"/>
      <c r="Q28" s="377">
        <v>50572</v>
      </c>
      <c r="R28" s="378">
        <v>15.474766143517654</v>
      </c>
      <c r="S28" s="375">
        <v>26402</v>
      </c>
      <c r="T28" s="376">
        <v>52.206754725935298</v>
      </c>
      <c r="U28" s="375">
        <v>24170</v>
      </c>
      <c r="V28" s="383">
        <v>47.793245274064702</v>
      </c>
      <c r="W28" s="350"/>
      <c r="X28" s="377">
        <v>22931</v>
      </c>
      <c r="Y28" s="378">
        <v>7.0167654519695351</v>
      </c>
      <c r="Z28" s="375">
        <v>14140</v>
      </c>
      <c r="AA28" s="376">
        <v>61.663250621429512</v>
      </c>
      <c r="AB28" s="375">
        <v>8791</v>
      </c>
      <c r="AC28" s="383">
        <f t="shared" si="0"/>
        <v>38.336749378570495</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170634</v>
      </c>
      <c r="E29" s="386">
        <f t="shared" si="2"/>
        <v>84717</v>
      </c>
      <c r="F29" s="387">
        <f>E29/$D29*100</f>
        <v>49.648370195857801</v>
      </c>
      <c r="G29" s="386">
        <f t="shared" si="4"/>
        <v>85917</v>
      </c>
      <c r="H29" s="388">
        <f>G29/$D29*100</f>
        <v>50.351629804142192</v>
      </c>
      <c r="I29" s="350"/>
      <c r="J29" s="389">
        <f t="shared" si="5"/>
        <v>148157</v>
      </c>
      <c r="K29" s="390">
        <f t="shared" si="6"/>
        <v>86.827361487159649</v>
      </c>
      <c r="L29" s="391">
        <v>72584</v>
      </c>
      <c r="M29" s="392">
        <v>48.991272771451904</v>
      </c>
      <c r="N29" s="391">
        <v>75573</v>
      </c>
      <c r="O29" s="393">
        <v>51.008727228548089</v>
      </c>
      <c r="P29" s="350"/>
      <c r="Q29" s="389">
        <v>17428</v>
      </c>
      <c r="R29" s="390">
        <v>10.213673710983743</v>
      </c>
      <c r="S29" s="391">
        <v>8927</v>
      </c>
      <c r="T29" s="392">
        <v>51.222171218728484</v>
      </c>
      <c r="U29" s="391">
        <v>8501</v>
      </c>
      <c r="V29" s="393">
        <v>48.777828781271516</v>
      </c>
      <c r="W29" s="350"/>
      <c r="X29" s="389">
        <v>5049</v>
      </c>
      <c r="Y29" s="390">
        <v>2.9589648018566055</v>
      </c>
      <c r="Z29" s="391">
        <v>3206</v>
      </c>
      <c r="AA29" s="392">
        <v>63.497722321251736</v>
      </c>
      <c r="AB29" s="391">
        <v>1843</v>
      </c>
      <c r="AC29" s="393">
        <f t="shared" si="0"/>
        <v>36.502277678748271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49128297</v>
      </c>
      <c r="E31" s="1230">
        <f>L31+S31+Z31</f>
        <v>25037928</v>
      </c>
      <c r="F31" s="1231">
        <f>E31/$D31*100</f>
        <v>50.964371917878616</v>
      </c>
      <c r="G31" s="1230">
        <f>N31+U31+AB31</f>
        <v>24090369</v>
      </c>
      <c r="H31" s="1232">
        <f>G31/$D31*100</f>
        <v>49.035628082121391</v>
      </c>
      <c r="I31" s="320"/>
      <c r="J31" s="1233">
        <f>L31+N31</f>
        <v>38949672</v>
      </c>
      <c r="K31" s="1234">
        <f>J31/$D31*100</f>
        <v>79.281543180705</v>
      </c>
      <c r="L31" s="1230">
        <f>SUM(L12:L29)</f>
        <v>19302268</v>
      </c>
      <c r="M31" s="1231">
        <f>L31/$J31*100</f>
        <v>49.556946204835825</v>
      </c>
      <c r="N31" s="1230">
        <f>SUM(N12:N29)</f>
        <v>19647404</v>
      </c>
      <c r="O31" s="1235">
        <f>N31/$J31*100</f>
        <v>50.443053795164182</v>
      </c>
      <c r="P31" s="320"/>
      <c r="Q31" s="1233">
        <f>SUM(Q12:Q29)</f>
        <v>7147622</v>
      </c>
      <c r="R31" s="1234">
        <f>Q31/$D31*100</f>
        <v>14.548890225118122</v>
      </c>
      <c r="S31" s="1230">
        <f>SUM(S12:S29)</f>
        <v>3842903</v>
      </c>
      <c r="T31" s="1231">
        <f>S31/$Q31*100</f>
        <v>53.764776592830458</v>
      </c>
      <c r="U31" s="1230">
        <f>SUM(U12:U29)</f>
        <v>3304719</v>
      </c>
      <c r="V31" s="1235">
        <f>U31/$Q31*100</f>
        <v>46.235223407169542</v>
      </c>
      <c r="W31" s="320"/>
      <c r="X31" s="1233">
        <f>SUM(X12:X29)</f>
        <v>3031003</v>
      </c>
      <c r="Y31" s="1234">
        <f>X31/$D31*100</f>
        <v>6.1695665941768754</v>
      </c>
      <c r="Z31" s="1230">
        <f>SUM(Z12:Z29)</f>
        <v>1892757</v>
      </c>
      <c r="AA31" s="1231">
        <f>Z31/$X31*100</f>
        <v>62.446556469921013</v>
      </c>
      <c r="AB31" s="1230">
        <f>SUM(AB12:AB29)</f>
        <v>1138246</v>
      </c>
      <c r="AC31" s="1235">
        <f>AB31/$X31*100</f>
        <v>37.553443530078987</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c r="AD32" s="396">
        <v>38567</v>
      </c>
      <c r="AE32" s="396">
        <v>3792</v>
      </c>
      <c r="AF32" s="396">
        <v>803</v>
      </c>
      <c r="AG32" s="396">
        <v>36957</v>
      </c>
      <c r="AH32" s="396">
        <v>3894</v>
      </c>
      <c r="AI32" s="396">
        <v>1480</v>
      </c>
    </row>
    <row r="33" spans="2:15" s="396" customFormat="1" ht="5.25" customHeight="1" x14ac:dyDescent="0.25">
      <c r="B33" s="397" t="s">
        <v>47</v>
      </c>
      <c r="C33" s="398"/>
      <c r="I33" s="398"/>
    </row>
    <row r="34" spans="2:15" s="394" customFormat="1" ht="13.5" customHeight="1" x14ac:dyDescent="0.25">
      <c r="B34" s="1451" t="s">
        <v>497</v>
      </c>
      <c r="C34" s="1451"/>
      <c r="D34" s="1451"/>
      <c r="E34" s="1451"/>
      <c r="F34" s="1451"/>
      <c r="G34" s="1451"/>
      <c r="H34" s="1451"/>
      <c r="I34" s="1451"/>
      <c r="J34" s="1451"/>
      <c r="K34" s="1451"/>
      <c r="L34" s="1451"/>
      <c r="M34" s="1451"/>
      <c r="N34" s="1451"/>
      <c r="O34" s="1451"/>
    </row>
    <row r="35" spans="2:15" s="329" customFormat="1" ht="29.25" customHeight="1" x14ac:dyDescent="0.25">
      <c r="B35" s="1452"/>
      <c r="C35" s="1452"/>
      <c r="D35" s="1452"/>
      <c r="E35" s="1452"/>
      <c r="F35" s="1452"/>
      <c r="G35" s="1452"/>
      <c r="H35" s="1452"/>
      <c r="I35" s="1452"/>
      <c r="J35" s="1452"/>
      <c r="K35" s="1452"/>
      <c r="L35" s="1452"/>
      <c r="M35" s="1452"/>
    </row>
    <row r="36" spans="2:15" s="329" customFormat="1" ht="4.5" customHeight="1" x14ac:dyDescent="0.25">
      <c r="B36" s="1442"/>
      <c r="C36" s="1442"/>
      <c r="D36" s="144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80" zoomScaleNormal="80" workbookViewId="0"/>
  </sheetViews>
  <sheetFormatPr baseColWidth="10" defaultColWidth="11.453125" defaultRowHeight="14.5" x14ac:dyDescent="0.25"/>
  <cols>
    <col min="1" max="1" width="0.453125" style="413" customWidth="1"/>
    <col min="2" max="2" width="30.7265625" style="413" customWidth="1"/>
    <col min="3" max="3" width="0.26953125" style="413" customWidth="1"/>
    <col min="4" max="4" width="13.7265625" style="413" customWidth="1"/>
    <col min="5" max="5" width="9.26953125" style="413" customWidth="1"/>
    <col min="6" max="6" width="0.453125" style="413" customWidth="1"/>
    <col min="7" max="7" width="11.26953125" style="413" customWidth="1"/>
    <col min="8" max="8" width="7.54296875" style="413" customWidth="1"/>
    <col min="9" max="9" width="0.453125" style="413" customWidth="1"/>
    <col min="10" max="10" width="9.54296875" style="413" customWidth="1"/>
    <col min="11" max="11" width="7.54296875" style="413" customWidth="1"/>
    <col min="12" max="12" width="18.453125" style="413" customWidth="1"/>
    <col min="13" max="13" width="15" style="413" customWidth="1"/>
    <col min="14" max="14" width="2" style="413" customWidth="1"/>
    <col min="15" max="16384" width="11.453125" style="413"/>
  </cols>
  <sheetData>
    <row r="1" spans="2:19" x14ac:dyDescent="0.25">
      <c r="G1" s="416" t="s">
        <v>24</v>
      </c>
      <c r="H1" s="417"/>
      <c r="I1" s="417"/>
      <c r="J1" s="416" t="s">
        <v>23</v>
      </c>
    </row>
    <row r="2" spans="2:19" s="408" customFormat="1" ht="15" customHeight="1" x14ac:dyDescent="0.25">
      <c r="C2" s="418"/>
      <c r="F2" s="418"/>
    </row>
    <row r="3" spans="2:19" s="419" customFormat="1" ht="52.5" customHeight="1" x14ac:dyDescent="0.35">
      <c r="B3" s="1473"/>
      <c r="C3" s="1473"/>
      <c r="D3" s="1473"/>
      <c r="E3" s="1473"/>
      <c r="F3" s="1473"/>
    </row>
    <row r="4" spans="2:19" s="419" customFormat="1" ht="23.25" customHeight="1" x14ac:dyDescent="0.25">
      <c r="B4" s="1428" t="s">
        <v>391</v>
      </c>
      <c r="C4" s="1428"/>
      <c r="D4" s="1428"/>
      <c r="E4" s="1428"/>
      <c r="F4" s="1428"/>
      <c r="G4" s="1428"/>
      <c r="H4" s="1428"/>
      <c r="I4" s="1428"/>
      <c r="J4" s="1428"/>
      <c r="K4" s="1428"/>
      <c r="L4" s="1428"/>
      <c r="M4" s="1428"/>
    </row>
    <row r="5" spans="2:19" s="419" customFormat="1" ht="15.75" customHeight="1" x14ac:dyDescent="0.25">
      <c r="B5" s="1478" t="str">
        <f>porsaad!$B$6</f>
        <v>Situación a 28 de febrero de 2026</v>
      </c>
      <c r="C5" s="1478"/>
      <c r="D5" s="1478"/>
      <c r="E5" s="1478"/>
      <c r="F5" s="1478"/>
      <c r="G5" s="1478"/>
      <c r="H5" s="1478"/>
      <c r="I5" s="1478"/>
      <c r="J5" s="1478"/>
      <c r="K5" s="1478"/>
      <c r="L5" s="1478"/>
      <c r="M5" s="1478"/>
      <c r="N5" s="420"/>
      <c r="O5" s="420"/>
      <c r="P5" s="420"/>
      <c r="Q5" s="420"/>
      <c r="R5" s="420"/>
      <c r="S5" s="420"/>
    </row>
    <row r="6" spans="2:19" s="419" customFormat="1" ht="10.5" customHeight="1" x14ac:dyDescent="0.25"/>
    <row r="7" spans="2:19" s="410" customFormat="1" ht="36.75" customHeight="1" x14ac:dyDescent="0.35">
      <c r="B7" s="1476" t="s">
        <v>12</v>
      </c>
      <c r="C7" s="409"/>
      <c r="D7" s="1474" t="s">
        <v>11</v>
      </c>
      <c r="E7" s="1475"/>
      <c r="F7" s="421"/>
    </row>
    <row r="8" spans="2:19" s="410" customFormat="1" ht="30.75" customHeight="1" x14ac:dyDescent="0.35">
      <c r="B8" s="1477"/>
      <c r="D8" s="422" t="s">
        <v>9</v>
      </c>
      <c r="E8" s="423" t="s">
        <v>10</v>
      </c>
      <c r="F8" s="421"/>
      <c r="M8" s="424"/>
    </row>
    <row r="9" spans="2:19" s="412" customFormat="1" ht="4.5" customHeight="1" x14ac:dyDescent="0.35">
      <c r="B9" s="411"/>
      <c r="D9" s="411"/>
      <c r="E9" s="411"/>
      <c r="F9" s="421"/>
    </row>
    <row r="10" spans="2:19" ht="18" customHeight="1" x14ac:dyDescent="0.35">
      <c r="B10" s="425" t="s">
        <v>8</v>
      </c>
      <c r="C10" s="414">
        <f t="shared" ref="C10:C27" si="0">D10</f>
        <v>463883</v>
      </c>
      <c r="D10" s="426">
        <v>463883</v>
      </c>
      <c r="E10" s="427">
        <f t="shared" ref="E10:E27" si="1">D10*100/$D$29</f>
        <v>19.87010072055849</v>
      </c>
      <c r="F10" s="421"/>
      <c r="M10" s="412"/>
    </row>
    <row r="11" spans="2:19" ht="18" customHeight="1" x14ac:dyDescent="0.35">
      <c r="B11" s="428" t="s">
        <v>7</v>
      </c>
      <c r="C11" s="414">
        <f t="shared" si="0"/>
        <v>61626</v>
      </c>
      <c r="D11" s="429">
        <v>61626</v>
      </c>
      <c r="E11" s="430">
        <f t="shared" si="1"/>
        <v>2.6397061910118231</v>
      </c>
      <c r="F11" s="421"/>
    </row>
    <row r="12" spans="2:19" ht="18" customHeight="1" x14ac:dyDescent="0.35">
      <c r="B12" s="428" t="s">
        <v>37</v>
      </c>
      <c r="C12" s="414">
        <f t="shared" si="0"/>
        <v>49598</v>
      </c>
      <c r="D12" s="429">
        <v>49598</v>
      </c>
      <c r="E12" s="430">
        <f t="shared" si="1"/>
        <v>2.1244953049330544</v>
      </c>
      <c r="F12" s="421"/>
    </row>
    <row r="13" spans="2:19" ht="18" customHeight="1" x14ac:dyDescent="0.35">
      <c r="B13" s="428" t="s">
        <v>38</v>
      </c>
      <c r="C13" s="414">
        <f t="shared" si="0"/>
        <v>50699</v>
      </c>
      <c r="D13" s="429">
        <v>50699</v>
      </c>
      <c r="E13" s="430">
        <f t="shared" si="1"/>
        <v>2.1716558624299553</v>
      </c>
      <c r="F13" s="421"/>
    </row>
    <row r="14" spans="2:19" ht="18" customHeight="1" x14ac:dyDescent="0.35">
      <c r="B14" s="428" t="s">
        <v>6</v>
      </c>
      <c r="C14" s="414">
        <f t="shared" si="0"/>
        <v>82362</v>
      </c>
      <c r="D14" s="429">
        <v>82362</v>
      </c>
      <c r="E14" s="430">
        <f t="shared" si="1"/>
        <v>3.5279181076837012</v>
      </c>
      <c r="F14" s="421"/>
      <c r="M14" s="414"/>
    </row>
    <row r="15" spans="2:19" ht="18" customHeight="1" x14ac:dyDescent="0.35">
      <c r="B15" s="428" t="s">
        <v>5</v>
      </c>
      <c r="C15" s="414">
        <f t="shared" si="0"/>
        <v>22868</v>
      </c>
      <c r="D15" s="429">
        <v>22868</v>
      </c>
      <c r="E15" s="430">
        <f t="shared" si="1"/>
        <v>0.97953463109821137</v>
      </c>
      <c r="F15" s="421"/>
      <c r="M15" s="414"/>
    </row>
    <row r="16" spans="2:19" ht="18" customHeight="1" x14ac:dyDescent="0.35">
      <c r="B16" s="428" t="s">
        <v>4</v>
      </c>
      <c r="C16" s="414">
        <f t="shared" si="0"/>
        <v>160600</v>
      </c>
      <c r="D16" s="429">
        <v>160600</v>
      </c>
      <c r="E16" s="430">
        <f t="shared" si="1"/>
        <v>6.8791875876496738</v>
      </c>
      <c r="F16" s="421"/>
    </row>
    <row r="17" spans="2:13" ht="18" customHeight="1" x14ac:dyDescent="0.35">
      <c r="B17" s="428" t="s">
        <v>40</v>
      </c>
      <c r="C17" s="414">
        <f t="shared" si="0"/>
        <v>103777</v>
      </c>
      <c r="D17" s="429">
        <v>103777</v>
      </c>
      <c r="E17" s="430">
        <f t="shared" si="1"/>
        <v>4.4452145098600262</v>
      </c>
      <c r="F17" s="421"/>
    </row>
    <row r="18" spans="2:13" ht="18" customHeight="1" x14ac:dyDescent="0.35">
      <c r="B18" s="428" t="s">
        <v>41</v>
      </c>
      <c r="C18" s="414">
        <f t="shared" si="0"/>
        <v>420846</v>
      </c>
      <c r="D18" s="429">
        <v>420846</v>
      </c>
      <c r="E18" s="430">
        <f t="shared" si="1"/>
        <v>18.026641217384899</v>
      </c>
      <c r="F18" s="421"/>
    </row>
    <row r="19" spans="2:13" ht="18" customHeight="1" x14ac:dyDescent="0.35">
      <c r="B19" s="428" t="s">
        <v>3</v>
      </c>
      <c r="C19" s="414">
        <f t="shared" si="0"/>
        <v>239044</v>
      </c>
      <c r="D19" s="429">
        <v>239044</v>
      </c>
      <c r="E19" s="430">
        <f t="shared" si="1"/>
        <v>10.239280932142769</v>
      </c>
      <c r="F19" s="421"/>
    </row>
    <row r="20" spans="2:13" ht="18" customHeight="1" x14ac:dyDescent="0.35">
      <c r="B20" s="428" t="s">
        <v>2</v>
      </c>
      <c r="C20" s="414">
        <f t="shared" si="0"/>
        <v>61714</v>
      </c>
      <c r="D20" s="429">
        <v>61714</v>
      </c>
      <c r="E20" s="430">
        <f t="shared" si="1"/>
        <v>2.6434756088680693</v>
      </c>
      <c r="F20" s="421"/>
    </row>
    <row r="21" spans="2:13" ht="18" customHeight="1" x14ac:dyDescent="0.35">
      <c r="B21" s="428" t="s">
        <v>35</v>
      </c>
      <c r="C21" s="414">
        <f t="shared" si="0"/>
        <v>98981</v>
      </c>
      <c r="D21" s="429">
        <v>98981</v>
      </c>
      <c r="E21" s="430">
        <f t="shared" si="1"/>
        <v>4.2397812366945971</v>
      </c>
      <c r="F21" s="421"/>
    </row>
    <row r="22" spans="2:13" ht="18" customHeight="1" x14ac:dyDescent="0.35">
      <c r="B22" s="428" t="s">
        <v>42</v>
      </c>
      <c r="C22" s="414">
        <f t="shared" si="0"/>
        <v>278856</v>
      </c>
      <c r="D22" s="429">
        <v>278856</v>
      </c>
      <c r="E22" s="430">
        <f t="shared" si="1"/>
        <v>11.944599837743695</v>
      </c>
      <c r="F22" s="421"/>
    </row>
    <row r="23" spans="2:13" ht="18" customHeight="1" x14ac:dyDescent="0.35">
      <c r="B23" s="428" t="s">
        <v>43</v>
      </c>
      <c r="C23" s="414">
        <f t="shared" si="0"/>
        <v>74124</v>
      </c>
      <c r="D23" s="429">
        <v>74124</v>
      </c>
      <c r="E23" s="430">
        <f t="shared" si="1"/>
        <v>3.1750491951864532</v>
      </c>
      <c r="F23" s="421"/>
    </row>
    <row r="24" spans="2:13" ht="18" customHeight="1" x14ac:dyDescent="0.35">
      <c r="B24" s="428" t="s">
        <v>44</v>
      </c>
      <c r="C24" s="414">
        <f t="shared" si="0"/>
        <v>23909</v>
      </c>
      <c r="D24" s="429">
        <v>23909</v>
      </c>
      <c r="E24" s="430">
        <f t="shared" si="1"/>
        <v>1.0241251309658534</v>
      </c>
      <c r="F24" s="421"/>
    </row>
    <row r="25" spans="2:13" ht="18" customHeight="1" x14ac:dyDescent="0.35">
      <c r="B25" s="428" t="s">
        <v>45</v>
      </c>
      <c r="C25" s="414">
        <f t="shared" si="0"/>
        <v>120741</v>
      </c>
      <c r="D25" s="429">
        <v>120741</v>
      </c>
      <c r="E25" s="430">
        <f t="shared" si="1"/>
        <v>5.1718554702391613</v>
      </c>
      <c r="F25" s="421"/>
    </row>
    <row r="26" spans="2:13" ht="18" customHeight="1" x14ac:dyDescent="0.35">
      <c r="B26" s="428" t="s">
        <v>46</v>
      </c>
      <c r="C26" s="414">
        <f t="shared" si="0"/>
        <v>15061</v>
      </c>
      <c r="D26" s="429">
        <v>15061</v>
      </c>
      <c r="E26" s="431">
        <f t="shared" si="1"/>
        <v>0.64512729923780654</v>
      </c>
      <c r="F26" s="421"/>
    </row>
    <row r="27" spans="2:13" ht="18" customHeight="1" x14ac:dyDescent="0.35">
      <c r="B27" s="432" t="s">
        <v>1</v>
      </c>
      <c r="C27" s="414">
        <f t="shared" si="0"/>
        <v>5889</v>
      </c>
      <c r="D27" s="433">
        <v>5889</v>
      </c>
      <c r="E27" s="434">
        <f t="shared" si="1"/>
        <v>0.2522511563117617</v>
      </c>
      <c r="F27" s="421"/>
    </row>
    <row r="28" spans="2:13" s="412" customFormat="1" ht="3.75" customHeight="1" x14ac:dyDescent="0.35">
      <c r="B28" s="411"/>
      <c r="D28" s="411"/>
      <c r="E28" s="415"/>
      <c r="F28" s="421"/>
    </row>
    <row r="29" spans="2:13" s="412" customFormat="1" ht="18" customHeight="1" x14ac:dyDescent="0.35">
      <c r="B29" s="1224" t="s">
        <v>0</v>
      </c>
      <c r="C29" s="1225"/>
      <c r="D29" s="1226">
        <f>SUM(D10:D28)</f>
        <v>2334578</v>
      </c>
      <c r="E29" s="1227">
        <f>D29*100/$D$29</f>
        <v>100</v>
      </c>
      <c r="F29" s="421"/>
    </row>
    <row r="30" spans="2:13" s="412" customFormat="1" ht="23.25" customHeight="1" x14ac:dyDescent="0.25">
      <c r="B30" s="1451"/>
      <c r="C30" s="1451"/>
      <c r="D30" s="1451"/>
      <c r="E30" s="1451"/>
      <c r="F30" s="1451"/>
      <c r="G30" s="1451"/>
      <c r="H30" s="1451"/>
      <c r="I30" s="1451"/>
      <c r="J30" s="1451"/>
      <c r="K30" s="1451"/>
      <c r="L30" s="1451"/>
      <c r="M30" s="1451"/>
    </row>
    <row r="31" spans="2:13" ht="24" customHeight="1" x14ac:dyDescent="0.25">
      <c r="D31" s="414"/>
    </row>
  </sheetData>
  <mergeCells count="6">
    <mergeCell ref="B30:M30"/>
    <mergeCell ref="B3:F3"/>
    <mergeCell ref="D7:E7"/>
    <mergeCell ref="B7:B8"/>
    <mergeCell ref="B4:M4"/>
    <mergeCell ref="B5:M5"/>
  </mergeCells>
  <conditionalFormatting sqref="D10:D27">
    <cfRule type="cellIs" dxfId="12" priority="21" stopIfTrue="1" operator="notEqual">
      <formula>#REF!+#REF!</formula>
    </cfRule>
  </conditionalFormatting>
  <printOptions horizontalCentered="1"/>
  <pageMargins left="0" right="0" top="0.43307086614173229" bottom="0.43307086614173229" header="0" footer="0"/>
  <pageSetup paperSize="9" scale="9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8.54296875" style="333" customWidth="1"/>
    <col min="6" max="6" width="0.453125" style="333" customWidth="1"/>
    <col min="7" max="7" width="14.54296875" style="333" customWidth="1"/>
    <col min="8" max="8" width="9.26953125" style="333" customWidth="1"/>
    <col min="9" max="9" width="0.453125" style="333" customWidth="1"/>
    <col min="10" max="10" width="10.81640625" style="333" customWidth="1"/>
    <col min="11" max="11" width="9" style="333" customWidth="1"/>
    <col min="12" max="12" width="13.1796875" style="333" customWidth="1"/>
    <col min="13" max="13" width="4.1796875" style="333" customWidth="1"/>
    <col min="14" max="14" width="6.1796875" style="333" customWidth="1"/>
    <col min="15" max="15" width="3.7265625" style="450" customWidth="1"/>
    <col min="16" max="16" width="3.1796875" style="333" customWidth="1"/>
    <col min="17" max="17" width="7" style="333" customWidth="1"/>
    <col min="18" max="18" width="5.7265625" style="333" customWidth="1"/>
    <col min="19" max="20" width="11.453125" style="333"/>
    <col min="21" max="21" width="17.1796875" style="333" customWidth="1"/>
    <col min="22" max="16384" width="11.453125" style="333"/>
  </cols>
  <sheetData>
    <row r="1" spans="1:21" s="340" customFormat="1" ht="15" customHeight="1" x14ac:dyDescent="0.25">
      <c r="B1" s="311"/>
      <c r="C1" s="341"/>
      <c r="F1" s="341"/>
      <c r="I1" s="341"/>
      <c r="O1" s="443"/>
    </row>
    <row r="2" spans="1:21" s="343" customFormat="1" ht="52.5" customHeight="1" x14ac:dyDescent="0.35">
      <c r="B2" s="1453"/>
      <c r="C2" s="1453"/>
      <c r="D2" s="1453"/>
      <c r="E2" s="1453"/>
      <c r="F2" s="1453"/>
      <c r="G2" s="1453"/>
      <c r="H2" s="1453"/>
      <c r="I2" s="1453"/>
      <c r="O2" s="444"/>
    </row>
    <row r="3" spans="1:21" s="345" customFormat="1" ht="4.5" customHeight="1" x14ac:dyDescent="0.25">
      <c r="B3" s="1454"/>
      <c r="C3" s="1454"/>
      <c r="D3" s="1454"/>
      <c r="E3" s="1454"/>
      <c r="F3" s="1454"/>
      <c r="G3" s="1454"/>
      <c r="H3" s="1454"/>
      <c r="I3" s="1454"/>
      <c r="O3" s="444"/>
    </row>
    <row r="4" spans="1:21" s="345" customFormat="1" ht="17.25" customHeight="1" x14ac:dyDescent="0.25">
      <c r="A4" s="1480" t="s">
        <v>392</v>
      </c>
      <c r="B4" s="1480"/>
      <c r="C4" s="1480"/>
      <c r="D4" s="1480"/>
      <c r="E4" s="1480"/>
      <c r="F4" s="1480"/>
      <c r="G4" s="1480"/>
      <c r="H4" s="1480"/>
      <c r="I4" s="1480"/>
      <c r="J4" s="1480"/>
      <c r="K4" s="1480"/>
      <c r="L4" s="1480"/>
      <c r="M4" s="1480"/>
      <c r="N4" s="1480"/>
      <c r="O4" s="1480"/>
      <c r="P4" s="1480"/>
      <c r="Q4" s="1480"/>
      <c r="R4" s="1480"/>
      <c r="S4" s="1480"/>
      <c r="T4" s="1480"/>
      <c r="U4" s="1480"/>
    </row>
    <row r="5" spans="1:21" s="345" customFormat="1" ht="17.25" customHeight="1" x14ac:dyDescent="0.25">
      <c r="B5" s="1481" t="str">
        <f>porsaad!$B$6</f>
        <v>Situación a 28 de febrero de 2026</v>
      </c>
      <c r="C5" s="1481"/>
      <c r="D5" s="1481"/>
      <c r="E5" s="1481"/>
      <c r="F5" s="1481"/>
      <c r="G5" s="1481"/>
      <c r="H5" s="1481"/>
      <c r="I5" s="1481"/>
      <c r="J5" s="1481"/>
      <c r="K5" s="1481"/>
      <c r="L5" s="1481"/>
      <c r="M5" s="1481"/>
      <c r="N5" s="1481"/>
      <c r="O5" s="1481"/>
      <c r="P5" s="1481"/>
      <c r="Q5" s="1481"/>
      <c r="R5" s="1481"/>
      <c r="S5" s="1481"/>
    </row>
    <row r="6" spans="1:21" s="345" customFormat="1" ht="6" customHeight="1" x14ac:dyDescent="0.25">
      <c r="O6" s="444"/>
    </row>
    <row r="7" spans="1:21" s="322" customFormat="1" ht="39.75" customHeight="1" x14ac:dyDescent="0.25">
      <c r="A7" s="316"/>
      <c r="B7" s="1457" t="s">
        <v>12</v>
      </c>
      <c r="C7" s="437"/>
      <c r="D7" s="1482" t="s">
        <v>473</v>
      </c>
      <c r="E7" s="1483"/>
      <c r="F7" s="437"/>
      <c r="G7" s="1482" t="s">
        <v>474</v>
      </c>
      <c r="H7" s="1483"/>
      <c r="I7" s="437"/>
      <c r="J7" s="1482" t="s">
        <v>13</v>
      </c>
      <c r="K7" s="1484"/>
      <c r="L7" s="1483"/>
      <c r="M7" s="319"/>
      <c r="N7" s="319"/>
      <c r="O7" s="320"/>
      <c r="P7" s="320"/>
      <c r="Q7" s="320"/>
      <c r="R7" s="320"/>
      <c r="S7" s="320"/>
      <c r="T7" s="320"/>
      <c r="U7" s="321"/>
    </row>
    <row r="8" spans="1:21" s="322" customFormat="1" ht="26.25" customHeight="1" x14ac:dyDescent="0.25">
      <c r="A8" s="316"/>
      <c r="B8" s="1459"/>
      <c r="C8" s="437"/>
      <c r="D8" s="454" t="s">
        <v>9</v>
      </c>
      <c r="E8" s="737" t="s">
        <v>10</v>
      </c>
      <c r="F8" s="437"/>
      <c r="G8" s="455" t="s">
        <v>9</v>
      </c>
      <c r="H8" s="737" t="s">
        <v>10</v>
      </c>
      <c r="I8" s="437"/>
      <c r="J8" s="455" t="s">
        <v>9</v>
      </c>
      <c r="K8" s="737" t="s">
        <v>111</v>
      </c>
      <c r="L8" s="737" t="s">
        <v>110</v>
      </c>
      <c r="M8" s="319"/>
      <c r="N8" s="348"/>
      <c r="O8" s="329"/>
      <c r="P8" s="329"/>
      <c r="Q8" s="329"/>
      <c r="R8" s="329"/>
      <c r="S8" s="320"/>
      <c r="T8" s="320"/>
      <c r="U8" s="320"/>
    </row>
    <row r="9" spans="1:21" s="328" customFormat="1" ht="4.5" customHeight="1" x14ac:dyDescent="0.25">
      <c r="A9" s="326"/>
      <c r="B9" s="327"/>
      <c r="D9" s="327"/>
      <c r="E9" s="327"/>
      <c r="G9" s="327"/>
      <c r="H9" s="327"/>
      <c r="J9" s="327"/>
      <c r="K9" s="327"/>
      <c r="L9" s="327"/>
      <c r="M9" s="319"/>
      <c r="N9" s="348"/>
      <c r="O9" s="329"/>
      <c r="P9" s="329"/>
      <c r="Q9" s="329"/>
      <c r="R9" s="329"/>
      <c r="S9" s="329"/>
      <c r="T9" s="329"/>
      <c r="U9" s="329"/>
    </row>
    <row r="10" spans="1:21" s="331" customFormat="1" ht="18" customHeight="1" x14ac:dyDescent="0.35">
      <c r="A10" s="330"/>
      <c r="B10" s="349" t="s">
        <v>8</v>
      </c>
      <c r="C10" s="350"/>
      <c r="D10" s="456">
        <v>8676713</v>
      </c>
      <c r="E10" s="465">
        <v>17.661334770061334</v>
      </c>
      <c r="F10" s="350"/>
      <c r="G10" s="461">
        <v>1096572</v>
      </c>
      <c r="H10" s="469">
        <v>16.190506563479449</v>
      </c>
      <c r="I10" s="350"/>
      <c r="J10" s="473">
        <v>463883</v>
      </c>
      <c r="K10" s="478">
        <f t="shared" ref="K10:K27" si="0">J10*100/D10</f>
        <v>5.3462987654426275</v>
      </c>
      <c r="L10" s="479">
        <f>J10*100/G10</f>
        <v>42.303013390821576</v>
      </c>
      <c r="M10" s="447"/>
      <c r="N10" s="360">
        <f>_xlfn.RANK.EQ(L10,L$10:L$29,0)</f>
        <v>1</v>
      </c>
      <c r="O10" s="360">
        <v>1</v>
      </c>
      <c r="P10" s="360">
        <f>MATCH(O10,N$10:N$29,0)</f>
        <v>1</v>
      </c>
      <c r="Q10" s="361" t="str">
        <f>INDEX(B$10:B$29,P10,1)</f>
        <v>Andalucía</v>
      </c>
      <c r="R10" s="362">
        <f>INDEX(L$10:L$29,P10,1)</f>
        <v>42.303013390821576</v>
      </c>
      <c r="S10" s="329"/>
      <c r="T10" s="329"/>
      <c r="U10" s="329"/>
    </row>
    <row r="11" spans="1:21" s="331" customFormat="1" ht="18" customHeight="1" x14ac:dyDescent="0.35">
      <c r="A11" s="330"/>
      <c r="B11" s="363" t="s">
        <v>7</v>
      </c>
      <c r="C11" s="350"/>
      <c r="D11" s="457">
        <v>1364621</v>
      </c>
      <c r="E11" s="466">
        <v>2.7776680311145325</v>
      </c>
      <c r="F11" s="350"/>
      <c r="G11" s="462">
        <v>191202</v>
      </c>
      <c r="H11" s="470">
        <v>2.8230314433985164</v>
      </c>
      <c r="I11" s="350"/>
      <c r="J11" s="474">
        <v>61626</v>
      </c>
      <c r="K11" s="480">
        <f t="shared" si="0"/>
        <v>4.5159791619797733</v>
      </c>
      <c r="L11" s="481">
        <f>J11*100/G11</f>
        <v>32.230834405497852</v>
      </c>
      <c r="M11" s="447"/>
      <c r="N11" s="360">
        <f t="shared" ref="N11:N26" si="1">_xlfn.RANK.EQ(L11,L$10:L$29,0)</f>
        <v>12</v>
      </c>
      <c r="O11" s="360">
        <v>2</v>
      </c>
      <c r="P11" s="360">
        <f t="shared" ref="P11:P27" si="2">MATCH(O11,N$10:N$29,0)</f>
        <v>4</v>
      </c>
      <c r="Q11" s="361" t="str">
        <f t="shared" ref="Q11:Q28" si="3">INDEX(B$10:B$29,P11,1)</f>
        <v>Balears, Illes</v>
      </c>
      <c r="R11" s="362">
        <f t="shared" ref="R11:R28" si="4">INDEX(L$10:L$29,P11,1)</f>
        <v>39.661889413899928</v>
      </c>
      <c r="S11" s="329"/>
      <c r="T11" s="329"/>
      <c r="U11" s="329"/>
    </row>
    <row r="12" spans="1:21" s="331" customFormat="1" ht="18" customHeight="1" x14ac:dyDescent="0.35">
      <c r="A12" s="330"/>
      <c r="B12" s="363" t="s">
        <v>37</v>
      </c>
      <c r="C12" s="350"/>
      <c r="D12" s="457">
        <v>1015128</v>
      </c>
      <c r="E12" s="466">
        <v>2.0662796432776815</v>
      </c>
      <c r="F12" s="350"/>
      <c r="G12" s="462">
        <v>191994</v>
      </c>
      <c r="H12" s="470">
        <v>2.8347250496535326</v>
      </c>
      <c r="I12" s="350"/>
      <c r="J12" s="474">
        <v>49598</v>
      </c>
      <c r="K12" s="480">
        <f t="shared" si="0"/>
        <v>4.8858863118739704</v>
      </c>
      <c r="L12" s="481">
        <f>J12*100/G12</f>
        <v>25.833098951008886</v>
      </c>
      <c r="M12" s="447"/>
      <c r="N12" s="360">
        <f t="shared" si="1"/>
        <v>17</v>
      </c>
      <c r="O12" s="360">
        <v>3</v>
      </c>
      <c r="P12" s="360">
        <f t="shared" si="2"/>
        <v>11</v>
      </c>
      <c r="Q12" s="361" t="str">
        <f t="shared" si="3"/>
        <v>Extremadura</v>
      </c>
      <c r="R12" s="373">
        <f t="shared" si="4"/>
        <v>39.266762531336298</v>
      </c>
      <c r="S12" s="329"/>
      <c r="T12" s="329"/>
      <c r="U12" s="329"/>
    </row>
    <row r="13" spans="1:21" s="331" customFormat="1" ht="18" customHeight="1" x14ac:dyDescent="0.35">
      <c r="A13" s="330"/>
      <c r="B13" s="363" t="s">
        <v>38</v>
      </c>
      <c r="C13" s="350"/>
      <c r="D13" s="457">
        <v>1249844</v>
      </c>
      <c r="E13" s="466">
        <v>2.5440409627876983</v>
      </c>
      <c r="F13" s="350"/>
      <c r="G13" s="462">
        <v>127828</v>
      </c>
      <c r="H13" s="470">
        <v>1.8873362378361396</v>
      </c>
      <c r="I13" s="350"/>
      <c r="J13" s="474">
        <v>50699</v>
      </c>
      <c r="K13" s="480">
        <f t="shared" si="0"/>
        <v>4.056426241995001</v>
      </c>
      <c r="L13" s="481">
        <f t="shared" ref="L13:L27" si="5">J13*100/G13</f>
        <v>39.661889413899928</v>
      </c>
      <c r="M13" s="447"/>
      <c r="N13" s="360">
        <f t="shared" si="1"/>
        <v>2</v>
      </c>
      <c r="O13" s="360">
        <v>4</v>
      </c>
      <c r="P13" s="360">
        <f t="shared" si="2"/>
        <v>7</v>
      </c>
      <c r="Q13" s="361" t="str">
        <f t="shared" si="3"/>
        <v>Castilla y León</v>
      </c>
      <c r="R13" s="362">
        <f t="shared" si="4"/>
        <v>37.465503043197302</v>
      </c>
      <c r="S13" s="329"/>
      <c r="T13" s="329"/>
      <c r="U13" s="329"/>
    </row>
    <row r="14" spans="1:21" s="331" customFormat="1" ht="18" customHeight="1" x14ac:dyDescent="0.35">
      <c r="A14" s="330"/>
      <c r="B14" s="363" t="s">
        <v>6</v>
      </c>
      <c r="C14" s="350"/>
      <c r="D14" s="457">
        <v>2258866</v>
      </c>
      <c r="E14" s="466">
        <v>4.597891923670792</v>
      </c>
      <c r="F14" s="350"/>
      <c r="G14" s="462">
        <v>270684</v>
      </c>
      <c r="H14" s="470">
        <v>3.9965557014303408</v>
      </c>
      <c r="I14" s="350"/>
      <c r="J14" s="474">
        <v>82362</v>
      </c>
      <c r="K14" s="480">
        <f t="shared" si="0"/>
        <v>3.646165819486415</v>
      </c>
      <c r="L14" s="481">
        <f t="shared" si="5"/>
        <v>30.427361794564881</v>
      </c>
      <c r="M14" s="447"/>
      <c r="N14" s="360">
        <f t="shared" si="1"/>
        <v>14</v>
      </c>
      <c r="O14" s="360">
        <v>5</v>
      </c>
      <c r="P14" s="360">
        <f t="shared" si="2"/>
        <v>9</v>
      </c>
      <c r="Q14" s="361" t="str">
        <f t="shared" si="3"/>
        <v>Cataluña</v>
      </c>
      <c r="R14" s="362">
        <f t="shared" si="4"/>
        <v>37.140133965211405</v>
      </c>
      <c r="S14" s="329"/>
      <c r="T14" s="329"/>
      <c r="U14" s="329"/>
    </row>
    <row r="15" spans="1:21" s="331" customFormat="1" ht="18" customHeight="1" x14ac:dyDescent="0.35">
      <c r="A15" s="330"/>
      <c r="B15" s="363" t="s">
        <v>5</v>
      </c>
      <c r="C15" s="350"/>
      <c r="D15" s="458">
        <v>593623</v>
      </c>
      <c r="E15" s="466">
        <v>1.2083117800724905</v>
      </c>
      <c r="F15" s="350"/>
      <c r="G15" s="463">
        <v>104312</v>
      </c>
      <c r="H15" s="470">
        <v>1.5401306258500749</v>
      </c>
      <c r="I15" s="350"/>
      <c r="J15" s="475">
        <v>22868</v>
      </c>
      <c r="K15" s="482">
        <f t="shared" si="0"/>
        <v>3.8522766132713859</v>
      </c>
      <c r="L15" s="481">
        <f t="shared" si="5"/>
        <v>21.922693458087277</v>
      </c>
      <c r="M15" s="447"/>
      <c r="N15" s="360">
        <f t="shared" si="1"/>
        <v>18</v>
      </c>
      <c r="O15" s="360">
        <v>6</v>
      </c>
      <c r="P15" s="360">
        <f t="shared" si="2"/>
        <v>14</v>
      </c>
      <c r="Q15" s="361" t="str">
        <f t="shared" si="3"/>
        <v>Murcia, Región de</v>
      </c>
      <c r="R15" s="362">
        <f t="shared" si="4"/>
        <v>36.216879125604031</v>
      </c>
      <c r="S15" s="329"/>
      <c r="T15" s="329"/>
      <c r="U15" s="329"/>
    </row>
    <row r="16" spans="1:21" s="331" customFormat="1" ht="18" customHeight="1" x14ac:dyDescent="0.35">
      <c r="A16" s="330"/>
      <c r="B16" s="363" t="s">
        <v>4</v>
      </c>
      <c r="C16" s="350"/>
      <c r="D16" s="457">
        <v>2401221</v>
      </c>
      <c r="E16" s="466">
        <v>4.8876536469399703</v>
      </c>
      <c r="F16" s="350"/>
      <c r="G16" s="462">
        <v>428661</v>
      </c>
      <c r="H16" s="470">
        <v>6.3290315036383058</v>
      </c>
      <c r="I16" s="350"/>
      <c r="J16" s="474">
        <v>160600</v>
      </c>
      <c r="K16" s="480">
        <f t="shared" si="0"/>
        <v>6.6882640123503831</v>
      </c>
      <c r="L16" s="481">
        <f t="shared" si="5"/>
        <v>37.465503043197302</v>
      </c>
      <c r="M16" s="447"/>
      <c r="N16" s="360">
        <f t="shared" si="1"/>
        <v>4</v>
      </c>
      <c r="O16" s="360">
        <v>7</v>
      </c>
      <c r="P16" s="360">
        <f t="shared" si="2"/>
        <v>16</v>
      </c>
      <c r="Q16" s="361" t="str">
        <f t="shared" si="3"/>
        <v>País Vasco</v>
      </c>
      <c r="R16" s="362">
        <f t="shared" si="4"/>
        <v>34.810725097304314</v>
      </c>
      <c r="S16" s="329"/>
      <c r="T16" s="329"/>
      <c r="U16" s="329"/>
    </row>
    <row r="17" spans="1:21" s="331" customFormat="1" ht="18" customHeight="1" x14ac:dyDescent="0.35">
      <c r="A17" s="330"/>
      <c r="B17" s="363" t="s">
        <v>40</v>
      </c>
      <c r="C17" s="350"/>
      <c r="D17" s="457">
        <v>2126378</v>
      </c>
      <c r="E17" s="466">
        <v>4.328214348647176</v>
      </c>
      <c r="F17" s="350"/>
      <c r="G17" s="462">
        <v>300904</v>
      </c>
      <c r="H17" s="470">
        <v>4.4427435562618962</v>
      </c>
      <c r="I17" s="350"/>
      <c r="J17" s="474">
        <v>103777</v>
      </c>
      <c r="K17" s="480">
        <f t="shared" si="0"/>
        <v>4.8804586954906419</v>
      </c>
      <c r="L17" s="481">
        <f t="shared" si="5"/>
        <v>34.488408263100524</v>
      </c>
      <c r="M17" s="447"/>
      <c r="N17" s="360">
        <f t="shared" si="1"/>
        <v>9</v>
      </c>
      <c r="O17" s="360">
        <v>8</v>
      </c>
      <c r="P17" s="360">
        <f t="shared" si="2"/>
        <v>10</v>
      </c>
      <c r="Q17" s="361" t="str">
        <f t="shared" si="3"/>
        <v>Comunitat Valenciana</v>
      </c>
      <c r="R17" s="362">
        <f t="shared" si="4"/>
        <v>34.548024476888877</v>
      </c>
      <c r="S17" s="329"/>
      <c r="T17" s="329"/>
      <c r="U17" s="329"/>
    </row>
    <row r="18" spans="1:21" s="331" customFormat="1" ht="18" customHeight="1" x14ac:dyDescent="0.35">
      <c r="A18" s="330"/>
      <c r="B18" s="363" t="s">
        <v>41</v>
      </c>
      <c r="C18" s="350"/>
      <c r="D18" s="457">
        <v>8124126</v>
      </c>
      <c r="E18" s="466">
        <v>16.536551226271897</v>
      </c>
      <c r="F18" s="350"/>
      <c r="G18" s="462">
        <v>1133130</v>
      </c>
      <c r="H18" s="470">
        <v>16.730272797659861</v>
      </c>
      <c r="I18" s="350"/>
      <c r="J18" s="474">
        <v>420846</v>
      </c>
      <c r="K18" s="480">
        <f t="shared" si="0"/>
        <v>5.1802003070853404</v>
      </c>
      <c r="L18" s="481">
        <f t="shared" si="5"/>
        <v>37.140133965211405</v>
      </c>
      <c r="M18" s="447"/>
      <c r="N18" s="360">
        <f t="shared" si="1"/>
        <v>5</v>
      </c>
      <c r="O18" s="360">
        <v>9</v>
      </c>
      <c r="P18" s="360">
        <f t="shared" si="2"/>
        <v>8</v>
      </c>
      <c r="Q18" s="361" t="str">
        <f t="shared" si="3"/>
        <v>Castilla - La Mancha</v>
      </c>
      <c r="R18" s="362">
        <f t="shared" si="4"/>
        <v>34.488408263100524</v>
      </c>
      <c r="S18" s="329"/>
      <c r="T18" s="329"/>
      <c r="U18" s="329"/>
    </row>
    <row r="19" spans="1:21" s="331" customFormat="1" ht="18" customHeight="1" x14ac:dyDescent="0.35">
      <c r="A19" s="330"/>
      <c r="B19" s="363" t="s">
        <v>3</v>
      </c>
      <c r="C19" s="350"/>
      <c r="D19" s="457">
        <v>5425182</v>
      </c>
      <c r="E19" s="466">
        <v>11.042886343078409</v>
      </c>
      <c r="F19" s="350"/>
      <c r="G19" s="462">
        <v>691918</v>
      </c>
      <c r="H19" s="470">
        <v>10.215930117119145</v>
      </c>
      <c r="I19" s="350"/>
      <c r="J19" s="474">
        <v>239044</v>
      </c>
      <c r="K19" s="480">
        <f t="shared" si="0"/>
        <v>4.4061931931500178</v>
      </c>
      <c r="L19" s="481">
        <f t="shared" si="5"/>
        <v>34.548024476888877</v>
      </c>
      <c r="M19" s="447"/>
      <c r="N19" s="360">
        <f t="shared" si="1"/>
        <v>8</v>
      </c>
      <c r="O19" s="360">
        <v>10</v>
      </c>
      <c r="P19" s="360">
        <f t="shared" si="2"/>
        <v>20</v>
      </c>
      <c r="Q19" s="361" t="str">
        <f t="shared" si="3"/>
        <v>TOTAL</v>
      </c>
      <c r="R19" s="373">
        <f t="shared" si="4"/>
        <v>34.46923725204978</v>
      </c>
      <c r="S19" s="329"/>
      <c r="T19" s="329"/>
      <c r="U19" s="329"/>
    </row>
    <row r="20" spans="1:21" s="331" customFormat="1" ht="18" customHeight="1" x14ac:dyDescent="0.35">
      <c r="A20" s="330"/>
      <c r="B20" s="363" t="s">
        <v>2</v>
      </c>
      <c r="C20" s="350"/>
      <c r="D20" s="457">
        <v>1053345</v>
      </c>
      <c r="E20" s="466">
        <v>2.1440698422744027</v>
      </c>
      <c r="F20" s="350"/>
      <c r="G20" s="462">
        <v>157166</v>
      </c>
      <c r="H20" s="470">
        <v>2.3205016675200638</v>
      </c>
      <c r="I20" s="350"/>
      <c r="J20" s="474">
        <v>61714</v>
      </c>
      <c r="K20" s="480">
        <f t="shared" si="0"/>
        <v>5.8588591582055258</v>
      </c>
      <c r="L20" s="481">
        <f t="shared" si="5"/>
        <v>39.266762531336298</v>
      </c>
      <c r="M20" s="447"/>
      <c r="N20" s="360">
        <f t="shared" si="1"/>
        <v>3</v>
      </c>
      <c r="O20" s="360">
        <v>11</v>
      </c>
      <c r="P20" s="360">
        <f t="shared" si="2"/>
        <v>17</v>
      </c>
      <c r="Q20" s="361" t="str">
        <f t="shared" si="3"/>
        <v>Rioja, La</v>
      </c>
      <c r="R20" s="362">
        <f t="shared" si="4"/>
        <v>33.325957559799086</v>
      </c>
      <c r="S20" s="329"/>
      <c r="T20" s="329"/>
      <c r="U20" s="329"/>
    </row>
    <row r="21" spans="1:21" s="331" customFormat="1" ht="18" customHeight="1" x14ac:dyDescent="0.35">
      <c r="A21" s="330"/>
      <c r="B21" s="363" t="s">
        <v>35</v>
      </c>
      <c r="C21" s="350"/>
      <c r="D21" s="457">
        <v>2714741</v>
      </c>
      <c r="E21" s="466">
        <v>5.5258194681570174</v>
      </c>
      <c r="F21" s="350"/>
      <c r="G21" s="462">
        <v>492391</v>
      </c>
      <c r="H21" s="470">
        <v>7.2699829261536957</v>
      </c>
      <c r="I21" s="350"/>
      <c r="J21" s="474">
        <v>98981</v>
      </c>
      <c r="K21" s="480">
        <f t="shared" si="0"/>
        <v>3.6460568429916518</v>
      </c>
      <c r="L21" s="481">
        <f t="shared" si="5"/>
        <v>20.102113970401572</v>
      </c>
      <c r="M21" s="447"/>
      <c r="N21" s="360">
        <f t="shared" si="1"/>
        <v>19</v>
      </c>
      <c r="O21" s="360">
        <v>12</v>
      </c>
      <c r="P21" s="360">
        <f t="shared" si="2"/>
        <v>2</v>
      </c>
      <c r="Q21" s="361" t="str">
        <f t="shared" si="3"/>
        <v>Aragón</v>
      </c>
      <c r="R21" s="362">
        <f t="shared" si="4"/>
        <v>32.230834405497852</v>
      </c>
      <c r="S21" s="329"/>
      <c r="T21" s="329"/>
      <c r="U21" s="329"/>
    </row>
    <row r="22" spans="1:21" s="331" customFormat="1" ht="18" customHeight="1" x14ac:dyDescent="0.35">
      <c r="A22" s="330"/>
      <c r="B22" s="363" t="s">
        <v>42</v>
      </c>
      <c r="C22" s="350"/>
      <c r="D22" s="457">
        <v>7113886</v>
      </c>
      <c r="E22" s="466">
        <v>14.480221042467644</v>
      </c>
      <c r="F22" s="350"/>
      <c r="G22" s="462">
        <v>881049</v>
      </c>
      <c r="H22" s="470">
        <v>13.008383961333141</v>
      </c>
      <c r="I22" s="350"/>
      <c r="J22" s="474">
        <v>278856</v>
      </c>
      <c r="K22" s="480">
        <f t="shared" si="0"/>
        <v>3.9198828881992207</v>
      </c>
      <c r="L22" s="481">
        <f t="shared" si="5"/>
        <v>31.650453039501777</v>
      </c>
      <c r="M22" s="447"/>
      <c r="N22" s="360">
        <f t="shared" si="1"/>
        <v>13</v>
      </c>
      <c r="O22" s="360">
        <v>13</v>
      </c>
      <c r="P22" s="360">
        <f t="shared" si="2"/>
        <v>13</v>
      </c>
      <c r="Q22" s="361" t="str">
        <f t="shared" si="3"/>
        <v>Madrid, Comunidad de</v>
      </c>
      <c r="R22" s="362">
        <f t="shared" si="4"/>
        <v>31.650453039501777</v>
      </c>
      <c r="S22" s="329"/>
      <c r="T22" s="329"/>
      <c r="U22" s="329"/>
    </row>
    <row r="23" spans="1:21" ht="18" customHeight="1" x14ac:dyDescent="0.35">
      <c r="A23" s="332"/>
      <c r="B23" s="363" t="s">
        <v>43</v>
      </c>
      <c r="C23" s="350"/>
      <c r="D23" s="457">
        <v>1586989</v>
      </c>
      <c r="E23" s="466">
        <v>3.2302951596307112</v>
      </c>
      <c r="F23" s="350"/>
      <c r="G23" s="462">
        <v>204667</v>
      </c>
      <c r="H23" s="470">
        <v>3.0218375143881557</v>
      </c>
      <c r="I23" s="350"/>
      <c r="J23" s="474">
        <v>74124</v>
      </c>
      <c r="K23" s="480">
        <f t="shared" si="0"/>
        <v>4.6707318072147945</v>
      </c>
      <c r="L23" s="481">
        <f t="shared" si="5"/>
        <v>36.216879125604031</v>
      </c>
      <c r="M23" s="447"/>
      <c r="N23" s="360">
        <f t="shared" si="1"/>
        <v>6</v>
      </c>
      <c r="O23" s="360">
        <v>14</v>
      </c>
      <c r="P23" s="360">
        <f t="shared" si="2"/>
        <v>5</v>
      </c>
      <c r="Q23" s="361" t="str">
        <f t="shared" si="3"/>
        <v>Canarias</v>
      </c>
      <c r="R23" s="362">
        <f t="shared" si="4"/>
        <v>30.427361794564881</v>
      </c>
      <c r="S23" s="329"/>
      <c r="T23" s="329"/>
      <c r="U23" s="329"/>
    </row>
    <row r="24" spans="1:21" s="331" customFormat="1" ht="18" customHeight="1" x14ac:dyDescent="0.35">
      <c r="B24" s="363" t="s">
        <v>44</v>
      </c>
      <c r="C24" s="350"/>
      <c r="D24" s="458">
        <v>683854</v>
      </c>
      <c r="E24" s="466">
        <v>1.3919757894314961</v>
      </c>
      <c r="F24" s="350"/>
      <c r="G24" s="463">
        <v>86335</v>
      </c>
      <c r="H24" s="470">
        <v>1.2747064343773125</v>
      </c>
      <c r="I24" s="350"/>
      <c r="J24" s="476">
        <v>23909</v>
      </c>
      <c r="K24" s="483">
        <f t="shared" si="0"/>
        <v>3.4962141041801322</v>
      </c>
      <c r="L24" s="481">
        <f t="shared" si="5"/>
        <v>27.693287774367292</v>
      </c>
      <c r="M24" s="447"/>
      <c r="N24" s="360">
        <f t="shared" si="1"/>
        <v>15</v>
      </c>
      <c r="O24" s="360">
        <v>15</v>
      </c>
      <c r="P24" s="360">
        <f t="shared" si="2"/>
        <v>15</v>
      </c>
      <c r="Q24" s="361" t="str">
        <f t="shared" si="3"/>
        <v>Navarra, Comunidad Foral de</v>
      </c>
      <c r="R24" s="362">
        <f t="shared" si="4"/>
        <v>27.693287774367292</v>
      </c>
      <c r="S24" s="329"/>
      <c r="T24" s="329"/>
      <c r="U24" s="329"/>
    </row>
    <row r="25" spans="1:21" s="331" customFormat="1" ht="18" customHeight="1" x14ac:dyDescent="0.35">
      <c r="B25" s="363" t="s">
        <v>45</v>
      </c>
      <c r="C25" s="350"/>
      <c r="D25" s="458">
        <v>2242343</v>
      </c>
      <c r="E25" s="466">
        <v>4.5642595752912012</v>
      </c>
      <c r="F25" s="350"/>
      <c r="G25" s="463">
        <v>346850</v>
      </c>
      <c r="H25" s="470">
        <v>5.1211203655964654</v>
      </c>
      <c r="I25" s="350"/>
      <c r="J25" s="476">
        <v>120741</v>
      </c>
      <c r="K25" s="483">
        <f t="shared" si="0"/>
        <v>5.3845910282236034</v>
      </c>
      <c r="L25" s="481">
        <f t="shared" si="5"/>
        <v>34.810725097304314</v>
      </c>
      <c r="M25" s="447"/>
      <c r="N25" s="360">
        <f t="shared" si="1"/>
        <v>7</v>
      </c>
      <c r="O25" s="360">
        <v>16</v>
      </c>
      <c r="P25" s="360">
        <f t="shared" si="2"/>
        <v>18</v>
      </c>
      <c r="Q25" s="361" t="str">
        <f t="shared" si="3"/>
        <v>Ceuta y Melilla</v>
      </c>
      <c r="R25" s="373">
        <f t="shared" si="4"/>
        <v>26.676028265990215</v>
      </c>
      <c r="S25" s="329"/>
      <c r="T25" s="329"/>
      <c r="U25" s="329"/>
    </row>
    <row r="26" spans="1:21" s="331" customFormat="1" ht="18" customHeight="1" x14ac:dyDescent="0.35">
      <c r="B26" s="363" t="s">
        <v>46</v>
      </c>
      <c r="C26" s="350"/>
      <c r="D26" s="458">
        <v>326803</v>
      </c>
      <c r="E26" s="467">
        <v>0.66520319236793413</v>
      </c>
      <c r="F26" s="350"/>
      <c r="G26" s="463">
        <v>45193</v>
      </c>
      <c r="H26" s="471">
        <v>0.66725902459968589</v>
      </c>
      <c r="I26" s="350"/>
      <c r="J26" s="476">
        <v>15061</v>
      </c>
      <c r="K26" s="483">
        <f t="shared" si="0"/>
        <v>4.6085868244783557</v>
      </c>
      <c r="L26" s="484">
        <f t="shared" si="5"/>
        <v>33.325957559799086</v>
      </c>
      <c r="M26" s="447"/>
      <c r="N26" s="360">
        <f t="shared" si="1"/>
        <v>11</v>
      </c>
      <c r="O26" s="360">
        <v>17</v>
      </c>
      <c r="P26" s="360">
        <f t="shared" si="2"/>
        <v>3</v>
      </c>
      <c r="Q26" s="361" t="str">
        <f t="shared" si="3"/>
        <v>Asturias, Principado de</v>
      </c>
      <c r="R26" s="362">
        <f t="shared" si="4"/>
        <v>25.833098951008886</v>
      </c>
      <c r="S26" s="329"/>
      <c r="T26" s="329"/>
      <c r="U26" s="329"/>
    </row>
    <row r="27" spans="1:21" s="331" customFormat="1" ht="18" customHeight="1" x14ac:dyDescent="0.35">
      <c r="B27" s="384" t="s">
        <v>1</v>
      </c>
      <c r="C27" s="350"/>
      <c r="D27" s="459">
        <v>170634</v>
      </c>
      <c r="E27" s="468">
        <v>0.34732325445760925</v>
      </c>
      <c r="F27" s="350"/>
      <c r="G27" s="464">
        <v>22076</v>
      </c>
      <c r="H27" s="472">
        <v>0.32594450970421673</v>
      </c>
      <c r="I27" s="350"/>
      <c r="J27" s="477">
        <v>5889</v>
      </c>
      <c r="K27" s="485">
        <f t="shared" si="0"/>
        <v>3.4512465276556843</v>
      </c>
      <c r="L27" s="486">
        <f t="shared" si="5"/>
        <v>26.676028265990215</v>
      </c>
      <c r="M27" s="447"/>
      <c r="N27" s="360">
        <f>_xlfn.RANK.EQ(L27,L$10:L$29,0)</f>
        <v>16</v>
      </c>
      <c r="O27" s="360">
        <v>18</v>
      </c>
      <c r="P27" s="360">
        <f t="shared" si="2"/>
        <v>6</v>
      </c>
      <c r="Q27" s="361" t="str">
        <f t="shared" si="3"/>
        <v>Cantabria</v>
      </c>
      <c r="R27" s="362">
        <f t="shared" si="4"/>
        <v>21.922693458087277</v>
      </c>
      <c r="S27" s="329"/>
      <c r="T27" s="329"/>
      <c r="U27" s="329"/>
    </row>
    <row r="28" spans="1:21" s="328" customFormat="1" ht="3.75" customHeight="1" x14ac:dyDescent="0.35">
      <c r="A28" s="326"/>
      <c r="B28" s="327"/>
      <c r="D28" s="460"/>
      <c r="E28" s="438"/>
      <c r="G28" s="327"/>
      <c r="H28" s="438"/>
      <c r="J28" s="327"/>
      <c r="K28" s="327"/>
      <c r="L28" s="334"/>
      <c r="M28" s="447"/>
      <c r="N28" s="329"/>
      <c r="O28" s="329"/>
      <c r="P28" s="360">
        <f>MATCH(O29,N$10:N$29,0)</f>
        <v>12</v>
      </c>
      <c r="Q28" s="361" t="str">
        <f t="shared" si="3"/>
        <v>Galicia</v>
      </c>
      <c r="R28" s="362">
        <f t="shared" si="4"/>
        <v>20.102113970401572</v>
      </c>
      <c r="S28" s="329"/>
      <c r="T28" s="329"/>
      <c r="U28" s="329"/>
    </row>
    <row r="29" spans="1:21" s="394" customFormat="1" ht="18" customHeight="1" x14ac:dyDescent="0.35">
      <c r="B29" s="1236" t="s">
        <v>0</v>
      </c>
      <c r="C29" s="320"/>
      <c r="D29" s="1237">
        <f>SUM(D10:D27)</f>
        <v>49128297</v>
      </c>
      <c r="E29" s="1238">
        <f>SUM(E10:E27)</f>
        <v>100.00000000000003</v>
      </c>
      <c r="F29" s="320"/>
      <c r="G29" s="1237">
        <f>SUM(G10:G27)</f>
        <v>6772932</v>
      </c>
      <c r="H29" s="1238">
        <f>SUM(H10:H27)</f>
        <v>100</v>
      </c>
      <c r="I29" s="320"/>
      <c r="J29" s="1237">
        <f>SUM(J10:J27)</f>
        <v>2334578</v>
      </c>
      <c r="K29" s="1239">
        <f>J29*100/D29</f>
        <v>4.7520027001953684</v>
      </c>
      <c r="L29" s="1240">
        <f>J29*100/G29</f>
        <v>34.46923725204978</v>
      </c>
      <c r="M29" s="447"/>
      <c r="N29" s="360">
        <f>_xlfn.RANK.EQ(L29,L$10:L$29,0)</f>
        <v>10</v>
      </c>
      <c r="O29" s="360">
        <v>19</v>
      </c>
      <c r="P29" s="329"/>
      <c r="Q29" s="329"/>
      <c r="R29" s="395"/>
      <c r="S29" s="329"/>
      <c r="T29" s="329"/>
      <c r="U29" s="329"/>
    </row>
    <row r="30" spans="1:21" s="328" customFormat="1" ht="5.25" customHeight="1" x14ac:dyDescent="0.25">
      <c r="B30" s="397" t="s">
        <v>39</v>
      </c>
      <c r="C30" s="449"/>
      <c r="D30" s="449"/>
      <c r="E30" s="449"/>
      <c r="F30" s="449"/>
      <c r="G30" s="449"/>
      <c r="H30" s="449"/>
      <c r="I30" s="449"/>
      <c r="O30" s="450"/>
    </row>
    <row r="31" spans="1:21" s="394" customFormat="1" ht="5.25" customHeight="1" x14ac:dyDescent="0.25">
      <c r="B31" s="397" t="s">
        <v>47</v>
      </c>
      <c r="C31" s="451"/>
      <c r="D31" s="451"/>
      <c r="E31" s="451"/>
      <c r="F31" s="451"/>
      <c r="G31" s="451"/>
      <c r="H31" s="451"/>
      <c r="I31" s="451"/>
      <c r="O31" s="450"/>
    </row>
    <row r="32" spans="1:21" s="394" customFormat="1" ht="13.5" customHeight="1" x14ac:dyDescent="0.25">
      <c r="B32" s="1485" t="s">
        <v>498</v>
      </c>
      <c r="C32" s="1485"/>
      <c r="D32" s="1485"/>
      <c r="E32" s="1485"/>
      <c r="F32" s="1485"/>
      <c r="G32" s="1485"/>
      <c r="H32" s="1485"/>
      <c r="I32" s="1485"/>
      <c r="J32" s="1485"/>
      <c r="K32" s="1485"/>
      <c r="L32" s="1485"/>
      <c r="M32" s="1241"/>
      <c r="O32" s="450"/>
    </row>
    <row r="33" spans="2:17" x14ac:dyDescent="0.25">
      <c r="B33" s="1486" t="s">
        <v>240</v>
      </c>
      <c r="C33" s="1486"/>
      <c r="D33" s="1486"/>
      <c r="E33" s="1486"/>
      <c r="F33" s="1486"/>
      <c r="G33" s="1486"/>
      <c r="H33" s="1486"/>
      <c r="I33" s="1486"/>
      <c r="J33" s="1486"/>
      <c r="K33" s="1486"/>
      <c r="L33" s="1486"/>
      <c r="M33" s="785"/>
      <c r="N33" s="785"/>
      <c r="O33" s="785"/>
      <c r="P33" s="785"/>
      <c r="Q33" s="785"/>
    </row>
    <row r="34" spans="2:17" ht="4.5" customHeight="1" x14ac:dyDescent="0.25">
      <c r="B34" s="1479"/>
      <c r="C34" s="1479"/>
      <c r="D34" s="1479"/>
      <c r="E34" s="1479"/>
      <c r="F34" s="1479"/>
      <c r="G34" s="1479"/>
      <c r="H34" s="1479"/>
      <c r="I34" s="1479"/>
      <c r="J34" s="1479"/>
      <c r="K34" s="1479"/>
      <c r="L34" s="1479"/>
      <c r="M34" s="1479"/>
      <c r="N34" s="1479"/>
      <c r="O34" s="1479"/>
      <c r="P34" s="1479"/>
      <c r="Q34" s="451"/>
    </row>
    <row r="37" spans="2:17" x14ac:dyDescent="0.25">
      <c r="L37" s="453"/>
      <c r="M37" s="453"/>
      <c r="N37" s="453"/>
    </row>
  </sheetData>
  <mergeCells count="11">
    <mergeCell ref="B34:P34"/>
    <mergeCell ref="B2:I2"/>
    <mergeCell ref="B3:I3"/>
    <mergeCell ref="A4:U4"/>
    <mergeCell ref="B5:S5"/>
    <mergeCell ref="B7:B8"/>
    <mergeCell ref="D7:E7"/>
    <mergeCell ref="G7:H7"/>
    <mergeCell ref="J7:L7"/>
    <mergeCell ref="B32:L32"/>
    <mergeCell ref="B33:L33"/>
  </mergeCells>
  <printOptions horizontalCentered="1"/>
  <pageMargins left="0" right="0" top="0.43307086614173229" bottom="0.43307086614173229" header="0" footer="0"/>
  <pageSetup paperSize="9" scale="85"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7265625" style="333" bestFit="1" customWidth="1"/>
    <col min="13" max="13" width="6.81640625" style="333" customWidth="1"/>
    <col min="14" max="14" width="11.7265625" style="333" bestFit="1" customWidth="1"/>
    <col min="15" max="15" width="6.81640625" style="333" customWidth="1"/>
    <col min="16" max="16" width="0.453125" style="333" customWidth="1"/>
    <col min="17" max="17" width="10.54296875" style="333" bestFit="1" customWidth="1"/>
    <col min="18" max="18" width="6.81640625" style="333" customWidth="1"/>
    <col min="19" max="19" width="10.54296875" style="333" bestFit="1" customWidth="1"/>
    <col min="20" max="20" width="11.7265625" style="333" bestFit="1" customWidth="1"/>
    <col min="21" max="21" width="10.54296875" style="333" bestFit="1" customWidth="1"/>
    <col min="22" max="22" width="11.7265625" style="333" bestFit="1" customWidth="1"/>
    <col min="23" max="23" width="0.453125" style="333" customWidth="1"/>
    <col min="24" max="24" width="10.54296875" style="333" bestFit="1" customWidth="1"/>
    <col min="25" max="25" width="7" style="333" customWidth="1"/>
    <col min="26" max="26" width="10.54296875" style="333" bestFit="1" customWidth="1"/>
    <col min="27" max="27" width="11.81640625" style="333" bestFit="1" customWidth="1"/>
    <col min="28" max="28" width="10.54296875" style="333" bestFit="1" customWidth="1"/>
    <col min="29" max="29" width="11.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53"/>
      <c r="C2" s="1453"/>
    </row>
    <row r="3" spans="1:53" s="345" customFormat="1" ht="4.5" customHeight="1" x14ac:dyDescent="0.25">
      <c r="B3" s="1454"/>
      <c r="C3" s="1454"/>
    </row>
    <row r="4" spans="1:53" s="345" customFormat="1" ht="17.25" customHeight="1" x14ac:dyDescent="0.25">
      <c r="A4" s="1455" t="s">
        <v>393</v>
      </c>
      <c r="B4" s="1455"/>
      <c r="C4" s="1455"/>
      <c r="D4" s="1455"/>
      <c r="E4" s="1455"/>
      <c r="F4" s="1455"/>
      <c r="G4" s="1455"/>
      <c r="H4" s="1455"/>
      <c r="I4" s="1455"/>
      <c r="J4" s="1455"/>
      <c r="K4" s="1455"/>
      <c r="L4" s="1455"/>
      <c r="M4" s="1455"/>
      <c r="N4" s="1455"/>
      <c r="O4" s="1455"/>
      <c r="P4" s="1455"/>
      <c r="Q4" s="1455"/>
      <c r="R4" s="1455"/>
      <c r="S4" s="1455"/>
      <c r="T4" s="1455"/>
      <c r="U4" s="1455"/>
      <c r="V4" s="1455"/>
      <c r="W4" s="1455"/>
      <c r="X4" s="1455"/>
      <c r="Y4" s="1455"/>
      <c r="Z4" s="1455"/>
      <c r="AA4" s="1455"/>
      <c r="AB4" s="1455"/>
      <c r="AC4" s="1455"/>
    </row>
    <row r="5" spans="1:53" s="345" customFormat="1" ht="17.25" customHeight="1" x14ac:dyDescent="0.25">
      <c r="B5" s="1456" t="str">
        <f>porsaad!$B$6</f>
        <v>Situación a 28 de febrero de 2026</v>
      </c>
      <c r="C5" s="1456"/>
      <c r="D5" s="1456"/>
      <c r="E5" s="1456"/>
      <c r="F5" s="1456"/>
      <c r="G5" s="1456"/>
      <c r="H5" s="1456"/>
      <c r="I5" s="1456"/>
      <c r="J5" s="1456"/>
      <c r="K5" s="1456"/>
      <c r="L5" s="1456"/>
      <c r="M5" s="1456"/>
      <c r="N5" s="1456"/>
      <c r="O5" s="1456"/>
      <c r="P5" s="1456"/>
      <c r="Q5" s="1456"/>
      <c r="R5" s="1456"/>
      <c r="S5" s="1456"/>
      <c r="T5" s="1456"/>
      <c r="U5" s="1456"/>
      <c r="V5" s="1456"/>
      <c r="W5" s="1456"/>
      <c r="X5" s="1456"/>
      <c r="Y5" s="1456"/>
      <c r="Z5" s="1456"/>
      <c r="AA5" s="1456"/>
      <c r="AB5" s="1456"/>
      <c r="AC5" s="1456"/>
    </row>
    <row r="6" spans="1:53" s="345" customFormat="1" ht="6" customHeight="1" x14ac:dyDescent="0.25"/>
    <row r="7" spans="1:53" s="322" customFormat="1" ht="12.75" customHeight="1" x14ac:dyDescent="0.25">
      <c r="A7" s="316"/>
      <c r="B7" s="1457" t="s">
        <v>12</v>
      </c>
      <c r="C7" s="317"/>
      <c r="D7" s="1460" t="s">
        <v>13</v>
      </c>
      <c r="E7" s="1461"/>
      <c r="F7" s="1461"/>
      <c r="G7" s="1461"/>
      <c r="H7" s="1461"/>
      <c r="I7" s="318"/>
      <c r="J7" s="1464"/>
      <c r="K7" s="1464"/>
      <c r="L7" s="1464"/>
      <c r="M7" s="1464"/>
      <c r="N7" s="1464"/>
      <c r="O7" s="1464"/>
      <c r="P7" s="318"/>
      <c r="Q7" s="1464"/>
      <c r="R7" s="1464"/>
      <c r="S7" s="1464"/>
      <c r="T7" s="1464"/>
      <c r="U7" s="1464"/>
      <c r="V7" s="1464"/>
      <c r="W7" s="318"/>
      <c r="X7" s="1464"/>
      <c r="Y7" s="1464"/>
      <c r="Z7" s="1464"/>
      <c r="AA7" s="1464"/>
      <c r="AB7" s="1464"/>
      <c r="AC7" s="1465"/>
      <c r="AD7" s="319"/>
      <c r="AE7" s="319"/>
      <c r="AF7" s="320"/>
      <c r="AG7" s="320"/>
      <c r="AH7" s="320"/>
      <c r="AI7" s="320"/>
      <c r="AJ7" s="320"/>
      <c r="AK7" s="320"/>
      <c r="AL7" s="321"/>
    </row>
    <row r="8" spans="1:53" s="322" customFormat="1" ht="33.75" customHeight="1" x14ac:dyDescent="0.25">
      <c r="A8" s="316"/>
      <c r="B8" s="1458"/>
      <c r="C8" s="317"/>
      <c r="D8" s="1462"/>
      <c r="E8" s="1463"/>
      <c r="F8" s="1463"/>
      <c r="G8" s="1463"/>
      <c r="H8" s="1463"/>
      <c r="I8" s="323"/>
      <c r="J8" s="1466" t="s">
        <v>171</v>
      </c>
      <c r="K8" s="1467"/>
      <c r="L8" s="1467"/>
      <c r="M8" s="1467"/>
      <c r="N8" s="1467"/>
      <c r="O8" s="1468"/>
      <c r="P8" s="317"/>
      <c r="Q8" s="1466" t="s">
        <v>172</v>
      </c>
      <c r="R8" s="1467"/>
      <c r="S8" s="1467"/>
      <c r="T8" s="1467"/>
      <c r="U8" s="1467"/>
      <c r="V8" s="1468"/>
      <c r="W8" s="317"/>
      <c r="X8" s="1466" t="s">
        <v>173</v>
      </c>
      <c r="Y8" s="1467"/>
      <c r="Z8" s="1467"/>
      <c r="AA8" s="1467"/>
      <c r="AB8" s="1467"/>
      <c r="AC8" s="1468"/>
      <c r="AD8" s="319"/>
      <c r="AE8" s="319"/>
      <c r="AF8" s="320"/>
      <c r="AG8" s="320"/>
      <c r="AH8" s="320"/>
      <c r="AI8" s="320"/>
      <c r="AJ8" s="320"/>
      <c r="AK8" s="320"/>
      <c r="AL8" s="321"/>
    </row>
    <row r="9" spans="1:53" s="322" customFormat="1" ht="21.75" customHeight="1" x14ac:dyDescent="0.25">
      <c r="A9" s="316"/>
      <c r="B9" s="1458"/>
      <c r="C9" s="317"/>
      <c r="D9" s="1469" t="s">
        <v>9</v>
      </c>
      <c r="E9" s="1470" t="s">
        <v>24</v>
      </c>
      <c r="F9" s="1471"/>
      <c r="G9" s="1470" t="s">
        <v>23</v>
      </c>
      <c r="H9" s="1472"/>
      <c r="I9" s="323"/>
      <c r="J9" s="1449" t="s">
        <v>9</v>
      </c>
      <c r="K9" s="1443" t="s">
        <v>211</v>
      </c>
      <c r="L9" s="1445" t="s">
        <v>24</v>
      </c>
      <c r="M9" s="1446"/>
      <c r="N9" s="1447" t="s">
        <v>23</v>
      </c>
      <c r="O9" s="1448"/>
      <c r="P9" s="317"/>
      <c r="Q9" s="1449" t="s">
        <v>9</v>
      </c>
      <c r="R9" s="1443" t="s">
        <v>211</v>
      </c>
      <c r="S9" s="1445" t="s">
        <v>24</v>
      </c>
      <c r="T9" s="1446"/>
      <c r="U9" s="1447" t="s">
        <v>23</v>
      </c>
      <c r="V9" s="1448"/>
      <c r="W9" s="317"/>
      <c r="X9" s="1449" t="s">
        <v>9</v>
      </c>
      <c r="Y9" s="1443" t="s">
        <v>211</v>
      </c>
      <c r="Z9" s="1445" t="s">
        <v>24</v>
      </c>
      <c r="AA9" s="1446"/>
      <c r="AB9" s="1447" t="s">
        <v>23</v>
      </c>
      <c r="AC9" s="1448"/>
      <c r="AD9" s="319"/>
      <c r="AE9" s="319"/>
      <c r="AF9" s="320"/>
      <c r="AG9" s="320"/>
      <c r="AH9" s="320"/>
      <c r="AI9" s="320"/>
      <c r="AJ9" s="320"/>
      <c r="AK9" s="320"/>
      <c r="AL9" s="321"/>
    </row>
    <row r="10" spans="1:53" s="322" customFormat="1" ht="36.75" customHeight="1" x14ac:dyDescent="0.25">
      <c r="A10" s="316"/>
      <c r="B10" s="1459"/>
      <c r="C10" s="317"/>
      <c r="D10" s="1450"/>
      <c r="E10" s="407" t="s">
        <v>9</v>
      </c>
      <c r="F10" s="403" t="s">
        <v>211</v>
      </c>
      <c r="G10" s="406" t="s">
        <v>9</v>
      </c>
      <c r="H10" s="886" t="s">
        <v>211</v>
      </c>
      <c r="I10" s="346"/>
      <c r="J10" s="1450"/>
      <c r="K10" s="1444"/>
      <c r="L10" s="404" t="s">
        <v>9</v>
      </c>
      <c r="M10" s="403" t="s">
        <v>212</v>
      </c>
      <c r="N10" s="407" t="s">
        <v>9</v>
      </c>
      <c r="O10" s="402" t="s">
        <v>212</v>
      </c>
      <c r="P10" s="347"/>
      <c r="Q10" s="1450"/>
      <c r="R10" s="1444"/>
      <c r="S10" s="404" t="s">
        <v>9</v>
      </c>
      <c r="T10" s="403" t="s">
        <v>212</v>
      </c>
      <c r="U10" s="407" t="s">
        <v>9</v>
      </c>
      <c r="V10" s="402" t="s">
        <v>212</v>
      </c>
      <c r="W10" s="347"/>
      <c r="X10" s="1450"/>
      <c r="Y10" s="1444"/>
      <c r="Z10" s="404" t="s">
        <v>9</v>
      </c>
      <c r="AA10" s="403" t="s">
        <v>212</v>
      </c>
      <c r="AB10" s="407" t="s">
        <v>9</v>
      </c>
      <c r="AC10" s="402" t="s">
        <v>212</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463883</v>
      </c>
      <c r="E12" s="352">
        <f>L12+S12+Z12</f>
        <v>285844</v>
      </c>
      <c r="F12" s="353">
        <f>E12/$D12*100</f>
        <v>61.619848108251432</v>
      </c>
      <c r="G12" s="352">
        <f>N12+U12+AB12</f>
        <v>178039</v>
      </c>
      <c r="H12" s="354">
        <f>G12/$D12*100</f>
        <v>38.380151891748568</v>
      </c>
      <c r="I12" s="350"/>
      <c r="J12" s="355">
        <v>128669</v>
      </c>
      <c r="K12" s="356">
        <v>27.737382055388967</v>
      </c>
      <c r="L12" s="357">
        <v>54030</v>
      </c>
      <c r="M12" s="353">
        <v>41.991466475996546</v>
      </c>
      <c r="N12" s="357">
        <v>74639</v>
      </c>
      <c r="O12" s="358">
        <v>58.008533524003447</v>
      </c>
      <c r="P12" s="350"/>
      <c r="Q12" s="355">
        <v>114675</v>
      </c>
      <c r="R12" s="356">
        <v>24.720673100760322</v>
      </c>
      <c r="S12" s="357">
        <v>74954</v>
      </c>
      <c r="T12" s="353">
        <v>65.362110311750598</v>
      </c>
      <c r="U12" s="357">
        <v>39721</v>
      </c>
      <c r="V12" s="358">
        <v>34.637889688249402</v>
      </c>
      <c r="W12" s="350"/>
      <c r="X12" s="355">
        <v>220539</v>
      </c>
      <c r="Y12" s="356">
        <v>47.541944843850715</v>
      </c>
      <c r="Z12" s="357">
        <v>156860</v>
      </c>
      <c r="AA12" s="353">
        <v>71.125741932265953</v>
      </c>
      <c r="AB12" s="357">
        <v>63679</v>
      </c>
      <c r="AC12" s="358">
        <f t="shared" ref="AC12:AC29" si="0">AB12/$X12*100</f>
        <v>28.874258067734054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61626</v>
      </c>
      <c r="E13" s="365">
        <f t="shared" ref="E13:E29" si="2">L13+S13+Z13</f>
        <v>39223</v>
      </c>
      <c r="F13" s="366">
        <f t="shared" ref="F13:H29" si="3">E13/$D13*100</f>
        <v>63.646837373835716</v>
      </c>
      <c r="G13" s="365">
        <f t="shared" ref="G13:G29" si="4">N13+U13+AB13</f>
        <v>22403</v>
      </c>
      <c r="H13" s="367">
        <f t="shared" si="3"/>
        <v>36.353162626164284</v>
      </c>
      <c r="I13" s="350"/>
      <c r="J13" s="368">
        <v>11748</v>
      </c>
      <c r="K13" s="369">
        <v>19.06338233862331</v>
      </c>
      <c r="L13" s="370">
        <v>4970</v>
      </c>
      <c r="M13" s="371">
        <v>42.305073203949604</v>
      </c>
      <c r="N13" s="370">
        <v>6778</v>
      </c>
      <c r="O13" s="372">
        <v>57.694926796050396</v>
      </c>
      <c r="P13" s="350"/>
      <c r="Q13" s="368">
        <v>12410</v>
      </c>
      <c r="R13" s="369">
        <v>20.137604257943075</v>
      </c>
      <c r="S13" s="370">
        <v>7533</v>
      </c>
      <c r="T13" s="371">
        <v>60.7010475423046</v>
      </c>
      <c r="U13" s="370">
        <v>4877</v>
      </c>
      <c r="V13" s="372">
        <v>39.298952457695407</v>
      </c>
      <c r="W13" s="350"/>
      <c r="X13" s="368">
        <v>37468</v>
      </c>
      <c r="Y13" s="369">
        <v>60.799013403433612</v>
      </c>
      <c r="Z13" s="370">
        <v>26720</v>
      </c>
      <c r="AA13" s="371">
        <v>71.314188107184791</v>
      </c>
      <c r="AB13" s="370">
        <v>10748</v>
      </c>
      <c r="AC13" s="372">
        <f t="shared" si="0"/>
        <v>28.685811892815206</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49598</v>
      </c>
      <c r="E14" s="365">
        <f t="shared" si="2"/>
        <v>31950</v>
      </c>
      <c r="F14" s="366">
        <f t="shared" si="3"/>
        <v>64.41792007742248</v>
      </c>
      <c r="G14" s="365">
        <f t="shared" si="4"/>
        <v>17648</v>
      </c>
      <c r="H14" s="367">
        <f t="shared" si="3"/>
        <v>35.582079922577527</v>
      </c>
      <c r="I14" s="350"/>
      <c r="J14" s="368">
        <v>10670</v>
      </c>
      <c r="K14" s="369">
        <v>21.512964232428729</v>
      </c>
      <c r="L14" s="370">
        <v>4503</v>
      </c>
      <c r="M14" s="371">
        <v>42.202436738519211</v>
      </c>
      <c r="N14" s="370">
        <v>6167</v>
      </c>
      <c r="O14" s="372">
        <v>57.797563261480789</v>
      </c>
      <c r="P14" s="350"/>
      <c r="Q14" s="368">
        <v>11335</v>
      </c>
      <c r="R14" s="369">
        <v>22.853744102584781</v>
      </c>
      <c r="S14" s="370">
        <v>6834</v>
      </c>
      <c r="T14" s="371">
        <v>60.291133656815177</v>
      </c>
      <c r="U14" s="370">
        <v>4501</v>
      </c>
      <c r="V14" s="372">
        <v>39.708866343184823</v>
      </c>
      <c r="W14" s="350"/>
      <c r="X14" s="368">
        <v>27593</v>
      </c>
      <c r="Y14" s="369">
        <v>55.633291664986494</v>
      </c>
      <c r="Z14" s="370">
        <v>20613</v>
      </c>
      <c r="AA14" s="371">
        <v>74.703729206682851</v>
      </c>
      <c r="AB14" s="370">
        <v>6980</v>
      </c>
      <c r="AC14" s="372">
        <f t="shared" si="0"/>
        <v>25.296270793317145</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50699</v>
      </c>
      <c r="E15" s="365">
        <f t="shared" si="2"/>
        <v>30360</v>
      </c>
      <c r="F15" s="366">
        <f t="shared" si="3"/>
        <v>59.882837925797347</v>
      </c>
      <c r="G15" s="365">
        <f t="shared" si="4"/>
        <v>20339</v>
      </c>
      <c r="H15" s="367">
        <f t="shared" si="3"/>
        <v>40.117162074202646</v>
      </c>
      <c r="I15" s="350"/>
      <c r="J15" s="368">
        <v>15040</v>
      </c>
      <c r="K15" s="369">
        <v>29.665279394070886</v>
      </c>
      <c r="L15" s="370">
        <v>6506</v>
      </c>
      <c r="M15" s="371">
        <v>43.257978723404257</v>
      </c>
      <c r="N15" s="370">
        <v>8534</v>
      </c>
      <c r="O15" s="372">
        <v>56.742021276595743</v>
      </c>
      <c r="P15" s="350"/>
      <c r="Q15" s="368">
        <v>11942</v>
      </c>
      <c r="R15" s="369">
        <v>23.554705221010277</v>
      </c>
      <c r="S15" s="370">
        <v>7087</v>
      </c>
      <c r="T15" s="371">
        <v>59.34516831351533</v>
      </c>
      <c r="U15" s="370">
        <v>4855</v>
      </c>
      <c r="V15" s="372">
        <v>40.654831686484677</v>
      </c>
      <c r="W15" s="350"/>
      <c r="X15" s="368">
        <v>23717</v>
      </c>
      <c r="Y15" s="369">
        <v>46.780015384918833</v>
      </c>
      <c r="Z15" s="370">
        <v>16767</v>
      </c>
      <c r="AA15" s="371">
        <v>70.696125142302989</v>
      </c>
      <c r="AB15" s="370">
        <v>6950</v>
      </c>
      <c r="AC15" s="372">
        <f t="shared" si="0"/>
        <v>29.303874857697011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82362</v>
      </c>
      <c r="E16" s="365">
        <f t="shared" si="2"/>
        <v>48157</v>
      </c>
      <c r="F16" s="366">
        <f t="shared" si="3"/>
        <v>58.469925451057527</v>
      </c>
      <c r="G16" s="365">
        <f t="shared" si="4"/>
        <v>34205</v>
      </c>
      <c r="H16" s="367">
        <f t="shared" si="3"/>
        <v>41.530074548942473</v>
      </c>
      <c r="I16" s="350"/>
      <c r="J16" s="368">
        <v>28326</v>
      </c>
      <c r="K16" s="369">
        <v>34.392074014715526</v>
      </c>
      <c r="L16" s="370">
        <v>11923</v>
      </c>
      <c r="M16" s="371">
        <v>42.092070888935964</v>
      </c>
      <c r="N16" s="370">
        <v>16403</v>
      </c>
      <c r="O16" s="372">
        <v>57.907929111064036</v>
      </c>
      <c r="P16" s="350"/>
      <c r="Q16" s="368">
        <v>19988</v>
      </c>
      <c r="R16" s="369">
        <v>24.268473325077096</v>
      </c>
      <c r="S16" s="370">
        <v>12090</v>
      </c>
      <c r="T16" s="371">
        <v>60.486291775065041</v>
      </c>
      <c r="U16" s="370">
        <v>7898</v>
      </c>
      <c r="V16" s="372">
        <v>39.513708224934959</v>
      </c>
      <c r="W16" s="350"/>
      <c r="X16" s="368">
        <v>34048</v>
      </c>
      <c r="Y16" s="369">
        <v>41.339452660207378</v>
      </c>
      <c r="Z16" s="370">
        <v>24144</v>
      </c>
      <c r="AA16" s="371">
        <v>70.911654135338338</v>
      </c>
      <c r="AB16" s="370">
        <v>9904</v>
      </c>
      <c r="AC16" s="372">
        <f t="shared" si="0"/>
        <v>29.088345864661651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22868</v>
      </c>
      <c r="E17" s="375">
        <f t="shared" si="2"/>
        <v>14035</v>
      </c>
      <c r="F17" s="376">
        <f t="shared" si="3"/>
        <v>61.373972363127514</v>
      </c>
      <c r="G17" s="375">
        <f t="shared" si="4"/>
        <v>8833</v>
      </c>
      <c r="H17" s="367">
        <f t="shared" si="3"/>
        <v>38.626027636872486</v>
      </c>
      <c r="I17" s="350"/>
      <c r="J17" s="377">
        <v>6540</v>
      </c>
      <c r="K17" s="378">
        <v>28.598915515130312</v>
      </c>
      <c r="L17" s="375">
        <v>2781</v>
      </c>
      <c r="M17" s="376">
        <v>42.522935779816514</v>
      </c>
      <c r="N17" s="375">
        <v>3759</v>
      </c>
      <c r="O17" s="372">
        <v>57.477064220183479</v>
      </c>
      <c r="P17" s="350"/>
      <c r="Q17" s="377">
        <v>4815</v>
      </c>
      <c r="R17" s="378">
        <v>21.05562357880007</v>
      </c>
      <c r="S17" s="375">
        <v>2736</v>
      </c>
      <c r="T17" s="376">
        <v>56.822429906542062</v>
      </c>
      <c r="U17" s="375">
        <v>2079</v>
      </c>
      <c r="V17" s="372">
        <v>43.177570093457945</v>
      </c>
      <c r="W17" s="350"/>
      <c r="X17" s="377">
        <v>11513</v>
      </c>
      <c r="Y17" s="378">
        <v>50.345460906069619</v>
      </c>
      <c r="Z17" s="375">
        <v>8518</v>
      </c>
      <c r="AA17" s="376">
        <v>73.985928949882734</v>
      </c>
      <c r="AB17" s="375">
        <v>2995</v>
      </c>
      <c r="AC17" s="372">
        <f t="shared" si="0"/>
        <v>26.014071050117259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160600</v>
      </c>
      <c r="E18" s="365">
        <f t="shared" si="2"/>
        <v>100144</v>
      </c>
      <c r="F18" s="366">
        <f t="shared" si="3"/>
        <v>62.356164383561641</v>
      </c>
      <c r="G18" s="365">
        <f t="shared" si="4"/>
        <v>60456</v>
      </c>
      <c r="H18" s="367">
        <f t="shared" si="3"/>
        <v>37.643835616438352</v>
      </c>
      <c r="I18" s="350"/>
      <c r="J18" s="368">
        <v>33158</v>
      </c>
      <c r="K18" s="369">
        <v>20.646326276463263</v>
      </c>
      <c r="L18" s="370">
        <v>14062</v>
      </c>
      <c r="M18" s="371">
        <v>42.409071717232642</v>
      </c>
      <c r="N18" s="370">
        <v>19096</v>
      </c>
      <c r="O18" s="372">
        <v>57.590928282767351</v>
      </c>
      <c r="P18" s="350"/>
      <c r="Q18" s="368">
        <v>29092</v>
      </c>
      <c r="R18" s="369">
        <v>18.114570361145706</v>
      </c>
      <c r="S18" s="370">
        <v>16611</v>
      </c>
      <c r="T18" s="371">
        <v>57.098171318575552</v>
      </c>
      <c r="U18" s="370">
        <v>12481</v>
      </c>
      <c r="V18" s="372">
        <v>42.901828681424448</v>
      </c>
      <c r="W18" s="350"/>
      <c r="X18" s="368">
        <v>98350</v>
      </c>
      <c r="Y18" s="369">
        <v>61.239103362391035</v>
      </c>
      <c r="Z18" s="370">
        <v>69471</v>
      </c>
      <c r="AA18" s="371">
        <v>70.636502287747831</v>
      </c>
      <c r="AB18" s="370">
        <v>28879</v>
      </c>
      <c r="AC18" s="372">
        <f t="shared" si="0"/>
        <v>29.363497712252162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103777</v>
      </c>
      <c r="E19" s="365">
        <f t="shared" si="2"/>
        <v>64247</v>
      </c>
      <c r="F19" s="366">
        <f t="shared" si="3"/>
        <v>61.90870809524268</v>
      </c>
      <c r="G19" s="365">
        <f t="shared" si="4"/>
        <v>39530</v>
      </c>
      <c r="H19" s="367">
        <f t="shared" si="3"/>
        <v>38.09129190475732</v>
      </c>
      <c r="I19" s="350"/>
      <c r="J19" s="368">
        <v>24528</v>
      </c>
      <c r="K19" s="369">
        <v>23.635294911203829</v>
      </c>
      <c r="L19" s="370">
        <v>10224</v>
      </c>
      <c r="M19" s="371">
        <v>41.682974559686883</v>
      </c>
      <c r="N19" s="370">
        <v>14304</v>
      </c>
      <c r="O19" s="372">
        <v>58.31702544031311</v>
      </c>
      <c r="P19" s="350"/>
      <c r="Q19" s="368">
        <v>21074</v>
      </c>
      <c r="R19" s="369">
        <v>20.307004442217448</v>
      </c>
      <c r="S19" s="370">
        <v>12933</v>
      </c>
      <c r="T19" s="371">
        <v>61.369459998101931</v>
      </c>
      <c r="U19" s="370">
        <v>8141</v>
      </c>
      <c r="V19" s="372">
        <v>38.630540001898069</v>
      </c>
      <c r="W19" s="350"/>
      <c r="X19" s="368">
        <v>58175</v>
      </c>
      <c r="Y19" s="369">
        <v>56.057700646578724</v>
      </c>
      <c r="Z19" s="370">
        <v>41090</v>
      </c>
      <c r="AA19" s="371">
        <v>70.631714654061014</v>
      </c>
      <c r="AB19" s="370">
        <v>17085</v>
      </c>
      <c r="AC19" s="372">
        <f t="shared" si="0"/>
        <v>29.368285345938975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420846</v>
      </c>
      <c r="E20" s="365">
        <f t="shared" si="2"/>
        <v>260190</v>
      </c>
      <c r="F20" s="366">
        <f t="shared" si="3"/>
        <v>61.82546584736459</v>
      </c>
      <c r="G20" s="365">
        <f t="shared" si="4"/>
        <v>160656</v>
      </c>
      <c r="H20" s="367">
        <f t="shared" si="3"/>
        <v>38.174534152635403</v>
      </c>
      <c r="I20" s="350"/>
      <c r="J20" s="368">
        <v>108193</v>
      </c>
      <c r="K20" s="369">
        <v>25.708453923763088</v>
      </c>
      <c r="L20" s="370">
        <v>47447</v>
      </c>
      <c r="M20" s="371">
        <v>43.854038616176652</v>
      </c>
      <c r="N20" s="370">
        <v>60746</v>
      </c>
      <c r="O20" s="372">
        <v>56.145961383823348</v>
      </c>
      <c r="P20" s="350"/>
      <c r="Q20" s="368">
        <v>97247</v>
      </c>
      <c r="R20" s="369">
        <v>23.107502506855241</v>
      </c>
      <c r="S20" s="370">
        <v>60208</v>
      </c>
      <c r="T20" s="371">
        <v>61.912449741380193</v>
      </c>
      <c r="U20" s="370">
        <v>37039</v>
      </c>
      <c r="V20" s="372">
        <v>38.0875502586198</v>
      </c>
      <c r="W20" s="350"/>
      <c r="X20" s="368">
        <v>215406</v>
      </c>
      <c r="Y20" s="369">
        <v>51.184043569381679</v>
      </c>
      <c r="Z20" s="370">
        <v>152535</v>
      </c>
      <c r="AA20" s="371">
        <v>70.812790730063227</v>
      </c>
      <c r="AB20" s="370">
        <v>62871</v>
      </c>
      <c r="AC20" s="372">
        <f t="shared" si="0"/>
        <v>29.187209269936769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239044</v>
      </c>
      <c r="E21" s="365">
        <f t="shared" si="2"/>
        <v>146630</v>
      </c>
      <c r="F21" s="366">
        <f t="shared" si="3"/>
        <v>61.340171683874104</v>
      </c>
      <c r="G21" s="365">
        <f t="shared" si="4"/>
        <v>92414</v>
      </c>
      <c r="H21" s="367">
        <f t="shared" si="3"/>
        <v>38.659828316125896</v>
      </c>
      <c r="I21" s="350"/>
      <c r="J21" s="368">
        <v>62790</v>
      </c>
      <c r="K21" s="369">
        <v>26.267130737437462</v>
      </c>
      <c r="L21" s="370">
        <v>25624</v>
      </c>
      <c r="M21" s="371">
        <v>40.809046026437329</v>
      </c>
      <c r="N21" s="370">
        <v>37166</v>
      </c>
      <c r="O21" s="372">
        <v>59.190953973562664</v>
      </c>
      <c r="P21" s="350"/>
      <c r="Q21" s="368">
        <v>53224</v>
      </c>
      <c r="R21" s="369">
        <v>22.265357005404862</v>
      </c>
      <c r="S21" s="370">
        <v>32668</v>
      </c>
      <c r="T21" s="371">
        <v>61.378325567413192</v>
      </c>
      <c r="U21" s="370">
        <v>20556</v>
      </c>
      <c r="V21" s="372">
        <v>38.621674432586808</v>
      </c>
      <c r="W21" s="350"/>
      <c r="X21" s="368">
        <v>123030</v>
      </c>
      <c r="Y21" s="369">
        <v>51.467512257157679</v>
      </c>
      <c r="Z21" s="370">
        <v>88338</v>
      </c>
      <c r="AA21" s="371">
        <v>71.801999512314069</v>
      </c>
      <c r="AB21" s="370">
        <v>34692</v>
      </c>
      <c r="AC21" s="372">
        <f t="shared" si="0"/>
        <v>28.198000487685931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61714</v>
      </c>
      <c r="E22" s="365">
        <f t="shared" si="2"/>
        <v>38751</v>
      </c>
      <c r="F22" s="366">
        <f t="shared" si="3"/>
        <v>62.791262922513539</v>
      </c>
      <c r="G22" s="365">
        <f t="shared" si="4"/>
        <v>22963</v>
      </c>
      <c r="H22" s="367">
        <f t="shared" si="3"/>
        <v>37.208737077486468</v>
      </c>
      <c r="I22" s="350"/>
      <c r="J22" s="368">
        <v>14687</v>
      </c>
      <c r="K22" s="369">
        <v>23.798489807823184</v>
      </c>
      <c r="L22" s="370">
        <v>6399</v>
      </c>
      <c r="M22" s="371">
        <v>43.569142779328658</v>
      </c>
      <c r="N22" s="370">
        <v>8288</v>
      </c>
      <c r="O22" s="372">
        <v>56.430857220671335</v>
      </c>
      <c r="P22" s="350"/>
      <c r="Q22" s="368">
        <v>13492</v>
      </c>
      <c r="R22" s="369">
        <v>21.862138250640047</v>
      </c>
      <c r="S22" s="370">
        <v>8386</v>
      </c>
      <c r="T22" s="371">
        <v>62.155351319300323</v>
      </c>
      <c r="U22" s="370">
        <v>5106</v>
      </c>
      <c r="V22" s="372">
        <v>37.84464868069967</v>
      </c>
      <c r="W22" s="350"/>
      <c r="X22" s="368">
        <v>33535</v>
      </c>
      <c r="Y22" s="369">
        <v>54.339371941536761</v>
      </c>
      <c r="Z22" s="370">
        <v>23966</v>
      </c>
      <c r="AA22" s="371">
        <v>71.46563292082898</v>
      </c>
      <c r="AB22" s="370">
        <v>9569</v>
      </c>
      <c r="AC22" s="372">
        <f t="shared" si="0"/>
        <v>28.534367079171012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98981</v>
      </c>
      <c r="E23" s="365">
        <f t="shared" si="2"/>
        <v>61188</v>
      </c>
      <c r="F23" s="366">
        <f t="shared" si="3"/>
        <v>61.817924652205981</v>
      </c>
      <c r="G23" s="365">
        <f t="shared" si="4"/>
        <v>37793</v>
      </c>
      <c r="H23" s="367">
        <f t="shared" si="3"/>
        <v>38.182075347794019</v>
      </c>
      <c r="I23" s="350"/>
      <c r="J23" s="368">
        <v>27774</v>
      </c>
      <c r="K23" s="369">
        <v>28.059930693769513</v>
      </c>
      <c r="L23" s="370">
        <v>10927</v>
      </c>
      <c r="M23" s="371">
        <v>39.342550586879817</v>
      </c>
      <c r="N23" s="370">
        <v>16847</v>
      </c>
      <c r="O23" s="372">
        <v>60.657449413120176</v>
      </c>
      <c r="P23" s="350"/>
      <c r="Q23" s="368">
        <v>17497</v>
      </c>
      <c r="R23" s="369">
        <v>17.677129954233642</v>
      </c>
      <c r="S23" s="370">
        <v>10071</v>
      </c>
      <c r="T23" s="371">
        <v>57.55843858947248</v>
      </c>
      <c r="U23" s="370">
        <v>7426</v>
      </c>
      <c r="V23" s="372">
        <v>42.44156141052752</v>
      </c>
      <c r="W23" s="350"/>
      <c r="X23" s="368">
        <v>53710</v>
      </c>
      <c r="Y23" s="369">
        <v>54.262939351996856</v>
      </c>
      <c r="Z23" s="370">
        <v>40190</v>
      </c>
      <c r="AA23" s="371">
        <v>74.827778812139272</v>
      </c>
      <c r="AB23" s="370">
        <v>13520</v>
      </c>
      <c r="AC23" s="372">
        <f t="shared" si="0"/>
        <v>25.172221187860732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278856</v>
      </c>
      <c r="E24" s="365">
        <f t="shared" si="2"/>
        <v>181075</v>
      </c>
      <c r="F24" s="366">
        <f t="shared" si="3"/>
        <v>64.934948503887313</v>
      </c>
      <c r="G24" s="365">
        <f t="shared" si="4"/>
        <v>97781</v>
      </c>
      <c r="H24" s="367">
        <f t="shared" si="3"/>
        <v>35.065051496112687</v>
      </c>
      <c r="I24" s="350"/>
      <c r="J24" s="368">
        <v>66519</v>
      </c>
      <c r="K24" s="369">
        <v>23.854247353472761</v>
      </c>
      <c r="L24" s="370">
        <v>30552</v>
      </c>
      <c r="M24" s="371">
        <v>45.929734361610969</v>
      </c>
      <c r="N24" s="370">
        <v>35967</v>
      </c>
      <c r="O24" s="372">
        <v>54.070265638389039</v>
      </c>
      <c r="P24" s="350"/>
      <c r="Q24" s="368">
        <v>55000</v>
      </c>
      <c r="R24" s="369">
        <v>19.7234414895143</v>
      </c>
      <c r="S24" s="370">
        <v>35725</v>
      </c>
      <c r="T24" s="371">
        <v>64.954545454545453</v>
      </c>
      <c r="U24" s="370">
        <v>19275</v>
      </c>
      <c r="V24" s="372">
        <v>35.045454545454547</v>
      </c>
      <c r="W24" s="350"/>
      <c r="X24" s="368">
        <v>157337</v>
      </c>
      <c r="Y24" s="369">
        <v>56.422311157012942</v>
      </c>
      <c r="Z24" s="370">
        <v>114798</v>
      </c>
      <c r="AA24" s="371">
        <v>72.963130096544361</v>
      </c>
      <c r="AB24" s="370">
        <v>42539</v>
      </c>
      <c r="AC24" s="372">
        <f t="shared" si="0"/>
        <v>27.036869903455639</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74124</v>
      </c>
      <c r="E25" s="365">
        <f t="shared" si="2"/>
        <v>42046</v>
      </c>
      <c r="F25" s="366">
        <f t="shared" si="3"/>
        <v>56.723868112891907</v>
      </c>
      <c r="G25" s="365">
        <f t="shared" si="4"/>
        <v>32078</v>
      </c>
      <c r="H25" s="367">
        <f t="shared" si="3"/>
        <v>43.276131887108086</v>
      </c>
      <c r="I25" s="350"/>
      <c r="J25" s="368">
        <v>25105</v>
      </c>
      <c r="K25" s="369">
        <v>33.868922346338572</v>
      </c>
      <c r="L25" s="370">
        <v>9505</v>
      </c>
      <c r="M25" s="371">
        <v>37.860983867755429</v>
      </c>
      <c r="N25" s="370">
        <v>15600</v>
      </c>
      <c r="O25" s="372">
        <v>62.139016132244571</v>
      </c>
      <c r="P25" s="350"/>
      <c r="Q25" s="368">
        <v>17439</v>
      </c>
      <c r="R25" s="369">
        <v>23.526792941557389</v>
      </c>
      <c r="S25" s="370">
        <v>10744</v>
      </c>
      <c r="T25" s="371">
        <v>61.609037215436672</v>
      </c>
      <c r="U25" s="370">
        <v>6695</v>
      </c>
      <c r="V25" s="372">
        <v>38.390962784563335</v>
      </c>
      <c r="W25" s="350"/>
      <c r="X25" s="368">
        <v>31580</v>
      </c>
      <c r="Y25" s="369">
        <v>42.60428471210404</v>
      </c>
      <c r="Z25" s="370">
        <v>21797</v>
      </c>
      <c r="AA25" s="371">
        <v>69.021532615579488</v>
      </c>
      <c r="AB25" s="370">
        <v>9783</v>
      </c>
      <c r="AC25" s="372">
        <f t="shared" si="0"/>
        <v>30.978467384420522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23909</v>
      </c>
      <c r="E26" s="380">
        <f t="shared" si="2"/>
        <v>14835</v>
      </c>
      <c r="F26" s="381">
        <f t="shared" si="3"/>
        <v>62.047764440168976</v>
      </c>
      <c r="G26" s="380">
        <f t="shared" si="4"/>
        <v>9074</v>
      </c>
      <c r="H26" s="367">
        <f t="shared" si="3"/>
        <v>37.952235559831024</v>
      </c>
      <c r="I26" s="350"/>
      <c r="J26" s="377">
        <v>5689</v>
      </c>
      <c r="K26" s="378">
        <v>23.794387050901335</v>
      </c>
      <c r="L26" s="375">
        <v>2516</v>
      </c>
      <c r="M26" s="376">
        <v>44.225698716821938</v>
      </c>
      <c r="N26" s="375">
        <v>3173</v>
      </c>
      <c r="O26" s="372">
        <v>55.774301283178062</v>
      </c>
      <c r="P26" s="350"/>
      <c r="Q26" s="377">
        <v>4575</v>
      </c>
      <c r="R26" s="378">
        <v>19.135053745451501</v>
      </c>
      <c r="S26" s="375">
        <v>2551</v>
      </c>
      <c r="T26" s="376">
        <v>55.759562841530055</v>
      </c>
      <c r="U26" s="375">
        <v>2024</v>
      </c>
      <c r="V26" s="372">
        <v>44.240437158469945</v>
      </c>
      <c r="W26" s="350"/>
      <c r="X26" s="377">
        <v>13645</v>
      </c>
      <c r="Y26" s="378">
        <v>57.070559203647164</v>
      </c>
      <c r="Z26" s="375">
        <v>9768</v>
      </c>
      <c r="AA26" s="376">
        <v>71.58666178087212</v>
      </c>
      <c r="AB26" s="375">
        <v>3877</v>
      </c>
      <c r="AC26" s="372">
        <f t="shared" si="0"/>
        <v>28.413338219127887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120741</v>
      </c>
      <c r="E27" s="380">
        <f t="shared" si="2"/>
        <v>72801</v>
      </c>
      <c r="F27" s="381">
        <f t="shared" si="3"/>
        <v>60.29517728029419</v>
      </c>
      <c r="G27" s="380">
        <f t="shared" si="4"/>
        <v>47940</v>
      </c>
      <c r="H27" s="367">
        <f t="shared" si="3"/>
        <v>39.704822719705817</v>
      </c>
      <c r="I27" s="350"/>
      <c r="J27" s="377">
        <v>31981</v>
      </c>
      <c r="K27" s="378">
        <v>26.487274413827944</v>
      </c>
      <c r="L27" s="375">
        <v>13084</v>
      </c>
      <c r="M27" s="376">
        <v>40.911791376129578</v>
      </c>
      <c r="N27" s="375">
        <v>18897</v>
      </c>
      <c r="O27" s="372">
        <v>59.088208623870422</v>
      </c>
      <c r="P27" s="350"/>
      <c r="Q27" s="377">
        <v>24213</v>
      </c>
      <c r="R27" s="378">
        <v>20.053668596417122</v>
      </c>
      <c r="S27" s="375">
        <v>13632</v>
      </c>
      <c r="T27" s="376">
        <v>56.300334531037045</v>
      </c>
      <c r="U27" s="375">
        <v>10581</v>
      </c>
      <c r="V27" s="372">
        <v>43.699665468962955</v>
      </c>
      <c r="W27" s="350"/>
      <c r="X27" s="377">
        <v>64547</v>
      </c>
      <c r="Y27" s="378">
        <v>53.459056989754927</v>
      </c>
      <c r="Z27" s="375">
        <v>46085</v>
      </c>
      <c r="AA27" s="376">
        <v>71.397586254977</v>
      </c>
      <c r="AB27" s="375">
        <v>18462</v>
      </c>
      <c r="AC27" s="372">
        <f t="shared" si="0"/>
        <v>28.602413745023007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15061</v>
      </c>
      <c r="E28" s="380">
        <f t="shared" si="2"/>
        <v>9332</v>
      </c>
      <c r="F28" s="381">
        <f t="shared" si="3"/>
        <v>61.961357147599763</v>
      </c>
      <c r="G28" s="380">
        <f t="shared" si="4"/>
        <v>5729</v>
      </c>
      <c r="H28" s="382">
        <f t="shared" si="3"/>
        <v>38.038642852400237</v>
      </c>
      <c r="I28" s="350"/>
      <c r="J28" s="377">
        <v>3441</v>
      </c>
      <c r="K28" s="378">
        <v>22.847088506739262</v>
      </c>
      <c r="L28" s="375">
        <v>1433</v>
      </c>
      <c r="M28" s="376">
        <v>41.644870677128743</v>
      </c>
      <c r="N28" s="375">
        <v>2008</v>
      </c>
      <c r="O28" s="383">
        <v>58.355129322871257</v>
      </c>
      <c r="P28" s="350"/>
      <c r="Q28" s="377">
        <v>2855</v>
      </c>
      <c r="R28" s="378">
        <v>18.956244605271895</v>
      </c>
      <c r="S28" s="375">
        <v>1690</v>
      </c>
      <c r="T28" s="376">
        <v>59.19439579684763</v>
      </c>
      <c r="U28" s="375">
        <v>1165</v>
      </c>
      <c r="V28" s="383">
        <v>40.805604203152363</v>
      </c>
      <c r="W28" s="350"/>
      <c r="X28" s="377">
        <v>8765</v>
      </c>
      <c r="Y28" s="378">
        <v>58.196666887988847</v>
      </c>
      <c r="Z28" s="375">
        <v>6209</v>
      </c>
      <c r="AA28" s="376">
        <v>70.838562464346836</v>
      </c>
      <c r="AB28" s="375">
        <v>2556</v>
      </c>
      <c r="AC28" s="383">
        <f t="shared" si="0"/>
        <v>29.161437535653167</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5889</v>
      </c>
      <c r="E29" s="386">
        <f t="shared" si="2"/>
        <v>3213</v>
      </c>
      <c r="F29" s="387">
        <f t="shared" si="3"/>
        <v>54.559347936831379</v>
      </c>
      <c r="G29" s="386">
        <f t="shared" si="4"/>
        <v>2676</v>
      </c>
      <c r="H29" s="388">
        <f t="shared" si="3"/>
        <v>45.440652063168621</v>
      </c>
      <c r="I29" s="350"/>
      <c r="J29" s="389">
        <v>3163</v>
      </c>
      <c r="K29" s="390">
        <v>53.710307352691459</v>
      </c>
      <c r="L29" s="391">
        <v>1224</v>
      </c>
      <c r="M29" s="392">
        <v>38.697439140056908</v>
      </c>
      <c r="N29" s="391">
        <v>1939</v>
      </c>
      <c r="O29" s="393">
        <v>61.302560859943092</v>
      </c>
      <c r="P29" s="350"/>
      <c r="Q29" s="389">
        <v>1114</v>
      </c>
      <c r="R29" s="390">
        <v>18.916624214637459</v>
      </c>
      <c r="S29" s="391">
        <v>767</v>
      </c>
      <c r="T29" s="392">
        <v>68.850987432675055</v>
      </c>
      <c r="U29" s="391">
        <v>347</v>
      </c>
      <c r="V29" s="393">
        <v>31.149012567324956</v>
      </c>
      <c r="W29" s="350"/>
      <c r="X29" s="389">
        <v>1612</v>
      </c>
      <c r="Y29" s="390">
        <v>27.373068432671083</v>
      </c>
      <c r="Z29" s="391">
        <v>1222</v>
      </c>
      <c r="AA29" s="392">
        <v>75.806451612903231</v>
      </c>
      <c r="AB29" s="391">
        <v>390</v>
      </c>
      <c r="AC29" s="393">
        <f t="shared" si="0"/>
        <v>24.193548387096776</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2334578</v>
      </c>
      <c r="E31" s="1230">
        <f>L31+S31+Z31</f>
        <v>1444021</v>
      </c>
      <c r="F31" s="1231">
        <f>E31/$D31*100</f>
        <v>61.853619797667925</v>
      </c>
      <c r="G31" s="1230">
        <f>N31+U31+AB31</f>
        <v>890557</v>
      </c>
      <c r="H31" s="1232">
        <f>G31/$D31*100</f>
        <v>38.146380202332068</v>
      </c>
      <c r="I31" s="320"/>
      <c r="J31" s="1233">
        <f>SUM(J12:J29)</f>
        <v>608021</v>
      </c>
      <c r="K31" s="1234">
        <f>J31/$D31*100</f>
        <v>26.044150163327163</v>
      </c>
      <c r="L31" s="1230">
        <f>SUM(L12:L29)</f>
        <v>257710</v>
      </c>
      <c r="M31" s="1231">
        <f>L31/$J31*100</f>
        <v>42.38504920060327</v>
      </c>
      <c r="N31" s="1230">
        <f>SUM(N12:N29)</f>
        <v>350311</v>
      </c>
      <c r="O31" s="1235">
        <f>N31/$J31*100</f>
        <v>57.614950799396738</v>
      </c>
      <c r="P31" s="320"/>
      <c r="Q31" s="1233">
        <f>SUM(Q12:Q29)</f>
        <v>511987</v>
      </c>
      <c r="R31" s="1234">
        <f>Q31/$D31*100</f>
        <v>21.930601590523001</v>
      </c>
      <c r="S31" s="1230">
        <f>SUM(S12:S29)</f>
        <v>317220</v>
      </c>
      <c r="T31" s="1231">
        <f>S31/$Q31*100</f>
        <v>61.958604417690289</v>
      </c>
      <c r="U31" s="1230">
        <f>SUM(U12:U29)</f>
        <v>194767</v>
      </c>
      <c r="V31" s="1235">
        <f>U31/$Q31*100</f>
        <v>38.041395582309704</v>
      </c>
      <c r="W31" s="320"/>
      <c r="X31" s="1233">
        <f>SUM(X12:X29)</f>
        <v>1214570</v>
      </c>
      <c r="Y31" s="1234">
        <f>X31/$D31*100</f>
        <v>52.025248246149836</v>
      </c>
      <c r="Z31" s="1230">
        <f>SUM(Z12:Z29)</f>
        <v>869091</v>
      </c>
      <c r="AA31" s="1231">
        <f>Z31/$X31*100</f>
        <v>71.55544760697201</v>
      </c>
      <c r="AB31" s="1230">
        <f>SUM(AB12:AB29)</f>
        <v>345479</v>
      </c>
      <c r="AC31" s="1235">
        <f>AB31/$X31*100</f>
        <v>28.444552393027983</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30" s="396" customFormat="1" ht="5.25" customHeight="1" x14ac:dyDescent="0.25">
      <c r="B33" s="397" t="s">
        <v>47</v>
      </c>
      <c r="C33" s="398"/>
      <c r="I33" s="398"/>
    </row>
    <row r="34" spans="2:30" s="396" customFormat="1" ht="13.5" customHeight="1" x14ac:dyDescent="0.25">
      <c r="B34" s="1488"/>
      <c r="C34" s="1488"/>
      <c r="D34" s="1488"/>
      <c r="E34" s="1488"/>
      <c r="F34" s="1488"/>
      <c r="G34" s="1488"/>
      <c r="H34" s="1488"/>
      <c r="I34" s="1488"/>
      <c r="J34" s="1488"/>
      <c r="K34" s="1488"/>
      <c r="L34" s="1488"/>
      <c r="M34" s="1488"/>
      <c r="N34" s="1488"/>
      <c r="O34" s="1488"/>
    </row>
    <row r="35" spans="2:30" s="396" customFormat="1" ht="29.25" customHeight="1" x14ac:dyDescent="0.25">
      <c r="B35" s="1488"/>
      <c r="C35" s="1488"/>
      <c r="D35" s="1488"/>
      <c r="E35" s="1488"/>
      <c r="F35" s="1488"/>
      <c r="G35" s="1488"/>
      <c r="H35" s="1488"/>
      <c r="I35" s="1488"/>
      <c r="J35" s="1488"/>
      <c r="K35" s="1488"/>
      <c r="L35" s="1488"/>
      <c r="M35" s="1488"/>
      <c r="AD35" s="1401"/>
    </row>
    <row r="36" spans="2:30" s="396" customFormat="1" ht="4.5" customHeight="1" x14ac:dyDescent="0.25">
      <c r="B36" s="1487"/>
      <c r="C36" s="1487"/>
      <c r="D36" s="1487"/>
      <c r="E36" s="1326"/>
      <c r="F36" s="1326"/>
      <c r="G36" s="1326"/>
      <c r="AD36" s="1401"/>
    </row>
    <row r="37" spans="2:30" s="396" customFormat="1" x14ac:dyDescent="0.25">
      <c r="B37" s="396" t="s">
        <v>39</v>
      </c>
      <c r="L37" s="396" t="e">
        <f>GETPIVOTDATA("Cuenta número de expedientes",#REF!,"CCAA",$B37,"Sexo",L$9,"TramoEdad",L$1)</f>
        <v>#REF!</v>
      </c>
      <c r="M37" s="396" t="e">
        <f>L37/$J37*100</f>
        <v>#REF!</v>
      </c>
      <c r="N37" s="396" t="e">
        <f>GETPIVOTDATA("Cuenta número de expedientes",#REF!,"CCAA",$B37,"Sexo",N$9,"TramoEdad",N$1)</f>
        <v>#REF!</v>
      </c>
      <c r="O37" s="396" t="e">
        <f>N37/$J37*100</f>
        <v>#REF!</v>
      </c>
      <c r="Q37" s="396" t="e">
        <f>GETPIVOTDATA("Cuenta número de expedientes",#REF!,"CCAA",$B37,"TramoEdad",Q$1)</f>
        <v>#REF!</v>
      </c>
      <c r="R37" s="396" t="e">
        <f>Q37/$D37*100</f>
        <v>#REF!</v>
      </c>
      <c r="S37" s="396" t="e">
        <f>GETPIVOTDATA("Cuenta número de expedientes",#REF!,"CCAA",$B37,"Sexo",S$9,"TramoEdad",S$1)</f>
        <v>#REF!</v>
      </c>
      <c r="T37" s="396" t="e">
        <f>S37/$Q37*100</f>
        <v>#REF!</v>
      </c>
      <c r="U37" s="396" t="e">
        <f>GETPIVOTDATA("Cuenta número de expedientes",#REF!,"CCAA",$B37,"Sexo",U$9,"TramoEdad",U$1)</f>
        <v>#REF!</v>
      </c>
      <c r="V37" s="396" t="e">
        <f>U37/$Q37*100</f>
        <v>#REF!</v>
      </c>
      <c r="X37" s="396" t="e">
        <f>GETPIVOTDATA("Cuenta número de expedientes",#REF!,"CCAA",$B37,"TramoEdad",X$1)</f>
        <v>#REF!</v>
      </c>
      <c r="Y37" s="396" t="e">
        <f>X37/$D37*100</f>
        <v>#REF!</v>
      </c>
      <c r="Z37" s="396" t="e">
        <f>GETPIVOTDATA("Cuenta número de expedientes",#REF!,"CCAA",$B37,"Sexo",Z$9,"TramoEdad",Z$1)</f>
        <v>#REF!</v>
      </c>
      <c r="AA37" s="396" t="e">
        <f>Z37/$X37*100</f>
        <v>#REF!</v>
      </c>
      <c r="AB37" s="396" t="e">
        <f>GETPIVOTDATA("Cuenta número de expedientes",#REF!,"CCAA",$B37,"Sexo",AB$9,"TramoEdad",AB$1)</f>
        <v>#REF!</v>
      </c>
      <c r="AC37" s="396" t="e">
        <f>AB37/$X37*100</f>
        <v>#REF!</v>
      </c>
      <c r="AD37" s="1401"/>
    </row>
    <row r="38" spans="2:30" s="396" customFormat="1" x14ac:dyDescent="0.25">
      <c r="B38" s="396" t="s">
        <v>47</v>
      </c>
      <c r="L38" s="396" t="e">
        <f>GETPIVOTDATA("Cuenta número de expedientes",#REF!,"CCAA",$B38,"Sexo",L$9,"TramoEdad",L$1)</f>
        <v>#REF!</v>
      </c>
      <c r="M38" s="396" t="e">
        <f>L38/$J38*100</f>
        <v>#REF!</v>
      </c>
      <c r="N38" s="396" t="e">
        <f>GETPIVOTDATA("Cuenta número de expedientes",#REF!,"CCAA",$B38,"Sexo",N$9,"TramoEdad",N$1)</f>
        <v>#REF!</v>
      </c>
      <c r="O38" s="396" t="e">
        <f>N38/$J38*100</f>
        <v>#REF!</v>
      </c>
      <c r="Q38" s="396" t="e">
        <f>GETPIVOTDATA("Cuenta número de expedientes",#REF!,"CCAA",$B38,"TramoEdad",Q$1)</f>
        <v>#REF!</v>
      </c>
      <c r="R38" s="396" t="e">
        <f>Q38/$D38*100</f>
        <v>#REF!</v>
      </c>
      <c r="S38" s="396" t="e">
        <f>GETPIVOTDATA("Cuenta número de expedientes",#REF!,"CCAA",$B38,"Sexo",S$9,"TramoEdad",S$1)</f>
        <v>#REF!</v>
      </c>
      <c r="T38" s="396" t="e">
        <f>S38/$Q38*100</f>
        <v>#REF!</v>
      </c>
      <c r="U38" s="396" t="e">
        <f>GETPIVOTDATA("Cuenta número de expedientes",#REF!,"CCAA",$B38,"Sexo",U$9,"TramoEdad",U$1)</f>
        <v>#REF!</v>
      </c>
      <c r="V38" s="396" t="e">
        <f>U38/$Q38*100</f>
        <v>#REF!</v>
      </c>
      <c r="X38" s="396" t="e">
        <f>GETPIVOTDATA("Cuenta número de expedientes",#REF!,"CCAA",$B38,"TramoEdad",X$1)</f>
        <v>#REF!</v>
      </c>
      <c r="Y38" s="396" t="e">
        <f>X38/$D38*100</f>
        <v>#REF!</v>
      </c>
      <c r="Z38" s="396" t="e">
        <f>GETPIVOTDATA("Cuenta número de expedientes",#REF!,"CCAA",$B38,"Sexo",Z$9,"TramoEdad",Z$1)</f>
        <v>#REF!</v>
      </c>
      <c r="AA38" s="396" t="e">
        <f>Z38/$X38*100</f>
        <v>#REF!</v>
      </c>
      <c r="AB38" s="396" t="e">
        <f>GETPIVOTDATA("Cuenta número de expedientes",#REF!,"CCAA",$B38,"Sexo",AB$9,"TramoEdad",AB$1)</f>
        <v>#REF!</v>
      </c>
      <c r="AC38" s="396" t="e">
        <f>AB38/$X38*100</f>
        <v>#REF!</v>
      </c>
      <c r="AD38" s="1401"/>
    </row>
    <row r="39" spans="2:30" s="396" customFormat="1" x14ac:dyDescent="0.25">
      <c r="AD39" s="1401"/>
    </row>
    <row r="40" spans="2:30" s="396" customFormat="1" x14ac:dyDescent="0.25">
      <c r="AD40" s="1401"/>
    </row>
    <row r="41" spans="2:30" s="329" customFormat="1" x14ac:dyDescent="0.25">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row>
    <row r="42" spans="2:30" s="329" customFormat="1" x14ac:dyDescent="0.25">
      <c r="B42" s="396"/>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row>
    <row r="43" spans="2:30" s="396" customFormat="1" x14ac:dyDescent="0.25"/>
    <row r="44" spans="2:30" s="396" customFormat="1" x14ac:dyDescent="0.25"/>
    <row r="45" spans="2:30" s="396" customFormat="1" x14ac:dyDescent="0.25"/>
    <row r="46" spans="2:30"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 ref="B36:D36"/>
    <mergeCell ref="E9:F9"/>
    <mergeCell ref="G9:H9"/>
    <mergeCell ref="L9:M9"/>
    <mergeCell ref="D9:D10"/>
    <mergeCell ref="J9:J10"/>
    <mergeCell ref="K9:K10"/>
    <mergeCell ref="B34:O34"/>
    <mergeCell ref="B35:M35"/>
    <mergeCell ref="U9:V9"/>
    <mergeCell ref="X9:X10"/>
    <mergeCell ref="Y9:Y10"/>
    <mergeCell ref="Z9:AA9"/>
    <mergeCell ref="AB9:AC9"/>
  </mergeCells>
  <printOptions horizontalCentered="1"/>
  <pageMargins left="0" right="0" top="0.43307086614173229" bottom="0.43307086614173229" header="0" footer="0"/>
  <pageSetup paperSize="9" scale="58"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453"/>
      <c r="C2" s="1453"/>
    </row>
    <row r="3" spans="1:38" s="345" customFormat="1" ht="4.5" customHeight="1" x14ac:dyDescent="0.25">
      <c r="B3" s="1454"/>
      <c r="C3" s="1454"/>
    </row>
    <row r="4" spans="1:38" s="492" customFormat="1" ht="17.25" customHeight="1" x14ac:dyDescent="0.25">
      <c r="A4" s="1480" t="s">
        <v>394</v>
      </c>
      <c r="B4" s="1480"/>
      <c r="C4" s="1480"/>
      <c r="D4" s="1480"/>
      <c r="E4" s="1480"/>
      <c r="F4" s="1480"/>
      <c r="G4" s="1480"/>
      <c r="H4" s="1480"/>
      <c r="I4" s="1480"/>
      <c r="J4" s="1480"/>
      <c r="K4" s="1480"/>
      <c r="L4" s="1480"/>
      <c r="M4" s="1480"/>
      <c r="N4" s="1480"/>
    </row>
    <row r="5" spans="1:38" s="492" customFormat="1" ht="17.25" customHeight="1" x14ac:dyDescent="0.25">
      <c r="B5" s="1481" t="str">
        <f>porsaad!$B$6</f>
        <v>Situación a 28 de febrero de 2026</v>
      </c>
      <c r="C5" s="1481"/>
      <c r="D5" s="1481"/>
      <c r="E5" s="1481"/>
      <c r="F5" s="1481"/>
      <c r="G5" s="1481"/>
      <c r="H5" s="1481"/>
      <c r="I5" s="1481"/>
      <c r="J5" s="1481"/>
      <c r="K5" s="1481"/>
      <c r="L5" s="1481"/>
      <c r="M5" s="1481"/>
      <c r="N5" s="1481"/>
    </row>
    <row r="6" spans="1:38" s="492" customFormat="1" ht="6" customHeight="1" x14ac:dyDescent="0.25"/>
    <row r="7" spans="1:38" s="437" customFormat="1" ht="12.75" customHeight="1" x14ac:dyDescent="0.25">
      <c r="A7" s="488"/>
      <c r="B7" s="1457" t="s">
        <v>12</v>
      </c>
      <c r="D7" s="1460" t="s">
        <v>29</v>
      </c>
      <c r="E7" s="1461"/>
      <c r="F7" s="489"/>
      <c r="G7" s="1491"/>
      <c r="H7" s="1491"/>
      <c r="I7" s="489"/>
      <c r="J7" s="1491"/>
      <c r="K7" s="1491"/>
      <c r="L7" s="489"/>
      <c r="M7" s="1491"/>
      <c r="N7" s="1492"/>
      <c r="O7" s="488"/>
      <c r="P7" s="488"/>
      <c r="W7" s="490"/>
    </row>
    <row r="8" spans="1:38" s="437" customFormat="1" ht="33.75" customHeight="1" x14ac:dyDescent="0.25">
      <c r="A8" s="488"/>
      <c r="B8" s="1458"/>
      <c r="D8" s="1489"/>
      <c r="E8" s="1490"/>
      <c r="F8" s="491"/>
      <c r="G8" s="1466" t="s">
        <v>218</v>
      </c>
      <c r="H8" s="1468"/>
      <c r="J8" s="1466" t="s">
        <v>172</v>
      </c>
      <c r="K8" s="1468"/>
      <c r="M8" s="1466" t="s">
        <v>173</v>
      </c>
      <c r="N8" s="1468"/>
      <c r="O8" s="488"/>
      <c r="P8" s="488"/>
      <c r="W8" s="490"/>
    </row>
    <row r="9" spans="1:38" s="437" customFormat="1" ht="6" customHeight="1" x14ac:dyDescent="0.25">
      <c r="A9" s="488"/>
      <c r="B9" s="1458"/>
      <c r="D9" s="1493" t="s">
        <v>9</v>
      </c>
      <c r="E9" s="1500" t="s">
        <v>217</v>
      </c>
      <c r="G9" s="1495" t="s">
        <v>9</v>
      </c>
      <c r="H9" s="1497" t="s">
        <v>217</v>
      </c>
      <c r="J9" s="1495" t="s">
        <v>9</v>
      </c>
      <c r="K9" s="1497" t="s">
        <v>217</v>
      </c>
      <c r="M9" s="1495" t="s">
        <v>9</v>
      </c>
      <c r="N9" s="1497" t="s">
        <v>217</v>
      </c>
      <c r="O9" s="488"/>
      <c r="P9" s="488"/>
      <c r="W9" s="490"/>
    </row>
    <row r="10" spans="1:38" s="437" customFormat="1" ht="27.75" customHeight="1" x14ac:dyDescent="0.25">
      <c r="A10" s="488"/>
      <c r="B10" s="1459"/>
      <c r="D10" s="1494"/>
      <c r="E10" s="1501"/>
      <c r="F10" s="493"/>
      <c r="G10" s="1496"/>
      <c r="H10" s="1498"/>
      <c r="I10" s="494"/>
      <c r="J10" s="1496"/>
      <c r="K10" s="1498"/>
      <c r="L10" s="494"/>
      <c r="M10" s="1496"/>
      <c r="N10" s="1498"/>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463883</v>
      </c>
      <c r="E12" s="498">
        <f>D12/'20pobl'!D12*100</f>
        <v>5.3462987654426284</v>
      </c>
      <c r="F12" s="350"/>
      <c r="G12" s="355">
        <v>128669</v>
      </c>
      <c r="H12" s="498">
        <v>1.833642956858109</v>
      </c>
      <c r="I12" s="350"/>
      <c r="J12" s="355">
        <v>114675</v>
      </c>
      <c r="K12" s="498">
        <v>9.4802499958664708</v>
      </c>
      <c r="L12" s="350"/>
      <c r="M12" s="355">
        <v>220539</v>
      </c>
      <c r="N12" s="498">
        <f>M12/'20pobl'!X12*100</f>
        <v>49.012043051854683</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61626</v>
      </c>
      <c r="E13" s="500">
        <f>D13/'20pobl'!D13*100</f>
        <v>4.5159791619797733</v>
      </c>
      <c r="F13" s="350"/>
      <c r="G13" s="368">
        <v>11748</v>
      </c>
      <c r="H13" s="501">
        <v>1.1122914453539963</v>
      </c>
      <c r="I13" s="350"/>
      <c r="J13" s="368">
        <v>12410</v>
      </c>
      <c r="K13" s="501">
        <v>5.9159468375188293</v>
      </c>
      <c r="L13" s="350"/>
      <c r="M13" s="368">
        <v>37468</v>
      </c>
      <c r="N13" s="501">
        <f>M13/'20pobl'!X13*100</f>
        <v>37.980354988798901</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49598</v>
      </c>
      <c r="E14" s="500">
        <f>D14/'20pobl'!D14*100</f>
        <v>4.8858863118739704</v>
      </c>
      <c r="F14" s="350"/>
      <c r="G14" s="368">
        <v>10670</v>
      </c>
      <c r="H14" s="501">
        <v>1.4672212863969198</v>
      </c>
      <c r="I14" s="350"/>
      <c r="J14" s="368">
        <v>11335</v>
      </c>
      <c r="K14" s="501">
        <v>5.6274047412188155</v>
      </c>
      <c r="L14" s="350"/>
      <c r="M14" s="368">
        <v>27593</v>
      </c>
      <c r="N14" s="501">
        <f>M14/'20pobl'!X14*100</f>
        <v>31.907537177085498</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50699</v>
      </c>
      <c r="E15" s="500">
        <f>D15/'20pobl'!D15*100</f>
        <v>4.056426241995001</v>
      </c>
      <c r="F15" s="350"/>
      <c r="G15" s="368">
        <v>15040</v>
      </c>
      <c r="H15" s="501">
        <v>1.4470624343939031</v>
      </c>
      <c r="I15" s="350"/>
      <c r="J15" s="368">
        <v>11942</v>
      </c>
      <c r="K15" s="501">
        <v>7.7464971458225218</v>
      </c>
      <c r="L15" s="350"/>
      <c r="M15" s="368">
        <v>23717</v>
      </c>
      <c r="N15" s="501">
        <f>M15/'20pobl'!X15*100</f>
        <v>42.098443296590162</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82362</v>
      </c>
      <c r="E16" s="500">
        <f>D16/'20pobl'!D16*100</f>
        <v>3.6461658194864146</v>
      </c>
      <c r="F16" s="350"/>
      <c r="G16" s="368">
        <v>28326</v>
      </c>
      <c r="H16" s="501">
        <v>1.5327648369915472</v>
      </c>
      <c r="I16" s="350"/>
      <c r="J16" s="368">
        <v>19988</v>
      </c>
      <c r="K16" s="501">
        <v>6.5421600780293661</v>
      </c>
      <c r="L16" s="350"/>
      <c r="M16" s="368">
        <v>34048</v>
      </c>
      <c r="N16" s="501">
        <f>M16/'20pobl'!X16*100</f>
        <v>32.332133666327969</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22868</v>
      </c>
      <c r="E17" s="502">
        <f>D17/'20pobl'!D17*100</f>
        <v>3.8522766132713859</v>
      </c>
      <c r="F17" s="350"/>
      <c r="G17" s="377">
        <v>6540</v>
      </c>
      <c r="H17" s="502">
        <v>1.4595640500893816</v>
      </c>
      <c r="I17" s="350"/>
      <c r="J17" s="377">
        <v>4815</v>
      </c>
      <c r="K17" s="502">
        <v>4.6575739988392337</v>
      </c>
      <c r="L17" s="350"/>
      <c r="M17" s="377">
        <v>11513</v>
      </c>
      <c r="N17" s="502">
        <f>M17/'20pobl'!X17*100</f>
        <v>27.305284128640544</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160600</v>
      </c>
      <c r="E18" s="500">
        <f>D18/'20pobl'!D18*100</f>
        <v>6.688264012350384</v>
      </c>
      <c r="F18" s="350"/>
      <c r="G18" s="368">
        <v>33158</v>
      </c>
      <c r="H18" s="501">
        <v>1.8982443043511117</v>
      </c>
      <c r="I18" s="350"/>
      <c r="J18" s="368">
        <v>29092</v>
      </c>
      <c r="K18" s="501">
        <v>6.7509647716223711</v>
      </c>
      <c r="L18" s="350"/>
      <c r="M18" s="368">
        <v>98350</v>
      </c>
      <c r="N18" s="501">
        <f>M18/'20pobl'!X18*100</f>
        <v>44.000930573824029</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103777</v>
      </c>
      <c r="E19" s="500">
        <f>D19/'20pobl'!D19*100</f>
        <v>4.8804586954906419</v>
      </c>
      <c r="F19" s="350"/>
      <c r="G19" s="368">
        <v>24528</v>
      </c>
      <c r="H19" s="501">
        <v>1.4432717926508938</v>
      </c>
      <c r="I19" s="350"/>
      <c r="J19" s="368">
        <v>21074</v>
      </c>
      <c r="K19" s="501">
        <v>7.207299639532418</v>
      </c>
      <c r="L19" s="350"/>
      <c r="M19" s="368">
        <v>58175</v>
      </c>
      <c r="N19" s="501">
        <f>M19/'20pobl'!X19*100</f>
        <v>43.250215600559073</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420846</v>
      </c>
      <c r="E20" s="500">
        <f>D20/'20pobl'!D20*100</f>
        <v>5.1802003070853404</v>
      </c>
      <c r="F20" s="350"/>
      <c r="G20" s="368">
        <v>108193</v>
      </c>
      <c r="H20" s="501">
        <v>1.6588576232429268</v>
      </c>
      <c r="I20" s="350"/>
      <c r="J20" s="368">
        <v>97247</v>
      </c>
      <c r="K20" s="501">
        <v>8.6588863393729252</v>
      </c>
      <c r="L20" s="350"/>
      <c r="M20" s="368">
        <v>215406</v>
      </c>
      <c r="N20" s="501">
        <f>M20/'20pobl'!X20*100</f>
        <v>44.979515470935354</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239044</v>
      </c>
      <c r="E21" s="500">
        <f>D21/'20pobl'!D21*100</f>
        <v>4.4061931931500178</v>
      </c>
      <c r="F21" s="350"/>
      <c r="G21" s="368">
        <v>62790</v>
      </c>
      <c r="H21" s="501">
        <v>1.453853858860173</v>
      </c>
      <c r="I21" s="350"/>
      <c r="J21" s="368">
        <v>53224</v>
      </c>
      <c r="K21" s="501">
        <v>6.6949438230514176</v>
      </c>
      <c r="L21" s="350"/>
      <c r="M21" s="368">
        <v>123030</v>
      </c>
      <c r="N21" s="501">
        <f>M21/'20pobl'!X21*100</f>
        <v>39.517807585568917</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61714</v>
      </c>
      <c r="E22" s="500">
        <f>D22/'20pobl'!D22*100</f>
        <v>5.8588591582055258</v>
      </c>
      <c r="F22" s="350"/>
      <c r="G22" s="368">
        <v>14687</v>
      </c>
      <c r="H22" s="501">
        <v>1.809387823991544</v>
      </c>
      <c r="I22" s="350"/>
      <c r="J22" s="368">
        <v>13492</v>
      </c>
      <c r="K22" s="501">
        <v>8.1486715829271681</v>
      </c>
      <c r="L22" s="350"/>
      <c r="M22" s="368">
        <v>33535</v>
      </c>
      <c r="N22" s="501">
        <f>M22/'20pobl'!X22*100</f>
        <v>44.089612284876608</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98981</v>
      </c>
      <c r="E23" s="500">
        <f>D23/'20pobl'!D23*100</f>
        <v>3.6460568429916518</v>
      </c>
      <c r="F23" s="350"/>
      <c r="G23" s="368">
        <v>27774</v>
      </c>
      <c r="H23" s="501">
        <v>1.3992559871671892</v>
      </c>
      <c r="I23" s="350"/>
      <c r="J23" s="368">
        <v>17497</v>
      </c>
      <c r="K23" s="501">
        <v>3.6122987862659564</v>
      </c>
      <c r="L23" s="350"/>
      <c r="M23" s="368">
        <v>53710</v>
      </c>
      <c r="N23" s="501">
        <f>M23/'20pobl'!X23*100</f>
        <v>21.881722182387069</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278856</v>
      </c>
      <c r="E24" s="500">
        <f>D24/'20pobl'!D24*100</f>
        <v>3.9198828881992207</v>
      </c>
      <c r="F24" s="350"/>
      <c r="G24" s="368">
        <v>66519</v>
      </c>
      <c r="H24" s="501">
        <v>1.1525949891513745</v>
      </c>
      <c r="I24" s="350"/>
      <c r="J24" s="368">
        <v>55000</v>
      </c>
      <c r="K24" s="501">
        <v>5.8911928808682976</v>
      </c>
      <c r="L24" s="350"/>
      <c r="M24" s="368">
        <v>157337</v>
      </c>
      <c r="N24" s="501">
        <f>M24/'20pobl'!X24*100</f>
        <v>38.463907923461868</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74124</v>
      </c>
      <c r="E25" s="500">
        <f>D25/'20pobl'!D25*100</f>
        <v>4.6707318072147945</v>
      </c>
      <c r="F25" s="350"/>
      <c r="G25" s="368">
        <v>25105</v>
      </c>
      <c r="H25" s="501">
        <v>1.9067257557978361</v>
      </c>
      <c r="I25" s="350"/>
      <c r="J25" s="368">
        <v>17439</v>
      </c>
      <c r="K25" s="501">
        <v>8.8961780970065512</v>
      </c>
      <c r="L25" s="350"/>
      <c r="M25" s="368">
        <v>31580</v>
      </c>
      <c r="N25" s="501">
        <f>M25/'20pobl'!X25*100</f>
        <v>42.499932710682856</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23909</v>
      </c>
      <c r="E26" s="504">
        <f>D26/'20pobl'!D26*100</f>
        <v>3.4962141041801322</v>
      </c>
      <c r="F26" s="350"/>
      <c r="G26" s="377">
        <v>5689</v>
      </c>
      <c r="H26" s="502">
        <v>1.0528945809890435</v>
      </c>
      <c r="I26" s="350"/>
      <c r="J26" s="377">
        <v>4575</v>
      </c>
      <c r="K26" s="502">
        <v>4.5889964391393745</v>
      </c>
      <c r="L26" s="350"/>
      <c r="M26" s="377">
        <v>13645</v>
      </c>
      <c r="N26" s="502">
        <f>M26/'20pobl'!X26*100</f>
        <v>31.125253769474671</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120741</v>
      </c>
      <c r="E27" s="504">
        <f>D27/'20pobl'!D27*100</f>
        <v>5.3845910282236034</v>
      </c>
      <c r="F27" s="350"/>
      <c r="G27" s="377">
        <v>31981</v>
      </c>
      <c r="H27" s="502">
        <v>1.8810980846102991</v>
      </c>
      <c r="I27" s="350"/>
      <c r="J27" s="377">
        <v>24213</v>
      </c>
      <c r="K27" s="502">
        <v>6.4556465911423819</v>
      </c>
      <c r="L27" s="350"/>
      <c r="M27" s="377">
        <v>64547</v>
      </c>
      <c r="N27" s="502">
        <f>M27/'20pobl'!X27*100</f>
        <v>38.615750933282285</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15061</v>
      </c>
      <c r="E28" s="504">
        <f>D28/'20pobl'!D28*100</f>
        <v>4.6085868244783557</v>
      </c>
      <c r="F28" s="350"/>
      <c r="G28" s="377">
        <v>3441</v>
      </c>
      <c r="H28" s="502">
        <v>1.3584682195025661</v>
      </c>
      <c r="I28" s="350"/>
      <c r="J28" s="377">
        <v>2855</v>
      </c>
      <c r="K28" s="502">
        <v>5.645416435972475</v>
      </c>
      <c r="L28" s="350"/>
      <c r="M28" s="377">
        <v>8765</v>
      </c>
      <c r="N28" s="502">
        <f>M28/'20pobl'!X28*100</f>
        <v>38.223365749422179</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5889</v>
      </c>
      <c r="E29" s="506">
        <f>D29/'20pobl'!D29*100</f>
        <v>3.4512465276556838</v>
      </c>
      <c r="F29" s="350"/>
      <c r="G29" s="389">
        <v>3163</v>
      </c>
      <c r="H29" s="507">
        <v>2.1348974398779674</v>
      </c>
      <c r="I29" s="350"/>
      <c r="J29" s="389">
        <v>1114</v>
      </c>
      <c r="K29" s="507">
        <v>6.3920128528804225</v>
      </c>
      <c r="L29" s="350"/>
      <c r="M29" s="389">
        <v>1612</v>
      </c>
      <c r="N29" s="507">
        <f>M29/'20pobl'!X29*100</f>
        <v>31.927114280055456</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36" t="s">
        <v>0</v>
      </c>
      <c r="C31" s="320"/>
      <c r="D31" s="1242">
        <f>G31+J31+M31</f>
        <v>2334578</v>
      </c>
      <c r="E31" s="1243">
        <f>D31/'20pobl'!D31*100</f>
        <v>4.7520027001953675</v>
      </c>
      <c r="F31" s="320"/>
      <c r="G31" s="1242">
        <f>SUM(G12:G29)</f>
        <v>608021</v>
      </c>
      <c r="H31" s="1243">
        <f>G31/'20pobl'!J31*100</f>
        <v>1.5610426706545821</v>
      </c>
      <c r="I31" s="320"/>
      <c r="J31" s="1242">
        <f>SUM(J12:J29)</f>
        <v>511987</v>
      </c>
      <c r="K31" s="1243">
        <f>J31/'20pobl'!Q31*100</f>
        <v>7.1630396794906055</v>
      </c>
      <c r="L31" s="320"/>
      <c r="M31" s="1242">
        <f>SUM(M12:M29)</f>
        <v>1214570</v>
      </c>
      <c r="N31" s="1243">
        <f>M31/'20pobl'!X31*100</f>
        <v>40.071553871771158</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hidden="1" customHeight="1" x14ac:dyDescent="0.25">
      <c r="B33" s="397" t="s">
        <v>47</v>
      </c>
      <c r="C33" s="509"/>
      <c r="F33" s="509"/>
    </row>
    <row r="34" spans="2:14" s="496" customFormat="1" ht="13.5" customHeight="1" x14ac:dyDescent="0.25">
      <c r="B34" s="1485" t="str">
        <f>'20pobl'!B34:H34</f>
        <v xml:space="preserve">(1) Cifras INE de población referidas al 01/01/2025. Publicado Censo de Población Anual el 02/12/2025 </v>
      </c>
      <c r="C34" s="1502"/>
      <c r="D34" s="1502"/>
      <c r="E34" s="1502"/>
      <c r="F34" s="1502"/>
      <c r="G34" s="1502"/>
      <c r="H34" s="1502"/>
      <c r="I34" s="1502"/>
      <c r="J34" s="1502"/>
      <c r="K34" s="1502"/>
      <c r="L34" s="1502"/>
      <c r="M34" s="1502"/>
      <c r="N34" s="1502"/>
    </row>
    <row r="35" spans="2:14" ht="29.25" customHeight="1" x14ac:dyDescent="0.25">
      <c r="B35" s="1499"/>
      <c r="C35" s="1499"/>
      <c r="D35" s="1499"/>
      <c r="E35" s="510"/>
    </row>
    <row r="36" spans="2:14" ht="4.5" customHeight="1" x14ac:dyDescent="0.25">
      <c r="B36" s="1479"/>
      <c r="C36" s="1479"/>
      <c r="D36" s="1479"/>
      <c r="E36" s="452"/>
    </row>
  </sheetData>
  <mergeCells count="23">
    <mergeCell ref="B35:D35"/>
    <mergeCell ref="B36:D36"/>
    <mergeCell ref="E9:E10"/>
    <mergeCell ref="B34:N34"/>
    <mergeCell ref="K9:K10"/>
    <mergeCell ref="M9:M10"/>
    <mergeCell ref="N9:N10"/>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193" t="s">
        <v>135</v>
      </c>
      <c r="T1" s="193"/>
      <c r="U1" s="193"/>
      <c r="V1" s="193" t="s">
        <v>16</v>
      </c>
      <c r="W1" s="193"/>
      <c r="X1" s="193"/>
      <c r="Y1" s="193" t="s">
        <v>15</v>
      </c>
    </row>
    <row r="2" spans="1:50" s="36" customFormat="1" ht="52.5" customHeight="1" x14ac:dyDescent="0.3">
      <c r="B2" s="1508"/>
      <c r="C2" s="1508"/>
      <c r="D2" s="1508"/>
      <c r="E2" s="1508"/>
      <c r="F2" s="1508"/>
      <c r="G2" s="1508"/>
      <c r="H2" s="1508"/>
      <c r="I2" s="1508"/>
      <c r="O2" s="37"/>
    </row>
    <row r="3" spans="1:50" s="38" customFormat="1" ht="4.5" customHeight="1" x14ac:dyDescent="0.25">
      <c r="B3" s="1509"/>
      <c r="C3" s="1509"/>
      <c r="D3" s="1509"/>
      <c r="E3" s="1509"/>
      <c r="F3" s="1509"/>
      <c r="G3" s="1509"/>
      <c r="H3" s="1509"/>
      <c r="I3" s="1509"/>
      <c r="O3" s="37"/>
    </row>
    <row r="4" spans="1:50" s="38" customFormat="1" ht="17.25" customHeight="1" x14ac:dyDescent="0.25">
      <c r="A4" s="1509" t="s">
        <v>191</v>
      </c>
      <c r="B4" s="1509"/>
      <c r="C4" s="1509"/>
      <c r="D4" s="1509"/>
      <c r="E4" s="1509"/>
      <c r="F4" s="1509"/>
      <c r="G4" s="1509"/>
      <c r="H4" s="1509"/>
      <c r="I4" s="1509"/>
      <c r="J4" s="1509"/>
      <c r="K4" s="1509"/>
      <c r="L4" s="1509"/>
      <c r="M4" s="1509"/>
      <c r="N4" s="1509"/>
      <c r="O4" s="1509"/>
      <c r="P4" s="1509"/>
      <c r="Q4" s="1509"/>
      <c r="R4" s="1509"/>
      <c r="S4" s="1509"/>
      <c r="T4" s="1509"/>
      <c r="U4" s="1509"/>
      <c r="V4" s="1509"/>
      <c r="W4" s="1509"/>
      <c r="X4" s="1509"/>
      <c r="Y4" s="1509"/>
      <c r="Z4" s="1509"/>
    </row>
    <row r="5" spans="1:50" s="38" customFormat="1" ht="17.25" customHeight="1" x14ac:dyDescent="0.25">
      <c r="B5" s="1517" t="e">
        <f>#REF!</f>
        <v>#REF!</v>
      </c>
      <c r="C5" s="1517"/>
      <c r="D5" s="1517"/>
      <c r="E5" s="1517"/>
      <c r="F5" s="1517"/>
      <c r="G5" s="1517"/>
      <c r="H5" s="1517"/>
      <c r="I5" s="1517"/>
      <c r="J5" s="1517"/>
      <c r="K5" s="1517"/>
      <c r="L5" s="1517"/>
      <c r="M5" s="1517"/>
      <c r="N5" s="1517"/>
      <c r="O5" s="1517"/>
      <c r="P5" s="1517"/>
      <c r="Q5" s="1517"/>
      <c r="R5" s="1517"/>
      <c r="S5" s="1517"/>
      <c r="T5" s="1517"/>
      <c r="U5" s="1517"/>
      <c r="V5" s="1517"/>
      <c r="W5" s="1517"/>
      <c r="X5" s="1517"/>
      <c r="Y5" s="1517"/>
      <c r="Z5" s="1517"/>
    </row>
    <row r="6" spans="1:50" s="38" customFormat="1" ht="6" customHeight="1" x14ac:dyDescent="0.25">
      <c r="O6" s="37"/>
    </row>
    <row r="7" spans="1:50" s="41" customFormat="1" ht="12.75" customHeight="1" x14ac:dyDescent="0.25">
      <c r="A7" s="39"/>
      <c r="B7" s="1510" t="s">
        <v>12</v>
      </c>
      <c r="C7" s="40"/>
      <c r="D7" s="1505" t="s">
        <v>109</v>
      </c>
      <c r="E7" s="1503"/>
      <c r="F7" s="181"/>
      <c r="G7" s="1503"/>
      <c r="H7" s="1503"/>
      <c r="I7" s="181"/>
      <c r="J7" s="1503"/>
      <c r="K7" s="1503"/>
      <c r="L7" s="181"/>
      <c r="M7" s="1503"/>
      <c r="N7" s="1504"/>
      <c r="O7" s="40"/>
      <c r="P7" s="1505" t="s">
        <v>13</v>
      </c>
      <c r="Q7" s="1503"/>
      <c r="R7" s="181"/>
      <c r="S7" s="1503"/>
      <c r="T7" s="1503"/>
      <c r="U7" s="181"/>
      <c r="V7" s="1503"/>
      <c r="W7" s="1503"/>
      <c r="X7" s="181"/>
      <c r="Y7" s="1503"/>
      <c r="Z7" s="1504"/>
      <c r="AA7" s="116"/>
      <c r="AB7" s="116"/>
      <c r="AC7" s="117"/>
      <c r="AD7" s="117"/>
      <c r="AE7" s="117"/>
      <c r="AF7" s="117"/>
      <c r="AG7" s="117"/>
      <c r="AH7" s="117"/>
      <c r="AI7" s="118"/>
    </row>
    <row r="8" spans="1:50" s="41" customFormat="1" ht="33.75" customHeight="1" x14ac:dyDescent="0.25">
      <c r="A8" s="39"/>
      <c r="B8" s="1511"/>
      <c r="C8" s="40"/>
      <c r="D8" s="1514"/>
      <c r="E8" s="1515"/>
      <c r="F8" s="40"/>
      <c r="G8" s="1505" t="s">
        <v>168</v>
      </c>
      <c r="H8" s="1504"/>
      <c r="I8" s="40"/>
      <c r="J8" s="1505" t="s">
        <v>174</v>
      </c>
      <c r="K8" s="1504"/>
      <c r="L8" s="40"/>
      <c r="M8" s="1505" t="s">
        <v>169</v>
      </c>
      <c r="N8" s="1504"/>
      <c r="O8" s="40"/>
      <c r="P8" s="1514"/>
      <c r="Q8" s="1516"/>
      <c r="R8" s="130"/>
      <c r="S8" s="1505" t="s">
        <v>171</v>
      </c>
      <c r="T8" s="1504"/>
      <c r="U8" s="40"/>
      <c r="V8" s="1505" t="s">
        <v>172</v>
      </c>
      <c r="W8" s="1504"/>
      <c r="X8" s="40"/>
      <c r="Y8" s="1505" t="s">
        <v>173</v>
      </c>
      <c r="Z8" s="1504"/>
      <c r="AA8" s="116"/>
      <c r="AB8" s="116"/>
      <c r="AC8" s="117"/>
      <c r="AD8" s="117"/>
      <c r="AE8" s="117"/>
      <c r="AF8" s="117"/>
      <c r="AG8" s="117"/>
      <c r="AH8" s="117"/>
      <c r="AI8" s="118"/>
    </row>
    <row r="9" spans="1:50" s="46" customFormat="1" ht="36.75" customHeight="1" x14ac:dyDescent="0.25">
      <c r="A9" s="42"/>
      <c r="B9" s="1512"/>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v>8384408</v>
      </c>
      <c r="E11" s="28">
        <f t="shared" ref="E11:E28" si="0">D11*100/$D$30</f>
        <v>17.944934163017855</v>
      </c>
      <c r="F11" s="53"/>
      <c r="G11" s="54">
        <v>6973463</v>
      </c>
      <c r="H11" s="182">
        <f>G11*100/$G$30</f>
        <v>18.441080349722064</v>
      </c>
      <c r="I11" s="53"/>
      <c r="J11" s="54">
        <v>999769</v>
      </c>
      <c r="K11" s="182">
        <f>J11*100/$J$30</f>
        <v>16.561910466829101</v>
      </c>
      <c r="L11" s="53"/>
      <c r="M11" s="54">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v>1308728</v>
      </c>
      <c r="E12" s="29">
        <f t="shared" si="0"/>
        <v>2.801037091384154</v>
      </c>
      <c r="F12" s="53"/>
      <c r="G12" s="61">
        <v>1025808</v>
      </c>
      <c r="H12" s="183">
        <f t="shared" ref="H12:H28" si="2">G12*100/$G$30</f>
        <v>2.7127135759360437</v>
      </c>
      <c r="I12" s="53"/>
      <c r="J12" s="61">
        <v>180311</v>
      </c>
      <c r="K12" s="183">
        <f t="shared" ref="K12:K28" si="3">J12*100/$J$30</f>
        <v>2.9869846316343294</v>
      </c>
      <c r="L12" s="53"/>
      <c r="M12" s="61">
        <v>102609</v>
      </c>
      <c r="N12" s="183">
        <f t="shared" si="1"/>
        <v>3.5732406554545468</v>
      </c>
      <c r="O12" s="53"/>
      <c r="P12" s="63" t="e">
        <f t="shared" ref="P12:P28" si="4">S12+V12+Y12</f>
        <v>#REF!</v>
      </c>
      <c r="Q12" s="64" t="e">
        <f t="shared" ref="Q12:Q28" si="5">P12*100/D12</f>
        <v>#REF!</v>
      </c>
      <c r="R12" s="53"/>
      <c r="S12" s="61" t="e">
        <f>GETPIVOTDATA("Cuenta número de expedientes",#REF!,"CCAA",$B12,"TramoEdad",S$1)</f>
        <v>#REF!</v>
      </c>
      <c r="T12" s="62" t="e">
        <f t="shared" ref="T12:T28" si="6">S12*100/G12</f>
        <v>#REF!</v>
      </c>
      <c r="U12" s="53"/>
      <c r="V12" s="61" t="e">
        <f>GETPIVOTDATA("Cuenta número de expedientes",#REF!,"CCAA",$B12,"TramoEdad",V$1)</f>
        <v>#REF!</v>
      </c>
      <c r="W12" s="62" t="e">
        <f t="shared" ref="W12:W28" si="7">V12*100/J12</f>
        <v>#REF!</v>
      </c>
      <c r="X12" s="53"/>
      <c r="Y12" s="61" t="e">
        <f>GETPIVOTDATA("Cuenta número de expedientes",#REF!,"CCAA",$B12,"TramoEdad",Y$1)</f>
        <v>#REF!</v>
      </c>
      <c r="Z12" s="62" t="e">
        <f t="shared" ref="Z12:Z28" si="8">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v>1028244</v>
      </c>
      <c r="E13" s="29">
        <f t="shared" si="0"/>
        <v>2.2007243544825266</v>
      </c>
      <c r="F13" s="53"/>
      <c r="G13" s="61">
        <v>768630</v>
      </c>
      <c r="H13" s="183">
        <f t="shared" si="2"/>
        <v>2.0326153002040548</v>
      </c>
      <c r="I13" s="53"/>
      <c r="J13" s="61">
        <v>168505</v>
      </c>
      <c r="K13" s="183">
        <f t="shared" si="3"/>
        <v>2.7914095388165041</v>
      </c>
      <c r="L13" s="53"/>
      <c r="M13" s="61">
        <v>91109</v>
      </c>
      <c r="N13" s="183">
        <f t="shared" si="1"/>
        <v>3.1727663545869107</v>
      </c>
      <c r="O13" s="53"/>
      <c r="P13" s="63" t="e">
        <f t="shared" si="4"/>
        <v>#REF!</v>
      </c>
      <c r="Q13" s="64" t="e">
        <f t="shared" si="5"/>
        <v>#REF!</v>
      </c>
      <c r="R13" s="53"/>
      <c r="S13" s="61" t="e">
        <f>GETPIVOTDATA("Cuenta número de expedientes",#REF!,"CCAA",$B13,"TramoEdad",S$1)</f>
        <v>#REF!</v>
      </c>
      <c r="T13" s="62" t="e">
        <f t="shared" si="6"/>
        <v>#REF!</v>
      </c>
      <c r="U13" s="53"/>
      <c r="V13" s="61" t="e">
        <f>GETPIVOTDATA("Cuenta número de expedientes",#REF!,"CCAA",$B13,"TramoEdad",V$1)</f>
        <v>#REF!</v>
      </c>
      <c r="W13" s="62" t="e">
        <f t="shared" si="7"/>
        <v>#REF!</v>
      </c>
      <c r="X13" s="53"/>
      <c r="Y13" s="61" t="e">
        <f>GETPIVOTDATA("Cuenta número de expedientes",#REF!,"CCAA",$B13,"TramoEdad",Y$1)</f>
        <v>#REF!</v>
      </c>
      <c r="Z13" s="62" t="e">
        <f t="shared" si="8"/>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v>1128908</v>
      </c>
      <c r="E14" s="29">
        <f t="shared" si="0"/>
        <v>2.4161729410238815</v>
      </c>
      <c r="F14" s="53"/>
      <c r="G14" s="61">
        <v>954069</v>
      </c>
      <c r="H14" s="183">
        <f t="shared" si="2"/>
        <v>2.5230022856906213</v>
      </c>
      <c r="I14" s="53"/>
      <c r="J14" s="61">
        <v>125636</v>
      </c>
      <c r="K14" s="183">
        <f t="shared" si="3"/>
        <v>2.0812529528426476</v>
      </c>
      <c r="L14" s="53"/>
      <c r="M14" s="61">
        <v>49203</v>
      </c>
      <c r="N14" s="183">
        <f t="shared" si="1"/>
        <v>1.7134380022252442</v>
      </c>
      <c r="O14" s="53"/>
      <c r="P14" s="63" t="e">
        <f t="shared" si="4"/>
        <v>#REF!</v>
      </c>
      <c r="Q14" s="64" t="e">
        <f t="shared" si="5"/>
        <v>#REF!</v>
      </c>
      <c r="R14" s="53"/>
      <c r="S14" s="61" t="e">
        <f>GETPIVOTDATA("Cuenta número de expedientes",#REF!,"CCAA",$B14,"TramoEdad",S$1)</f>
        <v>#REF!</v>
      </c>
      <c r="T14" s="62" t="e">
        <f t="shared" si="6"/>
        <v>#REF!</v>
      </c>
      <c r="U14" s="53"/>
      <c r="V14" s="61" t="e">
        <f>GETPIVOTDATA("Cuenta número de expedientes",#REF!,"CCAA",$B14,"TramoEdad",V$1)</f>
        <v>#REF!</v>
      </c>
      <c r="W14" s="62" t="e">
        <f t="shared" si="7"/>
        <v>#REF!</v>
      </c>
      <c r="X14" s="53"/>
      <c r="Y14" s="61" t="e">
        <f>GETPIVOTDATA("Cuenta número de expedientes",#REF!,"CCAA",$B14,"TramoEdad",Y$1)</f>
        <v>#REF!</v>
      </c>
      <c r="Z14" s="62" t="e">
        <f t="shared" si="8"/>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v>2127685</v>
      </c>
      <c r="E15" s="29">
        <f t="shared" si="0"/>
        <v>4.5538298284912475</v>
      </c>
      <c r="F15" s="53"/>
      <c r="G15" s="61">
        <v>1796155</v>
      </c>
      <c r="H15" s="183">
        <f t="shared" si="2"/>
        <v>4.7498694229187182</v>
      </c>
      <c r="I15" s="53"/>
      <c r="J15" s="61">
        <v>243113</v>
      </c>
      <c r="K15" s="183">
        <f t="shared" si="3"/>
        <v>4.0273460562612193</v>
      </c>
      <c r="L15" s="53"/>
      <c r="M15" s="61">
        <v>88417</v>
      </c>
      <c r="N15" s="183">
        <f t="shared" si="1"/>
        <v>3.0790205443316343</v>
      </c>
      <c r="O15" s="53"/>
      <c r="P15" s="63" t="e">
        <f t="shared" si="4"/>
        <v>#REF!</v>
      </c>
      <c r="Q15" s="64" t="e">
        <f t="shared" si="5"/>
        <v>#REF!</v>
      </c>
      <c r="R15" s="53"/>
      <c r="S15" s="61" t="e">
        <f>GETPIVOTDATA("Cuenta número de expedientes",#REF!,"CCAA",$B15,"TramoEdad",S$1)</f>
        <v>#REF!</v>
      </c>
      <c r="T15" s="62" t="e">
        <f t="shared" si="6"/>
        <v>#REF!</v>
      </c>
      <c r="U15" s="53"/>
      <c r="V15" s="61" t="e">
        <f>GETPIVOTDATA("Cuenta número de expedientes",#REF!,"CCAA",$B15,"TramoEdad",V$1)</f>
        <v>#REF!</v>
      </c>
      <c r="W15" s="62" t="e">
        <f t="shared" si="7"/>
        <v>#REF!</v>
      </c>
      <c r="X15" s="53"/>
      <c r="Y15" s="61" t="e">
        <f>GETPIVOTDATA("Cuenta número de expedientes",#REF!,"CCAA",$B15,"TramoEdad",Y$1)</f>
        <v>#REF!</v>
      </c>
      <c r="Z15" s="62" t="e">
        <f t="shared" si="8"/>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v>580229</v>
      </c>
      <c r="E16" s="29">
        <f t="shared" si="0"/>
        <v>1.2418492998520214</v>
      </c>
      <c r="F16" s="53"/>
      <c r="G16" s="65">
        <v>455643</v>
      </c>
      <c r="H16" s="183">
        <f t="shared" si="2"/>
        <v>1.2049320651430158</v>
      </c>
      <c r="I16" s="53"/>
      <c r="J16" s="65">
        <v>82278</v>
      </c>
      <c r="K16" s="183">
        <f t="shared" si="3"/>
        <v>1.3629957214014083</v>
      </c>
      <c r="L16" s="53"/>
      <c r="M16" s="65">
        <v>42308</v>
      </c>
      <c r="N16" s="183">
        <f t="shared" si="1"/>
        <v>1.4733275409659092</v>
      </c>
      <c r="O16" s="53"/>
      <c r="P16" s="65" t="e">
        <f t="shared" si="4"/>
        <v>#REF!</v>
      </c>
      <c r="Q16" s="64" t="e">
        <f t="shared" si="5"/>
        <v>#REF!</v>
      </c>
      <c r="R16" s="53"/>
      <c r="S16" s="65" t="e">
        <f>GETPIVOTDATA("Cuenta número de expedientes",#REF!,"CCAA",$B16,"TramoEdad",S$1)</f>
        <v>#REF!</v>
      </c>
      <c r="T16" s="62" t="e">
        <f t="shared" si="6"/>
        <v>#REF!</v>
      </c>
      <c r="U16" s="53"/>
      <c r="V16" s="65" t="e">
        <f>GETPIVOTDATA("Cuenta número de expedientes",#REF!,"CCAA",$B16,"TramoEdad",V$1)</f>
        <v>#REF!</v>
      </c>
      <c r="W16" s="62" t="e">
        <f t="shared" si="7"/>
        <v>#REF!</v>
      </c>
      <c r="X16" s="53"/>
      <c r="Y16" s="65" t="e">
        <f>GETPIVOTDATA("Cuenta número de expedientes",#REF!,"CCAA",$B16,"TramoEdad",Y$1)</f>
        <v>#REF!</v>
      </c>
      <c r="Z16" s="62" t="e">
        <f t="shared" si="8"/>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v>2409164</v>
      </c>
      <c r="E17" s="29">
        <f t="shared" si="0"/>
        <v>5.1562721384637706</v>
      </c>
      <c r="F17" s="53"/>
      <c r="G17" s="61">
        <v>1805325</v>
      </c>
      <c r="H17" s="183">
        <f t="shared" si="2"/>
        <v>4.7741191689641118</v>
      </c>
      <c r="I17" s="53"/>
      <c r="J17" s="61">
        <v>372394</v>
      </c>
      <c r="K17" s="183">
        <f t="shared" si="3"/>
        <v>6.1689811210233119</v>
      </c>
      <c r="L17" s="53"/>
      <c r="M17" s="61">
        <v>231445</v>
      </c>
      <c r="N17" s="183">
        <f t="shared" si="1"/>
        <v>8.0598064838530501</v>
      </c>
      <c r="O17" s="53"/>
      <c r="P17" s="63" t="e">
        <f t="shared" si="4"/>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v>2026807</v>
      </c>
      <c r="E18" s="29">
        <f t="shared" si="0"/>
        <v>4.3379232232190672</v>
      </c>
      <c r="F18" s="53"/>
      <c r="G18" s="61">
        <v>1644219</v>
      </c>
      <c r="H18" s="183">
        <f t="shared" si="2"/>
        <v>4.3480799556174112</v>
      </c>
      <c r="I18" s="53"/>
      <c r="J18" s="61">
        <v>241609</v>
      </c>
      <c r="K18" s="183">
        <f t="shared" si="3"/>
        <v>4.0024311875844436</v>
      </c>
      <c r="L18" s="53"/>
      <c r="M18" s="61">
        <v>140979</v>
      </c>
      <c r="N18" s="183">
        <f t="shared" si="1"/>
        <v>4.9094318662624774</v>
      </c>
      <c r="O18" s="53"/>
      <c r="P18" s="63" t="e">
        <f t="shared" si="4"/>
        <v>#REF!</v>
      </c>
      <c r="Q18" s="64" t="e">
        <f t="shared" si="5"/>
        <v>#REF!</v>
      </c>
      <c r="R18" s="53"/>
      <c r="S18" s="61" t="e">
        <f>GETPIVOTDATA("Cuenta número de expedientes",#REF!,"CCAA",$B18,"TramoEdad",S$1)</f>
        <v>#REF!</v>
      </c>
      <c r="T18" s="62" t="e">
        <f t="shared" si="6"/>
        <v>#REF!</v>
      </c>
      <c r="U18" s="53"/>
      <c r="V18" s="61" t="e">
        <f>GETPIVOTDATA("Cuenta número de expedientes",#REF!,"CCAA",$B18,"TramoEdad",V$1)</f>
        <v>#REF!</v>
      </c>
      <c r="W18" s="62" t="e">
        <f t="shared" si="7"/>
        <v>#REF!</v>
      </c>
      <c r="X18" s="53"/>
      <c r="Y18" s="61" t="e">
        <f>GETPIVOTDATA("Cuenta número de expedientes",#REF!,"CCAA",$B18,"TramoEdad",Y$1)</f>
        <v>#REF!</v>
      </c>
      <c r="Z18" s="62" t="e">
        <f t="shared" si="8"/>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v>7600065</v>
      </c>
      <c r="E19" s="29">
        <f t="shared" si="0"/>
        <v>16.266224885484615</v>
      </c>
      <c r="F19" s="53"/>
      <c r="G19" s="61">
        <v>6178644</v>
      </c>
      <c r="H19" s="183">
        <f t="shared" si="2"/>
        <v>16.339209149934277</v>
      </c>
      <c r="I19" s="53"/>
      <c r="J19" s="61">
        <v>960955</v>
      </c>
      <c r="K19" s="183">
        <f t="shared" si="3"/>
        <v>15.918927945007054</v>
      </c>
      <c r="L19" s="53"/>
      <c r="M19" s="61">
        <v>460466</v>
      </c>
      <c r="N19" s="183">
        <f t="shared" si="1"/>
        <v>16.035199949853652</v>
      </c>
      <c r="O19" s="53"/>
      <c r="P19" s="63" t="e">
        <f t="shared" si="4"/>
        <v>#REF!</v>
      </c>
      <c r="Q19" s="64" t="e">
        <f t="shared" si="5"/>
        <v>#REF!</v>
      </c>
      <c r="R19" s="53"/>
      <c r="S19" s="61" t="e">
        <f>GETPIVOTDATA("Cuenta número de expedientes",#REF!,"CCAA",$B19,"TramoEdad",S$1)</f>
        <v>#REF!</v>
      </c>
      <c r="T19" s="62" t="e">
        <f t="shared" si="6"/>
        <v>#REF!</v>
      </c>
      <c r="U19" s="53"/>
      <c r="V19" s="61" t="e">
        <f>GETPIVOTDATA("Cuenta número de expedientes",#REF!,"CCAA",$B19,"TramoEdad",V$1)</f>
        <v>#REF!</v>
      </c>
      <c r="W19" s="62" t="e">
        <f t="shared" si="7"/>
        <v>#REF!</v>
      </c>
      <c r="X19" s="53"/>
      <c r="Y19" s="61" t="e">
        <f>GETPIVOTDATA("Cuenta número de expedientes",#REF!,"CCAA",$B19,"TramoEdad",Y$1)</f>
        <v>#REF!</v>
      </c>
      <c r="Z19" s="62" t="e">
        <f t="shared" si="8"/>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v>4963703</v>
      </c>
      <c r="E20" s="29">
        <f t="shared" si="0"/>
        <v>10.623686674094845</v>
      </c>
      <c r="F20" s="53"/>
      <c r="G20" s="61">
        <v>4017065</v>
      </c>
      <c r="H20" s="183">
        <f t="shared" si="2"/>
        <v>10.622988669339216</v>
      </c>
      <c r="I20" s="53"/>
      <c r="J20" s="61">
        <v>669229</v>
      </c>
      <c r="K20" s="183">
        <f t="shared" si="3"/>
        <v>11.086271708570251</v>
      </c>
      <c r="L20" s="53"/>
      <c r="M20" s="61">
        <v>277409</v>
      </c>
      <c r="N20" s="183">
        <f t="shared" si="1"/>
        <v>9.660450028642618</v>
      </c>
      <c r="O20" s="53"/>
      <c r="P20" s="63" t="e">
        <f t="shared" si="4"/>
        <v>#REF!</v>
      </c>
      <c r="Q20" s="64" t="e">
        <f t="shared" si="5"/>
        <v>#REF!</v>
      </c>
      <c r="R20" s="53"/>
      <c r="S20" s="61" t="e">
        <f>GETPIVOTDATA("Cuenta número de expedientes",#REF!,"CCAA",$B20,"TramoEdad",S$1)</f>
        <v>#REF!</v>
      </c>
      <c r="T20" s="62" t="e">
        <f t="shared" si="6"/>
        <v>#REF!</v>
      </c>
      <c r="U20" s="53"/>
      <c r="V20" s="61" t="e">
        <f>GETPIVOTDATA("Cuenta número de expedientes",#REF!,"CCAA",$B20,"TramoEdad",V$1)</f>
        <v>#REF!</v>
      </c>
      <c r="W20" s="62" t="e">
        <f t="shared" si="7"/>
        <v>#REF!</v>
      </c>
      <c r="X20" s="53"/>
      <c r="Y20" s="61" t="e">
        <f>GETPIVOTDATA("Cuenta número de expedientes",#REF!,"CCAA",$B20,"TramoEdad",Y$1)</f>
        <v>#REF!</v>
      </c>
      <c r="Z20" s="62" t="e">
        <f t="shared" si="8"/>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v>1072863</v>
      </c>
      <c r="E21" s="29">
        <f t="shared" si="0"/>
        <v>2.2962212598597094</v>
      </c>
      <c r="F21" s="53"/>
      <c r="G21" s="61">
        <v>853665</v>
      </c>
      <c r="H21" s="183">
        <f t="shared" si="2"/>
        <v>2.2574873999826894</v>
      </c>
      <c r="I21" s="53"/>
      <c r="J21" s="61">
        <v>141083</v>
      </c>
      <c r="K21" s="183">
        <f t="shared" si="3"/>
        <v>2.3371438946313097</v>
      </c>
      <c r="L21" s="53"/>
      <c r="M21" s="61">
        <v>78115</v>
      </c>
      <c r="N21" s="183">
        <f t="shared" si="1"/>
        <v>2.720265218458731</v>
      </c>
      <c r="O21" s="53"/>
      <c r="P21" s="63" t="e">
        <f t="shared" si="4"/>
        <v>#REF!</v>
      </c>
      <c r="Q21" s="64" t="e">
        <f t="shared" si="5"/>
        <v>#REF!</v>
      </c>
      <c r="R21" s="53"/>
      <c r="S21" s="61" t="e">
        <f>GETPIVOTDATA("Cuenta número de expedientes",#REF!,"CCAA",$B21,"TramoEdad",S$1)</f>
        <v>#REF!</v>
      </c>
      <c r="T21" s="62" t="e">
        <f t="shared" si="6"/>
        <v>#REF!</v>
      </c>
      <c r="U21" s="53"/>
      <c r="V21" s="61" t="e">
        <f>GETPIVOTDATA("Cuenta número de expedientes",#REF!,"CCAA",$B21,"TramoEdad",V$1)</f>
        <v>#REF!</v>
      </c>
      <c r="W21" s="62" t="e">
        <f t="shared" si="7"/>
        <v>#REF!</v>
      </c>
      <c r="X21" s="53"/>
      <c r="Y21" s="61" t="e">
        <f>GETPIVOTDATA("Cuenta número de expedientes",#REF!,"CCAA",$B21,"TramoEdad",Y$1)</f>
        <v>#REF!</v>
      </c>
      <c r="Z21" s="62" t="e">
        <f t="shared" si="8"/>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v>2701743</v>
      </c>
      <c r="E22" s="29">
        <f t="shared" si="0"/>
        <v>5.7824714947548292</v>
      </c>
      <c r="F22" s="53"/>
      <c r="G22" s="61">
        <v>2028813</v>
      </c>
      <c r="H22" s="183">
        <f t="shared" si="2"/>
        <v>5.365125411515149</v>
      </c>
      <c r="I22" s="53"/>
      <c r="J22" s="61">
        <v>434138</v>
      </c>
      <c r="K22" s="183">
        <f t="shared" si="3"/>
        <v>7.1918159957432684</v>
      </c>
      <c r="L22" s="53"/>
      <c r="M22" s="61">
        <v>238792</v>
      </c>
      <c r="N22" s="183">
        <f t="shared" si="1"/>
        <v>8.3156573263290952</v>
      </c>
      <c r="O22" s="53"/>
      <c r="P22" s="63" t="e">
        <f t="shared" si="4"/>
        <v>#REF!</v>
      </c>
      <c r="Q22" s="64" t="e">
        <f t="shared" si="5"/>
        <v>#REF!</v>
      </c>
      <c r="R22" s="53"/>
      <c r="S22" s="61" t="e">
        <f>GETPIVOTDATA("Cuenta número de expedientes",#REF!,"CCAA",$B22,"TramoEdad",S$1)</f>
        <v>#REF!</v>
      </c>
      <c r="T22" s="62" t="e">
        <f t="shared" si="6"/>
        <v>#REF!</v>
      </c>
      <c r="U22" s="53"/>
      <c r="V22" s="61" t="e">
        <f>GETPIVOTDATA("Cuenta número de expedientes",#REF!,"CCAA",$B22,"TramoEdad",V$1)</f>
        <v>#REF!</v>
      </c>
      <c r="W22" s="62" t="e">
        <f t="shared" si="7"/>
        <v>#REF!</v>
      </c>
      <c r="X22" s="53"/>
      <c r="Y22" s="61" t="e">
        <f>GETPIVOTDATA("Cuenta número de expedientes",#REF!,"CCAA",$B22,"TramoEdad",Y$1)</f>
        <v>#REF!</v>
      </c>
      <c r="Z22" s="62" t="e">
        <f t="shared" si="8"/>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v>6578079</v>
      </c>
      <c r="E23" s="29">
        <f t="shared" si="0"/>
        <v>14.078894368467079</v>
      </c>
      <c r="F23" s="53"/>
      <c r="G23" s="61">
        <v>5423824</v>
      </c>
      <c r="H23" s="183">
        <f t="shared" si="2"/>
        <v>14.343113914385279</v>
      </c>
      <c r="I23" s="53"/>
      <c r="J23" s="61">
        <v>793640</v>
      </c>
      <c r="K23" s="183">
        <f t="shared" si="3"/>
        <v>13.147231633401562</v>
      </c>
      <c r="L23" s="53"/>
      <c r="M23" s="61">
        <v>360615</v>
      </c>
      <c r="N23" s="183">
        <f t="shared" si="1"/>
        <v>12.55800347890284</v>
      </c>
      <c r="O23" s="53"/>
      <c r="P23" s="63" t="e">
        <f t="shared" si="4"/>
        <v>#REF!</v>
      </c>
      <c r="Q23" s="64" t="e">
        <f t="shared" si="5"/>
        <v>#REF!</v>
      </c>
      <c r="R23" s="53"/>
      <c r="S23" s="61" t="e">
        <f>GETPIVOTDATA("Cuenta número de expedientes",#REF!,"CCAA",$B23,"TramoEdad",S$1)</f>
        <v>#REF!</v>
      </c>
      <c r="T23" s="62" t="e">
        <f t="shared" si="6"/>
        <v>#REF!</v>
      </c>
      <c r="U23" s="53"/>
      <c r="V23" s="61" t="e">
        <f>GETPIVOTDATA("Cuenta número de expedientes",#REF!,"CCAA",$B23,"TramoEdad",V$1)</f>
        <v>#REF!</v>
      </c>
      <c r="W23" s="62" t="e">
        <f t="shared" si="7"/>
        <v>#REF!</v>
      </c>
      <c r="X23" s="53"/>
      <c r="Y23" s="61" t="e">
        <f>GETPIVOTDATA("Cuenta número de expedientes",#REF!,"CCAA",$B23,"TramoEdad",Y$1)</f>
        <v>#REF!</v>
      </c>
      <c r="Z23" s="62" t="e">
        <f t="shared" si="8"/>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v>1478509</v>
      </c>
      <c r="E24" s="29">
        <f t="shared" si="0"/>
        <v>3.1644150266100319</v>
      </c>
      <c r="F24" s="53"/>
      <c r="G24" s="61">
        <v>1249999</v>
      </c>
      <c r="H24" s="183">
        <f t="shared" si="2"/>
        <v>3.3055788775350536</v>
      </c>
      <c r="I24" s="53"/>
      <c r="J24" s="61">
        <v>159024</v>
      </c>
      <c r="K24" s="183">
        <f t="shared" si="3"/>
        <v>2.6343497848773372</v>
      </c>
      <c r="L24" s="53"/>
      <c r="M24" s="61">
        <v>69486</v>
      </c>
      <c r="N24" s="183">
        <f t="shared" si="1"/>
        <v>2.4197701973990067</v>
      </c>
      <c r="O24" s="53"/>
      <c r="P24" s="63" t="e">
        <f t="shared" si="4"/>
        <v>#REF!</v>
      </c>
      <c r="Q24" s="64" t="e">
        <f t="shared" si="5"/>
        <v>#REF!</v>
      </c>
      <c r="R24" s="53"/>
      <c r="S24" s="61" t="e">
        <f>GETPIVOTDATA("Cuenta número de expedientes",#REF!,"CCAA",$B24,"TramoEdad",S$1)</f>
        <v>#REF!</v>
      </c>
      <c r="T24" s="62" t="e">
        <f t="shared" si="6"/>
        <v>#REF!</v>
      </c>
      <c r="U24" s="53"/>
      <c r="V24" s="61" t="e">
        <f>GETPIVOTDATA("Cuenta número de expedientes",#REF!,"CCAA",$B24,"TramoEdad",V$1)</f>
        <v>#REF!</v>
      </c>
      <c r="W24" s="62" t="e">
        <f t="shared" si="7"/>
        <v>#REF!</v>
      </c>
      <c r="X24" s="53"/>
      <c r="Y24" s="61" t="e">
        <f>GETPIVOTDATA("Cuenta número de expedientes",#REF!,"CCAA",$B24,"TramoEdad",Y$1)</f>
        <v>#REF!</v>
      </c>
      <c r="Z24" s="62" t="e">
        <f t="shared" si="8"/>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v>647554</v>
      </c>
      <c r="E25" s="29">
        <f t="shared" si="0"/>
        <v>1.385943276734489</v>
      </c>
      <c r="F25" s="53"/>
      <c r="G25" s="65">
        <v>521118</v>
      </c>
      <c r="H25" s="183">
        <f t="shared" si="2"/>
        <v>1.3780784252653899</v>
      </c>
      <c r="I25" s="53"/>
      <c r="J25" s="65">
        <v>84596</v>
      </c>
      <c r="K25" s="183">
        <f t="shared" si="3"/>
        <v>1.4013951001200022</v>
      </c>
      <c r="L25" s="53"/>
      <c r="M25" s="65">
        <v>41840</v>
      </c>
      <c r="N25" s="183">
        <f t="shared" si="1"/>
        <v>1.4570299781132088</v>
      </c>
      <c r="O25" s="53"/>
      <c r="P25" s="68" t="e">
        <f t="shared" si="4"/>
        <v>#REF!</v>
      </c>
      <c r="Q25" s="64" t="e">
        <f t="shared" si="5"/>
        <v>#REF!</v>
      </c>
      <c r="R25" s="53"/>
      <c r="S25" s="65" t="e">
        <f>GETPIVOTDATA("Cuenta número de expedientes",#REF!,"CCAA",$B25,"TramoEdad",S$1)</f>
        <v>#REF!</v>
      </c>
      <c r="T25" s="62" t="e">
        <f t="shared" si="6"/>
        <v>#REF!</v>
      </c>
      <c r="U25" s="53"/>
      <c r="V25" s="65" t="e">
        <f>GETPIVOTDATA("Cuenta número de expedientes",#REF!,"CCAA",$B25,"TramoEdad",V$1)</f>
        <v>#REF!</v>
      </c>
      <c r="W25" s="62" t="e">
        <f t="shared" si="7"/>
        <v>#REF!</v>
      </c>
      <c r="X25" s="53"/>
      <c r="Y25" s="65" t="e">
        <f>GETPIVOTDATA("Cuenta número de expedientes",#REF!,"CCAA",$B25,"TramoEdad",Y$1)</f>
        <v>#REF!</v>
      </c>
      <c r="Z25" s="62" t="e">
        <f t="shared" si="8"/>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v>2199088</v>
      </c>
      <c r="E26" s="29">
        <f t="shared" si="0"/>
        <v>4.7066518445527237</v>
      </c>
      <c r="F26" s="53"/>
      <c r="G26" s="65">
        <v>1714987</v>
      </c>
      <c r="H26" s="183">
        <f t="shared" si="2"/>
        <v>4.5352234701365433</v>
      </c>
      <c r="I26" s="53"/>
      <c r="J26" s="65">
        <v>324460</v>
      </c>
      <c r="K26" s="183">
        <f t="shared" si="3"/>
        <v>5.3749190763740122</v>
      </c>
      <c r="L26" s="53"/>
      <c r="M26" s="65">
        <v>159641</v>
      </c>
      <c r="N26" s="183">
        <f t="shared" si="1"/>
        <v>5.5593145969400277</v>
      </c>
      <c r="O26" s="53"/>
      <c r="P26" s="68" t="e">
        <f t="shared" si="4"/>
        <v>#REF!</v>
      </c>
      <c r="Q26" s="64" t="e">
        <f t="shared" si="5"/>
        <v>#REF!</v>
      </c>
      <c r="R26" s="53"/>
      <c r="S26" s="65" t="e">
        <f>GETPIVOTDATA("Cuenta número de expedientes",#REF!,"CCAA",$B26,"TramoEdad",S$1)</f>
        <v>#REF!</v>
      </c>
      <c r="T26" s="62" t="e">
        <f t="shared" si="6"/>
        <v>#REF!</v>
      </c>
      <c r="U26" s="53"/>
      <c r="V26" s="65" t="e">
        <f>GETPIVOTDATA("Cuenta número de expedientes",#REF!,"CCAA",$B26,"TramoEdad",V$1)</f>
        <v>#REF!</v>
      </c>
      <c r="W26" s="62" t="e">
        <f t="shared" si="7"/>
        <v>#REF!</v>
      </c>
      <c r="X26" s="53"/>
      <c r="Y26" s="65" t="e">
        <f>GETPIVOTDATA("Cuenta número de expedientes",#REF!,"CCAA",$B26,"TramoEdad",Y$1)</f>
        <v>#REF!</v>
      </c>
      <c r="Z26" s="62" t="e">
        <f t="shared" si="8"/>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v>315675</v>
      </c>
      <c r="E27" s="30">
        <f t="shared" si="0"/>
        <v>0.67563113482915682</v>
      </c>
      <c r="F27" s="53"/>
      <c r="G27" s="65">
        <v>250290</v>
      </c>
      <c r="H27" s="184">
        <f t="shared" si="2"/>
        <v>0.66188319931315831</v>
      </c>
      <c r="I27" s="53"/>
      <c r="J27" s="65">
        <v>42318</v>
      </c>
      <c r="K27" s="184">
        <f t="shared" si="3"/>
        <v>0.70102886480304327</v>
      </c>
      <c r="L27" s="53"/>
      <c r="M27" s="65">
        <v>23067</v>
      </c>
      <c r="N27" s="184">
        <f t="shared" si="1"/>
        <v>0.80328179983597969</v>
      </c>
      <c r="O27" s="53"/>
      <c r="P27" s="68" t="e">
        <f t="shared" si="4"/>
        <v>#REF!</v>
      </c>
      <c r="Q27" s="70" t="e">
        <f t="shared" si="5"/>
        <v>#REF!</v>
      </c>
      <c r="R27" s="53"/>
      <c r="S27" s="65" t="e">
        <f>GETPIVOTDATA("Cuenta número de expedientes",#REF!,"CCAA",$B27,"TramoEdad",S$1)</f>
        <v>#REF!</v>
      </c>
      <c r="T27" s="69" t="e">
        <f t="shared" si="6"/>
        <v>#REF!</v>
      </c>
      <c r="U27" s="53"/>
      <c r="V27" s="65" t="e">
        <f>GETPIVOTDATA("Cuenta número de expedientes",#REF!,"CCAA",$B27,"TramoEdad",V$1)</f>
        <v>#REF!</v>
      </c>
      <c r="W27" s="69" t="e">
        <f t="shared" si="7"/>
        <v>#REF!</v>
      </c>
      <c r="X27" s="53"/>
      <c r="Y27" s="65" t="e">
        <f>GETPIVOTDATA("Cuenta número de expedientes",#REF!,"CCAA",$B27,"TramoEdad",Y$1)</f>
        <v>#REF!</v>
      </c>
      <c r="Z27" s="69" t="e">
        <f t="shared" si="8"/>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v>171528</v>
      </c>
      <c r="E28" s="31">
        <f t="shared" si="0"/>
        <v>0.36711699467799358</v>
      </c>
      <c r="F28" s="53"/>
      <c r="G28" s="72">
        <v>153112</v>
      </c>
      <c r="H28" s="185">
        <f t="shared" si="2"/>
        <v>0.40489935839720442</v>
      </c>
      <c r="I28" s="53"/>
      <c r="J28" s="72">
        <v>13498</v>
      </c>
      <c r="K28" s="185">
        <f t="shared" si="3"/>
        <v>0.22360432007919748</v>
      </c>
      <c r="L28" s="53"/>
      <c r="M28" s="72">
        <v>4918</v>
      </c>
      <c r="N28" s="185">
        <f t="shared" si="1"/>
        <v>0.17126370536235089</v>
      </c>
      <c r="O28" s="53"/>
      <c r="P28" s="74" t="e">
        <f t="shared" si="4"/>
        <v>#REF!</v>
      </c>
      <c r="Q28" s="75" t="e">
        <f t="shared" si="5"/>
        <v>#REF!</v>
      </c>
      <c r="R28" s="53"/>
      <c r="S28" s="72" t="e">
        <f>GETPIVOTDATA("Cuenta número de expedientes",#REF!,"CCAA","Ceuta","TramoEdad",S$1)+GETPIVOTDATA("Cuenta número de expedientes",#REF!,"CCAA","Melilla","TramoEdad",S$1)</f>
        <v>#REF!</v>
      </c>
      <c r="T28" s="73" t="e">
        <f t="shared" si="6"/>
        <v>#REF!</v>
      </c>
      <c r="U28" s="53"/>
      <c r="V28" s="72" t="e">
        <f>GETPIVOTDATA("Cuenta número de expedientes",#REF!,"CCAA","Ceuta","TramoEdad",V$1)+GETPIVOTDATA("Cuenta número de expedientes",#REF!,"CCAA","Melilla","TramoEdad",V$1)</f>
        <v>#REF!</v>
      </c>
      <c r="W28" s="73" t="e">
        <f t="shared" si="7"/>
        <v>#REF!</v>
      </c>
      <c r="X28" s="53"/>
      <c r="Y28" s="72" t="e">
        <f>GETPIVOTDATA("Cuenta número de expedientes",#REF!,"CCAA","Ceuta","TramoEdad",Y$1)+GETPIVOTDATA("Cuenta número de expedientes",#REF!,"CCAA","Melilla","TramoEdad",Y$1)</f>
        <v>#REF!</v>
      </c>
      <c r="Z28" s="73" t="e">
        <f t="shared" si="8"/>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S30+V30+Y30</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513" t="s">
        <v>216</v>
      </c>
      <c r="C33" s="1513"/>
      <c r="D33" s="1513"/>
      <c r="E33" s="1513"/>
      <c r="F33" s="1513"/>
      <c r="G33" s="1513"/>
      <c r="H33" s="1513"/>
      <c r="I33" s="1513"/>
      <c r="J33" s="1513"/>
      <c r="K33" s="1513"/>
      <c r="L33" s="1513"/>
      <c r="M33" s="1513"/>
      <c r="O33" s="86"/>
    </row>
    <row r="34" spans="2:19" ht="29.25" customHeight="1" x14ac:dyDescent="0.25">
      <c r="B34" s="1507"/>
      <c r="C34" s="1507"/>
      <c r="D34" s="1507"/>
      <c r="E34" s="1507"/>
      <c r="F34" s="1507"/>
      <c r="G34" s="1507"/>
      <c r="H34" s="1507"/>
      <c r="I34" s="1507"/>
      <c r="J34" s="1507"/>
      <c r="K34" s="1507"/>
      <c r="L34" s="1507"/>
      <c r="M34" s="1507"/>
      <c r="N34" s="1507"/>
      <c r="O34" s="1507"/>
      <c r="P34" s="1507"/>
      <c r="Q34" s="89"/>
      <c r="R34" s="89"/>
      <c r="S34" s="89"/>
    </row>
    <row r="35" spans="2:19" ht="4.5" customHeight="1" x14ac:dyDescent="0.25">
      <c r="B35" s="1506"/>
      <c r="C35" s="1506"/>
      <c r="D35" s="1506"/>
      <c r="E35" s="1506"/>
      <c r="F35" s="1506"/>
      <c r="G35" s="1506"/>
      <c r="H35" s="1506"/>
      <c r="I35" s="1506"/>
      <c r="J35" s="1506"/>
      <c r="K35" s="1506"/>
      <c r="L35" s="1506"/>
      <c r="M35" s="1506"/>
      <c r="N35" s="1506"/>
      <c r="O35" s="1506"/>
      <c r="P35" s="1506"/>
      <c r="Q35" s="89"/>
      <c r="R35" s="89"/>
      <c r="S35" s="89"/>
    </row>
    <row r="38" spans="2:19" x14ac:dyDescent="0.25">
      <c r="L38" s="90"/>
      <c r="M38" s="90"/>
      <c r="N38" s="90"/>
    </row>
  </sheetData>
  <mergeCells count="22">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 ref="V7:W7"/>
    <mergeCell ref="Y7:Z7"/>
    <mergeCell ref="S8:T8"/>
    <mergeCell ref="V8:W8"/>
    <mergeCell ref="Y8:Z8"/>
    <mergeCell ref="S7:T7"/>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11" zoomScale="80" zoomScaleNormal="80" workbookViewId="0">
      <selection activeCell="AE21" sqref="AE21"/>
    </sheetView>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7.7265625" style="333" customWidth="1"/>
    <col min="6" max="6" width="0.453125" style="333" customWidth="1"/>
    <col min="7" max="7" width="12.453125" style="333" customWidth="1"/>
    <col min="8" max="8" width="6.26953125" style="333" customWidth="1"/>
    <col min="9" max="9" width="0.453125" style="333" customWidth="1"/>
    <col min="10" max="10" width="10.81640625" style="333" customWidth="1"/>
    <col min="11" max="11" width="6.26953125" style="333" customWidth="1"/>
    <col min="12" max="12" width="0.453125" style="333" customWidth="1"/>
    <col min="13" max="13" width="11.81640625" style="333" customWidth="1"/>
    <col min="14" max="14" width="6.26953125" style="333" customWidth="1"/>
    <col min="15" max="15" width="0.7265625" style="450" customWidth="1"/>
    <col min="16" max="16" width="10.453125" style="333" bestFit="1" customWidth="1"/>
    <col min="17" max="17" width="8.54296875" style="333" customWidth="1"/>
    <col min="18" max="18" width="0.453125" style="333" customWidth="1"/>
    <col min="19" max="19" width="8.7265625" style="333" bestFit="1" customWidth="1"/>
    <col min="20" max="20" width="8.1796875" style="333" bestFit="1" customWidth="1"/>
    <col min="21" max="21" width="0.453125" style="333" customWidth="1"/>
    <col min="22" max="22" width="8.7265625" style="333" bestFit="1" customWidth="1"/>
    <col min="23" max="23" width="8" style="333" bestFit="1" customWidth="1"/>
    <col min="24" max="24" width="0.453125" style="333" customWidth="1"/>
    <col min="25" max="25" width="10.26953125" style="333" bestFit="1" customWidth="1"/>
    <col min="26" max="26" width="8" style="396" bestFit="1" customWidth="1"/>
    <col min="27" max="27" width="11.453125" style="396"/>
    <col min="28" max="30" width="3.453125" style="396" bestFit="1" customWidth="1"/>
    <col min="31" max="31" width="13" style="396" bestFit="1" customWidth="1"/>
    <col min="32" max="32" width="5" style="396" bestFit="1" customWidth="1"/>
    <col min="33" max="33" width="3.81640625" style="396" customWidth="1"/>
    <col min="34" max="36" width="3.453125" style="396" bestFit="1" customWidth="1"/>
    <col min="37" max="37" width="8.453125" style="396" bestFit="1" customWidth="1"/>
    <col min="38" max="38" width="5" style="396" bestFit="1" customWidth="1"/>
    <col min="39" max="39" width="3.54296875" style="396" customWidth="1"/>
    <col min="40" max="42" width="3.453125" style="396" bestFit="1" customWidth="1"/>
    <col min="43" max="43" width="8.453125" style="396" bestFit="1" customWidth="1"/>
    <col min="44" max="44" width="5" style="396" bestFit="1" customWidth="1"/>
    <col min="45" max="45" width="3.26953125" style="396" customWidth="1"/>
    <col min="46" max="46" width="4.54296875" style="396" bestFit="1" customWidth="1"/>
    <col min="47" max="47" width="3.453125" style="396" bestFit="1" customWidth="1"/>
    <col min="48" max="48" width="4.54296875" style="396" bestFit="1" customWidth="1"/>
    <col min="49" max="49" width="8.453125" style="396" bestFit="1" customWidth="1"/>
    <col min="50" max="50" width="6" style="396" bestFit="1" customWidth="1"/>
    <col min="51" max="16384" width="11.453125" style="333"/>
  </cols>
  <sheetData>
    <row r="1" spans="1:50" s="340" customFormat="1" ht="15" customHeight="1" x14ac:dyDescent="0.25">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35">
      <c r="B2" s="1453"/>
      <c r="C2" s="1453"/>
      <c r="D2" s="1453"/>
      <c r="E2" s="1453"/>
      <c r="F2" s="1453"/>
      <c r="G2" s="1453"/>
      <c r="H2" s="1453"/>
      <c r="I2" s="1453"/>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5">
      <c r="B3" s="1454"/>
      <c r="C3" s="1454"/>
      <c r="D3" s="1454"/>
      <c r="E3" s="1454"/>
      <c r="F3" s="1454"/>
      <c r="G3" s="1454"/>
      <c r="H3" s="1454"/>
      <c r="I3" s="1454"/>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5">
      <c r="A4" s="1480" t="s">
        <v>395</v>
      </c>
      <c r="B4" s="1480"/>
      <c r="C4" s="1480"/>
      <c r="D4" s="1480"/>
      <c r="E4" s="1480"/>
      <c r="F4" s="1480"/>
      <c r="G4" s="1480"/>
      <c r="H4" s="1480"/>
      <c r="I4" s="1480"/>
      <c r="J4" s="1480"/>
      <c r="K4" s="1480"/>
      <c r="L4" s="1480"/>
      <c r="M4" s="1480"/>
      <c r="N4" s="1480"/>
      <c r="O4" s="1480"/>
      <c r="P4" s="1480"/>
      <c r="Q4" s="1480"/>
      <c r="R4" s="1480"/>
      <c r="S4" s="1480"/>
      <c r="T4" s="1480"/>
      <c r="U4" s="1480"/>
      <c r="V4" s="1480"/>
      <c r="W4" s="1480"/>
      <c r="X4" s="1480"/>
      <c r="Y4" s="1480"/>
      <c r="Z4" s="1480"/>
    </row>
    <row r="5" spans="1:50" s="492" customFormat="1" ht="17.25" customHeight="1" x14ac:dyDescent="0.25">
      <c r="B5" s="1481" t="str">
        <f>porsaad!$B$6</f>
        <v>Situación a 28 de febrero de 2026</v>
      </c>
      <c r="C5" s="1481"/>
      <c r="D5" s="1481"/>
      <c r="E5" s="1481"/>
      <c r="F5" s="1481"/>
      <c r="G5" s="1481"/>
      <c r="H5" s="1481"/>
      <c r="I5" s="1481"/>
      <c r="J5" s="1481"/>
      <c r="K5" s="1481"/>
      <c r="L5" s="1481"/>
      <c r="M5" s="1481"/>
      <c r="N5" s="1481"/>
      <c r="O5" s="1481"/>
      <c r="P5" s="1481"/>
      <c r="Q5" s="1481"/>
      <c r="R5" s="1481"/>
      <c r="S5" s="1481"/>
      <c r="T5" s="1481"/>
      <c r="U5" s="1481"/>
      <c r="V5" s="1481"/>
      <c r="W5" s="1481"/>
      <c r="X5" s="1481"/>
      <c r="Y5" s="1481"/>
      <c r="Z5" s="1481"/>
    </row>
    <row r="6" spans="1:50" s="345" customFormat="1" ht="6" customHeight="1" x14ac:dyDescent="0.25">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5">
      <c r="A7" s="512"/>
      <c r="B7" s="1518" t="s">
        <v>12</v>
      </c>
      <c r="D7" s="1518" t="s">
        <v>473</v>
      </c>
      <c r="E7" s="1518"/>
      <c r="G7" s="1518"/>
      <c r="H7" s="1518"/>
      <c r="J7" s="1518"/>
      <c r="K7" s="1518"/>
      <c r="M7" s="1518"/>
      <c r="N7" s="1518"/>
      <c r="P7" s="1518" t="s">
        <v>13</v>
      </c>
      <c r="Q7" s="1518"/>
      <c r="S7" s="1518"/>
      <c r="T7" s="1518"/>
      <c r="V7" s="1518"/>
      <c r="W7" s="1518"/>
      <c r="Y7" s="1518"/>
      <c r="Z7" s="1518"/>
      <c r="AA7" s="512"/>
      <c r="AB7" s="512"/>
      <c r="AI7" s="514"/>
    </row>
    <row r="8" spans="1:50" s="513" customFormat="1" ht="33.75" customHeight="1" x14ac:dyDescent="0.25">
      <c r="A8" s="512"/>
      <c r="B8" s="1518"/>
      <c r="D8" s="1518"/>
      <c r="E8" s="1518"/>
      <c r="G8" s="1518" t="s">
        <v>168</v>
      </c>
      <c r="H8" s="1518"/>
      <c r="J8" s="1518" t="s">
        <v>174</v>
      </c>
      <c r="K8" s="1518"/>
      <c r="M8" s="1518" t="s">
        <v>169</v>
      </c>
      <c r="N8" s="1518"/>
      <c r="P8" s="1518"/>
      <c r="Q8" s="1518"/>
      <c r="S8" s="1518" t="s">
        <v>171</v>
      </c>
      <c r="T8" s="1518"/>
      <c r="V8" s="1518" t="s">
        <v>172</v>
      </c>
      <c r="W8" s="1518"/>
      <c r="Y8" s="1518" t="s">
        <v>173</v>
      </c>
      <c r="Z8" s="1518"/>
      <c r="AA8" s="512"/>
      <c r="AB8" s="512"/>
      <c r="AI8" s="514"/>
    </row>
    <row r="9" spans="1:50" s="513" customFormat="1" ht="36.75" customHeight="1" x14ac:dyDescent="0.25">
      <c r="A9" s="512"/>
      <c r="B9" s="1518"/>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5">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35">
      <c r="A11" s="519"/>
      <c r="B11" s="557" t="s">
        <v>8</v>
      </c>
      <c r="C11" s="558"/>
      <c r="D11" s="559">
        <f>G11+J11+M11</f>
        <v>8676713</v>
      </c>
      <c r="E11" s="560">
        <f t="shared" ref="E11:E28" si="0">D11*100/$D$30</f>
        <v>17.661334770061334</v>
      </c>
      <c r="F11" s="558"/>
      <c r="G11" s="561">
        <f>'20pobl'!J12</f>
        <v>7017124</v>
      </c>
      <c r="H11" s="562">
        <f>G11*100/$G$30</f>
        <v>18.015874434064553</v>
      </c>
      <c r="I11" s="558"/>
      <c r="J11" s="561">
        <f>'20pobl'!Q12</f>
        <v>1209620</v>
      </c>
      <c r="K11" s="562">
        <f>J11*100/$J$30</f>
        <v>16.923390744502157</v>
      </c>
      <c r="L11" s="558"/>
      <c r="M11" s="561">
        <f>'20pobl'!X12</f>
        <v>449969</v>
      </c>
      <c r="N11" s="562">
        <f t="shared" ref="N11:N28" si="1">M11*100/$M$30</f>
        <v>14.845547826907463</v>
      </c>
      <c r="O11" s="558"/>
      <c r="P11" s="563">
        <f>S11+V11+Y11</f>
        <v>463883</v>
      </c>
      <c r="Q11" s="564">
        <f>P11*100/D11</f>
        <v>5.3462987654426275</v>
      </c>
      <c r="R11" s="558"/>
      <c r="S11" s="561">
        <f>'23solcasaad'!J12</f>
        <v>128669</v>
      </c>
      <c r="T11" s="565">
        <f>S11*100/G11</f>
        <v>1.8336429568581087</v>
      </c>
      <c r="U11" s="558"/>
      <c r="V11" s="561">
        <f>'23solcasaad'!Q12</f>
        <v>114675</v>
      </c>
      <c r="W11" s="565">
        <f>V11*100/J11</f>
        <v>9.4802499958664708</v>
      </c>
      <c r="X11" s="558"/>
      <c r="Y11" s="561">
        <f>'23solcasaad'!X12</f>
        <v>220539</v>
      </c>
      <c r="Z11" s="565">
        <f>Y11*100/M11</f>
        <v>49.012043051854683</v>
      </c>
      <c r="AA11" s="566"/>
      <c r="AB11" s="567">
        <f>_xlfn.RANK.EQ(Q11,Q$11:Q$30,0)</f>
        <v>4</v>
      </c>
      <c r="AC11" s="567">
        <v>1</v>
      </c>
      <c r="AD11" s="567">
        <f>MATCH(AC11,AB$11:AB$30,0)</f>
        <v>7</v>
      </c>
      <c r="AE11" s="568" t="str">
        <f t="shared" ref="AE11:AE29" si="2">INDEX(B$11:B$30,AD11,1)</f>
        <v>Castilla y León</v>
      </c>
      <c r="AF11" s="569">
        <f t="shared" ref="AF11:AF29" si="3">INDEX(Q$11:Q$30,AD11,1)</f>
        <v>6.6882640123503831</v>
      </c>
      <c r="AH11" s="567">
        <f>_xlfn.RANK.EQ(T11,T$11:T$30,0)</f>
        <v>5</v>
      </c>
      <c r="AI11" s="567">
        <v>1</v>
      </c>
      <c r="AJ11" s="567">
        <f>MATCH(AI11,AH$11:AH$30,0)</f>
        <v>18</v>
      </c>
      <c r="AK11" s="568" t="str">
        <f>INDEX(B$11:B$30,AJ11,1)</f>
        <v>Ceuta y Melilla</v>
      </c>
      <c r="AL11" s="569">
        <f>INDEX(T$11:T$30,AJ11,1)</f>
        <v>2.1348974398779674</v>
      </c>
      <c r="AN11" s="567">
        <f>_xlfn.RANK.EQ(W11,W$11:W$30,0)</f>
        <v>1</v>
      </c>
      <c r="AO11" s="567">
        <v>1</v>
      </c>
      <c r="AP11" s="567">
        <f>MATCH(AO11,AN$11:AN$30,0)</f>
        <v>1</v>
      </c>
      <c r="AQ11" s="568" t="str">
        <f>INDEX(B$11:B$30,AP11,1)</f>
        <v>Andalucía</v>
      </c>
      <c r="AR11" s="569">
        <f>INDEX(W$11:W$30,AP11,1)</f>
        <v>9.4802499958664708</v>
      </c>
      <c r="AT11" s="567">
        <f>_xlfn.RANK.EQ(Z11,Z$11:Z$30,0)</f>
        <v>1</v>
      </c>
      <c r="AU11" s="567">
        <v>1</v>
      </c>
      <c r="AV11" s="567">
        <f>MATCH(AU11,AT$11:AT$30,0)</f>
        <v>1</v>
      </c>
      <c r="AW11" s="568" t="str">
        <f>INDEX(B$11:B$30,AV11,1)</f>
        <v>Andalucía</v>
      </c>
      <c r="AX11" s="569">
        <f>INDEX(Z$11:Z$30,AV11,1)</f>
        <v>49.012043051854683</v>
      </c>
    </row>
    <row r="12" spans="1:50" s="396" customFormat="1" ht="18" customHeight="1" x14ac:dyDescent="0.35">
      <c r="A12" s="519"/>
      <c r="B12" s="557" t="s">
        <v>7</v>
      </c>
      <c r="C12" s="558"/>
      <c r="D12" s="559">
        <f t="shared" ref="D12:D28" si="4">G12+J12+M12</f>
        <v>1364621</v>
      </c>
      <c r="E12" s="560">
        <f t="shared" si="0"/>
        <v>2.7776680311145325</v>
      </c>
      <c r="F12" s="558"/>
      <c r="G12" s="561">
        <f>'20pobl'!J13</f>
        <v>1056198</v>
      </c>
      <c r="H12" s="562">
        <f t="shared" ref="H12:H28" si="5">G12*100/$G$30</f>
        <v>2.711699343706925</v>
      </c>
      <c r="I12" s="558"/>
      <c r="J12" s="561">
        <f>'20pobl'!Q13</f>
        <v>209772</v>
      </c>
      <c r="K12" s="562">
        <f t="shared" ref="K12:K28" si="6">J12*100/$J$30</f>
        <v>2.9348502201151656</v>
      </c>
      <c r="L12" s="558"/>
      <c r="M12" s="561">
        <f>'20pobl'!X13</f>
        <v>98651</v>
      </c>
      <c r="N12" s="562">
        <f t="shared" si="1"/>
        <v>3.2547311896425044</v>
      </c>
      <c r="O12" s="558"/>
      <c r="P12" s="563">
        <f t="shared" ref="P12:P28" si="7">S12+V12+Y12</f>
        <v>61626</v>
      </c>
      <c r="Q12" s="564">
        <f t="shared" ref="Q12:Q28" si="8">P12*100/D12</f>
        <v>4.5159791619797733</v>
      </c>
      <c r="R12" s="558"/>
      <c r="S12" s="561">
        <f>'23solcasaad'!J13</f>
        <v>11748</v>
      </c>
      <c r="T12" s="565">
        <f t="shared" ref="T12:T28" si="9">S12*100/G12</f>
        <v>1.112291445353996</v>
      </c>
      <c r="U12" s="558"/>
      <c r="V12" s="561">
        <f>'23solcasaad'!Q13</f>
        <v>12410</v>
      </c>
      <c r="W12" s="565">
        <f t="shared" ref="W12:W28" si="10">V12*100/J12</f>
        <v>5.9159468375188302</v>
      </c>
      <c r="X12" s="558"/>
      <c r="Y12" s="561">
        <f>'23solcasaad'!X13</f>
        <v>37468</v>
      </c>
      <c r="Z12" s="565">
        <f t="shared" ref="Z12:Z28" si="11">Y12*100/M12</f>
        <v>37.980354988798894</v>
      </c>
      <c r="AA12" s="566"/>
      <c r="AB12" s="567">
        <f t="shared" ref="AB12:AB28" si="12">_xlfn.RANK.EQ(Q12,Q$11:Q$30,0)</f>
        <v>11</v>
      </c>
      <c r="AC12" s="567">
        <v>2</v>
      </c>
      <c r="AD12" s="567">
        <f t="shared" ref="AD12:AD28" si="13">MATCH(AC12,AB$11:AB$30,0)</f>
        <v>11</v>
      </c>
      <c r="AE12" s="568" t="str">
        <f t="shared" si="2"/>
        <v>Extremadura</v>
      </c>
      <c r="AF12" s="569">
        <f t="shared" si="3"/>
        <v>5.8588591582055258</v>
      </c>
      <c r="AH12" s="567">
        <f t="shared" ref="AH12:AH30" si="14">_xlfn.RANK.EQ(T12,T$11:T$30,0)</f>
        <v>18</v>
      </c>
      <c r="AI12" s="567">
        <v>2</v>
      </c>
      <c r="AJ12" s="567">
        <f t="shared" ref="AJ12:AJ28" si="15">MATCH(AI12,AH$11:AH$30,0)</f>
        <v>14</v>
      </c>
      <c r="AK12" s="568" t="str">
        <f t="shared" ref="AK12:AK29" si="16">INDEX(B$11:B$30,AJ12,1)</f>
        <v>Murcia, Región de</v>
      </c>
      <c r="AL12" s="569">
        <f t="shared" ref="AL12:AL29" si="17">INDEX(T$11:T$30,AJ12,1)</f>
        <v>1.9067257557978361</v>
      </c>
      <c r="AN12" s="567">
        <f t="shared" ref="AN12:AN30" si="18">_xlfn.RANK.EQ(W12,W$11:W$30,0)</f>
        <v>13</v>
      </c>
      <c r="AO12" s="567">
        <v>2</v>
      </c>
      <c r="AP12" s="567">
        <f t="shared" ref="AP12:AP28" si="19">MATCH(AO12,AN$11:AN$30,0)</f>
        <v>14</v>
      </c>
      <c r="AQ12" s="568" t="str">
        <f t="shared" ref="AQ12:AQ29" si="20">INDEX(B$11:B$30,AP12,1)</f>
        <v>Murcia, Región de</v>
      </c>
      <c r="AR12" s="569">
        <f t="shared" ref="AR12:AR28" si="21">INDEX(W$11:W$30,AP12,1)</f>
        <v>8.8961780970065494</v>
      </c>
      <c r="AT12" s="567">
        <f t="shared" ref="AT12:AT30" si="22">_xlfn.RANK.EQ(Z12,Z$11:Z$30,0)</f>
        <v>13</v>
      </c>
      <c r="AU12" s="567">
        <v>2</v>
      </c>
      <c r="AV12" s="567">
        <f t="shared" ref="AV12:AV28" si="23">MATCH(AU12,AT$11:AT$30,0)</f>
        <v>9</v>
      </c>
      <c r="AW12" s="568" t="str">
        <f t="shared" ref="AW12:AW29" si="24">INDEX(B$11:B$30,AV12,1)</f>
        <v>Cataluña</v>
      </c>
      <c r="AX12" s="569">
        <f t="shared" ref="AX12:AX29" si="25">INDEX(Z$11:Z$30,AV12,1)</f>
        <v>44.979515470935354</v>
      </c>
    </row>
    <row r="13" spans="1:50" s="396" customFormat="1" ht="18" customHeight="1" x14ac:dyDescent="0.35">
      <c r="A13" s="519"/>
      <c r="B13" s="557" t="s">
        <v>37</v>
      </c>
      <c r="C13" s="558"/>
      <c r="D13" s="559">
        <f t="shared" si="4"/>
        <v>1015128</v>
      </c>
      <c r="E13" s="560">
        <f t="shared" si="0"/>
        <v>2.0662796432776815</v>
      </c>
      <c r="F13" s="558"/>
      <c r="G13" s="561">
        <f>'20pobl'!J14</f>
        <v>727225</v>
      </c>
      <c r="H13" s="562">
        <f t="shared" si="5"/>
        <v>1.8670888935855481</v>
      </c>
      <c r="I13" s="558"/>
      <c r="J13" s="561">
        <f>'20pobl'!Q14</f>
        <v>201425</v>
      </c>
      <c r="K13" s="562">
        <f t="shared" si="6"/>
        <v>2.818070121783161</v>
      </c>
      <c r="L13" s="558"/>
      <c r="M13" s="561">
        <f>'20pobl'!X14</f>
        <v>86478</v>
      </c>
      <c r="N13" s="562">
        <f t="shared" si="1"/>
        <v>2.8531149589756262</v>
      </c>
      <c r="O13" s="558"/>
      <c r="P13" s="563">
        <f t="shared" si="7"/>
        <v>49598</v>
      </c>
      <c r="Q13" s="564">
        <f t="shared" si="8"/>
        <v>4.8858863118739704</v>
      </c>
      <c r="R13" s="558"/>
      <c r="S13" s="561">
        <f>'23solcasaad'!J14</f>
        <v>10670</v>
      </c>
      <c r="T13" s="565">
        <f t="shared" si="9"/>
        <v>1.4672212863969198</v>
      </c>
      <c r="U13" s="558"/>
      <c r="V13" s="561">
        <f>'23solcasaad'!Q14</f>
        <v>11335</v>
      </c>
      <c r="W13" s="565">
        <f t="shared" si="10"/>
        <v>5.6274047412188155</v>
      </c>
      <c r="X13" s="558"/>
      <c r="Y13" s="561">
        <f>'23solcasaad'!X14</f>
        <v>27593</v>
      </c>
      <c r="Z13" s="565">
        <f t="shared" si="11"/>
        <v>31.907537177085501</v>
      </c>
      <c r="AA13" s="566"/>
      <c r="AB13" s="567">
        <f t="shared" si="12"/>
        <v>6</v>
      </c>
      <c r="AC13" s="567">
        <v>3</v>
      </c>
      <c r="AD13" s="567">
        <f t="shared" si="13"/>
        <v>16</v>
      </c>
      <c r="AE13" s="568" t="str">
        <f t="shared" si="2"/>
        <v>País Vasco</v>
      </c>
      <c r="AF13" s="570">
        <f t="shared" si="3"/>
        <v>5.3845910282236034</v>
      </c>
      <c r="AH13" s="567">
        <f t="shared" si="14"/>
        <v>10</v>
      </c>
      <c r="AI13" s="567">
        <v>3</v>
      </c>
      <c r="AJ13" s="567">
        <f t="shared" si="15"/>
        <v>7</v>
      </c>
      <c r="AK13" s="568" t="str">
        <f t="shared" si="16"/>
        <v>Castilla y León</v>
      </c>
      <c r="AL13" s="569">
        <f t="shared" si="17"/>
        <v>1.8982443043511117</v>
      </c>
      <c r="AN13" s="567">
        <f t="shared" si="18"/>
        <v>16</v>
      </c>
      <c r="AO13" s="567">
        <v>3</v>
      </c>
      <c r="AP13" s="567">
        <f t="shared" si="19"/>
        <v>9</v>
      </c>
      <c r="AQ13" s="568" t="str">
        <f t="shared" si="20"/>
        <v>Cataluña</v>
      </c>
      <c r="AR13" s="569">
        <f t="shared" si="21"/>
        <v>8.6588863393729252</v>
      </c>
      <c r="AT13" s="567">
        <f t="shared" si="22"/>
        <v>16</v>
      </c>
      <c r="AU13" s="567">
        <v>3</v>
      </c>
      <c r="AV13" s="567">
        <f t="shared" si="23"/>
        <v>11</v>
      </c>
      <c r="AW13" s="568" t="str">
        <f t="shared" si="24"/>
        <v>Extremadura</v>
      </c>
      <c r="AX13" s="569">
        <f t="shared" si="25"/>
        <v>44.089612284876615</v>
      </c>
    </row>
    <row r="14" spans="1:50" s="396" customFormat="1" ht="18" customHeight="1" x14ac:dyDescent="0.35">
      <c r="A14" s="519"/>
      <c r="B14" s="557" t="s">
        <v>38</v>
      </c>
      <c r="C14" s="558"/>
      <c r="D14" s="559">
        <f t="shared" si="4"/>
        <v>1249844</v>
      </c>
      <c r="E14" s="560">
        <f t="shared" si="0"/>
        <v>2.5440409627876983</v>
      </c>
      <c r="F14" s="558"/>
      <c r="G14" s="561">
        <f>'20pobl'!J15</f>
        <v>1039347</v>
      </c>
      <c r="H14" s="562">
        <f t="shared" si="5"/>
        <v>2.6684358214877908</v>
      </c>
      <c r="I14" s="558"/>
      <c r="J14" s="561">
        <f>'20pobl'!Q15</f>
        <v>154160</v>
      </c>
      <c r="K14" s="562">
        <f t="shared" si="6"/>
        <v>2.156801241028135</v>
      </c>
      <c r="L14" s="558"/>
      <c r="M14" s="561">
        <f>'20pobl'!X15</f>
        <v>56337</v>
      </c>
      <c r="N14" s="562">
        <f t="shared" si="1"/>
        <v>1.8586916608132686</v>
      </c>
      <c r="O14" s="558"/>
      <c r="P14" s="563">
        <f t="shared" si="7"/>
        <v>50699</v>
      </c>
      <c r="Q14" s="564">
        <f t="shared" si="8"/>
        <v>4.056426241995001</v>
      </c>
      <c r="R14" s="558"/>
      <c r="S14" s="561">
        <f>'23solcasaad'!J15</f>
        <v>15040</v>
      </c>
      <c r="T14" s="565">
        <f t="shared" si="9"/>
        <v>1.4470624343939031</v>
      </c>
      <c r="U14" s="558"/>
      <c r="V14" s="561">
        <f>'23solcasaad'!Q15</f>
        <v>11942</v>
      </c>
      <c r="W14" s="565">
        <f t="shared" si="10"/>
        <v>7.7464971458225218</v>
      </c>
      <c r="X14" s="558"/>
      <c r="Y14" s="561">
        <f>'23solcasaad'!X15</f>
        <v>23717</v>
      </c>
      <c r="Z14" s="565">
        <f t="shared" si="11"/>
        <v>42.098443296590162</v>
      </c>
      <c r="AA14" s="566"/>
      <c r="AB14" s="567">
        <f t="shared" si="12"/>
        <v>13</v>
      </c>
      <c r="AC14" s="567">
        <v>4</v>
      </c>
      <c r="AD14" s="567">
        <f t="shared" si="13"/>
        <v>1</v>
      </c>
      <c r="AE14" s="568" t="str">
        <f t="shared" si="2"/>
        <v>Andalucía</v>
      </c>
      <c r="AF14" s="569">
        <f t="shared" si="3"/>
        <v>5.3462987654426275</v>
      </c>
      <c r="AH14" s="567">
        <f t="shared" si="14"/>
        <v>13</v>
      </c>
      <c r="AI14" s="567">
        <v>4</v>
      </c>
      <c r="AJ14" s="567">
        <f t="shared" si="15"/>
        <v>16</v>
      </c>
      <c r="AK14" s="568" t="str">
        <f t="shared" si="16"/>
        <v>País Vasco</v>
      </c>
      <c r="AL14" s="569">
        <f t="shared" si="17"/>
        <v>1.8810980846102989</v>
      </c>
      <c r="AN14" s="567">
        <f t="shared" si="18"/>
        <v>5</v>
      </c>
      <c r="AO14" s="567">
        <v>4</v>
      </c>
      <c r="AP14" s="567">
        <f t="shared" si="19"/>
        <v>11</v>
      </c>
      <c r="AQ14" s="568" t="str">
        <f t="shared" si="20"/>
        <v>Extremadura</v>
      </c>
      <c r="AR14" s="569">
        <f t="shared" si="21"/>
        <v>8.1486715829271681</v>
      </c>
      <c r="AT14" s="567">
        <f t="shared" si="22"/>
        <v>7</v>
      </c>
      <c r="AU14" s="567">
        <v>4</v>
      </c>
      <c r="AV14" s="567">
        <f t="shared" si="23"/>
        <v>7</v>
      </c>
      <c r="AW14" s="568" t="str">
        <f t="shared" si="24"/>
        <v>Castilla y León</v>
      </c>
      <c r="AX14" s="569">
        <f t="shared" si="25"/>
        <v>44.000930573824029</v>
      </c>
    </row>
    <row r="15" spans="1:50" s="396" customFormat="1" ht="18" customHeight="1" x14ac:dyDescent="0.35">
      <c r="A15" s="519"/>
      <c r="B15" s="557" t="s">
        <v>6</v>
      </c>
      <c r="C15" s="558"/>
      <c r="D15" s="559">
        <f t="shared" si="4"/>
        <v>2258866</v>
      </c>
      <c r="E15" s="560">
        <f t="shared" si="0"/>
        <v>4.597891923670792</v>
      </c>
      <c r="F15" s="558"/>
      <c r="G15" s="561">
        <f>'20pobl'!J16</f>
        <v>1848033</v>
      </c>
      <c r="H15" s="562">
        <f t="shared" si="5"/>
        <v>4.7446689666603614</v>
      </c>
      <c r="I15" s="558"/>
      <c r="J15" s="561">
        <f>'20pobl'!Q16</f>
        <v>305526</v>
      </c>
      <c r="K15" s="562">
        <f t="shared" si="6"/>
        <v>4.2745125581627006</v>
      </c>
      <c r="L15" s="558"/>
      <c r="M15" s="561">
        <f>'20pobl'!X16</f>
        <v>105307</v>
      </c>
      <c r="N15" s="562">
        <f t="shared" si="1"/>
        <v>3.4743284648679</v>
      </c>
      <c r="O15" s="558"/>
      <c r="P15" s="563">
        <f t="shared" si="7"/>
        <v>82362</v>
      </c>
      <c r="Q15" s="564">
        <f t="shared" si="8"/>
        <v>3.646165819486415</v>
      </c>
      <c r="R15" s="558"/>
      <c r="S15" s="561">
        <f>'23solcasaad'!J16</f>
        <v>28326</v>
      </c>
      <c r="T15" s="565">
        <f t="shared" si="9"/>
        <v>1.5327648369915472</v>
      </c>
      <c r="U15" s="558"/>
      <c r="V15" s="561">
        <f>'23solcasaad'!Q16</f>
        <v>19988</v>
      </c>
      <c r="W15" s="565">
        <f t="shared" si="10"/>
        <v>6.5421600780293661</v>
      </c>
      <c r="X15" s="558"/>
      <c r="Y15" s="561">
        <f>'23solcasaad'!X16</f>
        <v>34048</v>
      </c>
      <c r="Z15" s="565">
        <f t="shared" si="11"/>
        <v>32.332133666327977</v>
      </c>
      <c r="AA15" s="566"/>
      <c r="AB15" s="567">
        <f t="shared" si="12"/>
        <v>16</v>
      </c>
      <c r="AC15" s="567">
        <v>5</v>
      </c>
      <c r="AD15" s="567">
        <f t="shared" si="13"/>
        <v>9</v>
      </c>
      <c r="AE15" s="568" t="str">
        <f t="shared" si="2"/>
        <v>Cataluña</v>
      </c>
      <c r="AF15" s="569">
        <f t="shared" si="3"/>
        <v>5.1802003070853404</v>
      </c>
      <c r="AH15" s="567">
        <f t="shared" si="14"/>
        <v>9</v>
      </c>
      <c r="AI15" s="567">
        <v>5</v>
      </c>
      <c r="AJ15" s="567">
        <f t="shared" si="15"/>
        <v>1</v>
      </c>
      <c r="AK15" s="568" t="str">
        <f t="shared" si="16"/>
        <v>Andalucía</v>
      </c>
      <c r="AL15" s="569">
        <f t="shared" si="17"/>
        <v>1.8336429568581087</v>
      </c>
      <c r="AN15" s="567">
        <f t="shared" si="18"/>
        <v>10</v>
      </c>
      <c r="AO15" s="567">
        <v>5</v>
      </c>
      <c r="AP15" s="567">
        <f t="shared" si="19"/>
        <v>4</v>
      </c>
      <c r="AQ15" s="568" t="str">
        <f t="shared" si="20"/>
        <v>Balears, Illes</v>
      </c>
      <c r="AR15" s="569">
        <f t="shared" si="21"/>
        <v>7.7464971458225218</v>
      </c>
      <c r="AT15" s="567">
        <f t="shared" si="22"/>
        <v>14</v>
      </c>
      <c r="AU15" s="567">
        <v>5</v>
      </c>
      <c r="AV15" s="567">
        <f t="shared" si="23"/>
        <v>8</v>
      </c>
      <c r="AW15" s="568" t="str">
        <f t="shared" si="24"/>
        <v>Castilla - La Mancha</v>
      </c>
      <c r="AX15" s="569">
        <f t="shared" si="25"/>
        <v>43.250215600559073</v>
      </c>
    </row>
    <row r="16" spans="1:50" s="396" customFormat="1" ht="18" customHeight="1" x14ac:dyDescent="0.35">
      <c r="A16" s="519"/>
      <c r="B16" s="557" t="s">
        <v>5</v>
      </c>
      <c r="C16" s="558"/>
      <c r="D16" s="571">
        <f t="shared" si="4"/>
        <v>593623</v>
      </c>
      <c r="E16" s="560">
        <f t="shared" si="0"/>
        <v>1.2083117800724905</v>
      </c>
      <c r="F16" s="558"/>
      <c r="G16" s="572">
        <f>'20pobl'!J17</f>
        <v>448079</v>
      </c>
      <c r="H16" s="562">
        <f t="shared" si="5"/>
        <v>1.15040506631224</v>
      </c>
      <c r="I16" s="558"/>
      <c r="J16" s="572">
        <f>'20pobl'!Q17</f>
        <v>103380</v>
      </c>
      <c r="K16" s="562">
        <f t="shared" si="6"/>
        <v>1.4463551653962674</v>
      </c>
      <c r="L16" s="558"/>
      <c r="M16" s="572">
        <f>'20pobl'!X17</f>
        <v>42164</v>
      </c>
      <c r="N16" s="562">
        <f t="shared" si="1"/>
        <v>1.3910906719656826</v>
      </c>
      <c r="O16" s="558"/>
      <c r="P16" s="572">
        <f t="shared" si="7"/>
        <v>22868</v>
      </c>
      <c r="Q16" s="564">
        <f t="shared" si="8"/>
        <v>3.8522766132713859</v>
      </c>
      <c r="R16" s="558"/>
      <c r="S16" s="572">
        <f>'23solcasaad'!J17</f>
        <v>6540</v>
      </c>
      <c r="T16" s="565">
        <f t="shared" si="9"/>
        <v>1.4595640500893816</v>
      </c>
      <c r="U16" s="558"/>
      <c r="V16" s="572">
        <f>'23solcasaad'!Q17</f>
        <v>4815</v>
      </c>
      <c r="W16" s="565">
        <f t="shared" si="10"/>
        <v>4.6575739988392337</v>
      </c>
      <c r="X16" s="558"/>
      <c r="Y16" s="572">
        <f>'23solcasaad'!X17</f>
        <v>11513</v>
      </c>
      <c r="Z16" s="565">
        <f t="shared" si="11"/>
        <v>27.305284128640547</v>
      </c>
      <c r="AA16" s="566"/>
      <c r="AB16" s="567">
        <f t="shared" si="12"/>
        <v>15</v>
      </c>
      <c r="AC16" s="567">
        <v>6</v>
      </c>
      <c r="AD16" s="567">
        <f t="shared" si="13"/>
        <v>3</v>
      </c>
      <c r="AE16" s="568" t="str">
        <f t="shared" si="2"/>
        <v>Asturias, Principado de</v>
      </c>
      <c r="AF16" s="569">
        <f t="shared" si="3"/>
        <v>4.8858863118739704</v>
      </c>
      <c r="AH16" s="567">
        <f t="shared" si="14"/>
        <v>11</v>
      </c>
      <c r="AI16" s="567">
        <v>6</v>
      </c>
      <c r="AJ16" s="567">
        <f t="shared" si="15"/>
        <v>11</v>
      </c>
      <c r="AK16" s="568" t="str">
        <f t="shared" si="16"/>
        <v>Extremadura</v>
      </c>
      <c r="AL16" s="569">
        <f t="shared" si="17"/>
        <v>1.8093878239915437</v>
      </c>
      <c r="AN16" s="567">
        <f t="shared" si="18"/>
        <v>17</v>
      </c>
      <c r="AO16" s="567">
        <v>6</v>
      </c>
      <c r="AP16" s="567">
        <f t="shared" si="19"/>
        <v>8</v>
      </c>
      <c r="AQ16" s="568" t="str">
        <f t="shared" si="20"/>
        <v>Castilla - La Mancha</v>
      </c>
      <c r="AR16" s="569">
        <f t="shared" si="21"/>
        <v>7.207299639532418</v>
      </c>
      <c r="AT16" s="567">
        <f t="shared" si="22"/>
        <v>18</v>
      </c>
      <c r="AU16" s="567">
        <v>6</v>
      </c>
      <c r="AV16" s="567">
        <f t="shared" si="23"/>
        <v>14</v>
      </c>
      <c r="AW16" s="568" t="str">
        <f t="shared" si="24"/>
        <v>Murcia, Región de</v>
      </c>
      <c r="AX16" s="569">
        <f t="shared" si="25"/>
        <v>42.499932710682849</v>
      </c>
    </row>
    <row r="17" spans="1:50" s="396" customFormat="1" ht="18" customHeight="1" x14ac:dyDescent="0.35">
      <c r="A17" s="519"/>
      <c r="B17" s="557" t="s">
        <v>4</v>
      </c>
      <c r="C17" s="558"/>
      <c r="D17" s="559">
        <f t="shared" si="4"/>
        <v>2401221</v>
      </c>
      <c r="E17" s="560">
        <f t="shared" si="0"/>
        <v>4.8876536469399703</v>
      </c>
      <c r="F17" s="558"/>
      <c r="G17" s="561">
        <f>'20pobl'!J18</f>
        <v>1746772</v>
      </c>
      <c r="H17" s="562">
        <f t="shared" si="5"/>
        <v>4.4846898839096774</v>
      </c>
      <c r="I17" s="558"/>
      <c r="J17" s="561">
        <f>'20pobl'!Q18</f>
        <v>430931</v>
      </c>
      <c r="K17" s="562">
        <f t="shared" si="6"/>
        <v>6.0290121665639287</v>
      </c>
      <c r="L17" s="558"/>
      <c r="M17" s="561">
        <f>'20pobl'!X18</f>
        <v>223518</v>
      </c>
      <c r="N17" s="562">
        <f t="shared" si="1"/>
        <v>7.3743905895177271</v>
      </c>
      <c r="O17" s="558"/>
      <c r="P17" s="563">
        <f t="shared" si="7"/>
        <v>160600</v>
      </c>
      <c r="Q17" s="564">
        <f>P17*100/D17</f>
        <v>6.6882640123503831</v>
      </c>
      <c r="R17" s="558"/>
      <c r="S17" s="561">
        <f>'23solcasaad'!J18</f>
        <v>33158</v>
      </c>
      <c r="T17" s="565">
        <f>S17*100/G17</f>
        <v>1.8982443043511117</v>
      </c>
      <c r="U17" s="558"/>
      <c r="V17" s="561">
        <f>'23solcasaad'!Q18</f>
        <v>29092</v>
      </c>
      <c r="W17" s="565">
        <f>V17*100/J17</f>
        <v>6.7509647716223711</v>
      </c>
      <c r="X17" s="558"/>
      <c r="Y17" s="561">
        <f>'23solcasaad'!X18</f>
        <v>98350</v>
      </c>
      <c r="Z17" s="565">
        <f>Y17*100/M17</f>
        <v>44.000930573824029</v>
      </c>
      <c r="AA17" s="566"/>
      <c r="AB17" s="567">
        <f t="shared" si="12"/>
        <v>1</v>
      </c>
      <c r="AC17" s="567">
        <v>7</v>
      </c>
      <c r="AD17" s="567">
        <f t="shared" si="13"/>
        <v>8</v>
      </c>
      <c r="AE17" s="568" t="str">
        <f t="shared" si="2"/>
        <v>Castilla - La Mancha</v>
      </c>
      <c r="AF17" s="569">
        <f t="shared" si="3"/>
        <v>4.8804586954906419</v>
      </c>
      <c r="AH17" s="567">
        <f t="shared" si="14"/>
        <v>3</v>
      </c>
      <c r="AI17" s="567">
        <v>7</v>
      </c>
      <c r="AJ17" s="567">
        <f t="shared" si="15"/>
        <v>9</v>
      </c>
      <c r="AK17" s="568" t="str">
        <f t="shared" si="16"/>
        <v>Cataluña</v>
      </c>
      <c r="AL17" s="569">
        <f t="shared" si="17"/>
        <v>1.6588576232429268</v>
      </c>
      <c r="AN17" s="567">
        <f t="shared" si="18"/>
        <v>8</v>
      </c>
      <c r="AO17" s="567">
        <v>7</v>
      </c>
      <c r="AP17" s="567">
        <f t="shared" si="19"/>
        <v>20</v>
      </c>
      <c r="AQ17" s="568" t="str">
        <f t="shared" si="20"/>
        <v>TOTAL</v>
      </c>
      <c r="AR17" s="569">
        <f t="shared" si="21"/>
        <v>7.1630396794906055</v>
      </c>
      <c r="AT17" s="567">
        <f t="shared" si="22"/>
        <v>4</v>
      </c>
      <c r="AU17" s="567">
        <v>7</v>
      </c>
      <c r="AV17" s="567">
        <f t="shared" si="23"/>
        <v>4</v>
      </c>
      <c r="AW17" s="568" t="str">
        <f t="shared" si="24"/>
        <v>Balears, Illes</v>
      </c>
      <c r="AX17" s="569">
        <f t="shared" si="25"/>
        <v>42.098443296590162</v>
      </c>
    </row>
    <row r="18" spans="1:50" s="396" customFormat="1" ht="18" customHeight="1" x14ac:dyDescent="0.35">
      <c r="A18" s="519"/>
      <c r="B18" s="557" t="s">
        <v>40</v>
      </c>
      <c r="C18" s="558"/>
      <c r="D18" s="559">
        <f t="shared" si="4"/>
        <v>2126378</v>
      </c>
      <c r="E18" s="560">
        <f t="shared" si="0"/>
        <v>4.328214348647176</v>
      </c>
      <c r="F18" s="558"/>
      <c r="G18" s="561">
        <f>'20pobl'!J19</f>
        <v>1699472</v>
      </c>
      <c r="H18" s="562">
        <f t="shared" si="5"/>
        <v>4.3632511205742635</v>
      </c>
      <c r="I18" s="558"/>
      <c r="J18" s="561">
        <f>'20pobl'!Q19</f>
        <v>292398</v>
      </c>
      <c r="K18" s="562">
        <f t="shared" si="6"/>
        <v>4.0908430803979279</v>
      </c>
      <c r="L18" s="558"/>
      <c r="M18" s="561">
        <f>'20pobl'!X19</f>
        <v>134508</v>
      </c>
      <c r="N18" s="562">
        <f t="shared" si="1"/>
        <v>4.4377389266853253</v>
      </c>
      <c r="O18" s="558"/>
      <c r="P18" s="563">
        <f t="shared" si="7"/>
        <v>103777</v>
      </c>
      <c r="Q18" s="564">
        <f t="shared" si="8"/>
        <v>4.8804586954906419</v>
      </c>
      <c r="R18" s="558"/>
      <c r="S18" s="561">
        <f>'23solcasaad'!J19</f>
        <v>24528</v>
      </c>
      <c r="T18" s="565">
        <f t="shared" si="9"/>
        <v>1.443271792650894</v>
      </c>
      <c r="U18" s="558"/>
      <c r="V18" s="561">
        <f>'23solcasaad'!Q19</f>
        <v>21074</v>
      </c>
      <c r="W18" s="565">
        <f t="shared" si="10"/>
        <v>7.207299639532418</v>
      </c>
      <c r="X18" s="558"/>
      <c r="Y18" s="561">
        <f>'23solcasaad'!X19</f>
        <v>58175</v>
      </c>
      <c r="Z18" s="565">
        <f t="shared" si="11"/>
        <v>43.250215600559073</v>
      </c>
      <c r="AA18" s="566"/>
      <c r="AB18" s="567">
        <f t="shared" si="12"/>
        <v>7</v>
      </c>
      <c r="AC18" s="567">
        <v>8</v>
      </c>
      <c r="AD18" s="567">
        <f t="shared" si="13"/>
        <v>20</v>
      </c>
      <c r="AE18" s="568" t="str">
        <f t="shared" si="2"/>
        <v>TOTAL</v>
      </c>
      <c r="AF18" s="569">
        <f t="shared" si="3"/>
        <v>4.7520027001953684</v>
      </c>
      <c r="AH18" s="567">
        <f t="shared" si="14"/>
        <v>14</v>
      </c>
      <c r="AI18" s="567">
        <v>8</v>
      </c>
      <c r="AJ18" s="567">
        <f t="shared" si="15"/>
        <v>20</v>
      </c>
      <c r="AK18" s="568" t="str">
        <f t="shared" si="16"/>
        <v>TOTAL</v>
      </c>
      <c r="AL18" s="569">
        <f t="shared" si="17"/>
        <v>1.5610426706545821</v>
      </c>
      <c r="AN18" s="567">
        <f t="shared" si="18"/>
        <v>6</v>
      </c>
      <c r="AO18" s="567">
        <v>8</v>
      </c>
      <c r="AP18" s="567">
        <f t="shared" si="19"/>
        <v>7</v>
      </c>
      <c r="AQ18" s="568" t="str">
        <f t="shared" si="20"/>
        <v>Castilla y León</v>
      </c>
      <c r="AR18" s="569">
        <f t="shared" si="21"/>
        <v>6.7509647716223711</v>
      </c>
      <c r="AT18" s="567">
        <f t="shared" si="22"/>
        <v>5</v>
      </c>
      <c r="AU18" s="567">
        <v>8</v>
      </c>
      <c r="AV18" s="567">
        <f t="shared" si="23"/>
        <v>20</v>
      </c>
      <c r="AW18" s="568" t="str">
        <f t="shared" si="24"/>
        <v>TOTAL</v>
      </c>
      <c r="AX18" s="569">
        <f t="shared" si="25"/>
        <v>40.071553871771158</v>
      </c>
    </row>
    <row r="19" spans="1:50" s="396" customFormat="1" ht="18" customHeight="1" x14ac:dyDescent="0.35">
      <c r="A19" s="519"/>
      <c r="B19" s="557" t="s">
        <v>41</v>
      </c>
      <c r="C19" s="558"/>
      <c r="D19" s="559">
        <f t="shared" si="4"/>
        <v>8124126</v>
      </c>
      <c r="E19" s="560">
        <f t="shared" si="0"/>
        <v>16.536551226271897</v>
      </c>
      <c r="F19" s="558"/>
      <c r="G19" s="561">
        <f>'20pobl'!J20</f>
        <v>6522139</v>
      </c>
      <c r="H19" s="562">
        <f t="shared" si="5"/>
        <v>16.745042166208741</v>
      </c>
      <c r="I19" s="558"/>
      <c r="J19" s="561">
        <f>'20pobl'!Q20</f>
        <v>1123089</v>
      </c>
      <c r="K19" s="562">
        <f t="shared" si="6"/>
        <v>15.712764329171296</v>
      </c>
      <c r="L19" s="558"/>
      <c r="M19" s="561">
        <f>'20pobl'!X20</f>
        <v>478898</v>
      </c>
      <c r="N19" s="562">
        <f t="shared" si="1"/>
        <v>15.799984361612312</v>
      </c>
      <c r="O19" s="558"/>
      <c r="P19" s="563">
        <f t="shared" si="7"/>
        <v>420846</v>
      </c>
      <c r="Q19" s="564">
        <f t="shared" si="8"/>
        <v>5.1802003070853404</v>
      </c>
      <c r="R19" s="558"/>
      <c r="S19" s="561">
        <f>'23solcasaad'!J20</f>
        <v>108193</v>
      </c>
      <c r="T19" s="565">
        <f t="shared" si="9"/>
        <v>1.6588576232429268</v>
      </c>
      <c r="U19" s="558"/>
      <c r="V19" s="561">
        <f>'23solcasaad'!Q20</f>
        <v>97247</v>
      </c>
      <c r="W19" s="565">
        <f t="shared" si="10"/>
        <v>8.6588863393729252</v>
      </c>
      <c r="X19" s="558"/>
      <c r="Y19" s="561">
        <f>'23solcasaad'!X20</f>
        <v>215406</v>
      </c>
      <c r="Z19" s="565">
        <f t="shared" si="11"/>
        <v>44.979515470935354</v>
      </c>
      <c r="AA19" s="566"/>
      <c r="AB19" s="567">
        <f t="shared" si="12"/>
        <v>5</v>
      </c>
      <c r="AC19" s="567">
        <v>9</v>
      </c>
      <c r="AD19" s="567">
        <f t="shared" si="13"/>
        <v>14</v>
      </c>
      <c r="AE19" s="568" t="str">
        <f t="shared" si="2"/>
        <v>Murcia, Región de</v>
      </c>
      <c r="AF19" s="569">
        <f t="shared" si="3"/>
        <v>4.6707318072147945</v>
      </c>
      <c r="AH19" s="567">
        <f t="shared" si="14"/>
        <v>7</v>
      </c>
      <c r="AI19" s="567">
        <v>9</v>
      </c>
      <c r="AJ19" s="567">
        <f t="shared" si="15"/>
        <v>5</v>
      </c>
      <c r="AK19" s="568" t="str">
        <f t="shared" si="16"/>
        <v>Canarias</v>
      </c>
      <c r="AL19" s="569">
        <f t="shared" si="17"/>
        <v>1.5327648369915472</v>
      </c>
      <c r="AN19" s="567">
        <f t="shared" si="18"/>
        <v>3</v>
      </c>
      <c r="AO19" s="567">
        <v>9</v>
      </c>
      <c r="AP19" s="567">
        <f t="shared" si="19"/>
        <v>10</v>
      </c>
      <c r="AQ19" s="568" t="str">
        <f t="shared" si="20"/>
        <v>Comunitat Valenciana</v>
      </c>
      <c r="AR19" s="569">
        <f t="shared" si="21"/>
        <v>6.6949438230514176</v>
      </c>
      <c r="AT19" s="567">
        <f t="shared" si="22"/>
        <v>2</v>
      </c>
      <c r="AU19" s="567">
        <v>9</v>
      </c>
      <c r="AV19" s="567">
        <f t="shared" si="23"/>
        <v>10</v>
      </c>
      <c r="AW19" s="568" t="str">
        <f t="shared" si="24"/>
        <v>Comunitat Valenciana</v>
      </c>
      <c r="AX19" s="569">
        <f t="shared" si="25"/>
        <v>39.517807585568917</v>
      </c>
    </row>
    <row r="20" spans="1:50" s="396" customFormat="1" ht="18" customHeight="1" x14ac:dyDescent="0.35">
      <c r="A20" s="519"/>
      <c r="B20" s="557" t="s">
        <v>3</v>
      </c>
      <c r="C20" s="558"/>
      <c r="D20" s="559">
        <f t="shared" si="4"/>
        <v>5425182</v>
      </c>
      <c r="E20" s="560">
        <f t="shared" si="0"/>
        <v>11.042886343078409</v>
      </c>
      <c r="F20" s="558"/>
      <c r="G20" s="561">
        <f>'20pobl'!J21</f>
        <v>4318866</v>
      </c>
      <c r="H20" s="562">
        <f t="shared" si="5"/>
        <v>11.088324440832261</v>
      </c>
      <c r="I20" s="558"/>
      <c r="J20" s="561">
        <f>'20pobl'!Q21</f>
        <v>794988</v>
      </c>
      <c r="K20" s="562">
        <f t="shared" si="6"/>
        <v>11.122412461095452</v>
      </c>
      <c r="L20" s="558"/>
      <c r="M20" s="561">
        <f>'20pobl'!X21</f>
        <v>311328</v>
      </c>
      <c r="N20" s="562">
        <f t="shared" si="1"/>
        <v>10.271451397441705</v>
      </c>
      <c r="O20" s="558"/>
      <c r="P20" s="563">
        <f t="shared" si="7"/>
        <v>239044</v>
      </c>
      <c r="Q20" s="564">
        <f t="shared" si="8"/>
        <v>4.4061931931500178</v>
      </c>
      <c r="R20" s="558"/>
      <c r="S20" s="561">
        <f>'23solcasaad'!J21</f>
        <v>62790</v>
      </c>
      <c r="T20" s="565">
        <f t="shared" si="9"/>
        <v>1.453853858860173</v>
      </c>
      <c r="U20" s="558"/>
      <c r="V20" s="561">
        <f>'23solcasaad'!Q21</f>
        <v>53224</v>
      </c>
      <c r="W20" s="565">
        <f t="shared" si="10"/>
        <v>6.6949438230514176</v>
      </c>
      <c r="X20" s="558"/>
      <c r="Y20" s="561">
        <f>'23solcasaad'!X21</f>
        <v>123030</v>
      </c>
      <c r="Z20" s="565">
        <f t="shared" si="11"/>
        <v>39.517807585568917</v>
      </c>
      <c r="AA20" s="566"/>
      <c r="AB20" s="567">
        <f t="shared" si="12"/>
        <v>12</v>
      </c>
      <c r="AC20" s="567">
        <v>10</v>
      </c>
      <c r="AD20" s="567">
        <f t="shared" si="13"/>
        <v>17</v>
      </c>
      <c r="AE20" s="568" t="str">
        <f t="shared" si="2"/>
        <v>Rioja, La</v>
      </c>
      <c r="AF20" s="570">
        <f t="shared" si="3"/>
        <v>4.6085868244783557</v>
      </c>
      <c r="AH20" s="567">
        <f t="shared" si="14"/>
        <v>12</v>
      </c>
      <c r="AI20" s="567">
        <v>10</v>
      </c>
      <c r="AJ20" s="567">
        <f t="shared" si="15"/>
        <v>3</v>
      </c>
      <c r="AK20" s="568" t="str">
        <f t="shared" si="16"/>
        <v>Asturias, Principado de</v>
      </c>
      <c r="AL20" s="569">
        <f t="shared" si="17"/>
        <v>1.4672212863969198</v>
      </c>
      <c r="AN20" s="567">
        <f t="shared" si="18"/>
        <v>9</v>
      </c>
      <c r="AO20" s="567">
        <v>10</v>
      </c>
      <c r="AP20" s="567">
        <f t="shared" si="19"/>
        <v>5</v>
      </c>
      <c r="AQ20" s="568" t="str">
        <f t="shared" si="20"/>
        <v>Canarias</v>
      </c>
      <c r="AR20" s="569">
        <f t="shared" si="21"/>
        <v>6.5421600780293661</v>
      </c>
      <c r="AT20" s="567">
        <f t="shared" si="22"/>
        <v>9</v>
      </c>
      <c r="AU20" s="567">
        <v>10</v>
      </c>
      <c r="AV20" s="567">
        <f t="shared" si="23"/>
        <v>16</v>
      </c>
      <c r="AW20" s="568" t="str">
        <f t="shared" si="24"/>
        <v>País Vasco</v>
      </c>
      <c r="AX20" s="569">
        <f t="shared" si="25"/>
        <v>38.615750933282285</v>
      </c>
    </row>
    <row r="21" spans="1:50" s="329" customFormat="1" ht="18" customHeight="1" x14ac:dyDescent="0.35">
      <c r="A21" s="348"/>
      <c r="B21" s="548" t="s">
        <v>2</v>
      </c>
      <c r="C21" s="573"/>
      <c r="D21" s="574">
        <f t="shared" si="4"/>
        <v>1053345</v>
      </c>
      <c r="E21" s="575">
        <f t="shared" si="0"/>
        <v>2.1440698422744027</v>
      </c>
      <c r="F21" s="573"/>
      <c r="G21" s="576">
        <f>'20pobl'!J22</f>
        <v>811711</v>
      </c>
      <c r="H21" s="577">
        <f t="shared" si="5"/>
        <v>2.083999577711463</v>
      </c>
      <c r="I21" s="573"/>
      <c r="J21" s="576">
        <f>'20pobl'!Q22</f>
        <v>165573</v>
      </c>
      <c r="K21" s="577">
        <f t="shared" si="6"/>
        <v>2.3164767247064826</v>
      </c>
      <c r="L21" s="573"/>
      <c r="M21" s="576">
        <f>'20pobl'!X22</f>
        <v>76061</v>
      </c>
      <c r="N21" s="577">
        <f t="shared" si="1"/>
        <v>2.5094333459914093</v>
      </c>
      <c r="O21" s="573"/>
      <c r="P21" s="578">
        <f t="shared" si="7"/>
        <v>61714</v>
      </c>
      <c r="Q21" s="579">
        <f t="shared" si="8"/>
        <v>5.8588591582055258</v>
      </c>
      <c r="R21" s="573"/>
      <c r="S21" s="576">
        <f>'23solcasaad'!J22</f>
        <v>14687</v>
      </c>
      <c r="T21" s="580">
        <f t="shared" si="9"/>
        <v>1.8093878239915437</v>
      </c>
      <c r="U21" s="573"/>
      <c r="V21" s="576">
        <f>'23solcasaad'!Q22</f>
        <v>13492</v>
      </c>
      <c r="W21" s="580">
        <f t="shared" si="10"/>
        <v>8.1486715829271681</v>
      </c>
      <c r="X21" s="573"/>
      <c r="Y21" s="576">
        <f>'23solcasaad'!X22</f>
        <v>33535</v>
      </c>
      <c r="Z21" s="565">
        <f t="shared" si="11"/>
        <v>44.089612284876615</v>
      </c>
      <c r="AA21" s="566"/>
      <c r="AB21" s="567">
        <f t="shared" si="12"/>
        <v>2</v>
      </c>
      <c r="AC21" s="567">
        <v>11</v>
      </c>
      <c r="AD21" s="567">
        <f t="shared" si="13"/>
        <v>2</v>
      </c>
      <c r="AE21" s="568" t="str">
        <f t="shared" si="2"/>
        <v>Aragón</v>
      </c>
      <c r="AF21" s="569">
        <f t="shared" si="3"/>
        <v>4.5159791619797733</v>
      </c>
      <c r="AG21" s="396"/>
      <c r="AH21" s="567">
        <f t="shared" si="14"/>
        <v>6</v>
      </c>
      <c r="AI21" s="567">
        <v>11</v>
      </c>
      <c r="AJ21" s="567">
        <f t="shared" si="15"/>
        <v>6</v>
      </c>
      <c r="AK21" s="568" t="str">
        <f t="shared" si="16"/>
        <v>Cantabria</v>
      </c>
      <c r="AL21" s="569">
        <f t="shared" si="17"/>
        <v>1.4595640500893816</v>
      </c>
      <c r="AM21" s="396"/>
      <c r="AN21" s="567">
        <f t="shared" si="18"/>
        <v>4</v>
      </c>
      <c r="AO21" s="567">
        <v>11</v>
      </c>
      <c r="AP21" s="567">
        <f t="shared" si="19"/>
        <v>16</v>
      </c>
      <c r="AQ21" s="568" t="str">
        <f t="shared" si="20"/>
        <v>País Vasco</v>
      </c>
      <c r="AR21" s="569">
        <f t="shared" si="21"/>
        <v>6.4556465911423828</v>
      </c>
      <c r="AS21" s="396"/>
      <c r="AT21" s="567">
        <f t="shared" si="22"/>
        <v>3</v>
      </c>
      <c r="AU21" s="567">
        <v>11</v>
      </c>
      <c r="AV21" s="567">
        <f t="shared" si="23"/>
        <v>13</v>
      </c>
      <c r="AW21" s="568" t="str">
        <f t="shared" si="24"/>
        <v>Madrid, Comunidad de</v>
      </c>
      <c r="AX21" s="569">
        <f t="shared" si="25"/>
        <v>38.463907923461868</v>
      </c>
    </row>
    <row r="22" spans="1:50" s="329" customFormat="1" ht="18" customHeight="1" x14ac:dyDescent="0.35">
      <c r="A22" s="348"/>
      <c r="B22" s="548" t="s">
        <v>35</v>
      </c>
      <c r="C22" s="573"/>
      <c r="D22" s="574">
        <f t="shared" si="4"/>
        <v>2714741</v>
      </c>
      <c r="E22" s="575">
        <f t="shared" si="0"/>
        <v>5.5258194681570174</v>
      </c>
      <c r="F22" s="573"/>
      <c r="G22" s="576">
        <f>'20pobl'!J23</f>
        <v>1984912</v>
      </c>
      <c r="H22" s="577">
        <f t="shared" si="5"/>
        <v>5.096094262359899</v>
      </c>
      <c r="I22" s="573"/>
      <c r="J22" s="576">
        <f>'20pobl'!Q23</f>
        <v>484373</v>
      </c>
      <c r="K22" s="577">
        <f t="shared" si="6"/>
        <v>6.7767013980314008</v>
      </c>
      <c r="L22" s="573"/>
      <c r="M22" s="576">
        <f>'20pobl'!X23</f>
        <v>245456</v>
      </c>
      <c r="N22" s="577">
        <f t="shared" si="1"/>
        <v>8.0981774020019124</v>
      </c>
      <c r="O22" s="573"/>
      <c r="P22" s="578">
        <f t="shared" si="7"/>
        <v>98981</v>
      </c>
      <c r="Q22" s="579">
        <f t="shared" si="8"/>
        <v>3.6460568429916518</v>
      </c>
      <c r="R22" s="573"/>
      <c r="S22" s="576">
        <f>'23solcasaad'!J23</f>
        <v>27774</v>
      </c>
      <c r="T22" s="580">
        <f t="shared" si="9"/>
        <v>1.3992559871671892</v>
      </c>
      <c r="U22" s="573"/>
      <c r="V22" s="576">
        <f>'23solcasaad'!Q23</f>
        <v>17497</v>
      </c>
      <c r="W22" s="580">
        <f t="shared" si="10"/>
        <v>3.6122987862659564</v>
      </c>
      <c r="X22" s="573"/>
      <c r="Y22" s="576">
        <f>'23solcasaad'!X23</f>
        <v>53710</v>
      </c>
      <c r="Z22" s="565">
        <f t="shared" si="11"/>
        <v>21.881722182387069</v>
      </c>
      <c r="AA22" s="566"/>
      <c r="AB22" s="567">
        <f t="shared" si="12"/>
        <v>17</v>
      </c>
      <c r="AC22" s="567">
        <v>12</v>
      </c>
      <c r="AD22" s="567">
        <f t="shared" si="13"/>
        <v>10</v>
      </c>
      <c r="AE22" s="568" t="str">
        <f t="shared" si="2"/>
        <v>Comunitat Valenciana</v>
      </c>
      <c r="AF22" s="569">
        <f t="shared" si="3"/>
        <v>4.4061931931500178</v>
      </c>
      <c r="AG22" s="396"/>
      <c r="AH22" s="567">
        <f t="shared" si="14"/>
        <v>15</v>
      </c>
      <c r="AI22" s="567">
        <v>12</v>
      </c>
      <c r="AJ22" s="567">
        <f t="shared" si="15"/>
        <v>10</v>
      </c>
      <c r="AK22" s="568" t="str">
        <f t="shared" si="16"/>
        <v>Comunitat Valenciana</v>
      </c>
      <c r="AL22" s="569">
        <f t="shared" si="17"/>
        <v>1.453853858860173</v>
      </c>
      <c r="AM22" s="396"/>
      <c r="AN22" s="567">
        <f t="shared" si="18"/>
        <v>19</v>
      </c>
      <c r="AO22" s="567">
        <v>12</v>
      </c>
      <c r="AP22" s="567">
        <f t="shared" si="19"/>
        <v>18</v>
      </c>
      <c r="AQ22" s="568" t="str">
        <f t="shared" si="20"/>
        <v>Ceuta y Melilla</v>
      </c>
      <c r="AR22" s="569">
        <f t="shared" si="21"/>
        <v>6.3920128528804225</v>
      </c>
      <c r="AS22" s="396"/>
      <c r="AT22" s="567">
        <f t="shared" si="22"/>
        <v>19</v>
      </c>
      <c r="AU22" s="567">
        <v>12</v>
      </c>
      <c r="AV22" s="567">
        <f t="shared" si="23"/>
        <v>17</v>
      </c>
      <c r="AW22" s="568" t="str">
        <f t="shared" si="24"/>
        <v>Rioja, La</v>
      </c>
      <c r="AX22" s="569">
        <f t="shared" si="25"/>
        <v>38.223365749422179</v>
      </c>
    </row>
    <row r="23" spans="1:50" s="329" customFormat="1" ht="18" customHeight="1" x14ac:dyDescent="0.35">
      <c r="A23" s="348"/>
      <c r="B23" s="548" t="s">
        <v>42</v>
      </c>
      <c r="C23" s="573"/>
      <c r="D23" s="574">
        <f t="shared" si="4"/>
        <v>7113886</v>
      </c>
      <c r="E23" s="575">
        <f t="shared" si="0"/>
        <v>14.480221042467644</v>
      </c>
      <c r="F23" s="573"/>
      <c r="G23" s="576">
        <f>'20pobl'!J24</f>
        <v>5771238</v>
      </c>
      <c r="H23" s="577">
        <f t="shared" si="5"/>
        <v>14.817167138146889</v>
      </c>
      <c r="I23" s="573"/>
      <c r="J23" s="576">
        <f>'20pobl'!Q24</f>
        <v>933597</v>
      </c>
      <c r="K23" s="577">
        <f t="shared" si="6"/>
        <v>13.061644837961493</v>
      </c>
      <c r="L23" s="573"/>
      <c r="M23" s="576">
        <f>'20pobl'!X24</f>
        <v>409051</v>
      </c>
      <c r="N23" s="577">
        <f t="shared" si="1"/>
        <v>13.495565659288362</v>
      </c>
      <c r="O23" s="573"/>
      <c r="P23" s="578">
        <f t="shared" si="7"/>
        <v>278856</v>
      </c>
      <c r="Q23" s="579">
        <f t="shared" si="8"/>
        <v>3.9198828881992207</v>
      </c>
      <c r="R23" s="573"/>
      <c r="S23" s="576">
        <f>'23solcasaad'!J24</f>
        <v>66519</v>
      </c>
      <c r="T23" s="580">
        <f t="shared" si="9"/>
        <v>1.1525949891513745</v>
      </c>
      <c r="U23" s="573"/>
      <c r="V23" s="576">
        <f>'23solcasaad'!Q24</f>
        <v>55000</v>
      </c>
      <c r="W23" s="580">
        <f t="shared" si="10"/>
        <v>5.8911928808682976</v>
      </c>
      <c r="X23" s="573"/>
      <c r="Y23" s="576">
        <f>'23solcasaad'!X24</f>
        <v>157337</v>
      </c>
      <c r="Z23" s="565">
        <f t="shared" si="11"/>
        <v>38.463907923461868</v>
      </c>
      <c r="AA23" s="566"/>
      <c r="AB23" s="567">
        <f t="shared" si="12"/>
        <v>14</v>
      </c>
      <c r="AC23" s="567">
        <v>13</v>
      </c>
      <c r="AD23" s="567">
        <f t="shared" si="13"/>
        <v>4</v>
      </c>
      <c r="AE23" s="568" t="str">
        <f t="shared" si="2"/>
        <v>Balears, Illes</v>
      </c>
      <c r="AF23" s="569">
        <f t="shared" si="3"/>
        <v>4.056426241995001</v>
      </c>
      <c r="AG23" s="396"/>
      <c r="AH23" s="567">
        <f t="shared" si="14"/>
        <v>17</v>
      </c>
      <c r="AI23" s="567">
        <v>13</v>
      </c>
      <c r="AJ23" s="567">
        <f t="shared" si="15"/>
        <v>4</v>
      </c>
      <c r="AK23" s="568" t="str">
        <f t="shared" si="16"/>
        <v>Balears, Illes</v>
      </c>
      <c r="AL23" s="569">
        <f t="shared" si="17"/>
        <v>1.4470624343939031</v>
      </c>
      <c r="AM23" s="396"/>
      <c r="AN23" s="567">
        <f t="shared" si="18"/>
        <v>14</v>
      </c>
      <c r="AO23" s="567">
        <v>13</v>
      </c>
      <c r="AP23" s="567">
        <f t="shared" si="19"/>
        <v>2</v>
      </c>
      <c r="AQ23" s="568" t="str">
        <f t="shared" si="20"/>
        <v>Aragón</v>
      </c>
      <c r="AR23" s="569">
        <f t="shared" si="21"/>
        <v>5.9159468375188302</v>
      </c>
      <c r="AS23" s="396"/>
      <c r="AT23" s="567">
        <f t="shared" si="22"/>
        <v>11</v>
      </c>
      <c r="AU23" s="567">
        <v>13</v>
      </c>
      <c r="AV23" s="567">
        <f t="shared" si="23"/>
        <v>2</v>
      </c>
      <c r="AW23" s="568" t="str">
        <f t="shared" si="24"/>
        <v>Aragón</v>
      </c>
      <c r="AX23" s="569">
        <f t="shared" si="25"/>
        <v>37.980354988798894</v>
      </c>
    </row>
    <row r="24" spans="1:50" s="329" customFormat="1" ht="18" customHeight="1" x14ac:dyDescent="0.35">
      <c r="A24" s="348"/>
      <c r="B24" s="548" t="s">
        <v>43</v>
      </c>
      <c r="C24" s="573"/>
      <c r="D24" s="574">
        <f t="shared" si="4"/>
        <v>1586989</v>
      </c>
      <c r="E24" s="575">
        <f t="shared" si="0"/>
        <v>3.2302951596307112</v>
      </c>
      <c r="F24" s="573"/>
      <c r="G24" s="576">
        <f>'20pobl'!J25</f>
        <v>1316655</v>
      </c>
      <c r="H24" s="577">
        <f t="shared" si="5"/>
        <v>3.3804007386763102</v>
      </c>
      <c r="I24" s="573"/>
      <c r="J24" s="576">
        <f>'20pobl'!Q25</f>
        <v>196028</v>
      </c>
      <c r="K24" s="577">
        <f t="shared" si="6"/>
        <v>2.7425624914132283</v>
      </c>
      <c r="L24" s="573"/>
      <c r="M24" s="576">
        <f>'20pobl'!X25</f>
        <v>74306</v>
      </c>
      <c r="N24" s="577">
        <f t="shared" si="1"/>
        <v>2.4515317206878384</v>
      </c>
      <c r="O24" s="573"/>
      <c r="P24" s="578">
        <f t="shared" si="7"/>
        <v>74124</v>
      </c>
      <c r="Q24" s="579">
        <f t="shared" si="8"/>
        <v>4.6707318072147945</v>
      </c>
      <c r="R24" s="573"/>
      <c r="S24" s="576">
        <f>'23solcasaad'!J25</f>
        <v>25105</v>
      </c>
      <c r="T24" s="580">
        <f t="shared" si="9"/>
        <v>1.9067257557978361</v>
      </c>
      <c r="U24" s="573"/>
      <c r="V24" s="576">
        <f>'23solcasaad'!Q25</f>
        <v>17439</v>
      </c>
      <c r="W24" s="580">
        <f t="shared" si="10"/>
        <v>8.8961780970065494</v>
      </c>
      <c r="X24" s="573"/>
      <c r="Y24" s="576">
        <f>'23solcasaad'!X25</f>
        <v>31580</v>
      </c>
      <c r="Z24" s="565">
        <f t="shared" si="11"/>
        <v>42.499932710682849</v>
      </c>
      <c r="AA24" s="566"/>
      <c r="AB24" s="567">
        <f t="shared" si="12"/>
        <v>9</v>
      </c>
      <c r="AC24" s="567">
        <v>14</v>
      </c>
      <c r="AD24" s="567">
        <f t="shared" si="13"/>
        <v>13</v>
      </c>
      <c r="AE24" s="568" t="str">
        <f t="shared" si="2"/>
        <v>Madrid, Comunidad de</v>
      </c>
      <c r="AF24" s="569">
        <f t="shared" si="3"/>
        <v>3.9198828881992207</v>
      </c>
      <c r="AG24" s="396"/>
      <c r="AH24" s="567">
        <f t="shared" si="14"/>
        <v>2</v>
      </c>
      <c r="AI24" s="567">
        <v>14</v>
      </c>
      <c r="AJ24" s="567">
        <f t="shared" si="15"/>
        <v>8</v>
      </c>
      <c r="AK24" s="568" t="str">
        <f t="shared" si="16"/>
        <v>Castilla - La Mancha</v>
      </c>
      <c r="AL24" s="569">
        <f t="shared" si="17"/>
        <v>1.443271792650894</v>
      </c>
      <c r="AM24" s="396"/>
      <c r="AN24" s="567">
        <f t="shared" si="18"/>
        <v>2</v>
      </c>
      <c r="AO24" s="567">
        <v>14</v>
      </c>
      <c r="AP24" s="567">
        <f t="shared" si="19"/>
        <v>13</v>
      </c>
      <c r="AQ24" s="568" t="str">
        <f t="shared" si="20"/>
        <v>Madrid, Comunidad de</v>
      </c>
      <c r="AR24" s="569">
        <f t="shared" si="21"/>
        <v>5.8911928808682976</v>
      </c>
      <c r="AS24" s="396"/>
      <c r="AT24" s="567">
        <f t="shared" si="22"/>
        <v>6</v>
      </c>
      <c r="AU24" s="567">
        <v>14</v>
      </c>
      <c r="AV24" s="567">
        <f t="shared" si="23"/>
        <v>5</v>
      </c>
      <c r="AW24" s="568" t="str">
        <f t="shared" si="24"/>
        <v>Canarias</v>
      </c>
      <c r="AX24" s="569">
        <f t="shared" si="25"/>
        <v>32.332133666327977</v>
      </c>
    </row>
    <row r="25" spans="1:50" s="329" customFormat="1" ht="18" customHeight="1" x14ac:dyDescent="0.35">
      <c r="B25" s="548" t="s">
        <v>44</v>
      </c>
      <c r="C25" s="573"/>
      <c r="D25" s="581">
        <f t="shared" si="4"/>
        <v>683854</v>
      </c>
      <c r="E25" s="575">
        <f t="shared" si="0"/>
        <v>1.3919757894314961</v>
      </c>
      <c r="F25" s="573"/>
      <c r="G25" s="582">
        <f>'20pobl'!J26</f>
        <v>540320</v>
      </c>
      <c r="H25" s="577">
        <f t="shared" si="5"/>
        <v>1.3872260593105894</v>
      </c>
      <c r="I25" s="573"/>
      <c r="J25" s="582">
        <f>'20pobl'!Q26</f>
        <v>99695</v>
      </c>
      <c r="K25" s="577">
        <f t="shared" si="6"/>
        <v>1.394799557111442</v>
      </c>
      <c r="L25" s="573"/>
      <c r="M25" s="582">
        <f>'20pobl'!X26</f>
        <v>43839</v>
      </c>
      <c r="N25" s="577">
        <f t="shared" si="1"/>
        <v>1.4463529069420256</v>
      </c>
      <c r="O25" s="573"/>
      <c r="P25" s="583">
        <f t="shared" si="7"/>
        <v>23909</v>
      </c>
      <c r="Q25" s="579">
        <f t="shared" si="8"/>
        <v>3.4962141041801322</v>
      </c>
      <c r="R25" s="573"/>
      <c r="S25" s="582">
        <f>'23solcasaad'!J26</f>
        <v>5689</v>
      </c>
      <c r="T25" s="580">
        <f t="shared" si="9"/>
        <v>1.0528945809890435</v>
      </c>
      <c r="U25" s="573"/>
      <c r="V25" s="582">
        <f>'23solcasaad'!Q26</f>
        <v>4575</v>
      </c>
      <c r="W25" s="580">
        <f t="shared" si="10"/>
        <v>4.5889964391393754</v>
      </c>
      <c r="X25" s="573"/>
      <c r="Y25" s="582">
        <f>'23solcasaad'!X26</f>
        <v>13645</v>
      </c>
      <c r="Z25" s="565">
        <f t="shared" si="11"/>
        <v>31.125253769474668</v>
      </c>
      <c r="AA25" s="566"/>
      <c r="AB25" s="567">
        <f t="shared" si="12"/>
        <v>18</v>
      </c>
      <c r="AC25" s="567">
        <v>15</v>
      </c>
      <c r="AD25" s="567">
        <f t="shared" si="13"/>
        <v>6</v>
      </c>
      <c r="AE25" s="568" t="str">
        <f t="shared" si="2"/>
        <v>Cantabria</v>
      </c>
      <c r="AF25" s="569">
        <f t="shared" si="3"/>
        <v>3.8522766132713859</v>
      </c>
      <c r="AG25" s="396"/>
      <c r="AH25" s="567">
        <f t="shared" si="14"/>
        <v>19</v>
      </c>
      <c r="AI25" s="567">
        <v>15</v>
      </c>
      <c r="AJ25" s="567">
        <f t="shared" si="15"/>
        <v>12</v>
      </c>
      <c r="AK25" s="568" t="str">
        <f t="shared" si="16"/>
        <v>Galicia</v>
      </c>
      <c r="AL25" s="569">
        <f t="shared" si="17"/>
        <v>1.3992559871671892</v>
      </c>
      <c r="AM25" s="396"/>
      <c r="AN25" s="567">
        <f t="shared" si="18"/>
        <v>18</v>
      </c>
      <c r="AO25" s="567">
        <v>15</v>
      </c>
      <c r="AP25" s="567">
        <f t="shared" si="19"/>
        <v>17</v>
      </c>
      <c r="AQ25" s="568" t="str">
        <f t="shared" si="20"/>
        <v>Rioja, La</v>
      </c>
      <c r="AR25" s="569">
        <f t="shared" si="21"/>
        <v>5.645416435972475</v>
      </c>
      <c r="AS25" s="396"/>
      <c r="AT25" s="567">
        <f t="shared" si="22"/>
        <v>17</v>
      </c>
      <c r="AU25" s="567">
        <v>15</v>
      </c>
      <c r="AV25" s="567">
        <f t="shared" si="23"/>
        <v>18</v>
      </c>
      <c r="AW25" s="568" t="str">
        <f t="shared" si="24"/>
        <v>Ceuta y Melilla</v>
      </c>
      <c r="AX25" s="569">
        <f t="shared" si="25"/>
        <v>31.927114280055456</v>
      </c>
    </row>
    <row r="26" spans="1:50" s="329" customFormat="1" ht="18" customHeight="1" x14ac:dyDescent="0.35">
      <c r="B26" s="548" t="s">
        <v>45</v>
      </c>
      <c r="C26" s="573"/>
      <c r="D26" s="581">
        <f t="shared" si="4"/>
        <v>2242343</v>
      </c>
      <c r="E26" s="575">
        <f t="shared" si="0"/>
        <v>4.5642595752912012</v>
      </c>
      <c r="F26" s="573"/>
      <c r="G26" s="582">
        <f>'20pobl'!J27</f>
        <v>1700124</v>
      </c>
      <c r="H26" s="577">
        <f t="shared" si="5"/>
        <v>4.3649250756206621</v>
      </c>
      <c r="I26" s="573"/>
      <c r="J26" s="582">
        <f>'20pobl'!Q27</f>
        <v>375067</v>
      </c>
      <c r="K26" s="577">
        <f t="shared" si="6"/>
        <v>5.2474375393662394</v>
      </c>
      <c r="L26" s="573"/>
      <c r="M26" s="582">
        <f>'20pobl'!X27</f>
        <v>167152</v>
      </c>
      <c r="N26" s="577">
        <f t="shared" si="1"/>
        <v>5.5147421497108384</v>
      </c>
      <c r="O26" s="573"/>
      <c r="P26" s="583">
        <f t="shared" si="7"/>
        <v>120741</v>
      </c>
      <c r="Q26" s="579">
        <f t="shared" si="8"/>
        <v>5.3845910282236034</v>
      </c>
      <c r="R26" s="573"/>
      <c r="S26" s="582">
        <f>'23solcasaad'!J27</f>
        <v>31981</v>
      </c>
      <c r="T26" s="580">
        <f t="shared" si="9"/>
        <v>1.8810980846102989</v>
      </c>
      <c r="U26" s="573"/>
      <c r="V26" s="582">
        <f>'23solcasaad'!Q27</f>
        <v>24213</v>
      </c>
      <c r="W26" s="580">
        <f t="shared" si="10"/>
        <v>6.4556465911423828</v>
      </c>
      <c r="X26" s="573"/>
      <c r="Y26" s="582">
        <f>'23solcasaad'!X27</f>
        <v>64547</v>
      </c>
      <c r="Z26" s="565">
        <f t="shared" si="11"/>
        <v>38.615750933282285</v>
      </c>
      <c r="AA26" s="566"/>
      <c r="AB26" s="567">
        <f t="shared" si="12"/>
        <v>3</v>
      </c>
      <c r="AC26" s="567">
        <v>16</v>
      </c>
      <c r="AD26" s="567">
        <f t="shared" si="13"/>
        <v>5</v>
      </c>
      <c r="AE26" s="568" t="str">
        <f t="shared" si="2"/>
        <v>Canarias</v>
      </c>
      <c r="AF26" s="570">
        <f t="shared" si="3"/>
        <v>3.646165819486415</v>
      </c>
      <c r="AG26" s="396"/>
      <c r="AH26" s="567">
        <f t="shared" si="14"/>
        <v>4</v>
      </c>
      <c r="AI26" s="567">
        <v>16</v>
      </c>
      <c r="AJ26" s="567">
        <f t="shared" si="15"/>
        <v>17</v>
      </c>
      <c r="AK26" s="568" t="str">
        <f t="shared" si="16"/>
        <v>Rioja, La</v>
      </c>
      <c r="AL26" s="569">
        <f t="shared" si="17"/>
        <v>1.3584682195025661</v>
      </c>
      <c r="AM26" s="396"/>
      <c r="AN26" s="567">
        <f t="shared" si="18"/>
        <v>11</v>
      </c>
      <c r="AO26" s="567">
        <v>16</v>
      </c>
      <c r="AP26" s="567">
        <f t="shared" si="19"/>
        <v>3</v>
      </c>
      <c r="AQ26" s="568" t="str">
        <f t="shared" si="20"/>
        <v>Asturias, Principado de</v>
      </c>
      <c r="AR26" s="569">
        <f t="shared" si="21"/>
        <v>5.6274047412188155</v>
      </c>
      <c r="AS26" s="396"/>
      <c r="AT26" s="567">
        <f t="shared" si="22"/>
        <v>10</v>
      </c>
      <c r="AU26" s="567">
        <v>16</v>
      </c>
      <c r="AV26" s="567">
        <f t="shared" si="23"/>
        <v>3</v>
      </c>
      <c r="AW26" s="568" t="str">
        <f t="shared" si="24"/>
        <v>Asturias, Principado de</v>
      </c>
      <c r="AX26" s="569">
        <f t="shared" si="25"/>
        <v>31.907537177085501</v>
      </c>
    </row>
    <row r="27" spans="1:50" s="329" customFormat="1" ht="18" customHeight="1" x14ac:dyDescent="0.35">
      <c r="B27" s="548" t="s">
        <v>46</v>
      </c>
      <c r="C27" s="573"/>
      <c r="D27" s="581">
        <f t="shared" si="4"/>
        <v>326803</v>
      </c>
      <c r="E27" s="584">
        <f t="shared" si="0"/>
        <v>0.66520319236793413</v>
      </c>
      <c r="F27" s="573"/>
      <c r="G27" s="582">
        <f>'20pobl'!J28</f>
        <v>253300</v>
      </c>
      <c r="H27" s="585">
        <f t="shared" si="5"/>
        <v>0.65032640069472214</v>
      </c>
      <c r="I27" s="573"/>
      <c r="J27" s="582">
        <f>'20pobl'!Q28</f>
        <v>50572</v>
      </c>
      <c r="K27" s="585">
        <f t="shared" si="6"/>
        <v>0.7075360168738638</v>
      </c>
      <c r="L27" s="573"/>
      <c r="M27" s="582">
        <f>'20pobl'!X28</f>
        <v>22931</v>
      </c>
      <c r="N27" s="585">
        <f t="shared" si="1"/>
        <v>0.75654824492090567</v>
      </c>
      <c r="O27" s="573"/>
      <c r="P27" s="583">
        <f t="shared" si="7"/>
        <v>15061</v>
      </c>
      <c r="Q27" s="586">
        <f t="shared" si="8"/>
        <v>4.6085868244783557</v>
      </c>
      <c r="R27" s="573"/>
      <c r="S27" s="582">
        <f>'23solcasaad'!J28</f>
        <v>3441</v>
      </c>
      <c r="T27" s="587">
        <f t="shared" si="9"/>
        <v>1.3584682195025661</v>
      </c>
      <c r="U27" s="573"/>
      <c r="V27" s="582">
        <f>'23solcasaad'!Q28</f>
        <v>2855</v>
      </c>
      <c r="W27" s="587">
        <f t="shared" si="10"/>
        <v>5.645416435972475</v>
      </c>
      <c r="X27" s="573"/>
      <c r="Y27" s="582">
        <f>'23solcasaad'!X28</f>
        <v>8765</v>
      </c>
      <c r="Z27" s="588">
        <f t="shared" si="11"/>
        <v>38.223365749422179</v>
      </c>
      <c r="AA27" s="566"/>
      <c r="AB27" s="567">
        <f t="shared" si="12"/>
        <v>10</v>
      </c>
      <c r="AC27" s="567">
        <v>17</v>
      </c>
      <c r="AD27" s="567">
        <f t="shared" si="13"/>
        <v>12</v>
      </c>
      <c r="AE27" s="568" t="str">
        <f t="shared" si="2"/>
        <v>Galicia</v>
      </c>
      <c r="AF27" s="569">
        <f t="shared" si="3"/>
        <v>3.6460568429916518</v>
      </c>
      <c r="AG27" s="396"/>
      <c r="AH27" s="567">
        <f t="shared" si="14"/>
        <v>16</v>
      </c>
      <c r="AI27" s="567">
        <v>17</v>
      </c>
      <c r="AJ27" s="567">
        <f t="shared" si="15"/>
        <v>13</v>
      </c>
      <c r="AK27" s="568" t="str">
        <f t="shared" si="16"/>
        <v>Madrid, Comunidad de</v>
      </c>
      <c r="AL27" s="569">
        <f t="shared" si="17"/>
        <v>1.1525949891513745</v>
      </c>
      <c r="AM27" s="396"/>
      <c r="AN27" s="567">
        <f t="shared" si="18"/>
        <v>15</v>
      </c>
      <c r="AO27" s="567">
        <v>17</v>
      </c>
      <c r="AP27" s="567">
        <f t="shared" si="19"/>
        <v>6</v>
      </c>
      <c r="AQ27" s="568" t="str">
        <f t="shared" si="20"/>
        <v>Cantabria</v>
      </c>
      <c r="AR27" s="569">
        <f t="shared" si="21"/>
        <v>4.6575739988392337</v>
      </c>
      <c r="AS27" s="396"/>
      <c r="AT27" s="567">
        <f t="shared" si="22"/>
        <v>12</v>
      </c>
      <c r="AU27" s="567">
        <v>17</v>
      </c>
      <c r="AV27" s="567">
        <f t="shared" si="23"/>
        <v>15</v>
      </c>
      <c r="AW27" s="568" t="str">
        <f t="shared" si="24"/>
        <v>Navarra, Comunidad Foral de</v>
      </c>
      <c r="AX27" s="569">
        <f t="shared" si="25"/>
        <v>31.125253769474668</v>
      </c>
    </row>
    <row r="28" spans="1:50" s="329" customFormat="1" ht="18" customHeight="1" x14ac:dyDescent="0.35">
      <c r="B28" s="548" t="s">
        <v>1</v>
      </c>
      <c r="C28" s="573"/>
      <c r="D28" s="581">
        <f t="shared" si="4"/>
        <v>170634</v>
      </c>
      <c r="E28" s="584">
        <f t="shared" si="0"/>
        <v>0.34732325445760925</v>
      </c>
      <c r="F28" s="573"/>
      <c r="G28" s="582">
        <f>'20pobl'!J29</f>
        <v>148157</v>
      </c>
      <c r="H28" s="585">
        <f t="shared" si="5"/>
        <v>0.38038061013710206</v>
      </c>
      <c r="I28" s="573"/>
      <c r="J28" s="582">
        <f>'20pobl'!Q29</f>
        <v>17428</v>
      </c>
      <c r="K28" s="585">
        <f t="shared" si="6"/>
        <v>0.24382934631965708</v>
      </c>
      <c r="L28" s="573"/>
      <c r="M28" s="582">
        <f>'20pobl'!X29</f>
        <v>5049</v>
      </c>
      <c r="N28" s="585">
        <f t="shared" si="1"/>
        <v>0.16657852202719695</v>
      </c>
      <c r="O28" s="573"/>
      <c r="P28" s="583">
        <f t="shared" si="7"/>
        <v>5889</v>
      </c>
      <c r="Q28" s="586">
        <f t="shared" si="8"/>
        <v>3.4512465276556843</v>
      </c>
      <c r="R28" s="573"/>
      <c r="S28" s="582">
        <f>'23solcasaad'!J29</f>
        <v>3163</v>
      </c>
      <c r="T28" s="587">
        <f t="shared" si="9"/>
        <v>2.1348974398779674</v>
      </c>
      <c r="U28" s="573"/>
      <c r="V28" s="582">
        <f>'23solcasaad'!Q29</f>
        <v>1114</v>
      </c>
      <c r="W28" s="587">
        <f t="shared" si="10"/>
        <v>6.3920128528804225</v>
      </c>
      <c r="X28" s="573"/>
      <c r="Y28" s="582">
        <f>'23solcasaad'!X29</f>
        <v>1612</v>
      </c>
      <c r="Z28" s="588">
        <f t="shared" si="11"/>
        <v>31.927114280055456</v>
      </c>
      <c r="AA28" s="566"/>
      <c r="AB28" s="567">
        <f t="shared" si="12"/>
        <v>19</v>
      </c>
      <c r="AC28" s="567">
        <v>18</v>
      </c>
      <c r="AD28" s="567">
        <f t="shared" si="13"/>
        <v>15</v>
      </c>
      <c r="AE28" s="568" t="str">
        <f t="shared" si="2"/>
        <v>Navarra, Comunidad Foral de</v>
      </c>
      <c r="AF28" s="569">
        <f t="shared" si="3"/>
        <v>3.4962141041801322</v>
      </c>
      <c r="AG28" s="396"/>
      <c r="AH28" s="567">
        <f t="shared" si="14"/>
        <v>1</v>
      </c>
      <c r="AI28" s="567">
        <v>18</v>
      </c>
      <c r="AJ28" s="567">
        <f t="shared" si="15"/>
        <v>2</v>
      </c>
      <c r="AK28" s="568" t="str">
        <f t="shared" si="16"/>
        <v>Aragón</v>
      </c>
      <c r="AL28" s="569">
        <f t="shared" si="17"/>
        <v>1.112291445353996</v>
      </c>
      <c r="AM28" s="396"/>
      <c r="AN28" s="567">
        <f t="shared" si="18"/>
        <v>12</v>
      </c>
      <c r="AO28" s="567">
        <v>18</v>
      </c>
      <c r="AP28" s="567">
        <f t="shared" si="19"/>
        <v>15</v>
      </c>
      <c r="AQ28" s="568" t="str">
        <f t="shared" si="20"/>
        <v>Navarra, Comunidad Foral de</v>
      </c>
      <c r="AR28" s="569">
        <f t="shared" si="21"/>
        <v>4.5889964391393754</v>
      </c>
      <c r="AS28" s="396"/>
      <c r="AT28" s="567">
        <f t="shared" si="22"/>
        <v>15</v>
      </c>
      <c r="AU28" s="567">
        <v>18</v>
      </c>
      <c r="AV28" s="567">
        <f t="shared" si="23"/>
        <v>6</v>
      </c>
      <c r="AW28" s="568" t="str">
        <f t="shared" si="24"/>
        <v>Cantabria</v>
      </c>
      <c r="AX28" s="569">
        <f t="shared" si="25"/>
        <v>27.305284128640547</v>
      </c>
    </row>
    <row r="29" spans="1:50" s="329" customFormat="1" ht="3.75" customHeight="1" x14ac:dyDescent="0.3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18</v>
      </c>
      <c r="AE29" s="568" t="str">
        <f t="shared" si="2"/>
        <v>Ceuta y Melilla</v>
      </c>
      <c r="AF29" s="569">
        <f t="shared" si="3"/>
        <v>3.4512465276556843</v>
      </c>
      <c r="AG29" s="396"/>
      <c r="AH29" s="396"/>
      <c r="AI29" s="396"/>
      <c r="AJ29" s="567">
        <f>MATCH(AI30,AH$11:AH$30,0)</f>
        <v>15</v>
      </c>
      <c r="AK29" s="568" t="str">
        <f t="shared" si="16"/>
        <v>Navarra, Comunidad Foral de</v>
      </c>
      <c r="AL29" s="569">
        <f t="shared" si="17"/>
        <v>1.0528945809890435</v>
      </c>
      <c r="AM29" s="396"/>
      <c r="AN29" s="396"/>
      <c r="AO29" s="396"/>
      <c r="AP29" s="567">
        <f>MATCH(AO30,AN$11:AN$30,0)</f>
        <v>12</v>
      </c>
      <c r="AQ29" s="568" t="str">
        <f t="shared" si="20"/>
        <v>Galicia</v>
      </c>
      <c r="AR29" s="569">
        <f>INDEX(W$11:W$30,AP29,1)</f>
        <v>3.6122987862659564</v>
      </c>
      <c r="AS29" s="396"/>
      <c r="AT29" s="396"/>
      <c r="AU29" s="396"/>
      <c r="AV29" s="567">
        <f>MATCH(AU30,AT$11:AT$30,0)</f>
        <v>12</v>
      </c>
      <c r="AW29" s="568" t="str">
        <f t="shared" si="24"/>
        <v>Galicia</v>
      </c>
      <c r="AX29" s="569">
        <f t="shared" si="25"/>
        <v>21.881722182387069</v>
      </c>
    </row>
    <row r="30" spans="1:50" s="329" customFormat="1" ht="18" customHeight="1" x14ac:dyDescent="0.35">
      <c r="B30" s="548" t="s">
        <v>0</v>
      </c>
      <c r="C30" s="320"/>
      <c r="D30" s="549">
        <f>SUM(D11:D28)</f>
        <v>49128297</v>
      </c>
      <c r="E30" s="546">
        <f>SUM(E11:E28)</f>
        <v>100.00000000000003</v>
      </c>
      <c r="F30" s="320"/>
      <c r="G30" s="549">
        <f>SUM(G11:G28)</f>
        <v>38949672</v>
      </c>
      <c r="H30" s="550">
        <f>SUM(H11:H28)</f>
        <v>100</v>
      </c>
      <c r="I30" s="320"/>
      <c r="J30" s="549">
        <f>SUM(J11:J28)</f>
        <v>7147622</v>
      </c>
      <c r="K30" s="550">
        <f>SUM(K11:K28)</f>
        <v>99.999999999999986</v>
      </c>
      <c r="L30" s="320"/>
      <c r="M30" s="549">
        <f>SUM(M11:M28)</f>
        <v>3031003</v>
      </c>
      <c r="N30" s="550">
        <f>SUM(N11:N28)</f>
        <v>100</v>
      </c>
      <c r="O30" s="320"/>
      <c r="P30" s="549">
        <f>SUM(P11:P28)</f>
        <v>2334578</v>
      </c>
      <c r="Q30" s="545">
        <f>P30*100/D30</f>
        <v>4.7520027001953684</v>
      </c>
      <c r="R30" s="320"/>
      <c r="S30" s="549">
        <f>SUM(S11:S28)</f>
        <v>608021</v>
      </c>
      <c r="T30" s="546">
        <f>S30*100/G30</f>
        <v>1.5610426706545821</v>
      </c>
      <c r="U30" s="320"/>
      <c r="V30" s="549">
        <f>SUM(V11:V28)</f>
        <v>511987</v>
      </c>
      <c r="W30" s="546">
        <f>V30*100/J30</f>
        <v>7.1630396794906055</v>
      </c>
      <c r="X30" s="320"/>
      <c r="Y30" s="549">
        <f>SUM(Y11:Y28)</f>
        <v>1214570</v>
      </c>
      <c r="Z30" s="551">
        <f>Y30*100/M30</f>
        <v>40.071553871771158</v>
      </c>
      <c r="AA30" s="566"/>
      <c r="AB30" s="567">
        <f>_xlfn.RANK.EQ(Q30,Q$11:Q$30,0)</f>
        <v>8</v>
      </c>
      <c r="AC30" s="567">
        <v>19</v>
      </c>
      <c r="AD30" s="396"/>
      <c r="AE30" s="396"/>
      <c r="AF30" s="589"/>
      <c r="AG30" s="396"/>
      <c r="AH30" s="567">
        <f t="shared" si="14"/>
        <v>8</v>
      </c>
      <c r="AI30" s="567">
        <v>19</v>
      </c>
      <c r="AJ30" s="396"/>
      <c r="AK30" s="396"/>
      <c r="AL30" s="589"/>
      <c r="AM30" s="396"/>
      <c r="AN30" s="567">
        <f t="shared" si="18"/>
        <v>7</v>
      </c>
      <c r="AO30" s="567">
        <v>19</v>
      </c>
      <c r="AP30" s="396"/>
      <c r="AQ30" s="396"/>
      <c r="AR30" s="589"/>
      <c r="AS30" s="396"/>
      <c r="AT30" s="567">
        <f t="shared" si="22"/>
        <v>8</v>
      </c>
      <c r="AU30" s="567">
        <v>19</v>
      </c>
      <c r="AV30" s="396"/>
      <c r="AW30" s="396"/>
      <c r="AX30" s="589"/>
    </row>
    <row r="31" spans="1:50" s="329" customFormat="1" ht="5.25" customHeight="1" x14ac:dyDescent="0.25">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5">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5">
      <c r="B33" s="1519" t="s">
        <v>170</v>
      </c>
      <c r="C33" s="1519"/>
      <c r="D33" s="1519"/>
      <c r="E33" s="1519"/>
      <c r="F33" s="1519"/>
      <c r="G33" s="1519"/>
      <c r="H33" s="1519"/>
      <c r="I33" s="1519"/>
      <c r="J33" s="1519"/>
      <c r="K33" s="1519"/>
      <c r="L33" s="1519"/>
      <c r="M33" s="1519"/>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5">
      <c r="B34" s="1520"/>
      <c r="C34" s="1520"/>
      <c r="D34" s="1520"/>
      <c r="E34" s="1520"/>
      <c r="F34" s="1520"/>
      <c r="G34" s="1520"/>
      <c r="H34" s="1520"/>
      <c r="I34" s="1520"/>
      <c r="J34" s="1520"/>
      <c r="K34" s="1520"/>
      <c r="L34" s="1520"/>
      <c r="M34" s="1520"/>
      <c r="N34" s="1520"/>
      <c r="O34" s="1520"/>
      <c r="P34" s="1520"/>
    </row>
    <row r="35" spans="2:50" s="329" customFormat="1" ht="4.5" customHeight="1" x14ac:dyDescent="0.25">
      <c r="B35" s="1442"/>
      <c r="C35" s="1442"/>
      <c r="D35" s="1442"/>
      <c r="E35" s="1442"/>
      <c r="F35" s="1442"/>
      <c r="G35" s="1442"/>
      <c r="H35" s="1442"/>
      <c r="I35" s="1442"/>
      <c r="J35" s="1442"/>
      <c r="K35" s="1442"/>
      <c r="L35" s="1442"/>
      <c r="M35" s="1442"/>
      <c r="N35" s="1442"/>
      <c r="O35" s="1442"/>
      <c r="P35" s="1442"/>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5">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5">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5">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5">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5">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5">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5">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5">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5">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5">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5">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5">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5">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5">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5">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70"/>
  <sheetViews>
    <sheetView zoomScaleNormal="100" workbookViewId="0"/>
  </sheetViews>
  <sheetFormatPr baseColWidth="10" defaultColWidth="11.453125" defaultRowHeight="14.5" x14ac:dyDescent="0.25"/>
  <cols>
    <col min="1" max="1" width="2.81640625" style="333" customWidth="1"/>
    <col min="2" max="2" width="32.26953125" style="333" customWidth="1"/>
    <col min="3" max="3" width="0.54296875" style="333" customWidth="1"/>
    <col min="4" max="4" width="12.1796875"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 style="333" customWidth="1"/>
    <col min="12" max="12" width="8.453125" style="333" customWidth="1"/>
    <col min="13" max="13" width="5" style="333" customWidth="1"/>
    <col min="14" max="14" width="8.1796875" style="333" customWidth="1"/>
    <col min="15" max="15" width="6.26953125" style="333" customWidth="1"/>
    <col min="16" max="16" width="8.26953125" style="333" customWidth="1"/>
    <col min="17" max="17" width="6.54296875" style="333" customWidth="1"/>
    <col min="18" max="18" width="9" style="333" customWidth="1"/>
    <col min="19" max="19" width="5.81640625" style="333" customWidth="1"/>
    <col min="20" max="20" width="8.81640625" style="333" customWidth="1"/>
    <col min="21" max="21" width="7" style="333" customWidth="1"/>
    <col min="22" max="22" width="7.26953125" style="333" customWidth="1"/>
    <col min="23" max="23" width="3.54296875" style="333" customWidth="1"/>
    <col min="24" max="25" width="2.453125" style="596" bestFit="1" customWidth="1"/>
    <col min="26" max="26" width="4.81640625" style="596" customWidth="1"/>
    <col min="27" max="27" width="10.7265625" style="1328" bestFit="1" customWidth="1"/>
    <col min="28" max="28" width="8.1796875" style="396" bestFit="1" customWidth="1"/>
    <col min="29" max="29" width="8.453125" style="396" bestFit="1" customWidth="1"/>
    <col min="30" max="30" width="4.26953125" style="596" bestFit="1" customWidth="1"/>
    <col min="31" max="31" width="2.453125" style="333" bestFit="1" customWidth="1"/>
    <col min="32" max="32" width="4.26953125" style="333" bestFit="1" customWidth="1"/>
    <col min="33" max="33" width="8.453125" style="333" bestFit="1" customWidth="1"/>
    <col min="34" max="34" width="4.26953125" style="333" bestFit="1" customWidth="1"/>
    <col min="35" max="16384" width="11.453125" style="333"/>
  </cols>
  <sheetData>
    <row r="1" spans="1:34" s="340" customFormat="1" x14ac:dyDescent="0.25">
      <c r="B1" s="311"/>
      <c r="C1" s="341"/>
      <c r="E1" s="341"/>
      <c r="F1" s="342" t="s">
        <v>135</v>
      </c>
      <c r="G1" s="342"/>
      <c r="H1" s="342"/>
      <c r="I1" s="342" t="s">
        <v>16</v>
      </c>
      <c r="X1" s="598"/>
      <c r="Y1" s="598"/>
      <c r="Z1" s="598"/>
      <c r="AA1" s="1105"/>
      <c r="AB1" s="342"/>
      <c r="AC1" s="342"/>
      <c r="AD1" s="598"/>
    </row>
    <row r="2" spans="1:34" s="343" customFormat="1" x14ac:dyDescent="0.35">
      <c r="B2" s="1453"/>
      <c r="C2" s="1453"/>
      <c r="X2" s="599"/>
      <c r="Y2" s="599"/>
      <c r="Z2" s="599"/>
      <c r="AA2" s="1394"/>
      <c r="AB2" s="556"/>
      <c r="AC2" s="556"/>
      <c r="AD2" s="599"/>
    </row>
    <row r="3" spans="1:34" s="345" customFormat="1" ht="32.25" customHeight="1" x14ac:dyDescent="0.25">
      <c r="B3" s="1454"/>
      <c r="C3" s="1454"/>
      <c r="X3" s="599"/>
      <c r="Y3" s="599"/>
      <c r="Z3" s="599"/>
      <c r="AA3" s="1394"/>
      <c r="AB3" s="556"/>
      <c r="AC3" s="556"/>
      <c r="AD3" s="599"/>
    </row>
    <row r="4" spans="1:34" s="492" customFormat="1" ht="19.5" customHeight="1" x14ac:dyDescent="0.25">
      <c r="A4" s="1525" t="s">
        <v>396</v>
      </c>
      <c r="B4" s="1525"/>
      <c r="C4" s="1525"/>
      <c r="D4" s="1525"/>
      <c r="E4" s="1525"/>
      <c r="F4" s="1525"/>
      <c r="G4" s="1525"/>
      <c r="H4" s="1525"/>
      <c r="I4" s="1525"/>
      <c r="J4" s="1525"/>
      <c r="K4" s="1525"/>
      <c r="L4" s="1525"/>
      <c r="M4" s="1525"/>
      <c r="N4" s="1525"/>
      <c r="O4" s="1525"/>
      <c r="P4" s="1525"/>
      <c r="Q4" s="1525"/>
      <c r="R4" s="1525"/>
      <c r="S4" s="1525"/>
      <c r="T4" s="1525"/>
      <c r="U4" s="1525"/>
      <c r="V4" s="1525"/>
      <c r="Z4" s="599"/>
      <c r="AA4" s="1394"/>
      <c r="AB4" s="556"/>
      <c r="AC4" s="556"/>
      <c r="AD4" s="599"/>
    </row>
    <row r="5" spans="1:34" s="492" customFormat="1" ht="15.5" x14ac:dyDescent="0.25">
      <c r="B5" s="1481" t="str">
        <f>porsaad!$B$6</f>
        <v>Situación a 28 de febrero de 2026</v>
      </c>
      <c r="C5" s="1481"/>
      <c r="D5" s="1481"/>
      <c r="E5" s="1481"/>
      <c r="F5" s="1481"/>
      <c r="G5" s="1481"/>
      <c r="H5" s="1481"/>
      <c r="I5" s="1481"/>
      <c r="J5" s="1481"/>
      <c r="K5" s="1481"/>
      <c r="L5" s="1481"/>
      <c r="M5" s="1481"/>
      <c r="N5" s="1481"/>
      <c r="O5" s="1481"/>
      <c r="P5" s="1481"/>
      <c r="Q5" s="1481"/>
      <c r="R5" s="1481"/>
      <c r="S5" s="1481"/>
      <c r="T5" s="1481"/>
      <c r="U5" s="1481"/>
      <c r="V5" s="1481"/>
      <c r="Z5" s="599"/>
      <c r="AA5" s="1394"/>
      <c r="AB5" s="556"/>
      <c r="AC5" s="556"/>
      <c r="AD5" s="599"/>
    </row>
    <row r="6" spans="1:34" s="492" customFormat="1" ht="6" customHeight="1" x14ac:dyDescent="0.25">
      <c r="Z6" s="599"/>
      <c r="AA6" s="1394"/>
      <c r="AB6" s="556"/>
      <c r="AC6" s="556"/>
      <c r="AD6" s="599"/>
    </row>
    <row r="7" spans="1:34" s="437" customFormat="1" ht="7.5" customHeight="1" x14ac:dyDescent="0.25">
      <c r="A7" s="488"/>
      <c r="B7" s="1457" t="s">
        <v>12</v>
      </c>
      <c r="D7" s="1482" t="s">
        <v>13</v>
      </c>
      <c r="E7" s="593"/>
      <c r="F7" s="1522"/>
      <c r="G7" s="1522"/>
      <c r="H7" s="489"/>
      <c r="I7" s="445"/>
      <c r="J7" s="445"/>
      <c r="K7" s="445"/>
      <c r="L7" s="445"/>
      <c r="M7" s="489"/>
      <c r="N7" s="489"/>
      <c r="O7" s="489"/>
      <c r="P7" s="489"/>
      <c r="Q7" s="489"/>
      <c r="R7" s="489"/>
      <c r="S7" s="594"/>
      <c r="T7" s="489"/>
      <c r="U7" s="489"/>
      <c r="V7" s="595"/>
      <c r="Z7" s="1261"/>
      <c r="AA7" s="1395"/>
      <c r="AB7" s="513"/>
      <c r="AC7" s="513"/>
      <c r="AD7" s="1261"/>
    </row>
    <row r="8" spans="1:34" s="437" customFormat="1" ht="15" customHeight="1" x14ac:dyDescent="0.25">
      <c r="A8" s="488"/>
      <c r="B8" s="1458"/>
      <c r="D8" s="1521"/>
      <c r="F8" s="1482" t="s">
        <v>241</v>
      </c>
      <c r="G8" s="1483"/>
      <c r="I8" s="1482" t="s">
        <v>242</v>
      </c>
      <c r="J8" s="1484"/>
      <c r="K8" s="1530" t="s">
        <v>371</v>
      </c>
      <c r="L8" s="1531"/>
      <c r="M8" s="1531"/>
      <c r="N8" s="1531"/>
      <c r="O8" s="1531"/>
      <c r="P8" s="1531"/>
      <c r="Q8" s="1531"/>
      <c r="R8" s="1531"/>
      <c r="S8" s="1531"/>
      <c r="T8" s="1531"/>
      <c r="U8" s="1531"/>
      <c r="V8" s="1532"/>
      <c r="Z8" s="1261"/>
      <c r="AA8" s="1395"/>
      <c r="AB8" s="513"/>
      <c r="AC8" s="513"/>
      <c r="AD8" s="1261"/>
    </row>
    <row r="9" spans="1:34" s="437" customFormat="1" ht="25.5" customHeight="1" x14ac:dyDescent="0.25">
      <c r="A9" s="488"/>
      <c r="B9" s="1458"/>
      <c r="D9" s="1493"/>
      <c r="E9" s="491"/>
      <c r="F9" s="1523"/>
      <c r="G9" s="1524"/>
      <c r="I9" s="1523"/>
      <c r="J9" s="1529"/>
      <c r="K9" s="1526" t="s">
        <v>372</v>
      </c>
      <c r="L9" s="1527"/>
      <c r="M9" s="1526" t="s">
        <v>373</v>
      </c>
      <c r="N9" s="1528"/>
      <c r="O9" s="1526" t="s">
        <v>374</v>
      </c>
      <c r="P9" s="1527"/>
      <c r="Q9" s="1534" t="s">
        <v>375</v>
      </c>
      <c r="R9" s="1534"/>
      <c r="S9" s="1535" t="s">
        <v>376</v>
      </c>
      <c r="T9" s="1536"/>
      <c r="U9" s="1537" t="s">
        <v>377</v>
      </c>
      <c r="V9" s="1538"/>
      <c r="Z9" s="1261"/>
      <c r="AA9" s="1395"/>
      <c r="AB9" s="513"/>
      <c r="AC9" s="513"/>
      <c r="AD9" s="1261"/>
    </row>
    <row r="10" spans="1:34" s="437" customFormat="1" ht="39" x14ac:dyDescent="0.25">
      <c r="A10" s="488"/>
      <c r="B10" s="1459"/>
      <c r="D10" s="600" t="s">
        <v>9</v>
      </c>
      <c r="E10" s="493"/>
      <c r="F10" s="455" t="s">
        <v>9</v>
      </c>
      <c r="G10" s="401" t="s">
        <v>211</v>
      </c>
      <c r="H10" s="494"/>
      <c r="I10" s="400" t="s">
        <v>9</v>
      </c>
      <c r="J10" s="406" t="s">
        <v>211</v>
      </c>
      <c r="K10" s="601" t="s">
        <v>9</v>
      </c>
      <c r="L10" s="403" t="s">
        <v>378</v>
      </c>
      <c r="M10" s="405" t="s">
        <v>9</v>
      </c>
      <c r="N10" s="403" t="s">
        <v>378</v>
      </c>
      <c r="O10" s="407" t="s">
        <v>9</v>
      </c>
      <c r="P10" s="403" t="s">
        <v>378</v>
      </c>
      <c r="Q10" s="406" t="s">
        <v>9</v>
      </c>
      <c r="R10" s="735" t="s">
        <v>378</v>
      </c>
      <c r="S10" s="406" t="s">
        <v>9</v>
      </c>
      <c r="T10" s="736" t="s">
        <v>378</v>
      </c>
      <c r="U10" s="407" t="s">
        <v>9</v>
      </c>
      <c r="V10" s="735" t="s">
        <v>378</v>
      </c>
      <c r="Z10" s="1261"/>
      <c r="AA10" s="1396" t="s">
        <v>207</v>
      </c>
      <c r="AB10" s="1397" t="s">
        <v>379</v>
      </c>
      <c r="AC10" s="1398" t="s">
        <v>380</v>
      </c>
      <c r="AD10" s="1261"/>
    </row>
    <row r="11" spans="1:34" s="328" customFormat="1" ht="8.25" customHeight="1" x14ac:dyDescent="0.25">
      <c r="A11" s="326"/>
      <c r="B11" s="327"/>
      <c r="D11" s="327"/>
      <c r="F11" s="327"/>
      <c r="G11" s="327"/>
      <c r="I11" s="327"/>
      <c r="J11" s="327"/>
      <c r="K11" s="319"/>
      <c r="L11" s="348"/>
      <c r="M11" s="329"/>
      <c r="N11" s="329"/>
      <c r="O11" s="329"/>
      <c r="P11" s="329"/>
      <c r="Q11" s="329"/>
      <c r="R11" s="329"/>
      <c r="S11" s="329"/>
      <c r="T11" s="329"/>
      <c r="U11" s="329"/>
      <c r="V11" s="329"/>
      <c r="X11" s="596"/>
      <c r="Y11" s="596"/>
      <c r="Z11" s="596"/>
      <c r="AA11" s="1396">
        <v>44286</v>
      </c>
      <c r="AB11" s="1397">
        <v>27728</v>
      </c>
      <c r="AC11" s="1397">
        <v>26286</v>
      </c>
      <c r="AD11" s="596"/>
    </row>
    <row r="12" spans="1:34" s="331" customFormat="1" x14ac:dyDescent="0.35">
      <c r="A12" s="330"/>
      <c r="B12" s="349" t="s">
        <v>8</v>
      </c>
      <c r="C12" s="350"/>
      <c r="D12" s="605">
        <v>463883</v>
      </c>
      <c r="E12" s="350"/>
      <c r="F12" s="355">
        <v>11467</v>
      </c>
      <c r="G12" s="358">
        <v>2.4719595242765955</v>
      </c>
      <c r="H12" s="350"/>
      <c r="I12" s="355">
        <v>7433</v>
      </c>
      <c r="J12" s="358">
        <v>1.602343694422947</v>
      </c>
      <c r="K12" s="355">
        <v>6790</v>
      </c>
      <c r="L12" s="358">
        <v>91.349387864926683</v>
      </c>
      <c r="M12" s="355">
        <v>40</v>
      </c>
      <c r="N12" s="358">
        <v>0.53814072379927358</v>
      </c>
      <c r="O12" s="355">
        <v>0</v>
      </c>
      <c r="P12" s="358">
        <v>0</v>
      </c>
      <c r="Q12" s="355">
        <v>336</v>
      </c>
      <c r="R12" s="358">
        <v>4.5203820799138974</v>
      </c>
      <c r="S12" s="355">
        <v>23</v>
      </c>
      <c r="T12" s="358">
        <v>0.30943091618458229</v>
      </c>
      <c r="U12" s="355">
        <v>244</v>
      </c>
      <c r="V12" s="358">
        <v>3.2826584151755682</v>
      </c>
      <c r="X12" s="606"/>
      <c r="Y12" s="606"/>
      <c r="Z12" s="606"/>
      <c r="AA12" s="1396">
        <v>44316</v>
      </c>
      <c r="AB12" s="1397">
        <v>26001</v>
      </c>
      <c r="AC12" s="1397">
        <v>20329</v>
      </c>
      <c r="AD12" s="606"/>
      <c r="AE12" s="360"/>
      <c r="AF12" s="360"/>
      <c r="AG12" s="361"/>
      <c r="AH12" s="607"/>
    </row>
    <row r="13" spans="1:34" s="331" customFormat="1" x14ac:dyDescent="0.35">
      <c r="A13" s="330"/>
      <c r="B13" s="363" t="s">
        <v>7</v>
      </c>
      <c r="C13" s="350"/>
      <c r="D13" s="608">
        <v>61626</v>
      </c>
      <c r="E13" s="350"/>
      <c r="F13" s="368">
        <v>1232</v>
      </c>
      <c r="G13" s="372">
        <v>1.999156200305066</v>
      </c>
      <c r="H13" s="350"/>
      <c r="I13" s="368">
        <v>1178</v>
      </c>
      <c r="J13" s="372">
        <v>1.9115308473696166</v>
      </c>
      <c r="K13" s="368">
        <v>1070</v>
      </c>
      <c r="L13" s="372">
        <v>90.831918505942284</v>
      </c>
      <c r="M13" s="368">
        <v>13</v>
      </c>
      <c r="N13" s="372">
        <v>1.1035653650254669</v>
      </c>
      <c r="O13" s="368">
        <v>0</v>
      </c>
      <c r="P13" s="372">
        <v>0</v>
      </c>
      <c r="Q13" s="368">
        <v>40</v>
      </c>
      <c r="R13" s="372">
        <v>3.3955857385398982</v>
      </c>
      <c r="S13" s="368">
        <v>2</v>
      </c>
      <c r="T13" s="372">
        <v>0.1697792869269949</v>
      </c>
      <c r="U13" s="368">
        <v>53</v>
      </c>
      <c r="V13" s="372">
        <v>4.4991511035653655</v>
      </c>
      <c r="X13" s="606"/>
      <c r="Y13" s="606"/>
      <c r="Z13" s="606"/>
      <c r="AA13" s="1396">
        <v>44347</v>
      </c>
      <c r="AB13" s="1397">
        <v>27218</v>
      </c>
      <c r="AC13" s="1397">
        <v>17469</v>
      </c>
      <c r="AD13" s="606"/>
      <c r="AE13" s="360"/>
      <c r="AF13" s="360"/>
      <c r="AG13" s="361"/>
      <c r="AH13" s="607"/>
    </row>
    <row r="14" spans="1:34" s="331" customFormat="1" x14ac:dyDescent="0.35">
      <c r="A14" s="330"/>
      <c r="B14" s="363" t="s">
        <v>37</v>
      </c>
      <c r="C14" s="350"/>
      <c r="D14" s="608">
        <v>49598</v>
      </c>
      <c r="E14" s="350"/>
      <c r="F14" s="368">
        <v>1157</v>
      </c>
      <c r="G14" s="372">
        <v>2.3327553530384288</v>
      </c>
      <c r="H14" s="350"/>
      <c r="I14" s="368">
        <v>1149</v>
      </c>
      <c r="J14" s="372">
        <v>2.3166256703899353</v>
      </c>
      <c r="K14" s="368">
        <v>897</v>
      </c>
      <c r="L14" s="372">
        <v>78.067885117493475</v>
      </c>
      <c r="M14" s="368">
        <v>1</v>
      </c>
      <c r="N14" s="372">
        <v>8.7032201914708437E-2</v>
      </c>
      <c r="O14" s="368">
        <v>0</v>
      </c>
      <c r="P14" s="372">
        <v>0</v>
      </c>
      <c r="Q14" s="368">
        <v>1</v>
      </c>
      <c r="R14" s="372">
        <v>8.7032201914708437E-2</v>
      </c>
      <c r="S14" s="368">
        <v>1</v>
      </c>
      <c r="T14" s="372">
        <v>8.7032201914708437E-2</v>
      </c>
      <c r="U14" s="368">
        <v>249</v>
      </c>
      <c r="V14" s="372">
        <v>21.671018276762403</v>
      </c>
      <c r="X14" s="606"/>
      <c r="Y14" s="606"/>
      <c r="Z14" s="606"/>
      <c r="AA14" s="1396">
        <v>44377</v>
      </c>
      <c r="AB14" s="1397">
        <v>28579</v>
      </c>
      <c r="AC14" s="1397">
        <v>20931</v>
      </c>
      <c r="AD14" s="606"/>
      <c r="AE14" s="360"/>
      <c r="AF14" s="360"/>
      <c r="AG14" s="361"/>
      <c r="AH14" s="607"/>
    </row>
    <row r="15" spans="1:34" s="331" customFormat="1" x14ac:dyDescent="0.35">
      <c r="A15" s="330"/>
      <c r="B15" s="363" t="s">
        <v>38</v>
      </c>
      <c r="C15" s="350"/>
      <c r="D15" s="608">
        <v>50699</v>
      </c>
      <c r="E15" s="350"/>
      <c r="F15" s="368">
        <v>772</v>
      </c>
      <c r="G15" s="372">
        <v>1.5227124795360856</v>
      </c>
      <c r="H15" s="350"/>
      <c r="I15" s="368">
        <v>784</v>
      </c>
      <c r="J15" s="372">
        <v>1.5463815854356102</v>
      </c>
      <c r="K15" s="368">
        <v>692</v>
      </c>
      <c r="L15" s="372">
        <v>88.265306122448976</v>
      </c>
      <c r="M15" s="368">
        <v>17</v>
      </c>
      <c r="N15" s="372">
        <v>2.1683673469387754</v>
      </c>
      <c r="O15" s="368">
        <v>0</v>
      </c>
      <c r="P15" s="372">
        <v>0</v>
      </c>
      <c r="Q15" s="368">
        <v>2</v>
      </c>
      <c r="R15" s="372">
        <v>0.25510204081632654</v>
      </c>
      <c r="S15" s="368">
        <v>1</v>
      </c>
      <c r="T15" s="372">
        <v>0.12755102040816327</v>
      </c>
      <c r="U15" s="368">
        <v>72</v>
      </c>
      <c r="V15" s="372">
        <v>9.183673469387756</v>
      </c>
      <c r="X15" s="606"/>
      <c r="Y15" s="606"/>
      <c r="Z15" s="606"/>
      <c r="AA15" s="1396">
        <v>44408</v>
      </c>
      <c r="AB15" s="1397">
        <v>30723</v>
      </c>
      <c r="AC15" s="1397">
        <v>25882</v>
      </c>
      <c r="AD15" s="606"/>
      <c r="AE15" s="360"/>
      <c r="AF15" s="360"/>
      <c r="AG15" s="361"/>
      <c r="AH15" s="607"/>
    </row>
    <row r="16" spans="1:34" s="331" customFormat="1" x14ac:dyDescent="0.35">
      <c r="A16" s="330"/>
      <c r="B16" s="363" t="s">
        <v>6</v>
      </c>
      <c r="C16" s="350"/>
      <c r="D16" s="608">
        <v>82362</v>
      </c>
      <c r="E16" s="350"/>
      <c r="F16" s="368">
        <v>1669</v>
      </c>
      <c r="G16" s="372">
        <v>2.0264199509482528</v>
      </c>
      <c r="H16" s="350"/>
      <c r="I16" s="368">
        <v>1340</v>
      </c>
      <c r="J16" s="372">
        <v>1.6269638911148343</v>
      </c>
      <c r="K16" s="368">
        <v>1209</v>
      </c>
      <c r="L16" s="372">
        <v>90.223880597014926</v>
      </c>
      <c r="M16" s="368">
        <v>10</v>
      </c>
      <c r="N16" s="372">
        <v>0.74626865671641784</v>
      </c>
      <c r="O16" s="368">
        <v>0</v>
      </c>
      <c r="P16" s="372">
        <v>0</v>
      </c>
      <c r="Q16" s="368">
        <v>15</v>
      </c>
      <c r="R16" s="372">
        <v>1.1194029850746268</v>
      </c>
      <c r="S16" s="368">
        <v>15</v>
      </c>
      <c r="T16" s="372">
        <v>1.1194029850746268</v>
      </c>
      <c r="U16" s="368">
        <v>91</v>
      </c>
      <c r="V16" s="372">
        <v>6.7910447761194019</v>
      </c>
      <c r="X16" s="606"/>
      <c r="Y16" s="606"/>
      <c r="Z16" s="606"/>
      <c r="AA16" s="1396">
        <v>44439</v>
      </c>
      <c r="AB16" s="1397">
        <v>23332</v>
      </c>
      <c r="AC16" s="1397">
        <v>22391</v>
      </c>
      <c r="AD16" s="606"/>
      <c r="AE16" s="360"/>
      <c r="AF16" s="360"/>
      <c r="AG16" s="361"/>
      <c r="AH16" s="607"/>
    </row>
    <row r="17" spans="1:34" s="331" customFormat="1" x14ac:dyDescent="0.35">
      <c r="A17" s="330"/>
      <c r="B17" s="363" t="s">
        <v>5</v>
      </c>
      <c r="C17" s="350"/>
      <c r="D17" s="609">
        <v>22868</v>
      </c>
      <c r="E17" s="350"/>
      <c r="F17" s="377">
        <v>8</v>
      </c>
      <c r="G17" s="372">
        <v>3.4983382893125761E-2</v>
      </c>
      <c r="H17" s="350"/>
      <c r="I17" s="377">
        <v>559</v>
      </c>
      <c r="J17" s="372">
        <v>2.4444638796571629</v>
      </c>
      <c r="K17" s="377">
        <v>447</v>
      </c>
      <c r="L17" s="372">
        <v>79.964221824686945</v>
      </c>
      <c r="M17" s="377">
        <v>7</v>
      </c>
      <c r="N17" s="372">
        <v>1.2522361359570662</v>
      </c>
      <c r="O17" s="377">
        <v>0</v>
      </c>
      <c r="P17" s="372">
        <v>0</v>
      </c>
      <c r="Q17" s="377">
        <v>96</v>
      </c>
      <c r="R17" s="372">
        <v>17.173524150268335</v>
      </c>
      <c r="S17" s="377">
        <v>0</v>
      </c>
      <c r="T17" s="372">
        <v>0</v>
      </c>
      <c r="U17" s="377">
        <v>9</v>
      </c>
      <c r="V17" s="372">
        <v>1.6100178890876566</v>
      </c>
      <c r="X17" s="606"/>
      <c r="Y17" s="606"/>
      <c r="Z17" s="606"/>
      <c r="AA17" s="1396">
        <v>44469</v>
      </c>
      <c r="AB17" s="1397">
        <v>26490</v>
      </c>
      <c r="AC17" s="1397">
        <v>22335</v>
      </c>
      <c r="AD17" s="606"/>
      <c r="AE17" s="360"/>
      <c r="AF17" s="360"/>
      <c r="AG17" s="361"/>
      <c r="AH17" s="607"/>
    </row>
    <row r="18" spans="1:34" s="331" customFormat="1" x14ac:dyDescent="0.35">
      <c r="A18" s="330"/>
      <c r="B18" s="363" t="s">
        <v>4</v>
      </c>
      <c r="C18" s="350"/>
      <c r="D18" s="608">
        <v>160600</v>
      </c>
      <c r="E18" s="350"/>
      <c r="F18" s="368">
        <v>1543</v>
      </c>
      <c r="G18" s="372">
        <v>0.96077210460772111</v>
      </c>
      <c r="H18" s="350"/>
      <c r="I18" s="368">
        <v>2778</v>
      </c>
      <c r="J18" s="372">
        <v>1.7297633872976341</v>
      </c>
      <c r="K18" s="368">
        <v>2692</v>
      </c>
      <c r="L18" s="372">
        <v>96.904247660187181</v>
      </c>
      <c r="M18" s="368">
        <v>55</v>
      </c>
      <c r="N18" s="372">
        <v>1.9798416126709864</v>
      </c>
      <c r="O18" s="368">
        <v>2</v>
      </c>
      <c r="P18" s="372">
        <v>7.1994240460763137E-2</v>
      </c>
      <c r="Q18" s="368">
        <v>2</v>
      </c>
      <c r="R18" s="372">
        <v>7.1994240460763137E-2</v>
      </c>
      <c r="S18" s="368">
        <v>0</v>
      </c>
      <c r="T18" s="372">
        <v>0</v>
      </c>
      <c r="U18" s="368">
        <v>27</v>
      </c>
      <c r="V18" s="372">
        <v>0.97192224622030232</v>
      </c>
      <c r="X18" s="606"/>
      <c r="Y18" s="606"/>
      <c r="Z18" s="606"/>
      <c r="AA18" s="1396">
        <v>44500</v>
      </c>
      <c r="AB18" s="1397">
        <v>29231</v>
      </c>
      <c r="AC18" s="1397">
        <v>19576</v>
      </c>
      <c r="AD18" s="606"/>
      <c r="AE18" s="360"/>
      <c r="AF18" s="360"/>
      <c r="AG18" s="361"/>
      <c r="AH18" s="607"/>
    </row>
    <row r="19" spans="1:34" s="331" customFormat="1" x14ac:dyDescent="0.35">
      <c r="A19" s="330"/>
      <c r="B19" s="363" t="s">
        <v>40</v>
      </c>
      <c r="C19" s="350"/>
      <c r="D19" s="608">
        <v>103777</v>
      </c>
      <c r="E19" s="350"/>
      <c r="F19" s="368">
        <v>1852</v>
      </c>
      <c r="G19" s="372">
        <v>1.7845958160285997</v>
      </c>
      <c r="H19" s="350"/>
      <c r="I19" s="368">
        <v>2147</v>
      </c>
      <c r="J19" s="372">
        <v>2.0688591884521617</v>
      </c>
      <c r="K19" s="368">
        <v>1696</v>
      </c>
      <c r="L19" s="372">
        <v>78.99394503959013</v>
      </c>
      <c r="M19" s="368">
        <v>24</v>
      </c>
      <c r="N19" s="372">
        <v>1.1178388448998604</v>
      </c>
      <c r="O19" s="368">
        <v>9</v>
      </c>
      <c r="P19" s="372">
        <v>0.41918956683744757</v>
      </c>
      <c r="Q19" s="368">
        <v>28</v>
      </c>
      <c r="R19" s="372">
        <v>1.3041453190498371</v>
      </c>
      <c r="S19" s="368">
        <v>0</v>
      </c>
      <c r="T19" s="372">
        <v>0</v>
      </c>
      <c r="U19" s="368">
        <v>390</v>
      </c>
      <c r="V19" s="372">
        <v>18.164881229622729</v>
      </c>
      <c r="X19" s="606"/>
      <c r="Y19" s="606"/>
      <c r="Z19" s="606"/>
      <c r="AA19" s="1396">
        <v>44530</v>
      </c>
      <c r="AB19" s="1397">
        <v>29856</v>
      </c>
      <c r="AC19" s="1397">
        <v>21916</v>
      </c>
      <c r="AD19" s="606"/>
      <c r="AE19" s="360"/>
      <c r="AF19" s="360"/>
      <c r="AG19" s="361"/>
      <c r="AH19" s="607"/>
    </row>
    <row r="20" spans="1:34" s="331" customFormat="1" x14ac:dyDescent="0.35">
      <c r="A20" s="330"/>
      <c r="B20" s="363" t="s">
        <v>41</v>
      </c>
      <c r="C20" s="350"/>
      <c r="D20" s="608">
        <v>420846</v>
      </c>
      <c r="E20" s="350"/>
      <c r="F20" s="368">
        <v>7488</v>
      </c>
      <c r="G20" s="372">
        <v>1.7792731783122566</v>
      </c>
      <c r="H20" s="350"/>
      <c r="I20" s="368">
        <v>7415</v>
      </c>
      <c r="J20" s="372">
        <v>1.7619271657565951</v>
      </c>
      <c r="K20" s="368">
        <v>6131</v>
      </c>
      <c r="L20" s="372">
        <v>82.683749157113965</v>
      </c>
      <c r="M20" s="368">
        <v>100</v>
      </c>
      <c r="N20" s="372">
        <v>1.3486176668914363</v>
      </c>
      <c r="O20" s="368">
        <v>727</v>
      </c>
      <c r="P20" s="372">
        <v>9.8044504383007425</v>
      </c>
      <c r="Q20" s="368">
        <v>0</v>
      </c>
      <c r="R20" s="372">
        <v>0</v>
      </c>
      <c r="S20" s="368">
        <v>244</v>
      </c>
      <c r="T20" s="372">
        <v>3.2906271072151041</v>
      </c>
      <c r="U20" s="368">
        <v>213</v>
      </c>
      <c r="V20" s="372">
        <v>2.8725556304787592</v>
      </c>
      <c r="X20" s="606"/>
      <c r="Y20" s="606"/>
      <c r="Z20" s="606"/>
      <c r="AA20" s="1396">
        <v>44561</v>
      </c>
      <c r="AB20" s="1397">
        <v>24104</v>
      </c>
      <c r="AC20" s="1397">
        <v>29010</v>
      </c>
      <c r="AD20" s="606"/>
      <c r="AE20" s="360"/>
      <c r="AF20" s="360"/>
      <c r="AG20" s="361"/>
      <c r="AH20" s="607"/>
    </row>
    <row r="21" spans="1:34" s="331" customFormat="1" x14ac:dyDescent="0.35">
      <c r="A21" s="330"/>
      <c r="B21" s="363" t="s">
        <v>3</v>
      </c>
      <c r="C21" s="350"/>
      <c r="D21" s="608">
        <v>239044</v>
      </c>
      <c r="E21" s="350"/>
      <c r="F21" s="368">
        <v>6961</v>
      </c>
      <c r="G21" s="372">
        <v>2.9120161978547885</v>
      </c>
      <c r="H21" s="350"/>
      <c r="I21" s="368">
        <v>3621</v>
      </c>
      <c r="J21" s="372">
        <v>1.5147838891584813</v>
      </c>
      <c r="K21" s="368">
        <v>3394</v>
      </c>
      <c r="L21" s="372">
        <v>93.731013532173435</v>
      </c>
      <c r="M21" s="368">
        <v>28</v>
      </c>
      <c r="N21" s="372">
        <v>0.7732670533001933</v>
      </c>
      <c r="O21" s="368">
        <v>0</v>
      </c>
      <c r="P21" s="372">
        <v>0</v>
      </c>
      <c r="Q21" s="368">
        <v>25</v>
      </c>
      <c r="R21" s="372">
        <v>0.69041701187517257</v>
      </c>
      <c r="S21" s="368">
        <v>29</v>
      </c>
      <c r="T21" s="372">
        <v>0.80088373377520028</v>
      </c>
      <c r="U21" s="368">
        <v>145</v>
      </c>
      <c r="V21" s="372">
        <v>4.0044186688760011</v>
      </c>
      <c r="X21" s="606"/>
      <c r="Y21" s="606"/>
      <c r="Z21" s="606"/>
      <c r="AA21" s="1396">
        <v>44592</v>
      </c>
      <c r="AB21" s="1397">
        <v>22642</v>
      </c>
      <c r="AC21" s="1397">
        <v>24609</v>
      </c>
      <c r="AD21" s="606"/>
      <c r="AE21" s="360"/>
      <c r="AF21" s="360"/>
      <c r="AG21" s="361"/>
      <c r="AH21" s="607"/>
    </row>
    <row r="22" spans="1:34" s="331" customFormat="1" x14ac:dyDescent="0.35">
      <c r="A22" s="330"/>
      <c r="B22" s="363" t="s">
        <v>2</v>
      </c>
      <c r="C22" s="350"/>
      <c r="D22" s="608">
        <v>61714</v>
      </c>
      <c r="E22" s="350"/>
      <c r="F22" s="368">
        <v>983</v>
      </c>
      <c r="G22" s="372">
        <v>1.5928314482937422</v>
      </c>
      <c r="H22" s="350"/>
      <c r="I22" s="368">
        <v>1180</v>
      </c>
      <c r="J22" s="372">
        <v>1.9120458891013385</v>
      </c>
      <c r="K22" s="368">
        <v>1063</v>
      </c>
      <c r="L22" s="372">
        <v>90.084745762711862</v>
      </c>
      <c r="M22" s="368">
        <v>15</v>
      </c>
      <c r="N22" s="372">
        <v>1.2711864406779663</v>
      </c>
      <c r="O22" s="368">
        <v>0</v>
      </c>
      <c r="P22" s="372">
        <v>0</v>
      </c>
      <c r="Q22" s="368">
        <v>16</v>
      </c>
      <c r="R22" s="372">
        <v>1.3559322033898304</v>
      </c>
      <c r="S22" s="368">
        <v>2</v>
      </c>
      <c r="T22" s="372">
        <v>0.16949152542372881</v>
      </c>
      <c r="U22" s="368">
        <v>84</v>
      </c>
      <c r="V22" s="372">
        <v>7.1186440677966107</v>
      </c>
      <c r="X22" s="606"/>
      <c r="Y22" s="606"/>
      <c r="Z22" s="606"/>
      <c r="AA22" s="1396">
        <v>44620</v>
      </c>
      <c r="AB22" s="1397">
        <v>24889</v>
      </c>
      <c r="AC22" s="1397">
        <v>26478</v>
      </c>
      <c r="AD22" s="606"/>
      <c r="AE22" s="360"/>
      <c r="AF22" s="360"/>
      <c r="AG22" s="361"/>
      <c r="AH22" s="607"/>
    </row>
    <row r="23" spans="1:34" s="331" customFormat="1" x14ac:dyDescent="0.35">
      <c r="A23" s="330"/>
      <c r="B23" s="363" t="s">
        <v>35</v>
      </c>
      <c r="C23" s="350"/>
      <c r="D23" s="608">
        <v>98981</v>
      </c>
      <c r="E23" s="350"/>
      <c r="F23" s="368">
        <v>1690</v>
      </c>
      <c r="G23" s="372">
        <v>1.7073983895899214</v>
      </c>
      <c r="H23" s="350"/>
      <c r="I23" s="368">
        <v>2344</v>
      </c>
      <c r="J23" s="372">
        <v>2.3681312575140683</v>
      </c>
      <c r="K23" s="368">
        <v>2110</v>
      </c>
      <c r="L23" s="372">
        <v>90.017064846416389</v>
      </c>
      <c r="M23" s="368">
        <v>14</v>
      </c>
      <c r="N23" s="372">
        <v>0.59726962457337884</v>
      </c>
      <c r="O23" s="368">
        <v>0</v>
      </c>
      <c r="P23" s="372">
        <v>0</v>
      </c>
      <c r="Q23" s="368">
        <v>9</v>
      </c>
      <c r="R23" s="372">
        <v>0.38395904436860068</v>
      </c>
      <c r="S23" s="368">
        <v>0</v>
      </c>
      <c r="T23" s="372">
        <v>0</v>
      </c>
      <c r="U23" s="368">
        <v>211</v>
      </c>
      <c r="V23" s="372">
        <v>9.0017064846416392</v>
      </c>
      <c r="X23" s="606"/>
      <c r="Y23" s="606"/>
      <c r="Z23" s="606"/>
      <c r="AA23" s="1396">
        <v>44651</v>
      </c>
      <c r="AB23" s="1397">
        <v>30256</v>
      </c>
      <c r="AC23" s="1397">
        <v>24903</v>
      </c>
      <c r="AD23" s="606"/>
      <c r="AE23" s="360"/>
      <c r="AF23" s="360"/>
      <c r="AG23" s="361"/>
      <c r="AH23" s="607"/>
    </row>
    <row r="24" spans="1:34" s="331" customFormat="1" x14ac:dyDescent="0.35">
      <c r="A24" s="330"/>
      <c r="B24" s="363" t="s">
        <v>42</v>
      </c>
      <c r="C24" s="350"/>
      <c r="D24" s="608">
        <v>278856</v>
      </c>
      <c r="E24" s="350"/>
      <c r="F24" s="368">
        <v>3794</v>
      </c>
      <c r="G24" s="372">
        <v>1.3605588547494047</v>
      </c>
      <c r="H24" s="350"/>
      <c r="I24" s="368">
        <v>5566</v>
      </c>
      <c r="J24" s="372">
        <v>1.9960122787388475</v>
      </c>
      <c r="K24" s="368">
        <v>3178</v>
      </c>
      <c r="L24" s="372">
        <v>57.096658282429033</v>
      </c>
      <c r="M24" s="368">
        <v>110</v>
      </c>
      <c r="N24" s="372">
        <v>1.9762845849802373</v>
      </c>
      <c r="O24" s="368">
        <v>0</v>
      </c>
      <c r="P24" s="372">
        <v>0</v>
      </c>
      <c r="Q24" s="368">
        <v>22</v>
      </c>
      <c r="R24" s="372">
        <v>0.39525691699604742</v>
      </c>
      <c r="S24" s="368">
        <v>0</v>
      </c>
      <c r="T24" s="372">
        <v>0</v>
      </c>
      <c r="U24" s="368">
        <v>2256</v>
      </c>
      <c r="V24" s="372">
        <v>40.531800215594686</v>
      </c>
      <c r="X24" s="606"/>
      <c r="Y24" s="606"/>
      <c r="Z24" s="606"/>
      <c r="AA24" s="1396">
        <v>44681</v>
      </c>
      <c r="AB24" s="1397">
        <v>32696</v>
      </c>
      <c r="AC24" s="1397">
        <v>22635</v>
      </c>
      <c r="AD24" s="606"/>
      <c r="AE24" s="360"/>
      <c r="AF24" s="360"/>
      <c r="AG24" s="361"/>
      <c r="AH24" s="607"/>
    </row>
    <row r="25" spans="1:34" x14ac:dyDescent="0.35">
      <c r="A25" s="332"/>
      <c r="B25" s="363" t="s">
        <v>43</v>
      </c>
      <c r="C25" s="350"/>
      <c r="D25" s="608">
        <v>74124</v>
      </c>
      <c r="E25" s="350"/>
      <c r="F25" s="368">
        <v>808</v>
      </c>
      <c r="G25" s="372">
        <v>1.0900652959905024</v>
      </c>
      <c r="H25" s="350"/>
      <c r="I25" s="368">
        <v>1134</v>
      </c>
      <c r="J25" s="372">
        <v>1.52986886838271</v>
      </c>
      <c r="K25" s="368">
        <v>829</v>
      </c>
      <c r="L25" s="372">
        <v>73.104056437389772</v>
      </c>
      <c r="M25" s="368">
        <v>15</v>
      </c>
      <c r="N25" s="372">
        <v>1.3227513227513228</v>
      </c>
      <c r="O25" s="368">
        <v>0</v>
      </c>
      <c r="P25" s="372">
        <v>0</v>
      </c>
      <c r="Q25" s="368">
        <v>207</v>
      </c>
      <c r="R25" s="372">
        <v>18.253968253968253</v>
      </c>
      <c r="S25" s="368">
        <v>33</v>
      </c>
      <c r="T25" s="372">
        <v>2.9100529100529098</v>
      </c>
      <c r="U25" s="368">
        <v>50</v>
      </c>
      <c r="V25" s="372">
        <v>4.409171075837742</v>
      </c>
      <c r="X25" s="606"/>
      <c r="Y25" s="606"/>
      <c r="Z25" s="606"/>
      <c r="AA25" s="1396">
        <v>44712</v>
      </c>
      <c r="AB25" s="1397">
        <v>38586</v>
      </c>
      <c r="AC25" s="1397">
        <v>22335</v>
      </c>
      <c r="AD25" s="606"/>
      <c r="AE25" s="360"/>
      <c r="AF25" s="360"/>
      <c r="AG25" s="361"/>
      <c r="AH25" s="607"/>
    </row>
    <row r="26" spans="1:34" s="331" customFormat="1" x14ac:dyDescent="0.35">
      <c r="B26" s="363" t="s">
        <v>44</v>
      </c>
      <c r="C26" s="350"/>
      <c r="D26" s="610">
        <v>23909</v>
      </c>
      <c r="E26" s="350"/>
      <c r="F26" s="377">
        <v>391</v>
      </c>
      <c r="G26" s="372">
        <v>1.6353674348571667</v>
      </c>
      <c r="H26" s="350"/>
      <c r="I26" s="377">
        <v>479</v>
      </c>
      <c r="J26" s="372">
        <v>2.0034296708352501</v>
      </c>
      <c r="K26" s="377">
        <v>451</v>
      </c>
      <c r="L26" s="372">
        <v>94.154488517745307</v>
      </c>
      <c r="M26" s="377">
        <v>4</v>
      </c>
      <c r="N26" s="372">
        <v>0.83507306889352806</v>
      </c>
      <c r="O26" s="377">
        <v>0</v>
      </c>
      <c r="P26" s="372">
        <v>0</v>
      </c>
      <c r="Q26" s="377">
        <v>0</v>
      </c>
      <c r="R26" s="372">
        <v>0</v>
      </c>
      <c r="S26" s="377">
        <v>0</v>
      </c>
      <c r="T26" s="372">
        <v>0</v>
      </c>
      <c r="U26" s="377">
        <v>24</v>
      </c>
      <c r="V26" s="372">
        <v>5.010438413361169</v>
      </c>
      <c r="X26" s="606"/>
      <c r="Y26" s="606"/>
      <c r="Z26" s="606"/>
      <c r="AA26" s="1396">
        <v>44742</v>
      </c>
      <c r="AB26" s="1397">
        <v>41750</v>
      </c>
      <c r="AC26" s="1397">
        <v>23105</v>
      </c>
      <c r="AD26" s="606"/>
      <c r="AE26" s="360"/>
      <c r="AF26" s="360"/>
      <c r="AG26" s="361"/>
      <c r="AH26" s="607"/>
    </row>
    <row r="27" spans="1:34" s="331" customFormat="1" x14ac:dyDescent="0.35">
      <c r="B27" s="363" t="s">
        <v>45</v>
      </c>
      <c r="C27" s="350"/>
      <c r="D27" s="610">
        <v>120741</v>
      </c>
      <c r="E27" s="350"/>
      <c r="F27" s="377">
        <v>1809</v>
      </c>
      <c r="G27" s="372">
        <v>1.4982483166447189</v>
      </c>
      <c r="H27" s="350"/>
      <c r="I27" s="377">
        <v>2342</v>
      </c>
      <c r="J27" s="372">
        <v>1.9396890865571761</v>
      </c>
      <c r="K27" s="377">
        <v>2273</v>
      </c>
      <c r="L27" s="372">
        <v>97.05380017079419</v>
      </c>
      <c r="M27" s="377">
        <v>32</v>
      </c>
      <c r="N27" s="372">
        <v>1.3663535439795047</v>
      </c>
      <c r="O27" s="377">
        <v>0</v>
      </c>
      <c r="P27" s="372">
        <v>0</v>
      </c>
      <c r="Q27" s="377">
        <v>5</v>
      </c>
      <c r="R27" s="372">
        <v>0.2134927412467976</v>
      </c>
      <c r="S27" s="377">
        <v>13</v>
      </c>
      <c r="T27" s="372">
        <v>0.5550811272416738</v>
      </c>
      <c r="U27" s="377">
        <v>19</v>
      </c>
      <c r="V27" s="372">
        <v>0.8112724167378309</v>
      </c>
      <c r="X27" s="606"/>
      <c r="Y27" s="606"/>
      <c r="Z27" s="606"/>
      <c r="AA27" s="1396">
        <v>44773</v>
      </c>
      <c r="AB27" s="1397">
        <v>30827</v>
      </c>
      <c r="AC27" s="1397">
        <v>22962</v>
      </c>
      <c r="AD27" s="606"/>
      <c r="AE27" s="360"/>
      <c r="AF27" s="360"/>
      <c r="AG27" s="361"/>
      <c r="AH27" s="607"/>
    </row>
    <row r="28" spans="1:34" s="331" customFormat="1" x14ac:dyDescent="0.35">
      <c r="B28" s="363" t="s">
        <v>46</v>
      </c>
      <c r="C28" s="350"/>
      <c r="D28" s="610">
        <v>15061</v>
      </c>
      <c r="E28" s="350"/>
      <c r="F28" s="377">
        <v>397</v>
      </c>
      <c r="G28" s="383">
        <v>2.6359471482637278</v>
      </c>
      <c r="H28" s="350"/>
      <c r="I28" s="377">
        <v>338</v>
      </c>
      <c r="J28" s="383">
        <v>2.2442068919726448</v>
      </c>
      <c r="K28" s="377">
        <v>90</v>
      </c>
      <c r="L28" s="383">
        <v>26.627218934911244</v>
      </c>
      <c r="M28" s="377">
        <v>3</v>
      </c>
      <c r="N28" s="383">
        <v>0.8875739644970414</v>
      </c>
      <c r="O28" s="377">
        <v>197</v>
      </c>
      <c r="P28" s="383">
        <v>58.284023668639051</v>
      </c>
      <c r="Q28" s="377">
        <v>0</v>
      </c>
      <c r="R28" s="383">
        <v>0</v>
      </c>
      <c r="S28" s="377">
        <v>0</v>
      </c>
      <c r="T28" s="383">
        <v>0</v>
      </c>
      <c r="U28" s="377">
        <v>48</v>
      </c>
      <c r="V28" s="383">
        <v>14.201183431952662</v>
      </c>
      <c r="X28" s="606"/>
      <c r="Y28" s="606"/>
      <c r="Z28" s="606"/>
      <c r="AA28" s="1396">
        <v>44804</v>
      </c>
      <c r="AB28" s="1397">
        <v>26047</v>
      </c>
      <c r="AC28" s="1397">
        <v>23877</v>
      </c>
      <c r="AD28" s="606"/>
      <c r="AE28" s="360"/>
      <c r="AF28" s="360"/>
      <c r="AG28" s="361"/>
      <c r="AH28" s="607"/>
    </row>
    <row r="29" spans="1:34" s="331" customFormat="1" x14ac:dyDescent="0.35">
      <c r="B29" s="384" t="s">
        <v>1</v>
      </c>
      <c r="C29" s="350"/>
      <c r="D29" s="611">
        <v>5889</v>
      </c>
      <c r="E29" s="350"/>
      <c r="F29" s="389">
        <v>98</v>
      </c>
      <c r="G29" s="393">
        <v>1.664119544914247</v>
      </c>
      <c r="H29" s="350"/>
      <c r="I29" s="389">
        <v>126</v>
      </c>
      <c r="J29" s="393">
        <v>2.1395822720326034</v>
      </c>
      <c r="K29" s="389">
        <v>71</v>
      </c>
      <c r="L29" s="393">
        <v>56.349206349206348</v>
      </c>
      <c r="M29" s="389">
        <v>7</v>
      </c>
      <c r="N29" s="393">
        <v>5.5555555555555554</v>
      </c>
      <c r="O29" s="389">
        <v>0</v>
      </c>
      <c r="P29" s="393">
        <v>0</v>
      </c>
      <c r="Q29" s="389">
        <v>29</v>
      </c>
      <c r="R29" s="393">
        <v>23.015873015873016</v>
      </c>
      <c r="S29" s="389">
        <v>4</v>
      </c>
      <c r="T29" s="393">
        <v>3.1746031746031744</v>
      </c>
      <c r="U29" s="389">
        <v>15</v>
      </c>
      <c r="V29" s="393">
        <v>11.904761904761903</v>
      </c>
      <c r="X29" s="606"/>
      <c r="Y29" s="606"/>
      <c r="Z29" s="606"/>
      <c r="AA29" s="1396">
        <v>44834</v>
      </c>
      <c r="AB29" s="1397">
        <v>32379</v>
      </c>
      <c r="AC29" s="1397">
        <v>24010</v>
      </c>
      <c r="AD29" s="606"/>
      <c r="AE29" s="360"/>
      <c r="AF29" s="360"/>
      <c r="AG29" s="361"/>
      <c r="AH29" s="607"/>
    </row>
    <row r="30" spans="1:34"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X30" s="596"/>
      <c r="Y30" s="596"/>
      <c r="Z30" s="606"/>
      <c r="AA30" s="1396">
        <v>44865</v>
      </c>
      <c r="AB30" s="1397">
        <v>29932</v>
      </c>
      <c r="AC30" s="1397">
        <v>19815</v>
      </c>
      <c r="AD30" s="596"/>
      <c r="AE30" s="329"/>
      <c r="AF30" s="360"/>
      <c r="AG30" s="361"/>
      <c r="AH30" s="607"/>
    </row>
    <row r="31" spans="1:34" s="329" customFormat="1" x14ac:dyDescent="0.35">
      <c r="B31" s="1236" t="s">
        <v>0</v>
      </c>
      <c r="C31" s="320"/>
      <c r="D31" s="1244">
        <v>2334578</v>
      </c>
      <c r="E31" s="320"/>
      <c r="F31" s="1242">
        <v>44119</v>
      </c>
      <c r="G31" s="1243">
        <v>1.8898062090878951</v>
      </c>
      <c r="H31" s="320"/>
      <c r="I31" s="1242">
        <v>41913</v>
      </c>
      <c r="J31" s="1243">
        <v>1.7953137569188093</v>
      </c>
      <c r="K31" s="1242">
        <v>35083</v>
      </c>
      <c r="L31" s="1243">
        <v>83.704339942261356</v>
      </c>
      <c r="M31" s="1242">
        <v>495</v>
      </c>
      <c r="N31" s="1243">
        <v>1.181017822632596</v>
      </c>
      <c r="O31" s="1242">
        <v>935</v>
      </c>
      <c r="P31" s="1243">
        <v>2.2308114427504591</v>
      </c>
      <c r="Q31" s="1242">
        <v>833</v>
      </c>
      <c r="R31" s="1243">
        <v>1.9874501944504093</v>
      </c>
      <c r="S31" s="1242">
        <v>367</v>
      </c>
      <c r="T31" s="1243">
        <v>0.8756233149619449</v>
      </c>
      <c r="U31" s="1242">
        <v>4200</v>
      </c>
      <c r="V31" s="1243">
        <v>10.02075728294324</v>
      </c>
      <c r="X31" s="360"/>
      <c r="Y31" s="360"/>
      <c r="Z31" s="596"/>
      <c r="AA31" s="1396">
        <v>44895</v>
      </c>
      <c r="AB31" s="1397">
        <v>32038</v>
      </c>
      <c r="AC31" s="1397">
        <v>20330</v>
      </c>
      <c r="AD31" s="606"/>
      <c r="AE31" s="360"/>
      <c r="AH31" s="395"/>
    </row>
    <row r="32" spans="1:34" s="328" customFormat="1" ht="5.25" customHeight="1" x14ac:dyDescent="0.25">
      <c r="B32" s="612"/>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1396">
        <v>44926</v>
      </c>
      <c r="AB32" s="1397">
        <v>25446</v>
      </c>
      <c r="AC32" s="1397">
        <v>23015</v>
      </c>
      <c r="AD32" s="596"/>
    </row>
    <row r="33" spans="2:30" s="394" customFormat="1" x14ac:dyDescent="0.25">
      <c r="B33" s="1533" t="s">
        <v>381</v>
      </c>
      <c r="C33" s="1533"/>
      <c r="D33" s="1533"/>
      <c r="E33" s="1533"/>
      <c r="F33" s="1533"/>
      <c r="G33" s="1533"/>
      <c r="H33" s="1533"/>
      <c r="I33" s="1533"/>
      <c r="J33" s="1533"/>
      <c r="K33" s="1533"/>
      <c r="L33" s="1533"/>
      <c r="M33" s="1533"/>
      <c r="N33" s="1533"/>
      <c r="O33" s="1533"/>
      <c r="P33" s="1533"/>
      <c r="Q33" s="1533"/>
      <c r="R33" s="1533"/>
      <c r="S33" s="1533"/>
      <c r="T33" s="1533"/>
      <c r="U33" s="1533"/>
      <c r="V33" s="1533"/>
      <c r="X33" s="596"/>
      <c r="Y33" s="596"/>
      <c r="Z33" s="596"/>
      <c r="AA33" s="1396">
        <v>44957</v>
      </c>
      <c r="AB33" s="1397">
        <v>28819</v>
      </c>
      <c r="AC33" s="1397">
        <v>24165</v>
      </c>
      <c r="AD33" s="596"/>
    </row>
    <row r="34" spans="2:30" s="394" customFormat="1" ht="12" customHeight="1" x14ac:dyDescent="0.25">
      <c r="B34" s="1533"/>
      <c r="C34" s="1533"/>
      <c r="D34" s="1533"/>
      <c r="E34" s="1533"/>
      <c r="F34" s="1533"/>
      <c r="G34" s="1533"/>
      <c r="H34" s="1533"/>
      <c r="I34" s="1533"/>
      <c r="J34" s="1533"/>
      <c r="K34" s="1533"/>
      <c r="L34" s="1533"/>
      <c r="M34" s="1533"/>
      <c r="N34" s="1533"/>
      <c r="O34" s="1533"/>
      <c r="P34" s="1533"/>
      <c r="Q34" s="1533"/>
      <c r="R34" s="1533"/>
      <c r="S34" s="1533"/>
      <c r="T34" s="1533"/>
      <c r="U34" s="1533"/>
      <c r="V34" s="1533"/>
      <c r="X34" s="596"/>
      <c r="Y34" s="596"/>
      <c r="Z34" s="596"/>
      <c r="AA34" s="1396">
        <v>44985</v>
      </c>
      <c r="AB34" s="1397">
        <v>34747</v>
      </c>
      <c r="AC34" s="1397">
        <v>23214</v>
      </c>
      <c r="AD34" s="596"/>
    </row>
    <row r="35" spans="2:30" x14ac:dyDescent="0.25">
      <c r="B35" s="1499"/>
      <c r="C35" s="1499"/>
      <c r="D35" s="1499"/>
      <c r="AA35" s="1396">
        <v>45016</v>
      </c>
      <c r="AB35" s="1397">
        <v>39866</v>
      </c>
      <c r="AC35" s="1397">
        <v>28170</v>
      </c>
    </row>
    <row r="36" spans="2:30" x14ac:dyDescent="0.25">
      <c r="B36" s="1479"/>
      <c r="C36" s="1479"/>
      <c r="D36" s="1479"/>
      <c r="AA36" s="1396">
        <v>45046</v>
      </c>
      <c r="AB36" s="1397">
        <v>35704</v>
      </c>
      <c r="AC36" s="1397">
        <v>24597</v>
      </c>
    </row>
    <row r="37" spans="2:30" x14ac:dyDescent="0.25">
      <c r="AA37" s="1396">
        <v>45077</v>
      </c>
      <c r="AB37" s="1397">
        <v>38659</v>
      </c>
      <c r="AC37" s="1397">
        <v>21489</v>
      </c>
    </row>
    <row r="38" spans="2:30" x14ac:dyDescent="0.25">
      <c r="AA38" s="1396">
        <v>45107</v>
      </c>
      <c r="AB38" s="1397">
        <v>38600</v>
      </c>
      <c r="AC38" s="1397">
        <v>21018</v>
      </c>
    </row>
    <row r="39" spans="2:30" x14ac:dyDescent="0.25">
      <c r="AA39" s="1396">
        <v>45138</v>
      </c>
      <c r="AB39" s="1397">
        <v>27853</v>
      </c>
      <c r="AC39" s="1397">
        <v>19454</v>
      </c>
    </row>
    <row r="40" spans="2:30" x14ac:dyDescent="0.25">
      <c r="AA40" s="1396">
        <v>45169</v>
      </c>
      <c r="AB40" s="1397">
        <v>23854</v>
      </c>
      <c r="AC40" s="1397">
        <v>17588</v>
      </c>
    </row>
    <row r="41" spans="2:30" x14ac:dyDescent="0.25">
      <c r="AA41" s="1396">
        <v>45199</v>
      </c>
      <c r="AB41" s="1397">
        <v>30663</v>
      </c>
      <c r="AC41" s="1397">
        <v>23194</v>
      </c>
    </row>
    <row r="42" spans="2:30" x14ac:dyDescent="0.25">
      <c r="AA42" s="1396">
        <v>45230</v>
      </c>
      <c r="AB42" s="1397">
        <v>29848</v>
      </c>
      <c r="AC42" s="1397">
        <v>22671</v>
      </c>
    </row>
    <row r="43" spans="2:30" x14ac:dyDescent="0.25">
      <c r="AA43" s="1396">
        <v>45260</v>
      </c>
      <c r="AB43" s="1397">
        <v>25851</v>
      </c>
      <c r="AC43" s="1397">
        <v>49513</v>
      </c>
    </row>
    <row r="44" spans="2:30" x14ac:dyDescent="0.25">
      <c r="AA44" s="1396">
        <v>45291</v>
      </c>
      <c r="AB44" s="1397">
        <v>20461</v>
      </c>
      <c r="AC44" s="1397">
        <v>20498</v>
      </c>
    </row>
    <row r="45" spans="2:30" x14ac:dyDescent="0.25">
      <c r="AA45" s="1396">
        <v>45322</v>
      </c>
      <c r="AB45" s="1397">
        <v>31387</v>
      </c>
      <c r="AC45" s="1397">
        <v>25158</v>
      </c>
    </row>
    <row r="46" spans="2:30" x14ac:dyDescent="0.25">
      <c r="AA46" s="1396">
        <v>45351</v>
      </c>
      <c r="AB46" s="1397">
        <v>32616</v>
      </c>
      <c r="AC46" s="1397">
        <v>29865</v>
      </c>
    </row>
    <row r="47" spans="2:30" x14ac:dyDescent="0.25">
      <c r="AA47" s="1396">
        <v>45382</v>
      </c>
      <c r="AB47" s="1397">
        <v>37480</v>
      </c>
      <c r="AC47" s="1397">
        <v>24763</v>
      </c>
    </row>
    <row r="48" spans="2:30" x14ac:dyDescent="0.25">
      <c r="AA48" s="1396">
        <v>45412</v>
      </c>
      <c r="AB48" s="1397">
        <v>30764</v>
      </c>
      <c r="AC48" s="1397">
        <v>22655</v>
      </c>
    </row>
    <row r="49" spans="27:29" x14ac:dyDescent="0.25">
      <c r="AA49" s="1396">
        <v>45443</v>
      </c>
      <c r="AB49" s="1397">
        <v>29722</v>
      </c>
      <c r="AC49" s="1397">
        <v>24266</v>
      </c>
    </row>
    <row r="50" spans="27:29" x14ac:dyDescent="0.25">
      <c r="AA50" s="1396">
        <v>45473</v>
      </c>
      <c r="AB50" s="1397">
        <v>31629</v>
      </c>
      <c r="AC50" s="1397">
        <v>22269</v>
      </c>
    </row>
    <row r="51" spans="27:29" x14ac:dyDescent="0.25">
      <c r="AA51" s="1396">
        <v>45504</v>
      </c>
      <c r="AB51" s="1397">
        <v>35840</v>
      </c>
      <c r="AC51" s="1397">
        <v>19983</v>
      </c>
    </row>
    <row r="52" spans="27:29" x14ac:dyDescent="0.25">
      <c r="AA52" s="1396">
        <v>45535</v>
      </c>
      <c r="AB52" s="1397">
        <v>29604</v>
      </c>
      <c r="AC52" s="1397">
        <v>21249</v>
      </c>
    </row>
    <row r="53" spans="27:29" x14ac:dyDescent="0.25">
      <c r="AA53" s="1396">
        <v>45565</v>
      </c>
      <c r="AB53" s="1397">
        <v>23701</v>
      </c>
      <c r="AC53" s="1397">
        <v>20835</v>
      </c>
    </row>
    <row r="54" spans="27:29" x14ac:dyDescent="0.25">
      <c r="AA54" s="1396">
        <v>45596</v>
      </c>
      <c r="AB54" s="1397">
        <v>33448</v>
      </c>
      <c r="AC54" s="1397">
        <v>20199</v>
      </c>
    </row>
    <row r="55" spans="27:29" x14ac:dyDescent="0.25">
      <c r="AA55" s="1396">
        <v>45626</v>
      </c>
      <c r="AB55" s="1397">
        <v>38672</v>
      </c>
      <c r="AC55" s="1397">
        <v>23837</v>
      </c>
    </row>
    <row r="56" spans="27:29" x14ac:dyDescent="0.25">
      <c r="AA56" s="1396">
        <v>45657</v>
      </c>
      <c r="AB56" s="1397">
        <v>24521</v>
      </c>
      <c r="AC56" s="1397">
        <v>20029</v>
      </c>
    </row>
    <row r="57" spans="27:29" x14ac:dyDescent="0.25">
      <c r="AA57" s="1396">
        <v>45688</v>
      </c>
      <c r="AB57" s="1397">
        <v>34073</v>
      </c>
      <c r="AC57" s="1397">
        <v>22714</v>
      </c>
    </row>
    <row r="58" spans="27:29" x14ac:dyDescent="0.25">
      <c r="AA58" s="1396">
        <v>45716</v>
      </c>
      <c r="AB58" s="1397">
        <v>32194</v>
      </c>
      <c r="AC58" s="1397">
        <v>29041</v>
      </c>
    </row>
    <row r="59" spans="27:29" x14ac:dyDescent="0.25">
      <c r="AA59" s="1396">
        <v>45747</v>
      </c>
      <c r="AB59" s="1397">
        <v>38750</v>
      </c>
      <c r="AC59" s="1397">
        <v>23815</v>
      </c>
    </row>
    <row r="60" spans="27:29" x14ac:dyDescent="0.25">
      <c r="AA60" s="1396">
        <v>45777</v>
      </c>
      <c r="AB60" s="1397">
        <v>40829</v>
      </c>
      <c r="AC60" s="1397">
        <v>25297</v>
      </c>
    </row>
    <row r="61" spans="27:29" x14ac:dyDescent="0.25">
      <c r="AA61" s="1396">
        <v>45808</v>
      </c>
      <c r="AB61" s="1397">
        <v>37634</v>
      </c>
      <c r="AC61" s="1397">
        <v>22544</v>
      </c>
    </row>
    <row r="62" spans="27:29" x14ac:dyDescent="0.25">
      <c r="AA62" s="1396">
        <v>45838</v>
      </c>
      <c r="AB62" s="1397">
        <v>35197</v>
      </c>
      <c r="AC62" s="1397">
        <v>21765</v>
      </c>
    </row>
    <row r="63" spans="27:29" x14ac:dyDescent="0.25">
      <c r="AA63" s="1396">
        <v>45869</v>
      </c>
      <c r="AB63" s="1397">
        <v>36966</v>
      </c>
      <c r="AC63" s="1397">
        <v>24142</v>
      </c>
    </row>
    <row r="64" spans="27:29" x14ac:dyDescent="0.25">
      <c r="AA64" s="1396">
        <v>45900</v>
      </c>
      <c r="AB64" s="1397">
        <v>29522</v>
      </c>
      <c r="AC64" s="1397">
        <v>21903</v>
      </c>
    </row>
    <row r="65" spans="27:29" x14ac:dyDescent="0.25">
      <c r="AA65" s="1396">
        <v>45930</v>
      </c>
      <c r="AB65" s="1397">
        <v>34640</v>
      </c>
      <c r="AC65" s="1397">
        <v>21667</v>
      </c>
    </row>
    <row r="66" spans="27:29" x14ac:dyDescent="0.25">
      <c r="AA66" s="1396">
        <v>45961</v>
      </c>
      <c r="AB66" s="1397">
        <v>40684</v>
      </c>
      <c r="AC66" s="1397">
        <v>20752</v>
      </c>
    </row>
    <row r="67" spans="27:29" x14ac:dyDescent="0.25">
      <c r="AA67" s="1396">
        <v>45991</v>
      </c>
      <c r="AB67" s="1397">
        <v>45245</v>
      </c>
      <c r="AC67" s="1397">
        <v>24541</v>
      </c>
    </row>
    <row r="68" spans="27:29" x14ac:dyDescent="0.25">
      <c r="AA68" s="1396">
        <v>46022</v>
      </c>
      <c r="AB68" s="1397">
        <v>35856</v>
      </c>
      <c r="AC68" s="1397">
        <v>22742</v>
      </c>
    </row>
    <row r="69" spans="27:29" x14ac:dyDescent="0.25">
      <c r="AA69" s="1396">
        <v>46053</v>
      </c>
      <c r="AB69" s="1397">
        <v>32529</v>
      </c>
      <c r="AC69" s="1397">
        <v>26472</v>
      </c>
    </row>
    <row r="70" spans="27:29" x14ac:dyDescent="0.25">
      <c r="AA70" s="1396">
        <v>46081</v>
      </c>
      <c r="AB70" s="1397">
        <v>44119</v>
      </c>
      <c r="AC70" s="1397">
        <v>41913</v>
      </c>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5"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53125" defaultRowHeight="14.5" x14ac:dyDescent="0.25"/>
  <cols>
    <col min="1" max="1" width="1.1796875" style="615" customWidth="1"/>
    <col min="2" max="2" width="10" style="615" customWidth="1"/>
    <col min="3" max="3" width="1" style="615" customWidth="1"/>
    <col min="4" max="4" width="0.726562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8.26953125" style="615" bestFit="1"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453125" style="615" customWidth="1"/>
    <col min="22" max="22" width="0.7265625" style="615" customWidth="1"/>
    <col min="23" max="23" width="8.26953125" style="615" bestFit="1" customWidth="1"/>
    <col min="24" max="24" width="6.1796875" style="615" customWidth="1"/>
    <col min="25" max="25" width="0.54296875" style="615" customWidth="1"/>
    <col min="26" max="26" width="9.81640625" style="615" bestFit="1" customWidth="1"/>
    <col min="27" max="27" width="6.1796875" style="615" customWidth="1"/>
    <col min="28" max="28" width="0.7265625" style="615" customWidth="1"/>
    <col min="29" max="29" width="9.81640625" style="615" bestFit="1" customWidth="1"/>
    <col min="30" max="30" width="7.7265625" style="615" bestFit="1" customWidth="1"/>
    <col min="31" max="16384" width="11.453125" style="615"/>
  </cols>
  <sheetData>
    <row r="1" spans="2:30" hidden="1" x14ac:dyDescent="0.25">
      <c r="E1" s="616" t="s">
        <v>36</v>
      </c>
      <c r="F1" s="616"/>
      <c r="H1" s="616" t="s">
        <v>21</v>
      </c>
      <c r="K1" s="616" t="s">
        <v>20</v>
      </c>
      <c r="N1" s="616" t="s">
        <v>19</v>
      </c>
      <c r="Q1" s="616" t="s">
        <v>18</v>
      </c>
      <c r="T1" s="616" t="s">
        <v>17</v>
      </c>
      <c r="W1" s="616" t="s">
        <v>16</v>
      </c>
      <c r="Z1" s="616" t="s">
        <v>15</v>
      </c>
    </row>
    <row r="2" spans="2:30" s="613" customFormat="1" x14ac:dyDescent="0.25">
      <c r="C2" s="617"/>
      <c r="D2" s="617"/>
      <c r="AB2" s="617"/>
    </row>
    <row r="3" spans="2:30" s="619" customFormat="1" ht="47.25" customHeight="1" x14ac:dyDescent="0.35">
      <c r="B3" s="1542"/>
      <c r="C3" s="1542"/>
      <c r="D3" s="1542"/>
      <c r="E3" s="1542"/>
      <c r="F3" s="1542"/>
      <c r="G3" s="1542"/>
      <c r="H3" s="1542"/>
      <c r="I3" s="1542"/>
      <c r="J3" s="1542"/>
      <c r="K3" s="1542"/>
      <c r="L3" s="618"/>
      <c r="M3" s="618"/>
      <c r="W3" s="620"/>
      <c r="AA3" s="620"/>
      <c r="AD3" s="620"/>
    </row>
    <row r="4" spans="2:30" s="621" customFormat="1" ht="7.5" customHeight="1" x14ac:dyDescent="0.25">
      <c r="B4" s="1543"/>
      <c r="C4" s="1543"/>
      <c r="D4" s="1543"/>
      <c r="E4" s="1543"/>
      <c r="F4" s="1543"/>
      <c r="G4" s="1543"/>
      <c r="H4" s="1543"/>
      <c r="I4" s="1543"/>
      <c r="J4" s="1543"/>
      <c r="K4" s="1543"/>
      <c r="L4" s="1543"/>
      <c r="M4" s="1543"/>
      <c r="N4" s="1543"/>
      <c r="O4" s="1543"/>
      <c r="P4" s="1543"/>
      <c r="Q4" s="1543"/>
      <c r="R4" s="1543"/>
      <c r="S4" s="1543"/>
      <c r="T4" s="1543"/>
      <c r="U4" s="1543"/>
      <c r="V4" s="1543"/>
      <c r="W4" s="1543"/>
      <c r="X4" s="1543"/>
      <c r="Y4" s="1543"/>
      <c r="Z4" s="1543"/>
      <c r="AA4" s="1543"/>
      <c r="AB4" s="1543"/>
      <c r="AC4" s="1543"/>
      <c r="AD4" s="1543"/>
    </row>
    <row r="5" spans="2:30" s="621" customFormat="1" ht="21" x14ac:dyDescent="0.25">
      <c r="B5" s="1544" t="s">
        <v>397</v>
      </c>
      <c r="C5" s="1544"/>
      <c r="D5" s="1544"/>
      <c r="E5" s="1544"/>
      <c r="F5" s="1544"/>
      <c r="G5" s="1544"/>
      <c r="H5" s="1544"/>
      <c r="I5" s="1544"/>
      <c r="J5" s="1544"/>
      <c r="K5" s="1544"/>
      <c r="L5" s="1544"/>
      <c r="M5" s="1544"/>
      <c r="N5" s="1544"/>
      <c r="O5" s="1544"/>
      <c r="P5" s="1544"/>
      <c r="Q5" s="1544"/>
      <c r="R5" s="1544"/>
      <c r="S5" s="1544"/>
      <c r="T5" s="1544"/>
      <c r="U5" s="1544"/>
      <c r="V5" s="1544"/>
      <c r="W5" s="1544"/>
      <c r="X5" s="1544"/>
      <c r="Y5" s="1544"/>
      <c r="Z5" s="1544"/>
      <c r="AA5" s="1544"/>
      <c r="AB5" s="1544"/>
      <c r="AC5" s="1544"/>
      <c r="AD5" s="1544"/>
    </row>
    <row r="6" spans="2:30" s="621" customFormat="1" ht="16.5" customHeight="1" x14ac:dyDescent="0.25">
      <c r="B6" s="1481" t="str">
        <f>porsaad!$B$6</f>
        <v>Situación a 28 de febrero de 2026</v>
      </c>
      <c r="C6" s="1481"/>
      <c r="D6" s="1481"/>
      <c r="E6" s="1481"/>
      <c r="F6" s="1481"/>
      <c r="G6" s="1481"/>
      <c r="H6" s="1481"/>
      <c r="I6" s="1481"/>
      <c r="J6" s="1481"/>
      <c r="K6" s="1481"/>
      <c r="L6" s="1481"/>
      <c r="M6" s="1481"/>
      <c r="N6" s="1481"/>
      <c r="O6" s="1481"/>
      <c r="P6" s="1481"/>
      <c r="Q6" s="1481"/>
      <c r="R6" s="1481"/>
      <c r="S6" s="1481"/>
      <c r="T6" s="1481"/>
      <c r="U6" s="1481"/>
      <c r="V6" s="1481"/>
      <c r="W6" s="1481"/>
      <c r="X6" s="1481"/>
      <c r="Y6" s="1481"/>
      <c r="Z6" s="1481"/>
      <c r="AA6" s="1481"/>
      <c r="AB6" s="1481"/>
      <c r="AC6" s="1481"/>
      <c r="AD6" s="622"/>
    </row>
    <row r="7" spans="2:30" s="621" customFormat="1" ht="5.25" customHeight="1" x14ac:dyDescent="0.25">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0" s="626" customFormat="1" ht="21.75" customHeight="1" x14ac:dyDescent="0.25">
      <c r="B8" s="1476" t="s">
        <v>27</v>
      </c>
      <c r="C8" s="625"/>
      <c r="D8" s="625"/>
      <c r="E8" s="1546" t="s">
        <v>26</v>
      </c>
      <c r="F8" s="1547"/>
      <c r="G8" s="1547"/>
      <c r="H8" s="1547"/>
      <c r="I8" s="1547"/>
      <c r="J8" s="1547"/>
      <c r="K8" s="1547"/>
      <c r="L8" s="1547"/>
      <c r="M8" s="1547"/>
      <c r="N8" s="1547"/>
      <c r="O8" s="1547"/>
      <c r="P8" s="1547"/>
      <c r="Q8" s="1547"/>
      <c r="R8" s="1547"/>
      <c r="S8" s="1547"/>
      <c r="T8" s="1547"/>
      <c r="U8" s="1547"/>
      <c r="V8" s="1547"/>
      <c r="W8" s="1547"/>
      <c r="X8" s="1547"/>
      <c r="Y8" s="1547"/>
      <c r="Z8" s="1547"/>
      <c r="AA8" s="1548"/>
      <c r="AB8" s="625"/>
      <c r="AC8" s="1474" t="s">
        <v>0</v>
      </c>
      <c r="AD8" s="1475"/>
    </row>
    <row r="9" spans="2:30" s="626" customFormat="1" ht="21.75" customHeight="1" x14ac:dyDescent="0.25">
      <c r="B9" s="1545"/>
      <c r="C9" s="625"/>
      <c r="D9" s="627"/>
      <c r="E9" s="1539" t="s">
        <v>22</v>
      </c>
      <c r="F9" s="1540"/>
      <c r="G9" s="627"/>
      <c r="H9" s="1539" t="s">
        <v>21</v>
      </c>
      <c r="I9" s="1540"/>
      <c r="J9" s="627"/>
      <c r="K9" s="1539" t="s">
        <v>20</v>
      </c>
      <c r="L9" s="1540"/>
      <c r="M9" s="627"/>
      <c r="N9" s="1539" t="s">
        <v>19</v>
      </c>
      <c r="O9" s="1540"/>
      <c r="P9" s="627"/>
      <c r="Q9" s="1539" t="s">
        <v>18</v>
      </c>
      <c r="R9" s="1540"/>
      <c r="S9" s="627"/>
      <c r="T9" s="1539" t="s">
        <v>17</v>
      </c>
      <c r="U9" s="1540"/>
      <c r="V9" s="627"/>
      <c r="W9" s="1539" t="s">
        <v>16</v>
      </c>
      <c r="X9" s="1540"/>
      <c r="Y9" s="627"/>
      <c r="Z9" s="1539" t="s">
        <v>15</v>
      </c>
      <c r="AA9" s="1540"/>
      <c r="AB9" s="625"/>
      <c r="AC9" s="1549"/>
      <c r="AD9" s="1550"/>
    </row>
    <row r="10" spans="2:30" s="626" customFormat="1" ht="21.75" customHeight="1" x14ac:dyDescent="0.25">
      <c r="B10" s="1477"/>
      <c r="C10" s="628"/>
      <c r="D10" s="627"/>
      <c r="E10" s="1214" t="s">
        <v>9</v>
      </c>
      <c r="F10" s="423" t="s">
        <v>25</v>
      </c>
      <c r="G10" s="629"/>
      <c r="H10" s="658" t="s">
        <v>9</v>
      </c>
      <c r="I10" s="423" t="s">
        <v>25</v>
      </c>
      <c r="J10" s="629"/>
      <c r="K10" s="658" t="s">
        <v>9</v>
      </c>
      <c r="L10" s="423" t="s">
        <v>25</v>
      </c>
      <c r="M10" s="629"/>
      <c r="N10" s="658" t="s">
        <v>9</v>
      </c>
      <c r="O10" s="423" t="s">
        <v>25</v>
      </c>
      <c r="P10" s="629"/>
      <c r="Q10" s="658" t="s">
        <v>9</v>
      </c>
      <c r="R10" s="423" t="s">
        <v>25</v>
      </c>
      <c r="S10" s="629"/>
      <c r="T10" s="658" t="s">
        <v>9</v>
      </c>
      <c r="U10" s="423" t="s">
        <v>25</v>
      </c>
      <c r="V10" s="629"/>
      <c r="W10" s="658" t="s">
        <v>9</v>
      </c>
      <c r="X10" s="423" t="s">
        <v>25</v>
      </c>
      <c r="Y10" s="629"/>
      <c r="Z10" s="658" t="s">
        <v>9</v>
      </c>
      <c r="AA10" s="423" t="s">
        <v>25</v>
      </c>
      <c r="AB10" s="628"/>
      <c r="AC10" s="659" t="s">
        <v>9</v>
      </c>
      <c r="AD10" s="660" t="s">
        <v>25</v>
      </c>
    </row>
    <row r="11" spans="2:30" s="631" customFormat="1" ht="9"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0" s="633" customFormat="1" ht="21" customHeight="1" x14ac:dyDescent="0.25">
      <c r="B12" s="632" t="s">
        <v>24</v>
      </c>
      <c r="D12" s="634"/>
      <c r="E12" s="635">
        <v>2842</v>
      </c>
      <c r="F12" s="636">
        <v>0.19681154221441377</v>
      </c>
      <c r="G12" s="634"/>
      <c r="H12" s="635">
        <v>51537</v>
      </c>
      <c r="I12" s="636">
        <v>3.5689924177002967</v>
      </c>
      <c r="J12" s="634"/>
      <c r="K12" s="635">
        <v>29607</v>
      </c>
      <c r="L12" s="636">
        <v>2.0503164427664142</v>
      </c>
      <c r="M12" s="634"/>
      <c r="N12" s="635">
        <v>38637</v>
      </c>
      <c r="O12" s="636">
        <v>2.6756536089156597</v>
      </c>
      <c r="P12" s="634"/>
      <c r="Q12" s="635">
        <v>49278</v>
      </c>
      <c r="R12" s="636">
        <v>3.4125542495573127</v>
      </c>
      <c r="S12" s="634"/>
      <c r="T12" s="635">
        <v>85809</v>
      </c>
      <c r="U12" s="636">
        <v>5.942365104108597</v>
      </c>
      <c r="V12" s="634"/>
      <c r="W12" s="635">
        <v>317220</v>
      </c>
      <c r="X12" s="636">
        <v>21.967824567648254</v>
      </c>
      <c r="Y12" s="634"/>
      <c r="Z12" s="635">
        <v>869091</v>
      </c>
      <c r="AA12" s="636">
        <f>Z12*100/$AC$12</f>
        <v>60.185482067089055</v>
      </c>
      <c r="AB12" s="637"/>
      <c r="AC12" s="638">
        <f>E12+H12+K12+N12+Q12+T12+W12+Z12</f>
        <v>1444021</v>
      </c>
      <c r="AD12" s="446">
        <f>F12+I12+L12+O12+R12+U12+X12+AA12</f>
        <v>100</v>
      </c>
    </row>
    <row r="13" spans="2:30" s="633" customFormat="1" ht="20.25" customHeight="1" x14ac:dyDescent="0.25">
      <c r="B13" s="639" t="s">
        <v>23</v>
      </c>
      <c r="D13" s="634"/>
      <c r="E13" s="640">
        <v>3610</v>
      </c>
      <c r="F13" s="641">
        <v>0.40536428325194235</v>
      </c>
      <c r="G13" s="634"/>
      <c r="H13" s="640">
        <v>108761</v>
      </c>
      <c r="I13" s="641">
        <v>12.212693853397369</v>
      </c>
      <c r="J13" s="634"/>
      <c r="K13" s="640">
        <v>48520</v>
      </c>
      <c r="L13" s="641">
        <v>5.4482756297463277</v>
      </c>
      <c r="M13" s="634"/>
      <c r="N13" s="640">
        <v>50048</v>
      </c>
      <c r="O13" s="641">
        <v>5.6198536421587839</v>
      </c>
      <c r="P13" s="634"/>
      <c r="Q13" s="640">
        <v>53704</v>
      </c>
      <c r="R13" s="641">
        <v>6.0303832320671225</v>
      </c>
      <c r="S13" s="634"/>
      <c r="T13" s="640">
        <v>85668</v>
      </c>
      <c r="U13" s="641">
        <v>9.619597622611467</v>
      </c>
      <c r="V13" s="634"/>
      <c r="W13" s="640">
        <v>194767</v>
      </c>
      <c r="X13" s="641">
        <v>21.87024525100583</v>
      </c>
      <c r="Y13" s="634"/>
      <c r="Z13" s="640">
        <v>345479</v>
      </c>
      <c r="AA13" s="641">
        <f>Z13*100/$AC$13</f>
        <v>38.793586485761161</v>
      </c>
      <c r="AB13" s="637"/>
      <c r="AC13" s="642">
        <f>E13+H13+K13+N13+Q13+T13+W13+Z13</f>
        <v>890557</v>
      </c>
      <c r="AD13" s="643">
        <f>F13+I13+L13+O13+R13+U13+X13+AA13</f>
        <v>100</v>
      </c>
    </row>
    <row r="14" spans="2:30" s="649" customFormat="1" ht="3" customHeight="1" x14ac:dyDescent="0.25">
      <c r="B14" s="644"/>
      <c r="C14" s="645"/>
      <c r="D14" s="637"/>
      <c r="E14" s="646"/>
      <c r="F14" s="647"/>
      <c r="G14" s="637"/>
      <c r="H14" s="646"/>
      <c r="I14" s="647"/>
      <c r="J14" s="637"/>
      <c r="K14" s="646"/>
      <c r="L14" s="647"/>
      <c r="M14" s="637"/>
      <c r="N14" s="646"/>
      <c r="O14" s="647"/>
      <c r="P14" s="637"/>
      <c r="Q14" s="646"/>
      <c r="R14" s="647"/>
      <c r="S14" s="637"/>
      <c r="T14" s="646"/>
      <c r="U14" s="647"/>
      <c r="V14" s="637"/>
      <c r="W14" s="646"/>
      <c r="X14" s="647"/>
      <c r="Y14" s="637"/>
      <c r="Z14" s="646"/>
      <c r="AA14" s="647"/>
      <c r="AB14" s="637"/>
      <c r="AC14" s="646"/>
      <c r="AD14" s="648"/>
    </row>
    <row r="15" spans="2:30" s="918" customFormat="1" ht="18" customHeight="1" x14ac:dyDescent="0.25">
      <c r="B15" s="1224" t="s">
        <v>0</v>
      </c>
      <c r="C15" s="1225"/>
      <c r="D15" s="1245"/>
      <c r="E15" s="1226">
        <f>SUM(E12:E13)</f>
        <v>6452</v>
      </c>
      <c r="F15" s="1246">
        <f>E15*100/$AC$15</f>
        <v>0.27636686373297442</v>
      </c>
      <c r="G15" s="1245"/>
      <c r="H15" s="1226">
        <f>SUM(H12:H13)</f>
        <v>160298</v>
      </c>
      <c r="I15" s="1246">
        <f>H15*100/$AC$15</f>
        <v>6.8662516309157375</v>
      </c>
      <c r="J15" s="1245"/>
      <c r="K15" s="1226">
        <f>SUM(K12:K13)</f>
        <v>78127</v>
      </c>
      <c r="L15" s="1246">
        <f>K15*100/$AC$15</f>
        <v>3.3465148733518433</v>
      </c>
      <c r="M15" s="1245"/>
      <c r="N15" s="1226">
        <f>SUM(N12:N13)</f>
        <v>88685</v>
      </c>
      <c r="O15" s="1246">
        <f>N15*100/$AC$15</f>
        <v>3.7987593475137689</v>
      </c>
      <c r="P15" s="1245"/>
      <c r="Q15" s="1226">
        <f>SUM(Q12:Q13)</f>
        <v>102982</v>
      </c>
      <c r="R15" s="1246">
        <f>Q15*100/$AC$15</f>
        <v>4.4111612462723455</v>
      </c>
      <c r="S15" s="1245"/>
      <c r="T15" s="1226">
        <f>SUM(T12:T13)</f>
        <v>171477</v>
      </c>
      <c r="U15" s="1246">
        <f>T15*100/$AC$15</f>
        <v>7.3450962015404926</v>
      </c>
      <c r="V15" s="1245"/>
      <c r="W15" s="1226">
        <f>SUM(W12:W13)</f>
        <v>511987</v>
      </c>
      <c r="X15" s="1246">
        <f>W15*100/$AC$15</f>
        <v>21.930601590522997</v>
      </c>
      <c r="Y15" s="1245"/>
      <c r="Z15" s="1226">
        <f>SUM(Z12:Z13)</f>
        <v>1214570</v>
      </c>
      <c r="AA15" s="1246">
        <f>Z15*100/$AC$15</f>
        <v>52.025248246149836</v>
      </c>
      <c r="AB15" s="1245"/>
      <c r="AC15" s="1226">
        <f>E15+H15+K15+N15+Q15+T15+W15+Z15</f>
        <v>2334578</v>
      </c>
      <c r="AD15" s="1247">
        <f>F15+I15+L15+O15+R15+U15+X15+AA15</f>
        <v>100</v>
      </c>
    </row>
    <row r="16" spans="2:30" s="631" customFormat="1" ht="5.25" customHeight="1" x14ac:dyDescent="0.25">
      <c r="B16" s="651"/>
      <c r="C16" s="651"/>
      <c r="D16" s="651"/>
      <c r="E16" s="651"/>
      <c r="F16" s="651"/>
      <c r="G16" s="651"/>
      <c r="H16" s="651"/>
      <c r="I16" s="651"/>
      <c r="J16" s="651"/>
      <c r="K16" s="651"/>
      <c r="L16" s="651"/>
      <c r="M16" s="651"/>
      <c r="N16" s="651"/>
      <c r="O16" s="652"/>
      <c r="P16" s="652"/>
    </row>
    <row r="17" spans="2:16" s="631" customFormat="1" ht="12.75" customHeight="1" x14ac:dyDescent="0.25">
      <c r="B17" s="652"/>
      <c r="C17" s="652"/>
      <c r="D17" s="652"/>
      <c r="E17" s="652"/>
      <c r="F17" s="652"/>
      <c r="G17" s="652"/>
      <c r="H17" s="652"/>
      <c r="I17" s="652"/>
      <c r="J17" s="652"/>
      <c r="K17" s="652"/>
      <c r="L17" s="652"/>
      <c r="M17" s="652"/>
      <c r="N17" s="652"/>
      <c r="O17" s="652"/>
      <c r="P17" s="652"/>
    </row>
    <row r="18" spans="2:16" s="649" customFormat="1" ht="24.75" customHeight="1" x14ac:dyDescent="0.25">
      <c r="B18" s="653"/>
      <c r="C18" s="653"/>
      <c r="D18" s="653"/>
      <c r="E18" s="653" t="s">
        <v>22</v>
      </c>
      <c r="F18" s="653" t="s">
        <v>21</v>
      </c>
      <c r="G18" s="653"/>
      <c r="H18" s="653" t="s">
        <v>20</v>
      </c>
      <c r="I18" s="653" t="s">
        <v>19</v>
      </c>
      <c r="J18" s="653"/>
      <c r="K18" s="653" t="s">
        <v>18</v>
      </c>
      <c r="L18" s="653" t="s">
        <v>17</v>
      </c>
      <c r="M18" s="653"/>
      <c r="N18" s="653" t="s">
        <v>16</v>
      </c>
      <c r="O18" s="653" t="s">
        <v>15</v>
      </c>
      <c r="P18" s="653"/>
    </row>
    <row r="19" spans="2:16" s="649" customFormat="1" x14ac:dyDescent="0.25">
      <c r="B19" s="654"/>
      <c r="C19" s="654"/>
      <c r="D19" s="654"/>
      <c r="E19" s="654">
        <f>E15</f>
        <v>6452</v>
      </c>
      <c r="F19" s="655">
        <f>H15</f>
        <v>160298</v>
      </c>
      <c r="G19" s="655"/>
      <c r="H19" s="655">
        <f>K15</f>
        <v>78127</v>
      </c>
      <c r="I19" s="655">
        <f>N15</f>
        <v>88685</v>
      </c>
      <c r="J19" s="655"/>
      <c r="K19" s="655">
        <f>Q15</f>
        <v>102982</v>
      </c>
      <c r="L19" s="655">
        <f>T15</f>
        <v>171477</v>
      </c>
      <c r="M19" s="655"/>
      <c r="N19" s="655">
        <f>W15</f>
        <v>511987</v>
      </c>
      <c r="O19" s="655">
        <f>Z15</f>
        <v>1214570</v>
      </c>
      <c r="P19" s="655"/>
    </row>
    <row r="20" spans="2:16" s="631" customFormat="1" x14ac:dyDescent="0.25">
      <c r="B20" s="652"/>
      <c r="C20" s="652"/>
      <c r="D20" s="652"/>
      <c r="E20" s="652"/>
      <c r="F20" s="652"/>
      <c r="G20" s="652"/>
      <c r="H20" s="652"/>
      <c r="I20" s="652"/>
      <c r="J20" s="652"/>
      <c r="K20" s="652"/>
      <c r="L20" s="652"/>
      <c r="M20" s="652"/>
      <c r="N20" s="652"/>
      <c r="O20" s="652"/>
      <c r="P20" s="652"/>
    </row>
    <row r="21" spans="2:16" s="631" customFormat="1" x14ac:dyDescent="0.25">
      <c r="B21" s="652"/>
      <c r="C21" s="652"/>
      <c r="D21" s="652"/>
      <c r="E21" s="652"/>
      <c r="F21" s="652"/>
      <c r="G21" s="652"/>
      <c r="H21" s="652"/>
      <c r="I21" s="652"/>
      <c r="J21" s="652"/>
      <c r="K21" s="652"/>
      <c r="L21" s="652"/>
      <c r="M21" s="652"/>
      <c r="N21" s="652"/>
      <c r="O21" s="652"/>
      <c r="P21" s="652"/>
    </row>
    <row r="22" spans="2:16" s="631" customFormat="1" x14ac:dyDescent="0.25">
      <c r="B22" s="652"/>
      <c r="C22" s="652"/>
      <c r="D22" s="652"/>
      <c r="E22" s="652"/>
      <c r="F22" s="652"/>
      <c r="G22" s="652"/>
      <c r="H22" s="652"/>
      <c r="I22" s="652"/>
      <c r="J22" s="652"/>
      <c r="K22" s="652"/>
      <c r="L22" s="652"/>
      <c r="M22" s="652"/>
      <c r="N22" s="652"/>
      <c r="O22" s="652"/>
      <c r="P22" s="652"/>
    </row>
    <row r="23" spans="2:16" s="631" customFormat="1" x14ac:dyDescent="0.25">
      <c r="B23" s="652"/>
      <c r="C23" s="652"/>
      <c r="D23" s="652"/>
      <c r="E23" s="652"/>
      <c r="F23" s="652"/>
      <c r="G23" s="652"/>
      <c r="H23" s="652"/>
      <c r="I23" s="652"/>
      <c r="J23" s="652"/>
      <c r="K23" s="652"/>
      <c r="L23" s="652"/>
      <c r="M23" s="652"/>
      <c r="N23" s="652"/>
      <c r="O23" s="652"/>
      <c r="P23" s="652"/>
    </row>
    <row r="24" spans="2:16" s="631" customFormat="1" x14ac:dyDescent="0.25">
      <c r="B24" s="652"/>
      <c r="C24" s="652"/>
      <c r="D24" s="652"/>
      <c r="E24" s="652"/>
      <c r="F24" s="652"/>
      <c r="G24" s="652"/>
      <c r="H24" s="652"/>
      <c r="I24" s="652"/>
      <c r="J24" s="652"/>
      <c r="K24" s="652"/>
      <c r="L24" s="652"/>
      <c r="M24" s="652"/>
      <c r="N24" s="652"/>
      <c r="O24" s="652"/>
      <c r="P24" s="652"/>
    </row>
    <row r="25" spans="2:16" s="631" customFormat="1" x14ac:dyDescent="0.25">
      <c r="B25" s="652"/>
      <c r="C25" s="652"/>
      <c r="D25" s="652"/>
      <c r="E25" s="652"/>
      <c r="F25" s="652"/>
      <c r="G25" s="652"/>
      <c r="H25" s="652"/>
      <c r="I25" s="652"/>
      <c r="J25" s="652"/>
      <c r="K25" s="652"/>
      <c r="L25" s="652"/>
      <c r="M25" s="652"/>
      <c r="N25" s="652"/>
      <c r="O25" s="652"/>
      <c r="P25" s="652"/>
    </row>
    <row r="26" spans="2:16" s="631" customFormat="1" x14ac:dyDescent="0.25">
      <c r="B26" s="652"/>
      <c r="C26" s="652"/>
      <c r="D26" s="652"/>
      <c r="E26" s="652"/>
      <c r="F26" s="652"/>
      <c r="G26" s="652"/>
      <c r="H26" s="652"/>
      <c r="I26" s="652"/>
      <c r="J26" s="652"/>
      <c r="K26" s="652"/>
      <c r="L26" s="652"/>
      <c r="M26" s="652"/>
      <c r="N26" s="652"/>
      <c r="O26" s="652"/>
      <c r="P26" s="652"/>
    </row>
    <row r="27" spans="2:16" s="631" customFormat="1" x14ac:dyDescent="0.25">
      <c r="B27" s="652"/>
      <c r="C27" s="652"/>
      <c r="D27" s="652"/>
      <c r="E27" s="652"/>
      <c r="F27" s="652"/>
      <c r="G27" s="652"/>
      <c r="H27" s="652"/>
      <c r="I27" s="652"/>
      <c r="J27" s="652"/>
      <c r="K27" s="652"/>
      <c r="L27" s="652"/>
      <c r="M27" s="652"/>
      <c r="N27" s="652"/>
      <c r="O27" s="652"/>
      <c r="P27" s="652"/>
    </row>
    <row r="28" spans="2:16" s="631" customFormat="1" x14ac:dyDescent="0.25">
      <c r="B28" s="652"/>
      <c r="C28" s="652"/>
      <c r="D28" s="652"/>
      <c r="E28" s="652"/>
      <c r="F28" s="652"/>
      <c r="G28" s="652"/>
      <c r="H28" s="652"/>
      <c r="I28" s="652"/>
      <c r="J28" s="652"/>
      <c r="K28" s="652"/>
      <c r="L28" s="652"/>
      <c r="M28" s="652"/>
      <c r="N28" s="652"/>
      <c r="O28" s="652"/>
      <c r="P28" s="652"/>
    </row>
    <row r="29" spans="2:16" s="631" customFormat="1" x14ac:dyDescent="0.25">
      <c r="B29" s="652"/>
      <c r="C29" s="652"/>
      <c r="D29" s="652"/>
      <c r="E29" s="652"/>
      <c r="F29" s="652"/>
      <c r="G29" s="652"/>
      <c r="H29" s="652"/>
      <c r="I29" s="652"/>
      <c r="J29" s="652"/>
      <c r="K29" s="652"/>
      <c r="L29" s="652"/>
      <c r="M29" s="652"/>
      <c r="N29" s="652"/>
      <c r="O29" s="652"/>
      <c r="P29" s="652"/>
    </row>
    <row r="30" spans="2:16" s="631" customFormat="1" x14ac:dyDescent="0.25">
      <c r="B30" s="652"/>
      <c r="C30" s="652"/>
      <c r="D30" s="652"/>
      <c r="E30" s="652"/>
      <c r="F30" s="652"/>
      <c r="G30" s="652"/>
      <c r="H30" s="652"/>
      <c r="I30" s="652"/>
      <c r="J30" s="652"/>
      <c r="K30" s="652"/>
      <c r="L30" s="652"/>
      <c r="M30" s="652"/>
      <c r="N30" s="652"/>
      <c r="O30" s="652"/>
      <c r="P30" s="652"/>
    </row>
    <row r="31" spans="2:16" s="631" customFormat="1" ht="5.25" customHeight="1" x14ac:dyDescent="0.25">
      <c r="B31" s="652"/>
      <c r="C31" s="652"/>
      <c r="D31" s="652"/>
      <c r="E31" s="652"/>
      <c r="F31" s="652"/>
      <c r="G31" s="652"/>
      <c r="H31" s="652"/>
      <c r="I31" s="652"/>
      <c r="J31" s="652"/>
      <c r="K31" s="652"/>
      <c r="L31" s="652"/>
      <c r="M31" s="652"/>
      <c r="N31" s="652"/>
      <c r="O31" s="652"/>
      <c r="P31" s="652"/>
    </row>
    <row r="32" spans="2:16" s="631" customFormat="1" ht="5.25" customHeight="1" x14ac:dyDescent="0.25">
      <c r="B32" s="652"/>
      <c r="C32" s="652"/>
      <c r="D32" s="652"/>
      <c r="E32" s="652"/>
      <c r="F32" s="652"/>
      <c r="G32" s="652"/>
      <c r="H32" s="652"/>
      <c r="I32" s="652"/>
      <c r="J32" s="652"/>
      <c r="K32" s="652"/>
      <c r="L32" s="652"/>
      <c r="M32" s="652"/>
      <c r="N32" s="652"/>
      <c r="O32" s="652"/>
      <c r="P32" s="652"/>
    </row>
    <row r="33" spans="2:16" s="631" customFormat="1" ht="16.5" customHeigh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row r="36" spans="2:16" s="650" customFormat="1" x14ac:dyDescent="0.25">
      <c r="B36" s="1541" t="s">
        <v>14</v>
      </c>
      <c r="C36" s="1541"/>
      <c r="D36" s="1541"/>
      <c r="E36" s="1541"/>
      <c r="F36" s="1541"/>
      <c r="G36" s="1541"/>
      <c r="H36" s="1541"/>
      <c r="I36" s="1541"/>
      <c r="J36" s="1541"/>
      <c r="K36" s="1541"/>
    </row>
    <row r="37" spans="2:16" s="657" customFormat="1" ht="12.75" customHeight="1" x14ac:dyDescent="0.25">
      <c r="B37" s="1551"/>
      <c r="C37" s="1552"/>
      <c r="D37" s="1552"/>
      <c r="E37" s="1552"/>
      <c r="F37" s="1552"/>
      <c r="G37" s="1552"/>
      <c r="H37" s="1552"/>
      <c r="I37" s="1552"/>
      <c r="J37" s="1552"/>
      <c r="K37" s="1552"/>
      <c r="L37" s="1552"/>
      <c r="M37" s="1552"/>
      <c r="N37" s="1552"/>
      <c r="O37" s="1552"/>
      <c r="P37" s="656"/>
    </row>
  </sheetData>
  <mergeCells count="17">
    <mergeCell ref="B37:O37"/>
    <mergeCell ref="N9:O9"/>
    <mergeCell ref="Q9:R9"/>
    <mergeCell ref="T9:U9"/>
    <mergeCell ref="W9:X9"/>
    <mergeCell ref="Z9:AA9"/>
    <mergeCell ref="B36:K36"/>
    <mergeCell ref="B3:K3"/>
    <mergeCell ref="B4:AD4"/>
    <mergeCell ref="B5:AD5"/>
    <mergeCell ref="B6:AC6"/>
    <mergeCell ref="B8:B10"/>
    <mergeCell ref="E8:AA8"/>
    <mergeCell ref="AC8:AD9"/>
    <mergeCell ref="E9:F9"/>
    <mergeCell ref="H9:I9"/>
    <mergeCell ref="K9:L9"/>
  </mergeCells>
  <printOptions horizontalCentered="1"/>
  <pageMargins left="0" right="0" top="0.43307086614173229" bottom="0.43307086614173229" header="0" footer="0"/>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U40"/>
  <sheetViews>
    <sheetView zoomScaleNormal="100" workbookViewId="0"/>
  </sheetViews>
  <sheetFormatPr baseColWidth="10" defaultColWidth="11.453125" defaultRowHeight="15" x14ac:dyDescent="0.25"/>
  <cols>
    <col min="1" max="1" width="2" style="212" customWidth="1"/>
    <col min="2" max="2" width="4.54296875" style="212" customWidth="1"/>
    <col min="3" max="3" width="13.453125" style="212" customWidth="1"/>
    <col min="4" max="4" width="0.81640625" style="212" customWidth="1"/>
    <col min="5" max="5" width="7" style="212" customWidth="1"/>
    <col min="6" max="6" width="7.1796875" style="212" customWidth="1"/>
    <col min="7" max="7" width="7" style="212" customWidth="1"/>
    <col min="8" max="8" width="7.1796875" style="212" customWidth="1"/>
    <col min="9" max="9" width="7" style="212" customWidth="1"/>
    <col min="10" max="10" width="7.1796875" style="212" customWidth="1"/>
    <col min="11" max="11" width="7" style="212" customWidth="1"/>
    <col min="12" max="12" width="7.1796875" style="212" customWidth="1"/>
    <col min="13" max="13" width="7" style="212" customWidth="1"/>
    <col min="14" max="14" width="7.1796875" style="212" customWidth="1"/>
    <col min="15" max="15" width="7" style="209" customWidth="1"/>
    <col min="16" max="16" width="5.26953125" style="212" customWidth="1"/>
    <col min="17" max="17" width="7" style="209" customWidth="1"/>
    <col min="18" max="18" width="7.1796875" style="212" customWidth="1"/>
    <col min="19" max="19" width="2.81640625" style="212" customWidth="1"/>
    <col min="20" max="20" width="11.1796875" style="212" customWidth="1"/>
    <col min="21" max="16384" width="11.453125" style="212"/>
  </cols>
  <sheetData>
    <row r="1" spans="1:20" s="209" customFormat="1" ht="13.5" customHeight="1" x14ac:dyDescent="0.25"/>
    <row r="2" spans="1:20" s="211" customFormat="1" ht="66.75" customHeight="1" x14ac:dyDescent="0.3">
      <c r="A2" s="210"/>
      <c r="B2" s="1417"/>
      <c r="C2" s="1417"/>
      <c r="D2" s="1417"/>
      <c r="E2" s="1417"/>
      <c r="F2" s="1417"/>
      <c r="G2" s="1417"/>
      <c r="H2" s="1417"/>
      <c r="I2" s="1417"/>
      <c r="J2" s="1417"/>
      <c r="K2" s="1417"/>
      <c r="L2" s="1417"/>
      <c r="M2" s="1417"/>
      <c r="N2" s="1417"/>
      <c r="O2" s="1417"/>
      <c r="P2" s="1417"/>
      <c r="Q2" s="1417"/>
      <c r="R2" s="1417"/>
      <c r="S2" s="210"/>
      <c r="T2" s="210"/>
    </row>
    <row r="3" spans="1:20" x14ac:dyDescent="0.25">
      <c r="C3" s="1418" t="s">
        <v>289</v>
      </c>
      <c r="D3" s="1418"/>
      <c r="E3" s="1418"/>
    </row>
    <row r="5" spans="1:20" ht="23.25" customHeight="1" x14ac:dyDescent="0.25">
      <c r="B5" s="1419" t="s">
        <v>290</v>
      </c>
      <c r="C5" s="1420"/>
      <c r="D5" s="1420"/>
      <c r="E5" s="1420"/>
      <c r="F5" s="1420"/>
      <c r="G5" s="1420"/>
      <c r="H5" s="1420"/>
      <c r="I5" s="1420"/>
      <c r="J5" s="1420"/>
      <c r="K5" s="1420"/>
      <c r="L5" s="1420"/>
      <c r="M5" s="1420"/>
      <c r="N5" s="1420"/>
      <c r="O5" s="1420"/>
      <c r="P5" s="1420"/>
      <c r="Q5" s="1421">
        <v>46081</v>
      </c>
      <c r="R5" s="1422"/>
      <c r="S5" s="1422"/>
    </row>
    <row r="6" spans="1:20" ht="19" customHeight="1" x14ac:dyDescent="0.25">
      <c r="B6" s="213"/>
      <c r="C6" s="213"/>
      <c r="D6" s="213"/>
      <c r="E6" s="213"/>
      <c r="F6" s="213"/>
      <c r="G6" s="213"/>
      <c r="H6" s="213"/>
      <c r="I6" s="213"/>
      <c r="J6" s="213"/>
      <c r="K6" s="213"/>
      <c r="L6" s="213"/>
      <c r="M6" s="213"/>
      <c r="N6" s="213"/>
      <c r="O6" s="213"/>
      <c r="P6" s="213"/>
      <c r="Q6" s="213"/>
      <c r="R6" s="213"/>
      <c r="S6" s="213"/>
    </row>
    <row r="7" spans="1:20" ht="18.75" customHeight="1" x14ac:dyDescent="0.25">
      <c r="B7" s="1423" t="s">
        <v>291</v>
      </c>
      <c r="C7" s="1423"/>
      <c r="D7" s="1423"/>
      <c r="E7" s="1423"/>
      <c r="F7" s="1423"/>
      <c r="G7" s="1423"/>
      <c r="H7" s="1423"/>
      <c r="I7" s="1423"/>
      <c r="J7" s="1423"/>
      <c r="K7" s="1423"/>
      <c r="L7" s="1423"/>
      <c r="M7" s="1423"/>
      <c r="N7" s="1423"/>
      <c r="O7" s="1423"/>
      <c r="P7" s="1423"/>
      <c r="Q7" s="1423"/>
      <c r="R7" s="1423"/>
      <c r="S7" s="1423"/>
    </row>
    <row r="8" spans="1:20" ht="18.75" customHeight="1" x14ac:dyDescent="0.25">
      <c r="B8" s="1416" t="s">
        <v>292</v>
      </c>
      <c r="C8" s="1416"/>
      <c r="D8" s="1416"/>
      <c r="E8" s="1416"/>
      <c r="F8" s="1416"/>
      <c r="G8" s="1416"/>
      <c r="H8" s="1416"/>
      <c r="I8" s="1416"/>
      <c r="J8" s="1416"/>
      <c r="K8" s="1416"/>
      <c r="L8" s="1416"/>
      <c r="M8" s="1416"/>
      <c r="N8" s="1416"/>
      <c r="O8" s="1416"/>
      <c r="P8" s="1416"/>
      <c r="Q8" s="1416"/>
      <c r="R8" s="1416"/>
      <c r="S8" s="1416"/>
    </row>
    <row r="9" spans="1:20" ht="18.75" customHeight="1" x14ac:dyDescent="0.25">
      <c r="B9" s="1416" t="s">
        <v>293</v>
      </c>
      <c r="C9" s="1416"/>
      <c r="D9" s="1416"/>
      <c r="E9" s="1416"/>
      <c r="F9" s="1416"/>
      <c r="G9" s="1416"/>
      <c r="H9" s="1416"/>
      <c r="I9" s="1416"/>
      <c r="J9" s="1416"/>
      <c r="K9" s="1416"/>
      <c r="L9" s="1416"/>
      <c r="M9" s="1416"/>
      <c r="N9" s="1416"/>
      <c r="O9" s="1416"/>
      <c r="P9" s="1416"/>
      <c r="Q9" s="1416"/>
      <c r="R9" s="1416"/>
      <c r="S9" s="1416"/>
    </row>
    <row r="10" spans="1:20" ht="18.75" customHeight="1" x14ac:dyDescent="0.25">
      <c r="B10" s="1416" t="s">
        <v>294</v>
      </c>
      <c r="C10" s="1416"/>
      <c r="D10" s="1416"/>
      <c r="E10" s="1416"/>
      <c r="F10" s="1416"/>
      <c r="G10" s="1416"/>
      <c r="H10" s="1416"/>
      <c r="I10" s="1416"/>
      <c r="J10" s="1416"/>
      <c r="K10" s="1416"/>
      <c r="L10" s="1416"/>
      <c r="M10" s="1416"/>
      <c r="N10" s="1416"/>
      <c r="O10" s="1416"/>
      <c r="P10" s="1416"/>
      <c r="Q10" s="1416"/>
      <c r="R10" s="1416"/>
      <c r="S10" s="1416"/>
    </row>
    <row r="11" spans="1:20" ht="18.75" customHeight="1" x14ac:dyDescent="0.25">
      <c r="B11" s="1416" t="s">
        <v>295</v>
      </c>
      <c r="C11" s="1416"/>
      <c r="D11" s="1416"/>
      <c r="E11" s="1416"/>
      <c r="F11" s="1416"/>
      <c r="G11" s="1416"/>
      <c r="H11" s="1416"/>
      <c r="I11" s="1416"/>
      <c r="J11" s="1416"/>
      <c r="K11" s="1416"/>
      <c r="L11" s="1416"/>
      <c r="M11" s="1416"/>
      <c r="N11" s="1416"/>
      <c r="O11" s="1416"/>
      <c r="P11" s="1416"/>
      <c r="Q11" s="1416"/>
      <c r="R11" s="1416"/>
      <c r="S11" s="1416"/>
    </row>
    <row r="12" spans="1:20" ht="18.75" customHeight="1" x14ac:dyDescent="0.25">
      <c r="B12" s="1416" t="s">
        <v>296</v>
      </c>
      <c r="C12" s="1416"/>
      <c r="D12" s="1416"/>
      <c r="E12" s="1416"/>
      <c r="F12" s="1416"/>
      <c r="G12" s="1416"/>
      <c r="H12" s="1416"/>
      <c r="I12" s="1416"/>
      <c r="J12" s="1416"/>
      <c r="K12" s="1416"/>
      <c r="L12" s="1416"/>
      <c r="M12" s="1416"/>
      <c r="N12" s="1416"/>
      <c r="O12" s="1416"/>
      <c r="P12" s="1416"/>
      <c r="Q12" s="1416"/>
      <c r="R12" s="1416"/>
      <c r="S12" s="1416"/>
    </row>
    <row r="13" spans="1:20" ht="18.75" customHeight="1" x14ac:dyDescent="0.25">
      <c r="B13" s="1416" t="s">
        <v>297</v>
      </c>
      <c r="C13" s="1416"/>
      <c r="D13" s="1416"/>
      <c r="E13" s="1416"/>
      <c r="F13" s="1416"/>
      <c r="G13" s="1416"/>
      <c r="H13" s="1416"/>
      <c r="I13" s="1416"/>
      <c r="J13" s="1416"/>
      <c r="K13" s="1416"/>
      <c r="L13" s="1416"/>
      <c r="M13" s="1416"/>
      <c r="N13" s="1416"/>
      <c r="O13" s="1416"/>
      <c r="P13" s="1416"/>
      <c r="Q13" s="1416"/>
      <c r="R13" s="1416"/>
      <c r="S13" s="1416"/>
    </row>
    <row r="14" spans="1:20" ht="18.75" customHeight="1" x14ac:dyDescent="0.25">
      <c r="B14" s="1416" t="s">
        <v>298</v>
      </c>
      <c r="C14" s="1416"/>
      <c r="D14" s="1416"/>
      <c r="E14" s="1416"/>
      <c r="F14" s="1416"/>
      <c r="G14" s="1416"/>
      <c r="H14" s="1416"/>
      <c r="I14" s="1416"/>
      <c r="J14" s="1416"/>
      <c r="K14" s="1416"/>
      <c r="L14" s="1416"/>
      <c r="M14" s="1416"/>
      <c r="N14" s="1416"/>
      <c r="O14" s="1416"/>
      <c r="P14" s="1416"/>
      <c r="Q14" s="1416"/>
      <c r="R14" s="1416"/>
      <c r="S14" s="1416"/>
    </row>
    <row r="15" spans="1:20" ht="18.75" customHeight="1" x14ac:dyDescent="0.25">
      <c r="B15" s="214"/>
      <c r="C15" s="214"/>
      <c r="D15" s="214"/>
      <c r="E15" s="214"/>
      <c r="F15" s="214"/>
      <c r="G15" s="214"/>
      <c r="H15" s="214"/>
      <c r="I15" s="214"/>
      <c r="J15" s="214"/>
      <c r="K15" s="214"/>
      <c r="L15" s="214"/>
      <c r="M15" s="214"/>
      <c r="N15" s="214"/>
      <c r="O15" s="214"/>
      <c r="P15" s="214"/>
      <c r="Q15" s="214"/>
      <c r="R15" s="214"/>
      <c r="S15" s="214"/>
    </row>
    <row r="16" spans="1:20" ht="18.75" customHeight="1" x14ac:dyDescent="0.25">
      <c r="B16" s="1423" t="s">
        <v>299</v>
      </c>
      <c r="C16" s="1423"/>
      <c r="D16" s="1423"/>
      <c r="E16" s="1423"/>
      <c r="F16" s="1423"/>
      <c r="G16" s="1423"/>
      <c r="H16" s="1423"/>
      <c r="I16" s="1423"/>
      <c r="J16" s="1423"/>
      <c r="K16" s="1423"/>
      <c r="L16" s="1423"/>
      <c r="M16" s="1423"/>
      <c r="N16" s="1423"/>
      <c r="O16" s="1423"/>
      <c r="P16" s="1423"/>
      <c r="Q16" s="1423"/>
      <c r="R16" s="1423"/>
      <c r="S16" s="1423"/>
    </row>
    <row r="17" spans="2:21" ht="18.75" customHeight="1" x14ac:dyDescent="0.25">
      <c r="B17" s="1416" t="s">
        <v>300</v>
      </c>
      <c r="C17" s="1416"/>
      <c r="D17" s="1416"/>
      <c r="E17" s="1416"/>
      <c r="F17" s="1416"/>
      <c r="G17" s="1416"/>
      <c r="H17" s="1416"/>
      <c r="I17" s="1416"/>
      <c r="J17" s="1416"/>
      <c r="K17" s="1416"/>
      <c r="L17" s="1416"/>
      <c r="M17" s="1416"/>
      <c r="N17" s="1416"/>
      <c r="O17" s="1416"/>
      <c r="P17" s="1416"/>
      <c r="Q17" s="1416"/>
      <c r="R17" s="1416"/>
      <c r="S17" s="1416"/>
      <c r="T17" s="214"/>
    </row>
    <row r="18" spans="2:21" ht="18.75" customHeight="1" x14ac:dyDescent="0.25">
      <c r="B18" s="1416" t="s">
        <v>301</v>
      </c>
      <c r="C18" s="1416"/>
      <c r="D18" s="1416"/>
      <c r="E18" s="1416"/>
      <c r="F18" s="1416"/>
      <c r="G18" s="1416"/>
      <c r="H18" s="1416"/>
      <c r="I18" s="1416"/>
      <c r="J18" s="1416"/>
      <c r="K18" s="1416"/>
      <c r="L18" s="1416"/>
      <c r="M18" s="1416"/>
      <c r="N18" s="1416"/>
      <c r="O18" s="1416"/>
      <c r="P18" s="1416"/>
      <c r="Q18" s="1416"/>
      <c r="R18" s="1416"/>
      <c r="S18" s="1416"/>
      <c r="T18" s="214"/>
    </row>
    <row r="19" spans="2:21" ht="18.75" customHeight="1" x14ac:dyDescent="0.25">
      <c r="B19" s="1416" t="s">
        <v>302</v>
      </c>
      <c r="C19" s="1416"/>
      <c r="D19" s="1416"/>
      <c r="E19" s="1416"/>
      <c r="F19" s="1416"/>
      <c r="G19" s="1416"/>
      <c r="H19" s="1416"/>
      <c r="I19" s="1416"/>
      <c r="J19" s="1416"/>
      <c r="K19" s="1416"/>
      <c r="L19" s="1416"/>
      <c r="M19" s="1416"/>
      <c r="N19" s="1416"/>
      <c r="O19" s="1416"/>
      <c r="P19" s="1416"/>
      <c r="Q19" s="1416"/>
      <c r="R19" s="1416"/>
      <c r="S19" s="1416"/>
      <c r="T19" s="214"/>
    </row>
    <row r="20" spans="2:21" ht="18.75" customHeight="1" x14ac:dyDescent="0.25">
      <c r="B20" s="1416" t="s">
        <v>303</v>
      </c>
      <c r="C20" s="1416"/>
      <c r="D20" s="1416"/>
      <c r="E20" s="1416"/>
      <c r="F20" s="1416"/>
      <c r="G20" s="1416"/>
      <c r="H20" s="1416"/>
      <c r="I20" s="1416"/>
      <c r="J20" s="1416"/>
      <c r="K20" s="1416"/>
      <c r="L20" s="1416"/>
      <c r="M20" s="1416"/>
      <c r="N20" s="1416"/>
      <c r="O20" s="1416"/>
      <c r="P20" s="1416"/>
      <c r="Q20" s="1416"/>
      <c r="R20" s="1416"/>
      <c r="S20" s="1416"/>
      <c r="T20" s="214"/>
    </row>
    <row r="21" spans="2:21" ht="18.75" customHeight="1" x14ac:dyDescent="0.25">
      <c r="B21" s="1416" t="s">
        <v>304</v>
      </c>
      <c r="C21" s="1416"/>
      <c r="D21" s="1416"/>
      <c r="E21" s="1416"/>
      <c r="F21" s="1416"/>
      <c r="G21" s="1416"/>
      <c r="H21" s="1416"/>
      <c r="I21" s="1416"/>
      <c r="J21" s="1416"/>
      <c r="K21" s="1416"/>
      <c r="L21" s="1416"/>
      <c r="M21" s="1416"/>
      <c r="N21" s="1416"/>
      <c r="O21" s="1416"/>
      <c r="P21" s="1416"/>
      <c r="Q21" s="1416"/>
      <c r="R21" s="1416"/>
      <c r="S21" s="1416"/>
      <c r="T21" s="1416"/>
    </row>
    <row r="22" spans="2:21" ht="18.75" customHeight="1" x14ac:dyDescent="0.25">
      <c r="B22" s="1416" t="s">
        <v>305</v>
      </c>
      <c r="C22" s="1416"/>
      <c r="D22" s="1416"/>
      <c r="E22" s="1416"/>
      <c r="F22" s="1416"/>
      <c r="G22" s="1416"/>
      <c r="H22" s="1416"/>
      <c r="I22" s="1416"/>
      <c r="J22" s="1416"/>
      <c r="K22" s="1416"/>
      <c r="L22" s="1416"/>
      <c r="M22" s="1416"/>
      <c r="N22" s="1416"/>
      <c r="O22" s="1416"/>
      <c r="P22" s="1416"/>
      <c r="Q22" s="1416"/>
      <c r="R22" s="1416"/>
      <c r="S22" s="1416"/>
      <c r="T22" s="214"/>
    </row>
    <row r="23" spans="2:21" ht="18.75" customHeight="1" x14ac:dyDescent="0.25">
      <c r="B23" s="1416" t="s">
        <v>306</v>
      </c>
      <c r="C23" s="1416"/>
      <c r="D23" s="1416"/>
      <c r="E23" s="1416"/>
      <c r="F23" s="1416"/>
      <c r="G23" s="1416"/>
      <c r="H23" s="1416"/>
      <c r="I23" s="1416"/>
      <c r="J23" s="1416"/>
      <c r="K23" s="1416"/>
      <c r="L23" s="1416"/>
      <c r="M23" s="1416"/>
      <c r="N23" s="1416"/>
      <c r="O23" s="1416"/>
      <c r="P23" s="1416"/>
      <c r="Q23" s="1416"/>
      <c r="R23" s="1416"/>
      <c r="S23" s="1416"/>
      <c r="T23" s="214"/>
    </row>
    <row r="24" spans="2:21" ht="18.75" customHeight="1" x14ac:dyDescent="0.25">
      <c r="B24" s="214"/>
      <c r="C24" s="214"/>
      <c r="D24" s="214"/>
      <c r="E24" s="214"/>
      <c r="F24" s="214"/>
      <c r="G24" s="214"/>
      <c r="H24" s="214"/>
      <c r="I24" s="214"/>
      <c r="J24" s="214"/>
      <c r="K24" s="214"/>
      <c r="L24" s="214"/>
      <c r="M24" s="214"/>
      <c r="N24" s="214"/>
      <c r="O24" s="214"/>
      <c r="P24" s="214"/>
      <c r="Q24" s="214"/>
      <c r="R24" s="214"/>
      <c r="S24" s="214"/>
    </row>
    <row r="25" spans="2:21" ht="18.75" customHeight="1" x14ac:dyDescent="0.25">
      <c r="B25" s="1423" t="s">
        <v>307</v>
      </c>
      <c r="C25" s="1423"/>
      <c r="D25" s="1423"/>
      <c r="E25" s="1423"/>
      <c r="F25" s="1423"/>
      <c r="G25" s="1423"/>
      <c r="H25" s="1423"/>
      <c r="I25" s="1423"/>
      <c r="J25" s="1423"/>
      <c r="K25" s="1423"/>
      <c r="L25" s="1423"/>
      <c r="M25" s="1423"/>
      <c r="N25" s="1423"/>
      <c r="O25" s="1423"/>
      <c r="P25" s="1423"/>
      <c r="Q25" s="1423"/>
      <c r="R25" s="1423"/>
      <c r="S25" s="1423"/>
    </row>
    <row r="26" spans="2:21" ht="18.75" customHeight="1" x14ac:dyDescent="0.25">
      <c r="B26" s="1416" t="s">
        <v>308</v>
      </c>
      <c r="C26" s="1416"/>
      <c r="D26" s="1416"/>
      <c r="E26" s="1416"/>
      <c r="F26" s="1416"/>
      <c r="G26" s="1416"/>
      <c r="H26" s="1416"/>
      <c r="I26" s="1416"/>
      <c r="J26" s="1416"/>
      <c r="K26" s="1416"/>
      <c r="L26" s="1416"/>
      <c r="M26" s="1416"/>
      <c r="N26" s="1416"/>
      <c r="O26" s="1416"/>
      <c r="P26" s="1416"/>
      <c r="Q26" s="1416"/>
      <c r="R26" s="1416"/>
      <c r="S26" s="1416"/>
      <c r="T26" s="1416"/>
      <c r="U26" s="1416"/>
    </row>
    <row r="27" spans="2:21" ht="18.75" customHeight="1" x14ac:dyDescent="0.25">
      <c r="B27" s="1416" t="s">
        <v>309</v>
      </c>
      <c r="C27" s="1416"/>
      <c r="D27" s="1416"/>
      <c r="E27" s="1416"/>
      <c r="F27" s="1416"/>
      <c r="G27" s="1416"/>
      <c r="H27" s="1416"/>
      <c r="I27" s="1416"/>
      <c r="J27" s="1416"/>
      <c r="K27" s="1416"/>
      <c r="L27" s="1416"/>
      <c r="M27" s="1416"/>
      <c r="N27" s="1416"/>
      <c r="O27" s="1416"/>
      <c r="P27" s="1416"/>
      <c r="Q27" s="1416"/>
      <c r="R27" s="1416"/>
      <c r="S27" s="1416"/>
      <c r="T27" s="1416"/>
      <c r="U27" s="1416"/>
    </row>
    <row r="28" spans="2:21" ht="18.75" customHeight="1" x14ac:dyDescent="0.25">
      <c r="B28" s="1416" t="s">
        <v>310</v>
      </c>
      <c r="C28" s="1416"/>
      <c r="D28" s="1416"/>
      <c r="E28" s="1416"/>
      <c r="F28" s="1416"/>
      <c r="G28" s="1416"/>
      <c r="H28" s="1416"/>
      <c r="I28" s="1416"/>
      <c r="J28" s="1416"/>
      <c r="K28" s="1416"/>
      <c r="L28" s="1416"/>
      <c r="M28" s="1416"/>
      <c r="N28" s="1416"/>
      <c r="O28" s="1416"/>
      <c r="P28" s="1416"/>
      <c r="Q28" s="1416"/>
      <c r="R28" s="1416"/>
      <c r="S28" s="1416"/>
      <c r="T28" s="1416"/>
      <c r="U28" s="1416"/>
    </row>
    <row r="29" spans="2:21" ht="18.75" customHeight="1" x14ac:dyDescent="0.25">
      <c r="B29" s="1416" t="s">
        <v>311</v>
      </c>
      <c r="C29" s="1416"/>
      <c r="D29" s="1416"/>
      <c r="E29" s="1416"/>
      <c r="F29" s="1416"/>
      <c r="G29" s="1416"/>
      <c r="H29" s="1416"/>
      <c r="I29" s="1416"/>
      <c r="J29" s="1416"/>
      <c r="K29" s="1416"/>
      <c r="L29" s="1416"/>
      <c r="M29" s="1416"/>
      <c r="N29" s="1416"/>
      <c r="O29" s="1416"/>
      <c r="P29" s="1416"/>
      <c r="Q29" s="1416"/>
      <c r="R29" s="1416"/>
      <c r="S29" s="1416"/>
      <c r="T29" s="1416"/>
      <c r="U29" s="1416"/>
    </row>
    <row r="30" spans="2:21" ht="15" customHeight="1" x14ac:dyDescent="0.25">
      <c r="B30" s="1416" t="s">
        <v>312</v>
      </c>
      <c r="C30" s="1416"/>
      <c r="D30" s="1416"/>
      <c r="E30" s="1416"/>
      <c r="F30" s="1416"/>
      <c r="G30" s="1416"/>
      <c r="H30" s="1416"/>
      <c r="I30" s="1416"/>
      <c r="J30" s="1416"/>
      <c r="K30" s="1416"/>
      <c r="L30" s="1416"/>
      <c r="M30" s="1416"/>
      <c r="N30" s="1416"/>
      <c r="O30" s="1416"/>
      <c r="P30" s="1416"/>
      <c r="Q30" s="1416"/>
      <c r="R30" s="1416"/>
      <c r="S30" s="1416"/>
      <c r="T30" s="1416"/>
      <c r="U30" s="1416"/>
    </row>
    <row r="31" spans="2:21" ht="18.75" customHeight="1" x14ac:dyDescent="0.25">
      <c r="B31" s="1416" t="s">
        <v>313</v>
      </c>
      <c r="C31" s="1416"/>
      <c r="D31" s="1416"/>
      <c r="E31" s="1416"/>
      <c r="F31" s="1416"/>
      <c r="G31" s="1416"/>
      <c r="H31" s="1416"/>
      <c r="I31" s="1416"/>
      <c r="J31" s="1416"/>
      <c r="K31" s="1416"/>
      <c r="L31" s="1416"/>
      <c r="M31" s="1416"/>
      <c r="N31" s="1416"/>
      <c r="O31" s="1416"/>
      <c r="P31" s="1416"/>
      <c r="Q31" s="1416"/>
      <c r="R31" s="1416"/>
      <c r="S31" s="1416"/>
      <c r="T31" s="1416"/>
      <c r="U31" s="1416"/>
    </row>
    <row r="32" spans="2:21" ht="18.75" customHeight="1" x14ac:dyDescent="0.25">
      <c r="B32" s="214"/>
      <c r="C32" s="214"/>
      <c r="D32" s="214"/>
      <c r="E32" s="214"/>
      <c r="F32" s="214"/>
      <c r="G32" s="214"/>
      <c r="H32" s="214"/>
      <c r="I32" s="214"/>
      <c r="J32" s="214"/>
      <c r="K32" s="214"/>
      <c r="L32" s="214"/>
      <c r="M32" s="214"/>
      <c r="N32" s="214"/>
      <c r="O32" s="214"/>
      <c r="P32" s="214"/>
      <c r="Q32" s="214"/>
      <c r="R32" s="214"/>
      <c r="S32" s="214"/>
    </row>
    <row r="33" spans="15:17" ht="16" customHeight="1" x14ac:dyDescent="0.25">
      <c r="O33" s="215"/>
      <c r="Q33" s="215"/>
    </row>
    <row r="34" spans="15:17" ht="16" customHeight="1" x14ac:dyDescent="0.25"/>
    <row r="35" spans="15:17" ht="16" customHeight="1" x14ac:dyDescent="0.25"/>
    <row r="36" spans="15:17" ht="16" customHeight="1" x14ac:dyDescent="0.25"/>
    <row r="37" spans="15:17" ht="16" customHeight="1" x14ac:dyDescent="0.25"/>
    <row r="38" spans="15:17" ht="16" customHeight="1" x14ac:dyDescent="0.25"/>
    <row r="39" spans="15:17" ht="16" customHeight="1" x14ac:dyDescent="0.25"/>
    <row r="40" spans="15:17" ht="18" customHeight="1" x14ac:dyDescent="0.25"/>
  </sheetData>
  <mergeCells count="27">
    <mergeCell ref="B29:U29"/>
    <mergeCell ref="B30:U30"/>
    <mergeCell ref="B31:U31"/>
    <mergeCell ref="B22:S22"/>
    <mergeCell ref="B23:S23"/>
    <mergeCell ref="B25:S25"/>
    <mergeCell ref="B26:U26"/>
    <mergeCell ref="B27:U27"/>
    <mergeCell ref="B28:U28"/>
    <mergeCell ref="B21:T21"/>
    <mergeCell ref="B9:S9"/>
    <mergeCell ref="B10:S10"/>
    <mergeCell ref="B11:S11"/>
    <mergeCell ref="B12:S12"/>
    <mergeCell ref="B13:S13"/>
    <mergeCell ref="B14:S14"/>
    <mergeCell ref="B16:S16"/>
    <mergeCell ref="B17:S17"/>
    <mergeCell ref="B18:S18"/>
    <mergeCell ref="B19:S19"/>
    <mergeCell ref="B20:S20"/>
    <mergeCell ref="B8:S8"/>
    <mergeCell ref="B2:R2"/>
    <mergeCell ref="C3:E3"/>
    <mergeCell ref="B5:P5"/>
    <mergeCell ref="Q5:S5"/>
    <mergeCell ref="B7:S7"/>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7"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Z44"/>
  <sheetViews>
    <sheetView zoomScale="90" zoomScaleNormal="90" zoomScaleSheetLayoutView="100" workbookViewId="0"/>
  </sheetViews>
  <sheetFormatPr baseColWidth="10" defaultColWidth="11.453125" defaultRowHeight="14.5" x14ac:dyDescent="0.35"/>
  <cols>
    <col min="1" max="1" width="1" style="666" customWidth="1"/>
    <col min="2" max="2" width="28.7265625" style="666" customWidth="1"/>
    <col min="3" max="3" width="0.54296875" style="666" customWidth="1"/>
    <col min="4" max="4" width="10.1796875" style="666" customWidth="1"/>
    <col min="5" max="5" width="8.81640625" style="666" customWidth="1"/>
    <col min="6" max="6" width="0.54296875" style="666" customWidth="1"/>
    <col min="7" max="7" width="1.26953125" style="666" hidden="1" customWidth="1"/>
    <col min="8" max="8" width="10.453125" style="666" customWidth="1"/>
    <col min="9" max="9" width="10.7265625" style="666" customWidth="1"/>
    <col min="10" max="10" width="0.54296875" style="666" customWidth="1"/>
    <col min="11" max="11" width="10.1796875" style="666" customWidth="1"/>
    <col min="12" max="12" width="11.54296875" style="666" customWidth="1"/>
    <col min="13" max="13" width="0.54296875" style="666" customWidth="1"/>
    <col min="14" max="14" width="8.81640625" style="666" customWidth="1"/>
    <col min="15" max="15" width="8.453125" style="666" customWidth="1"/>
    <col min="16" max="16" width="0.54296875" style="666" customWidth="1"/>
    <col min="17" max="17" width="9.7265625" style="666" customWidth="1"/>
    <col min="18" max="18" width="8.453125" style="666" customWidth="1"/>
    <col min="19" max="19" width="0.26953125" style="666" customWidth="1"/>
    <col min="20" max="20" width="12.453125" style="666" customWidth="1"/>
    <col min="21" max="21" width="8.453125" style="666" customWidth="1"/>
    <col min="22" max="22" width="0.54296875" style="666" customWidth="1"/>
    <col min="23" max="23" width="9.7265625" style="666" customWidth="1"/>
    <col min="24" max="24" width="8.453125" style="666" customWidth="1"/>
    <col min="25" max="25" width="11.453125" style="666"/>
    <col min="26" max="26" width="11.453125" style="700"/>
    <col min="27" max="16384" width="11.453125" style="666"/>
  </cols>
  <sheetData>
    <row r="1" spans="1:26" ht="9.75" customHeight="1" x14ac:dyDescent="0.35"/>
    <row r="2" spans="1:26" s="619" customFormat="1" ht="49.5" customHeight="1" x14ac:dyDescent="0.35">
      <c r="B2" s="1542"/>
      <c r="C2" s="1542"/>
      <c r="D2" s="1542"/>
      <c r="E2" s="1542"/>
      <c r="F2" s="1542"/>
      <c r="G2" s="667"/>
      <c r="H2" s="1557"/>
      <c r="I2" s="1557"/>
      <c r="J2" s="1557"/>
      <c r="K2" s="1557"/>
      <c r="L2" s="1557"/>
      <c r="M2" s="1557"/>
      <c r="N2" s="1557"/>
      <c r="O2" s="1557"/>
      <c r="P2" s="667"/>
      <c r="Q2" s="667"/>
      <c r="R2" s="667"/>
      <c r="T2" s="618"/>
      <c r="U2" s="667"/>
      <c r="V2" s="667"/>
      <c r="W2" s="667"/>
      <c r="X2" s="667"/>
      <c r="Z2" s="1215"/>
    </row>
    <row r="3" spans="1:26" s="619" customFormat="1" ht="3" customHeight="1" x14ac:dyDescent="0.35">
      <c r="B3" s="618"/>
      <c r="C3" s="618"/>
      <c r="D3" s="618"/>
      <c r="E3" s="618"/>
      <c r="F3" s="618"/>
      <c r="G3" s="667"/>
      <c r="H3" s="667"/>
      <c r="I3" s="667"/>
      <c r="J3" s="667"/>
      <c r="K3" s="618"/>
      <c r="L3" s="667"/>
      <c r="M3" s="667"/>
      <c r="N3" s="618"/>
      <c r="O3" s="667"/>
      <c r="P3" s="667"/>
      <c r="Q3" s="667"/>
      <c r="R3" s="667"/>
      <c r="T3" s="618"/>
      <c r="U3" s="667"/>
      <c r="V3" s="667"/>
      <c r="W3" s="667"/>
      <c r="X3" s="667"/>
      <c r="Z3" s="1215"/>
    </row>
    <row r="4" spans="1:26" s="623" customFormat="1" ht="15" customHeight="1" x14ac:dyDescent="0.25">
      <c r="B4" s="1544" t="s">
        <v>398</v>
      </c>
      <c r="C4" s="1544"/>
      <c r="D4" s="1544"/>
      <c r="E4" s="1544"/>
      <c r="F4" s="1544"/>
      <c r="G4" s="1544"/>
      <c r="H4" s="1544"/>
      <c r="I4" s="1544"/>
      <c r="J4" s="1544"/>
      <c r="K4" s="1544"/>
      <c r="L4" s="1544"/>
      <c r="M4" s="1544"/>
      <c r="N4" s="1544"/>
      <c r="O4" s="1544"/>
      <c r="P4" s="1544"/>
      <c r="Q4" s="1544"/>
      <c r="R4" s="1544"/>
      <c r="S4" s="1544"/>
      <c r="T4" s="1544"/>
      <c r="U4" s="1544"/>
      <c r="V4" s="1544"/>
      <c r="W4" s="1544"/>
      <c r="X4" s="1544"/>
      <c r="Z4" s="1215"/>
    </row>
    <row r="5" spans="1:26" s="623" customFormat="1" ht="15" customHeight="1" x14ac:dyDescent="0.25">
      <c r="B5" s="1481" t="str">
        <f>porsaad!$B$6</f>
        <v>Situación a 28 de febrero de 2026</v>
      </c>
      <c r="C5" s="1481"/>
      <c r="D5" s="1481"/>
      <c r="E5" s="1481"/>
      <c r="F5" s="1481"/>
      <c r="G5" s="1481"/>
      <c r="H5" s="1481"/>
      <c r="I5" s="1481"/>
      <c r="J5" s="1481"/>
      <c r="K5" s="1481"/>
      <c r="L5" s="1481"/>
      <c r="M5" s="1481"/>
      <c r="N5" s="1481"/>
      <c r="O5" s="1481"/>
      <c r="P5" s="1481"/>
      <c r="Q5" s="1481"/>
      <c r="R5" s="1481"/>
      <c r="S5" s="1481"/>
      <c r="T5" s="1481"/>
      <c r="U5" s="1481"/>
      <c r="V5" s="1481"/>
      <c r="W5" s="1481"/>
      <c r="X5" s="1481"/>
      <c r="Z5" s="1215"/>
    </row>
    <row r="6" spans="1:26" s="623" customFormat="1" ht="4.5" customHeight="1" x14ac:dyDescent="0.25">
      <c r="G6" s="668"/>
      <c r="H6" s="668"/>
      <c r="I6" s="668"/>
      <c r="J6" s="668"/>
      <c r="K6" s="668"/>
      <c r="L6" s="668"/>
      <c r="M6" s="668"/>
      <c r="N6" s="668"/>
      <c r="O6" s="668"/>
      <c r="P6" s="668"/>
      <c r="Q6" s="668"/>
      <c r="R6" s="668"/>
      <c r="T6" s="668"/>
      <c r="U6" s="668"/>
      <c r="V6" s="668"/>
      <c r="W6" s="668"/>
      <c r="X6" s="668"/>
      <c r="Z6" s="1215"/>
    </row>
    <row r="7" spans="1:26" s="628" customFormat="1" ht="52.5" customHeight="1" x14ac:dyDescent="0.35">
      <c r="A7" s="661"/>
      <c r="B7" s="1558" t="s">
        <v>12</v>
      </c>
      <c r="C7" s="625"/>
      <c r="D7" s="1553" t="s">
        <v>29</v>
      </c>
      <c r="E7" s="1554"/>
      <c r="F7" s="669"/>
      <c r="G7" s="670"/>
      <c r="H7" s="1553" t="s">
        <v>243</v>
      </c>
      <c r="I7" s="1554"/>
      <c r="J7" s="627"/>
      <c r="K7" s="1553" t="s">
        <v>31</v>
      </c>
      <c r="L7" s="1554"/>
      <c r="M7" s="627"/>
      <c r="N7" s="1553" t="s">
        <v>49</v>
      </c>
      <c r="O7" s="1554"/>
      <c r="P7" s="627"/>
      <c r="Q7" s="1553" t="s">
        <v>50</v>
      </c>
      <c r="R7" s="1554"/>
      <c r="T7" s="1555" t="s">
        <v>51</v>
      </c>
      <c r="U7" s="1556"/>
      <c r="V7" s="627"/>
      <c r="W7" s="1553" t="s">
        <v>113</v>
      </c>
      <c r="X7" s="1554"/>
      <c r="Z7" s="1216"/>
    </row>
    <row r="8" spans="1:26" s="628" customFormat="1" ht="36" customHeight="1" x14ac:dyDescent="0.35">
      <c r="A8" s="661"/>
      <c r="B8" s="1559"/>
      <c r="D8" s="708" t="s">
        <v>9</v>
      </c>
      <c r="E8" s="710" t="s">
        <v>10</v>
      </c>
      <c r="F8" s="669"/>
      <c r="G8" s="670"/>
      <c r="H8" s="709" t="s">
        <v>9</v>
      </c>
      <c r="I8" s="711" t="s">
        <v>186</v>
      </c>
      <c r="J8" s="671"/>
      <c r="K8" s="708" t="s">
        <v>9</v>
      </c>
      <c r="L8" s="710" t="s">
        <v>476</v>
      </c>
      <c r="M8" s="671"/>
      <c r="N8" s="708" t="s">
        <v>9</v>
      </c>
      <c r="O8" s="710" t="s">
        <v>476</v>
      </c>
      <c r="P8" s="671"/>
      <c r="Q8" s="708" t="s">
        <v>9</v>
      </c>
      <c r="R8" s="710" t="s">
        <v>476</v>
      </c>
      <c r="T8" s="708" t="s">
        <v>9</v>
      </c>
      <c r="U8" s="710" t="s">
        <v>476</v>
      </c>
      <c r="V8" s="671"/>
      <c r="W8" s="708" t="s">
        <v>9</v>
      </c>
      <c r="X8" s="710" t="s">
        <v>476</v>
      </c>
      <c r="Z8" s="1216" t="s">
        <v>477</v>
      </c>
    </row>
    <row r="9" spans="1:26" s="631" customFormat="1" ht="4.5" customHeight="1" x14ac:dyDescent="0.35">
      <c r="A9" s="662"/>
      <c r="B9" s="630"/>
      <c r="D9" s="630"/>
      <c r="E9" s="630"/>
      <c r="F9" s="672"/>
      <c r="H9" s="672"/>
      <c r="I9" s="630"/>
      <c r="J9" s="630"/>
      <c r="K9" s="672"/>
      <c r="L9" s="630"/>
      <c r="M9" s="630"/>
      <c r="N9" s="672"/>
      <c r="O9" s="630"/>
      <c r="P9" s="630"/>
      <c r="Q9" s="630"/>
      <c r="R9" s="630"/>
      <c r="T9" s="672"/>
      <c r="U9" s="630"/>
      <c r="V9" s="630"/>
      <c r="W9" s="630"/>
      <c r="X9" s="630"/>
      <c r="Z9" s="697"/>
    </row>
    <row r="10" spans="1:26" s="633" customFormat="1" ht="18" customHeight="1" x14ac:dyDescent="0.25">
      <c r="A10" s="673"/>
      <c r="B10" s="674" t="s">
        <v>8</v>
      </c>
      <c r="D10" s="675">
        <v>463883</v>
      </c>
      <c r="E10" s="676">
        <v>19.87010072055849</v>
      </c>
      <c r="F10" s="677"/>
      <c r="G10" s="678"/>
      <c r="H10" s="675">
        <v>440067</v>
      </c>
      <c r="I10" s="676">
        <v>94.865946801240824</v>
      </c>
      <c r="J10" s="679"/>
      <c r="K10" s="675">
        <v>83691</v>
      </c>
      <c r="L10" s="676">
        <v>19.017785928051865</v>
      </c>
      <c r="M10" s="680">
        <v>53364</v>
      </c>
      <c r="N10" s="675">
        <v>150773</v>
      </c>
      <c r="O10" s="676">
        <v>34.261373836256752</v>
      </c>
      <c r="P10" s="678">
        <v>53364</v>
      </c>
      <c r="Q10" s="675">
        <v>121672</v>
      </c>
      <c r="R10" s="676">
        <f t="shared" ref="R10:R27" si="0">Q10*100/H10</f>
        <v>27.648517157614634</v>
      </c>
      <c r="S10" s="681"/>
      <c r="T10" s="675">
        <f t="shared" ref="T10:T27" si="1">K10+N10+Q10</f>
        <v>356136</v>
      </c>
      <c r="U10" s="676">
        <f>T10*100/H10</f>
        <v>80.927676921923251</v>
      </c>
      <c r="V10" s="678">
        <v>53364</v>
      </c>
      <c r="W10" s="675">
        <v>83931</v>
      </c>
      <c r="X10" s="676">
        <f>W10*100/H10</f>
        <v>19.072323078076746</v>
      </c>
      <c r="Z10" s="852"/>
    </row>
    <row r="11" spans="1:26" s="633" customFormat="1" ht="18" customHeight="1" x14ac:dyDescent="0.25">
      <c r="A11" s="673"/>
      <c r="B11" s="682" t="s">
        <v>7</v>
      </c>
      <c r="D11" s="683">
        <v>61626</v>
      </c>
      <c r="E11" s="684">
        <v>2.6397061910118231</v>
      </c>
      <c r="F11" s="677"/>
      <c r="G11" s="678"/>
      <c r="H11" s="683">
        <v>57159</v>
      </c>
      <c r="I11" s="684">
        <v>92.751436082173115</v>
      </c>
      <c r="J11" s="679"/>
      <c r="K11" s="683">
        <v>14294</v>
      </c>
      <c r="L11" s="684">
        <v>25.007435399499641</v>
      </c>
      <c r="M11" s="680">
        <v>5161</v>
      </c>
      <c r="N11" s="683">
        <v>17549</v>
      </c>
      <c r="O11" s="684">
        <v>30.702076663342606</v>
      </c>
      <c r="P11" s="678">
        <v>5161</v>
      </c>
      <c r="Q11" s="683">
        <v>17470</v>
      </c>
      <c r="R11" s="684">
        <f t="shared" si="0"/>
        <v>30.563865707937509</v>
      </c>
      <c r="S11" s="681"/>
      <c r="T11" s="683">
        <f t="shared" si="1"/>
        <v>49313</v>
      </c>
      <c r="U11" s="684">
        <f t="shared" ref="U11:U27" si="2">T11*100/H11</f>
        <v>86.27337777077976</v>
      </c>
      <c r="V11" s="678">
        <v>5161</v>
      </c>
      <c r="W11" s="683">
        <v>7846</v>
      </c>
      <c r="X11" s="684">
        <f t="shared" ref="X11:X27" si="3">W11*100/H11</f>
        <v>13.726622229220245</v>
      </c>
      <c r="Z11" s="852"/>
    </row>
    <row r="12" spans="1:26" s="633" customFormat="1" ht="18" customHeight="1" x14ac:dyDescent="0.25">
      <c r="A12" s="673"/>
      <c r="B12" s="682" t="s">
        <v>37</v>
      </c>
      <c r="D12" s="683">
        <v>49598</v>
      </c>
      <c r="E12" s="684">
        <v>2.1244953049330544</v>
      </c>
      <c r="F12" s="677"/>
      <c r="G12" s="678"/>
      <c r="H12" s="683">
        <v>43495</v>
      </c>
      <c r="I12" s="684">
        <v>87.695068349530217</v>
      </c>
      <c r="J12" s="679"/>
      <c r="K12" s="683">
        <v>7385</v>
      </c>
      <c r="L12" s="684">
        <v>16.978963099206805</v>
      </c>
      <c r="M12" s="680">
        <v>3593</v>
      </c>
      <c r="N12" s="683">
        <v>11114</v>
      </c>
      <c r="O12" s="684">
        <v>25.55236234049891</v>
      </c>
      <c r="P12" s="678">
        <v>3593</v>
      </c>
      <c r="Q12" s="683">
        <v>15513</v>
      </c>
      <c r="R12" s="684">
        <f t="shared" si="0"/>
        <v>35.666168525117833</v>
      </c>
      <c r="S12" s="681"/>
      <c r="T12" s="683">
        <f t="shared" si="1"/>
        <v>34012</v>
      </c>
      <c r="U12" s="684">
        <f t="shared" si="2"/>
        <v>78.197493964823536</v>
      </c>
      <c r="V12" s="678">
        <v>3593</v>
      </c>
      <c r="W12" s="683">
        <v>9483</v>
      </c>
      <c r="X12" s="684">
        <f t="shared" si="3"/>
        <v>21.802506035176457</v>
      </c>
      <c r="Z12" s="852"/>
    </row>
    <row r="13" spans="1:26" s="633" customFormat="1" ht="18" customHeight="1" x14ac:dyDescent="0.25">
      <c r="A13" s="673"/>
      <c r="B13" s="682" t="s">
        <v>38</v>
      </c>
      <c r="D13" s="683">
        <v>50699</v>
      </c>
      <c r="E13" s="684">
        <v>2.1716558624299553</v>
      </c>
      <c r="F13" s="677"/>
      <c r="G13" s="678"/>
      <c r="H13" s="683">
        <v>47596</v>
      </c>
      <c r="I13" s="684">
        <v>93.879563699481253</v>
      </c>
      <c r="J13" s="679"/>
      <c r="K13" s="683">
        <v>8776</v>
      </c>
      <c r="L13" s="684">
        <v>18.438524245734936</v>
      </c>
      <c r="M13" s="680">
        <v>2742</v>
      </c>
      <c r="N13" s="683">
        <v>11967</v>
      </c>
      <c r="O13" s="684">
        <v>25.142869148667955</v>
      </c>
      <c r="P13" s="678">
        <v>2742</v>
      </c>
      <c r="Q13" s="683">
        <v>17273</v>
      </c>
      <c r="R13" s="684">
        <f t="shared" si="0"/>
        <v>36.290864778552823</v>
      </c>
      <c r="S13" s="681"/>
      <c r="T13" s="683">
        <f t="shared" si="1"/>
        <v>38016</v>
      </c>
      <c r="U13" s="684">
        <f t="shared" si="2"/>
        <v>79.872258172955711</v>
      </c>
      <c r="V13" s="678">
        <v>2742</v>
      </c>
      <c r="W13" s="683">
        <v>9580</v>
      </c>
      <c r="X13" s="684">
        <f t="shared" si="3"/>
        <v>20.127741827044289</v>
      </c>
      <c r="Z13" s="852"/>
    </row>
    <row r="14" spans="1:26" s="633" customFormat="1" ht="18" customHeight="1" x14ac:dyDescent="0.25">
      <c r="A14" s="673"/>
      <c r="B14" s="682" t="s">
        <v>6</v>
      </c>
      <c r="D14" s="683">
        <v>82362</v>
      </c>
      <c r="E14" s="684">
        <v>3.5279181076837012</v>
      </c>
      <c r="F14" s="677"/>
      <c r="G14" s="678"/>
      <c r="H14" s="683">
        <v>79294</v>
      </c>
      <c r="I14" s="684">
        <v>96.274981180641561</v>
      </c>
      <c r="J14" s="679"/>
      <c r="K14" s="683">
        <v>24303</v>
      </c>
      <c r="L14" s="684">
        <v>30.649229449895326</v>
      </c>
      <c r="M14" s="680">
        <v>7296</v>
      </c>
      <c r="N14" s="683">
        <v>25241</v>
      </c>
      <c r="O14" s="684">
        <v>31.832168890458295</v>
      </c>
      <c r="P14" s="678">
        <v>7296</v>
      </c>
      <c r="Q14" s="683">
        <v>21067</v>
      </c>
      <c r="R14" s="684">
        <f t="shared" si="0"/>
        <v>26.568214492899841</v>
      </c>
      <c r="S14" s="681"/>
      <c r="T14" s="683">
        <f t="shared" si="1"/>
        <v>70611</v>
      </c>
      <c r="U14" s="684">
        <f t="shared" si="2"/>
        <v>89.049612833253462</v>
      </c>
      <c r="V14" s="678">
        <v>7296</v>
      </c>
      <c r="W14" s="683">
        <v>8683</v>
      </c>
      <c r="X14" s="684">
        <f t="shared" si="3"/>
        <v>10.950387166746538</v>
      </c>
      <c r="Z14" s="852"/>
    </row>
    <row r="15" spans="1:26" s="633" customFormat="1" ht="18" customHeight="1" x14ac:dyDescent="0.25">
      <c r="A15" s="673"/>
      <c r="B15" s="682" t="s">
        <v>5</v>
      </c>
      <c r="D15" s="683">
        <v>22868</v>
      </c>
      <c r="E15" s="684">
        <v>0.97953463109821137</v>
      </c>
      <c r="F15" s="677"/>
      <c r="G15" s="678"/>
      <c r="H15" s="683">
        <v>22630</v>
      </c>
      <c r="I15" s="684">
        <v>98.95924435892951</v>
      </c>
      <c r="J15" s="679"/>
      <c r="K15" s="683">
        <v>4895</v>
      </c>
      <c r="L15" s="684">
        <v>21.630578877596111</v>
      </c>
      <c r="M15" s="680">
        <v>3462</v>
      </c>
      <c r="N15" s="683">
        <v>7799</v>
      </c>
      <c r="O15" s="684">
        <v>34.463102076889086</v>
      </c>
      <c r="P15" s="678">
        <v>3462</v>
      </c>
      <c r="Q15" s="683">
        <v>5220</v>
      </c>
      <c r="R15" s="684">
        <f t="shared" si="0"/>
        <v>23.066725585505967</v>
      </c>
      <c r="S15" s="681"/>
      <c r="T15" s="683">
        <f t="shared" si="1"/>
        <v>17914</v>
      </c>
      <c r="U15" s="684">
        <f t="shared" si="2"/>
        <v>79.160406539991158</v>
      </c>
      <c r="V15" s="678">
        <v>3462</v>
      </c>
      <c r="W15" s="683">
        <v>4716</v>
      </c>
      <c r="X15" s="684">
        <f t="shared" si="3"/>
        <v>20.839593460008839</v>
      </c>
      <c r="Z15" s="852"/>
    </row>
    <row r="16" spans="1:26" s="633" customFormat="1" ht="18" customHeight="1" x14ac:dyDescent="0.25">
      <c r="A16" s="673"/>
      <c r="B16" s="682" t="s">
        <v>4</v>
      </c>
      <c r="D16" s="683">
        <v>160600</v>
      </c>
      <c r="E16" s="684">
        <v>6.8791875876496738</v>
      </c>
      <c r="F16" s="677"/>
      <c r="G16" s="678"/>
      <c r="H16" s="683">
        <v>157984</v>
      </c>
      <c r="I16" s="684">
        <v>98.371108343711086</v>
      </c>
      <c r="J16" s="679"/>
      <c r="K16" s="683">
        <v>33908</v>
      </c>
      <c r="L16" s="684">
        <v>21.462932955235974</v>
      </c>
      <c r="M16" s="680">
        <v>14325</v>
      </c>
      <c r="N16" s="683">
        <v>42039</v>
      </c>
      <c r="O16" s="684">
        <v>26.609656674093578</v>
      </c>
      <c r="P16" s="678">
        <v>14325</v>
      </c>
      <c r="Q16" s="683">
        <v>51496</v>
      </c>
      <c r="R16" s="684">
        <f t="shared" si="0"/>
        <v>32.595705894267773</v>
      </c>
      <c r="S16" s="681"/>
      <c r="T16" s="683">
        <f t="shared" si="1"/>
        <v>127443</v>
      </c>
      <c r="U16" s="684">
        <f t="shared" si="2"/>
        <v>80.668295523597322</v>
      </c>
      <c r="V16" s="678">
        <v>14325</v>
      </c>
      <c r="W16" s="683">
        <v>30541</v>
      </c>
      <c r="X16" s="684">
        <f t="shared" si="3"/>
        <v>19.331704476402674</v>
      </c>
      <c r="Z16" s="852"/>
    </row>
    <row r="17" spans="1:26" s="633" customFormat="1" ht="18" customHeight="1" x14ac:dyDescent="0.25">
      <c r="A17" s="673"/>
      <c r="B17" s="682" t="s">
        <v>40</v>
      </c>
      <c r="D17" s="683">
        <v>103777</v>
      </c>
      <c r="E17" s="684">
        <v>4.4452145098600262</v>
      </c>
      <c r="F17" s="677"/>
      <c r="G17" s="678"/>
      <c r="H17" s="683">
        <v>100613</v>
      </c>
      <c r="I17" s="684">
        <v>96.951154880175764</v>
      </c>
      <c r="J17" s="679"/>
      <c r="K17" s="683">
        <v>25062</v>
      </c>
      <c r="L17" s="684">
        <v>24.909305954498922</v>
      </c>
      <c r="M17" s="680">
        <v>9188</v>
      </c>
      <c r="N17" s="683">
        <v>27095</v>
      </c>
      <c r="O17" s="684">
        <v>26.929919592895551</v>
      </c>
      <c r="P17" s="678">
        <v>9188</v>
      </c>
      <c r="Q17" s="683">
        <v>31889</v>
      </c>
      <c r="R17" s="684">
        <f t="shared" si="0"/>
        <v>31.694711419001521</v>
      </c>
      <c r="S17" s="681"/>
      <c r="T17" s="683">
        <f t="shared" si="1"/>
        <v>84046</v>
      </c>
      <c r="U17" s="684">
        <f t="shared" si="2"/>
        <v>83.533936966395999</v>
      </c>
      <c r="V17" s="678">
        <v>9188</v>
      </c>
      <c r="W17" s="683">
        <v>16567</v>
      </c>
      <c r="X17" s="684">
        <f t="shared" si="3"/>
        <v>16.466063033604009</v>
      </c>
      <c r="Z17" s="852"/>
    </row>
    <row r="18" spans="1:26" s="633" customFormat="1" ht="18" customHeight="1" x14ac:dyDescent="0.25">
      <c r="A18" s="673"/>
      <c r="B18" s="682" t="s">
        <v>41</v>
      </c>
      <c r="D18" s="683">
        <v>420846</v>
      </c>
      <c r="E18" s="684">
        <v>18.026641217384899</v>
      </c>
      <c r="F18" s="677"/>
      <c r="G18" s="678"/>
      <c r="H18" s="683">
        <v>379400</v>
      </c>
      <c r="I18" s="684">
        <v>90.151741967370484</v>
      </c>
      <c r="J18" s="679"/>
      <c r="K18" s="683">
        <v>49267</v>
      </c>
      <c r="L18" s="684">
        <v>12.985503426462836</v>
      </c>
      <c r="M18" s="680">
        <v>34612</v>
      </c>
      <c r="N18" s="683">
        <v>106303</v>
      </c>
      <c r="O18" s="684">
        <v>28.018713758566157</v>
      </c>
      <c r="P18" s="678">
        <v>34612</v>
      </c>
      <c r="Q18" s="683">
        <v>133259</v>
      </c>
      <c r="R18" s="684">
        <f t="shared" si="0"/>
        <v>35.123616236162363</v>
      </c>
      <c r="S18" s="681"/>
      <c r="T18" s="683">
        <f t="shared" si="1"/>
        <v>288829</v>
      </c>
      <c r="U18" s="684">
        <f t="shared" si="2"/>
        <v>76.127833421191355</v>
      </c>
      <c r="V18" s="678">
        <v>34612</v>
      </c>
      <c r="W18" s="683">
        <v>90571</v>
      </c>
      <c r="X18" s="684">
        <f t="shared" si="3"/>
        <v>23.872166578808645</v>
      </c>
      <c r="Z18" s="852"/>
    </row>
    <row r="19" spans="1:26" s="633" customFormat="1" ht="18" customHeight="1" x14ac:dyDescent="0.25">
      <c r="A19" s="673"/>
      <c r="B19" s="682" t="s">
        <v>3</v>
      </c>
      <c r="D19" s="683">
        <v>239044</v>
      </c>
      <c r="E19" s="684">
        <v>10.239280932142769</v>
      </c>
      <c r="F19" s="677"/>
      <c r="G19" s="678"/>
      <c r="H19" s="683">
        <v>219070</v>
      </c>
      <c r="I19" s="684">
        <v>91.644216127574836</v>
      </c>
      <c r="J19" s="679"/>
      <c r="K19" s="683">
        <v>49502</v>
      </c>
      <c r="L19" s="684">
        <v>22.596430364723606</v>
      </c>
      <c r="M19" s="680">
        <v>13397</v>
      </c>
      <c r="N19" s="683">
        <v>70694</v>
      </c>
      <c r="O19" s="684">
        <v>32.270050668736019</v>
      </c>
      <c r="P19" s="678">
        <v>13397</v>
      </c>
      <c r="Q19" s="683">
        <v>67717</v>
      </c>
      <c r="R19" s="684">
        <f t="shared" si="0"/>
        <v>30.911124298169536</v>
      </c>
      <c r="S19" s="681"/>
      <c r="T19" s="683">
        <f t="shared" si="1"/>
        <v>187913</v>
      </c>
      <c r="U19" s="684">
        <f t="shared" si="2"/>
        <v>85.777605331629161</v>
      </c>
      <c r="V19" s="678">
        <v>13397</v>
      </c>
      <c r="W19" s="683">
        <v>31157</v>
      </c>
      <c r="X19" s="684">
        <f t="shared" si="3"/>
        <v>14.222394668370841</v>
      </c>
      <c r="Z19" s="852"/>
    </row>
    <row r="20" spans="1:26" s="633" customFormat="1" ht="18" customHeight="1" x14ac:dyDescent="0.25">
      <c r="A20" s="673"/>
      <c r="B20" s="682" t="s">
        <v>2</v>
      </c>
      <c r="D20" s="683">
        <v>61714</v>
      </c>
      <c r="E20" s="684">
        <v>2.6434756088680693</v>
      </c>
      <c r="F20" s="677"/>
      <c r="G20" s="678"/>
      <c r="H20" s="683">
        <v>58170</v>
      </c>
      <c r="I20" s="684">
        <v>94.257380821207505</v>
      </c>
      <c r="J20" s="679"/>
      <c r="K20" s="683">
        <v>12925</v>
      </c>
      <c r="L20" s="684">
        <v>22.219357056902183</v>
      </c>
      <c r="M20" s="680">
        <v>6540</v>
      </c>
      <c r="N20" s="683">
        <v>13980</v>
      </c>
      <c r="O20" s="684">
        <v>24.033006704486848</v>
      </c>
      <c r="P20" s="678">
        <v>6540</v>
      </c>
      <c r="Q20" s="683">
        <v>15185</v>
      </c>
      <c r="R20" s="684">
        <f t="shared" si="0"/>
        <v>26.104521230875022</v>
      </c>
      <c r="S20" s="681"/>
      <c r="T20" s="683">
        <f t="shared" si="1"/>
        <v>42090</v>
      </c>
      <c r="U20" s="684">
        <f t="shared" si="2"/>
        <v>72.356884992264057</v>
      </c>
      <c r="V20" s="678">
        <v>6540</v>
      </c>
      <c r="W20" s="683">
        <v>16080</v>
      </c>
      <c r="X20" s="684">
        <f t="shared" si="3"/>
        <v>27.643115007735947</v>
      </c>
      <c r="Z20" s="852"/>
    </row>
    <row r="21" spans="1:26" s="633" customFormat="1" ht="18" customHeight="1" x14ac:dyDescent="0.25">
      <c r="A21" s="673"/>
      <c r="B21" s="682" t="s">
        <v>35</v>
      </c>
      <c r="D21" s="683">
        <v>98981</v>
      </c>
      <c r="E21" s="684">
        <v>4.2397812366945971</v>
      </c>
      <c r="F21" s="677"/>
      <c r="G21" s="678"/>
      <c r="H21" s="683">
        <v>98819</v>
      </c>
      <c r="I21" s="684">
        <v>99.836332225376594</v>
      </c>
      <c r="J21" s="679"/>
      <c r="K21" s="683">
        <v>27661</v>
      </c>
      <c r="L21" s="684">
        <v>27.991580566490249</v>
      </c>
      <c r="M21" s="680">
        <v>13798</v>
      </c>
      <c r="N21" s="683">
        <v>31261</v>
      </c>
      <c r="O21" s="684">
        <v>31.634604681285989</v>
      </c>
      <c r="P21" s="678">
        <v>13798</v>
      </c>
      <c r="Q21" s="683">
        <v>34166</v>
      </c>
      <c r="R21" s="684">
        <f t="shared" si="0"/>
        <v>34.574322751697551</v>
      </c>
      <c r="S21" s="681"/>
      <c r="T21" s="683">
        <f t="shared" si="1"/>
        <v>93088</v>
      </c>
      <c r="U21" s="684">
        <f t="shared" si="2"/>
        <v>94.200507999473786</v>
      </c>
      <c r="V21" s="678">
        <v>13798</v>
      </c>
      <c r="W21" s="683">
        <v>5731</v>
      </c>
      <c r="X21" s="684">
        <f t="shared" si="3"/>
        <v>5.7994920005262145</v>
      </c>
      <c r="Z21" s="852"/>
    </row>
    <row r="22" spans="1:26" s="633" customFormat="1" ht="18" customHeight="1" x14ac:dyDescent="0.25">
      <c r="A22" s="673"/>
      <c r="B22" s="682" t="s">
        <v>42</v>
      </c>
      <c r="D22" s="683">
        <v>278856</v>
      </c>
      <c r="E22" s="684">
        <v>11.944599837743695</v>
      </c>
      <c r="F22" s="677"/>
      <c r="G22" s="678"/>
      <c r="H22" s="683">
        <v>278703</v>
      </c>
      <c r="I22" s="684">
        <v>99.945132971856438</v>
      </c>
      <c r="J22" s="679"/>
      <c r="K22" s="683">
        <v>69659</v>
      </c>
      <c r="L22" s="684">
        <v>24.993990018047885</v>
      </c>
      <c r="M22" s="680">
        <v>24812</v>
      </c>
      <c r="N22" s="683">
        <v>84361</v>
      </c>
      <c r="O22" s="684">
        <v>30.269139549986903</v>
      </c>
      <c r="P22" s="678">
        <v>24812</v>
      </c>
      <c r="Q22" s="683">
        <v>69238</v>
      </c>
      <c r="R22" s="684">
        <f t="shared" si="0"/>
        <v>24.842933158236544</v>
      </c>
      <c r="S22" s="681"/>
      <c r="T22" s="683">
        <f t="shared" si="1"/>
        <v>223258</v>
      </c>
      <c r="U22" s="684">
        <f t="shared" si="2"/>
        <v>80.106062726271333</v>
      </c>
      <c r="V22" s="678">
        <v>24812</v>
      </c>
      <c r="W22" s="683">
        <v>55445</v>
      </c>
      <c r="X22" s="684">
        <f t="shared" si="3"/>
        <v>19.893937273728664</v>
      </c>
      <c r="Z22" s="852"/>
    </row>
    <row r="23" spans="1:26" s="633" customFormat="1" ht="18" customHeight="1" x14ac:dyDescent="0.25">
      <c r="A23" s="673">
        <v>47094</v>
      </c>
      <c r="B23" s="682" t="s">
        <v>43</v>
      </c>
      <c r="D23" s="683">
        <v>74124</v>
      </c>
      <c r="E23" s="684">
        <v>3.1750491951864532</v>
      </c>
      <c r="F23" s="677"/>
      <c r="G23" s="678"/>
      <c r="H23" s="683">
        <v>67471</v>
      </c>
      <c r="I23" s="684">
        <v>91.024499487345523</v>
      </c>
      <c r="J23" s="679"/>
      <c r="K23" s="683">
        <v>16158</v>
      </c>
      <c r="L23" s="684">
        <v>23.948066576751494</v>
      </c>
      <c r="M23" s="680">
        <v>10064</v>
      </c>
      <c r="N23" s="683">
        <v>20959</v>
      </c>
      <c r="O23" s="684">
        <v>31.063716263283485</v>
      </c>
      <c r="P23" s="678">
        <v>10064</v>
      </c>
      <c r="Q23" s="683">
        <v>20585</v>
      </c>
      <c r="R23" s="684">
        <f t="shared" si="0"/>
        <v>30.509404040254331</v>
      </c>
      <c r="S23" s="681"/>
      <c r="T23" s="683">
        <f t="shared" si="1"/>
        <v>57702</v>
      </c>
      <c r="U23" s="684">
        <f t="shared" si="2"/>
        <v>85.521186880289306</v>
      </c>
      <c r="V23" s="678">
        <v>10064</v>
      </c>
      <c r="W23" s="683">
        <v>9769</v>
      </c>
      <c r="X23" s="684">
        <f t="shared" si="3"/>
        <v>14.47881311971069</v>
      </c>
      <c r="Z23" s="852"/>
    </row>
    <row r="24" spans="1:26" s="633" customFormat="1" ht="18" customHeight="1" x14ac:dyDescent="0.25">
      <c r="B24" s="682" t="s">
        <v>44</v>
      </c>
      <c r="D24" s="685">
        <v>23909</v>
      </c>
      <c r="E24" s="684">
        <v>1.0241251309658534</v>
      </c>
      <c r="F24" s="677"/>
      <c r="G24" s="678"/>
      <c r="H24" s="683">
        <v>23828</v>
      </c>
      <c r="I24" s="684">
        <v>99.661215441883812</v>
      </c>
      <c r="J24" s="679"/>
      <c r="K24" s="685">
        <v>3236</v>
      </c>
      <c r="L24" s="684">
        <v>13.580661406748364</v>
      </c>
      <c r="M24" s="680">
        <v>1275</v>
      </c>
      <c r="N24" s="683">
        <v>6693</v>
      </c>
      <c r="O24" s="684">
        <v>28.08880308880309</v>
      </c>
      <c r="P24" s="678">
        <v>1275</v>
      </c>
      <c r="Q24" s="683">
        <v>7858</v>
      </c>
      <c r="R24" s="684">
        <f t="shared" si="0"/>
        <v>32.978009064965583</v>
      </c>
      <c r="S24" s="681"/>
      <c r="T24" s="685">
        <f t="shared" si="1"/>
        <v>17787</v>
      </c>
      <c r="U24" s="684">
        <f t="shared" si="2"/>
        <v>74.647473560517042</v>
      </c>
      <c r="V24" s="678">
        <v>1275</v>
      </c>
      <c r="W24" s="683">
        <v>6041</v>
      </c>
      <c r="X24" s="684">
        <f t="shared" si="3"/>
        <v>25.352526439482961</v>
      </c>
      <c r="Z24" s="852"/>
    </row>
    <row r="25" spans="1:26" s="633" customFormat="1" ht="18" customHeight="1" x14ac:dyDescent="0.25">
      <c r="B25" s="682" t="s">
        <v>45</v>
      </c>
      <c r="D25" s="685">
        <v>120741</v>
      </c>
      <c r="E25" s="684">
        <v>5.1718554702391613</v>
      </c>
      <c r="F25" s="677"/>
      <c r="G25" s="678"/>
      <c r="H25" s="683">
        <v>120518</v>
      </c>
      <c r="I25" s="684">
        <v>99.815307145046006</v>
      </c>
      <c r="J25" s="679"/>
      <c r="K25" s="685">
        <v>19196</v>
      </c>
      <c r="L25" s="684">
        <v>15.927911183391693</v>
      </c>
      <c r="M25" s="680">
        <v>8030</v>
      </c>
      <c r="N25" s="685">
        <v>27206</v>
      </c>
      <c r="O25" s="684">
        <v>22.574221278149324</v>
      </c>
      <c r="P25" s="678">
        <v>8030</v>
      </c>
      <c r="Q25" s="683">
        <v>40563</v>
      </c>
      <c r="R25" s="684">
        <f t="shared" si="0"/>
        <v>33.657213030418696</v>
      </c>
      <c r="S25" s="681"/>
      <c r="T25" s="685">
        <f t="shared" si="1"/>
        <v>86965</v>
      </c>
      <c r="U25" s="684">
        <f t="shared" si="2"/>
        <v>72.159345491959712</v>
      </c>
      <c r="V25" s="678">
        <v>8030</v>
      </c>
      <c r="W25" s="683">
        <v>33553</v>
      </c>
      <c r="X25" s="684">
        <f t="shared" si="3"/>
        <v>27.840654508040291</v>
      </c>
      <c r="Z25" s="852"/>
    </row>
    <row r="26" spans="1:26" s="633" customFormat="1" ht="18" customHeight="1" x14ac:dyDescent="0.25">
      <c r="B26" s="682" t="s">
        <v>46</v>
      </c>
      <c r="D26" s="685">
        <v>15061</v>
      </c>
      <c r="E26" s="686">
        <v>0.64512729923780654</v>
      </c>
      <c r="F26" s="677"/>
      <c r="G26" s="678"/>
      <c r="H26" s="683">
        <v>15057</v>
      </c>
      <c r="I26" s="686">
        <v>99.97344133855654</v>
      </c>
      <c r="J26" s="679"/>
      <c r="K26" s="685">
        <v>2263</v>
      </c>
      <c r="L26" s="684">
        <v>15.029554360098293</v>
      </c>
      <c r="M26" s="680">
        <v>1753</v>
      </c>
      <c r="N26" s="685">
        <v>4464</v>
      </c>
      <c r="O26" s="686">
        <v>29.647340107591155</v>
      </c>
      <c r="P26" s="687">
        <v>1753</v>
      </c>
      <c r="Q26" s="683">
        <v>3827</v>
      </c>
      <c r="R26" s="686">
        <f t="shared" si="0"/>
        <v>25.41674968453211</v>
      </c>
      <c r="S26" s="681"/>
      <c r="T26" s="685">
        <f t="shared" si="1"/>
        <v>10554</v>
      </c>
      <c r="U26" s="686">
        <f t="shared" si="2"/>
        <v>70.093644152221557</v>
      </c>
      <c r="V26" s="687">
        <v>1753</v>
      </c>
      <c r="W26" s="683">
        <v>4503</v>
      </c>
      <c r="X26" s="686">
        <f t="shared" si="3"/>
        <v>29.906355847778443</v>
      </c>
      <c r="Z26" s="852"/>
    </row>
    <row r="27" spans="1:26" s="633" customFormat="1" ht="18" customHeight="1" x14ac:dyDescent="0.25">
      <c r="B27" s="688" t="s">
        <v>1</v>
      </c>
      <c r="D27" s="689">
        <v>5889</v>
      </c>
      <c r="E27" s="690">
        <v>0.2522511563117617</v>
      </c>
      <c r="F27" s="677"/>
      <c r="G27" s="678"/>
      <c r="H27" s="691">
        <v>5754</v>
      </c>
      <c r="I27" s="690">
        <v>97.707590422822207</v>
      </c>
      <c r="J27" s="679"/>
      <c r="K27" s="689">
        <v>1310</v>
      </c>
      <c r="L27" s="692">
        <v>22.766770941953425</v>
      </c>
      <c r="M27" s="680">
        <v>384</v>
      </c>
      <c r="N27" s="689">
        <v>1578</v>
      </c>
      <c r="O27" s="690">
        <v>27.424400417101147</v>
      </c>
      <c r="P27" s="687">
        <v>384</v>
      </c>
      <c r="Q27" s="691">
        <v>1402</v>
      </c>
      <c r="R27" s="690">
        <f t="shared" si="0"/>
        <v>24.365658672228015</v>
      </c>
      <c r="S27" s="681"/>
      <c r="T27" s="689">
        <f t="shared" si="1"/>
        <v>4290</v>
      </c>
      <c r="U27" s="690">
        <f t="shared" si="2"/>
        <v>74.556830031282587</v>
      </c>
      <c r="V27" s="687">
        <v>384</v>
      </c>
      <c r="W27" s="691">
        <v>1464</v>
      </c>
      <c r="X27" s="690">
        <f t="shared" si="3"/>
        <v>25.443169968717413</v>
      </c>
      <c r="Z27" s="852"/>
    </row>
    <row r="28" spans="1:26" s="631" customFormat="1" ht="4.5" customHeight="1" x14ac:dyDescent="0.35">
      <c r="A28" s="662"/>
      <c r="B28" s="630"/>
      <c r="D28" s="630"/>
      <c r="E28" s="663"/>
      <c r="F28" s="666"/>
      <c r="G28" s="678"/>
      <c r="H28" s="693"/>
      <c r="I28" s="694"/>
      <c r="J28" s="679"/>
      <c r="K28" s="695"/>
      <c r="L28" s="694"/>
      <c r="M28" s="681"/>
      <c r="N28" s="695"/>
      <c r="O28" s="694"/>
      <c r="P28" s="681"/>
      <c r="Q28" s="696"/>
      <c r="R28" s="694"/>
      <c r="S28" s="681"/>
      <c r="T28" s="695"/>
      <c r="U28" s="694"/>
      <c r="V28" s="681"/>
      <c r="W28" s="696"/>
      <c r="X28" s="694"/>
      <c r="Z28" s="697"/>
    </row>
    <row r="29" spans="1:26" s="1248" customFormat="1" ht="18" customHeight="1" x14ac:dyDescent="0.25">
      <c r="B29" s="1249" t="s">
        <v>0</v>
      </c>
      <c r="D29" s="1250">
        <f>SUM(D10:D28)</f>
        <v>2334578</v>
      </c>
      <c r="E29" s="1251">
        <f>SUM(E10:E27)</f>
        <v>100</v>
      </c>
      <c r="F29" s="1252"/>
      <c r="G29" s="841"/>
      <c r="H29" s="1250">
        <f>SUM(H10:H28)</f>
        <v>2215628</v>
      </c>
      <c r="I29" s="1251">
        <f>H29*100/D29</f>
        <v>94.904860749994214</v>
      </c>
      <c r="J29" s="1253"/>
      <c r="K29" s="1250">
        <f>SUM(K10:K28)</f>
        <v>453491</v>
      </c>
      <c r="L29" s="1251">
        <f>K29*100/H29</f>
        <v>20.467831242428783</v>
      </c>
      <c r="M29" s="1254"/>
      <c r="N29" s="1250">
        <f>SUM(N10:N28)</f>
        <v>661076</v>
      </c>
      <c r="O29" s="1251">
        <f>N29*100/H29</f>
        <v>29.836958189732211</v>
      </c>
      <c r="P29" s="1254"/>
      <c r="Q29" s="1255">
        <f>SUM(Q10:Q28)</f>
        <v>675400</v>
      </c>
      <c r="R29" s="1251">
        <f>Q29*100/H29</f>
        <v>30.483456609141967</v>
      </c>
      <c r="S29" s="1254"/>
      <c r="T29" s="1250">
        <f>SUM(T10:T27)</f>
        <v>1789967</v>
      </c>
      <c r="U29" s="1251">
        <f>T29*100/H29</f>
        <v>80.788246041302969</v>
      </c>
      <c r="V29" s="1254"/>
      <c r="W29" s="1255">
        <f>SUM(W10:W28)</f>
        <v>425661</v>
      </c>
      <c r="X29" s="1251">
        <f>W29*100/H29</f>
        <v>19.211753958697038</v>
      </c>
    </row>
    <row r="30" spans="1:26" s="697" customFormat="1" ht="6.75" customHeight="1" x14ac:dyDescent="0.35">
      <c r="B30" s="698" t="s">
        <v>39</v>
      </c>
      <c r="C30" s="699"/>
      <c r="D30" s="699"/>
      <c r="E30" s="699"/>
      <c r="F30" s="699"/>
    </row>
    <row r="31" spans="1:26" s="700" customFormat="1" x14ac:dyDescent="0.35">
      <c r="B31" s="698" t="s">
        <v>47</v>
      </c>
      <c r="H31" s="701"/>
    </row>
    <row r="32" spans="1:26" s="700" customFormat="1" x14ac:dyDescent="0.35"/>
    <row r="33" spans="2:26" s="700" customFormat="1" x14ac:dyDescent="0.35"/>
    <row r="34" spans="2:26" s="700" customFormat="1" x14ac:dyDescent="0.35">
      <c r="K34" s="707"/>
      <c r="L34" s="707"/>
      <c r="M34" s="707"/>
      <c r="N34" s="707"/>
      <c r="O34" s="707"/>
      <c r="P34" s="707"/>
      <c r="Q34" s="707"/>
      <c r="R34" s="707"/>
      <c r="S34" s="707"/>
      <c r="T34" s="707"/>
      <c r="U34" s="707"/>
      <c r="V34" s="707"/>
      <c r="W34" s="707"/>
      <c r="X34" s="707"/>
    </row>
    <row r="35" spans="2:26" s="700" customFormat="1" x14ac:dyDescent="0.35"/>
    <row r="36" spans="2:26" s="700" customFormat="1" x14ac:dyDescent="0.35"/>
    <row r="37" spans="2:26" s="700" customFormat="1" x14ac:dyDescent="0.35">
      <c r="B37" s="702" t="s">
        <v>39</v>
      </c>
      <c r="C37" s="702"/>
      <c r="D37" s="702"/>
      <c r="E37" s="702"/>
      <c r="F37" s="702"/>
      <c r="G37" s="702"/>
      <c r="H37" s="702"/>
      <c r="I37" s="702"/>
      <c r="J37" s="702"/>
      <c r="K37" s="703" t="e">
        <f>GETPIVOTDATA("Cuenta número de expedientes",#REF!,"CCAA",$B37,"Grado",K$7)</f>
        <v>#REF!</v>
      </c>
      <c r="L37" s="560" t="e">
        <f>K37*100/H37</f>
        <v>#REF!</v>
      </c>
      <c r="M37" s="1339">
        <v>1753</v>
      </c>
      <c r="N37" s="703" t="e">
        <f>GETPIVOTDATA("Cuenta número de expedientes",#REF!,"CCAA",$B37,"Grado",N$7)</f>
        <v>#REF!</v>
      </c>
      <c r="O37" s="704" t="e">
        <f>N37*100/H37</f>
        <v>#REF!</v>
      </c>
      <c r="P37" s="705">
        <v>1753</v>
      </c>
      <c r="Q37" s="706" t="e">
        <f>GETPIVOTDATA("Cuenta número de expedientes",#REF!,"CCAA",$B37,"Grado",Q$7)</f>
        <v>#REF!</v>
      </c>
      <c r="R37" s="704" t="e">
        <f>Q37*100/H37</f>
        <v>#REF!</v>
      </c>
      <c r="S37" s="1340"/>
      <c r="T37" s="703" t="e">
        <f>K37+N37+Q37</f>
        <v>#REF!</v>
      </c>
      <c r="U37" s="704" t="e">
        <f>T37*100/H37</f>
        <v>#REF!</v>
      </c>
      <c r="V37" s="705">
        <v>1753</v>
      </c>
      <c r="W37" s="706" t="e">
        <f>GETPIVOTDATA("Cuenta número de expedientes",#REF!,"CCAA",$B37,"Grado",W$7)</f>
        <v>#REF!</v>
      </c>
      <c r="X37" s="704" t="e">
        <f>W37*100/H37</f>
        <v>#REF!</v>
      </c>
      <c r="Y37" s="702"/>
    </row>
    <row r="38" spans="2:26" s="700" customFormat="1" x14ac:dyDescent="0.35">
      <c r="B38" s="702" t="s">
        <v>47</v>
      </c>
      <c r="C38" s="702"/>
      <c r="D38" s="702"/>
      <c r="E38" s="702"/>
      <c r="F38" s="702"/>
      <c r="G38" s="702"/>
      <c r="H38" s="702"/>
      <c r="I38" s="702"/>
      <c r="J38" s="702"/>
      <c r="K38" s="703" t="e">
        <f>GETPIVOTDATA("Cuenta número de expedientes",#REF!,"CCAA",$B38,"Grado",K$7)</f>
        <v>#REF!</v>
      </c>
      <c r="L38" s="560" t="e">
        <f>K38*100/H38</f>
        <v>#REF!</v>
      </c>
      <c r="M38" s="1339">
        <v>1753</v>
      </c>
      <c r="N38" s="703" t="e">
        <f>GETPIVOTDATA("Cuenta número de expedientes",#REF!,"CCAA",$B38,"Grado",N$7)</f>
        <v>#REF!</v>
      </c>
      <c r="O38" s="704" t="e">
        <f>N38*100/H38</f>
        <v>#REF!</v>
      </c>
      <c r="P38" s="705">
        <v>1753</v>
      </c>
      <c r="Q38" s="706" t="e">
        <f>GETPIVOTDATA("Cuenta número de expedientes",#REF!,"CCAA",$B38,"Grado",Q$7)</f>
        <v>#REF!</v>
      </c>
      <c r="R38" s="704" t="e">
        <f>Q38*100/H38</f>
        <v>#REF!</v>
      </c>
      <c r="S38" s="1340"/>
      <c r="T38" s="703" t="e">
        <f>K38+N38+Q38</f>
        <v>#REF!</v>
      </c>
      <c r="U38" s="704" t="e">
        <f>T38*100/H38</f>
        <v>#REF!</v>
      </c>
      <c r="V38" s="705">
        <v>1753</v>
      </c>
      <c r="W38" s="706" t="e">
        <f>GETPIVOTDATA("Cuenta número de expedientes",#REF!,"CCAA",$B38,"Grado",W$7)</f>
        <v>#REF!</v>
      </c>
      <c r="X38" s="704" t="e">
        <f>W38*100/H38</f>
        <v>#REF!</v>
      </c>
      <c r="Y38" s="702"/>
    </row>
    <row r="39" spans="2:26" s="700" customFormat="1" x14ac:dyDescent="0.35"/>
    <row r="40" spans="2:26" x14ac:dyDescent="0.35">
      <c r="I40" s="700"/>
      <c r="J40" s="700"/>
      <c r="K40" s="700"/>
      <c r="L40" s="700"/>
      <c r="M40" s="700"/>
      <c r="N40" s="700"/>
      <c r="O40" s="700"/>
      <c r="P40" s="700"/>
      <c r="Q40" s="700"/>
      <c r="R40" s="700"/>
      <c r="S40" s="700"/>
      <c r="T40" s="700"/>
      <c r="U40" s="700"/>
      <c r="V40" s="700"/>
      <c r="W40" s="700"/>
      <c r="X40" s="700"/>
      <c r="Y40" s="700"/>
      <c r="Z40" s="666"/>
    </row>
    <row r="41" spans="2:26" x14ac:dyDescent="0.35">
      <c r="Z41" s="666"/>
    </row>
    <row r="42" spans="2:26" x14ac:dyDescent="0.35">
      <c r="Z42" s="666"/>
    </row>
    <row r="43" spans="2:26" x14ac:dyDescent="0.35">
      <c r="Z43" s="666"/>
    </row>
    <row r="44" spans="2:26" s="707" customFormat="1" x14ac:dyDescent="0.35">
      <c r="Z44" s="700"/>
    </row>
  </sheetData>
  <mergeCells count="12">
    <mergeCell ref="H2:O2"/>
    <mergeCell ref="B2:F2"/>
    <mergeCell ref="B7:B8"/>
    <mergeCell ref="D7:E7"/>
    <mergeCell ref="H7:I7"/>
    <mergeCell ref="K7:L7"/>
    <mergeCell ref="W7:X7"/>
    <mergeCell ref="B4:X4"/>
    <mergeCell ref="B5:X5"/>
    <mergeCell ref="N7:O7"/>
    <mergeCell ref="Q7:R7"/>
    <mergeCell ref="T7:U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7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8" style="615" customWidth="1"/>
    <col min="7" max="7" width="5.54296875" style="615" customWidth="1"/>
    <col min="8" max="8" width="7.54296875" style="615" customWidth="1"/>
    <col min="9" max="9" width="5.453125" style="615" customWidth="1"/>
    <col min="10" max="10" width="7.54296875" style="615" customWidth="1"/>
    <col min="11" max="11" width="5.453125" style="615" customWidth="1"/>
    <col min="12" max="12" width="7.81640625" style="615" customWidth="1"/>
    <col min="13" max="13" width="5.7265625" style="615" customWidth="1"/>
    <col min="14" max="14" width="8.81640625" style="615" customWidth="1"/>
    <col min="15" max="15" width="7.26953125" style="615" customWidth="1"/>
    <col min="16" max="16" width="7.1796875" style="615" customWidth="1"/>
    <col min="17" max="17" width="6" style="615" customWidth="1"/>
    <col min="18" max="18" width="7.26953125" style="615" customWidth="1"/>
    <col min="19" max="19" width="5.453125" style="615" customWidth="1"/>
    <col min="20" max="20" width="5.5429687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25"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25" s="619" customFormat="1" ht="49.5" customHeight="1" x14ac:dyDescent="0.35">
      <c r="B2" s="718"/>
      <c r="C2" s="718"/>
      <c r="D2" s="718"/>
      <c r="E2" s="718"/>
      <c r="F2" s="718"/>
      <c r="G2" s="718"/>
      <c r="H2" s="718"/>
      <c r="I2" s="718"/>
      <c r="J2" s="718"/>
      <c r="K2" s="718"/>
      <c r="X2" s="667"/>
      <c r="Y2" s="667"/>
    </row>
    <row r="3" spans="2:25" s="623" customFormat="1" ht="39.75" customHeight="1" x14ac:dyDescent="0.25">
      <c r="B3" s="1560" t="s">
        <v>399</v>
      </c>
      <c r="C3" s="1560"/>
      <c r="D3" s="1560"/>
      <c r="E3" s="1560"/>
      <c r="F3" s="1560"/>
      <c r="G3" s="1560"/>
      <c r="H3" s="1560"/>
      <c r="I3" s="1560"/>
      <c r="J3" s="1560"/>
      <c r="K3" s="1560"/>
      <c r="L3" s="1560"/>
      <c r="M3" s="1560"/>
      <c r="N3" s="1560"/>
      <c r="O3" s="1560"/>
      <c r="P3" s="1560"/>
      <c r="Q3" s="1560"/>
      <c r="R3" s="1560"/>
      <c r="S3" s="1560"/>
      <c r="T3" s="1560"/>
      <c r="U3" s="1560"/>
      <c r="V3" s="1560"/>
      <c r="W3" s="1560"/>
      <c r="X3" s="1560"/>
      <c r="Y3" s="719"/>
    </row>
    <row r="4" spans="2:25" s="623" customFormat="1" ht="14.25" customHeight="1" x14ac:dyDescent="0.25">
      <c r="B4" s="1481" t="str">
        <f>porsaad!$B$6</f>
        <v>Situación a 28 de febrero de 2026</v>
      </c>
      <c r="C4" s="1481"/>
      <c r="D4" s="1481"/>
      <c r="E4" s="1481"/>
      <c r="F4" s="1481"/>
      <c r="G4" s="1481"/>
      <c r="H4" s="1481"/>
      <c r="I4" s="1481"/>
      <c r="J4" s="1481"/>
      <c r="K4" s="1481"/>
      <c r="L4" s="1481"/>
      <c r="M4" s="1481"/>
      <c r="N4" s="1481"/>
      <c r="O4" s="1481"/>
      <c r="P4" s="1481"/>
      <c r="Q4" s="1481"/>
      <c r="R4" s="1481"/>
      <c r="S4" s="1481"/>
      <c r="T4" s="1481"/>
      <c r="U4" s="1481"/>
      <c r="V4" s="1481"/>
      <c r="W4" s="1481"/>
      <c r="X4" s="622"/>
      <c r="Y4" s="622"/>
    </row>
    <row r="5" spans="2:25" s="621" customFormat="1" ht="5.25" customHeight="1" x14ac:dyDescent="0.25">
      <c r="B5" s="720"/>
      <c r="C5" s="720"/>
      <c r="D5" s="720"/>
      <c r="E5" s="720"/>
      <c r="F5" s="720"/>
      <c r="G5" s="720"/>
      <c r="H5" s="720"/>
      <c r="I5" s="720"/>
      <c r="J5" s="720"/>
      <c r="K5" s="720"/>
      <c r="L5" s="720"/>
      <c r="M5" s="720"/>
      <c r="N5" s="720"/>
      <c r="O5" s="720"/>
      <c r="P5" s="720"/>
      <c r="Q5" s="720"/>
      <c r="R5" s="720"/>
      <c r="S5" s="720"/>
      <c r="T5" s="720"/>
      <c r="U5" s="720"/>
      <c r="V5" s="720"/>
      <c r="W5" s="720"/>
      <c r="X5" s="721"/>
      <c r="Y5" s="721"/>
    </row>
    <row r="6" spans="2:25" s="722" customFormat="1" ht="19.5" customHeight="1" x14ac:dyDescent="0.25">
      <c r="F6" s="1561" t="s">
        <v>52</v>
      </c>
      <c r="G6" s="1561"/>
      <c r="H6" s="1561"/>
      <c r="I6" s="1561"/>
      <c r="J6" s="1561"/>
      <c r="K6" s="1561"/>
      <c r="L6" s="1561"/>
      <c r="M6" s="1561"/>
      <c r="N6" s="1561"/>
      <c r="O6" s="1561"/>
      <c r="P6" s="1561"/>
      <c r="Q6" s="1561"/>
      <c r="R6" s="1561"/>
      <c r="S6" s="1561"/>
      <c r="T6" s="1561"/>
      <c r="U6" s="1561"/>
      <c r="V6" s="1561"/>
      <c r="W6" s="1561"/>
      <c r="X6" s="723"/>
      <c r="Y6" s="723"/>
    </row>
    <row r="7" spans="2:25" s="722" customFormat="1" ht="64.5" customHeight="1" x14ac:dyDescent="0.25">
      <c r="B7" s="1562" t="s">
        <v>12</v>
      </c>
      <c r="C7" s="715"/>
      <c r="D7" s="713"/>
      <c r="E7" s="715"/>
      <c r="F7" s="1562" t="s">
        <v>32</v>
      </c>
      <c r="G7" s="1562"/>
      <c r="H7" s="1562" t="s">
        <v>33</v>
      </c>
      <c r="I7" s="1562"/>
      <c r="J7" s="1562" t="s">
        <v>48</v>
      </c>
      <c r="K7" s="1562"/>
      <c r="L7" s="1562" t="s">
        <v>34</v>
      </c>
      <c r="M7" s="1562"/>
      <c r="N7" s="1562" t="s">
        <v>189</v>
      </c>
      <c r="O7" s="1562"/>
      <c r="P7" s="713"/>
      <c r="Q7" s="713"/>
    </row>
    <row r="8" spans="2:25" s="715" customFormat="1" ht="20.25" customHeight="1" x14ac:dyDescent="0.25">
      <c r="B8" s="1562"/>
      <c r="D8" s="713"/>
      <c r="F8" s="713" t="s">
        <v>9</v>
      </c>
      <c r="G8" s="713" t="s">
        <v>28</v>
      </c>
      <c r="H8" s="713" t="s">
        <v>9</v>
      </c>
      <c r="I8" s="713" t="s">
        <v>28</v>
      </c>
      <c r="J8" s="713" t="s">
        <v>9</v>
      </c>
      <c r="K8" s="713" t="s">
        <v>28</v>
      </c>
      <c r="L8" s="713" t="s">
        <v>9</v>
      </c>
      <c r="M8" s="713" t="s">
        <v>28</v>
      </c>
      <c r="N8" s="713" t="s">
        <v>9</v>
      </c>
      <c r="O8" s="713" t="s">
        <v>28</v>
      </c>
      <c r="P8" s="713"/>
      <c r="Q8" s="713"/>
    </row>
    <row r="9" spans="2:25" s="715" customFormat="1" ht="8.25" customHeight="1" x14ac:dyDescent="0.25">
      <c r="B9" s="713"/>
      <c r="C9" s="697"/>
      <c r="E9" s="697"/>
      <c r="F9" s="713"/>
      <c r="G9" s="713"/>
      <c r="H9" s="713"/>
      <c r="I9" s="713"/>
      <c r="J9" s="713"/>
      <c r="K9" s="713"/>
      <c r="L9" s="713"/>
      <c r="M9" s="713"/>
      <c r="N9" s="713"/>
      <c r="O9" s="713"/>
      <c r="P9" s="713"/>
      <c r="Q9" s="713"/>
    </row>
    <row r="10" spans="2:25" s="697" customFormat="1" ht="18" customHeight="1" x14ac:dyDescent="0.25">
      <c r="B10" s="714" t="s">
        <v>8</v>
      </c>
      <c r="D10" s="703"/>
      <c r="F10" s="706">
        <f>'31dictsaad'!K10</f>
        <v>83691</v>
      </c>
      <c r="G10" s="560">
        <f t="shared" ref="G10:G27" si="0">F10*100/$N10</f>
        <v>19.017785928051865</v>
      </c>
      <c r="H10" s="706">
        <f>'31dictsaad'!N10</f>
        <v>150773</v>
      </c>
      <c r="I10" s="560">
        <f t="shared" ref="I10:I27" si="1">H10*100/$N10</f>
        <v>34.261373836256752</v>
      </c>
      <c r="J10" s="706">
        <f>'31dictsaad'!Q10</f>
        <v>121672</v>
      </c>
      <c r="K10" s="560">
        <f t="shared" ref="K10:K27" si="2">J10*100/$N10</f>
        <v>27.648517157614634</v>
      </c>
      <c r="L10" s="706">
        <f>'31dictsaad'!W10</f>
        <v>83931</v>
      </c>
      <c r="M10" s="560">
        <f t="shared" ref="M10:M27" si="3">L10*100/$N10</f>
        <v>19.072323078076746</v>
      </c>
      <c r="N10" s="706">
        <f>F10+H10+J10+L10</f>
        <v>440067</v>
      </c>
      <c r="O10" s="560">
        <f>G10+I10+K10+M10</f>
        <v>100</v>
      </c>
      <c r="P10" s="724"/>
      <c r="Q10" s="724"/>
    </row>
    <row r="11" spans="2:25" s="697" customFormat="1" ht="18" customHeight="1" x14ac:dyDescent="0.25">
      <c r="B11" s="714" t="s">
        <v>7</v>
      </c>
      <c r="D11" s="703"/>
      <c r="F11" s="706">
        <f>'31dictsaad'!K11</f>
        <v>14294</v>
      </c>
      <c r="G11" s="560">
        <f t="shared" si="0"/>
        <v>25.007435399499641</v>
      </c>
      <c r="H11" s="706">
        <f>'31dictsaad'!N11</f>
        <v>17549</v>
      </c>
      <c r="I11" s="560">
        <f t="shared" si="1"/>
        <v>30.702076663342606</v>
      </c>
      <c r="J11" s="706">
        <f>'31dictsaad'!Q11</f>
        <v>17470</v>
      </c>
      <c r="K11" s="560">
        <f t="shared" si="2"/>
        <v>30.563865707937509</v>
      </c>
      <c r="L11" s="706">
        <f>'31dictsaad'!W11</f>
        <v>7846</v>
      </c>
      <c r="M11" s="560">
        <f t="shared" si="3"/>
        <v>13.726622229220245</v>
      </c>
      <c r="N11" s="706">
        <f t="shared" ref="N11:O27" si="4">F11+H11+J11+L11</f>
        <v>57159</v>
      </c>
      <c r="O11" s="560">
        <f t="shared" si="4"/>
        <v>100</v>
      </c>
      <c r="P11" s="724"/>
      <c r="Q11" s="724"/>
    </row>
    <row r="12" spans="2:25" s="697" customFormat="1" ht="22.5" customHeight="1" x14ac:dyDescent="0.25">
      <c r="B12" s="714" t="s">
        <v>37</v>
      </c>
      <c r="D12" s="703"/>
      <c r="F12" s="703">
        <f>'31dictsaad'!K12</f>
        <v>7385</v>
      </c>
      <c r="G12" s="560">
        <f t="shared" si="0"/>
        <v>16.978963099206805</v>
      </c>
      <c r="H12" s="703">
        <f>'31dictsaad'!N12</f>
        <v>11114</v>
      </c>
      <c r="I12" s="560">
        <f t="shared" si="1"/>
        <v>25.55236234049891</v>
      </c>
      <c r="J12" s="703">
        <f>'31dictsaad'!Q12</f>
        <v>15513</v>
      </c>
      <c r="K12" s="560">
        <f t="shared" si="2"/>
        <v>35.666168525117833</v>
      </c>
      <c r="L12" s="703">
        <f>'31dictsaad'!W12</f>
        <v>9483</v>
      </c>
      <c r="M12" s="560">
        <f t="shared" si="3"/>
        <v>21.802506035176457</v>
      </c>
      <c r="N12" s="706">
        <f t="shared" si="4"/>
        <v>43495</v>
      </c>
      <c r="O12" s="560">
        <f t="shared" si="4"/>
        <v>100</v>
      </c>
      <c r="P12" s="724"/>
      <c r="Q12" s="724"/>
    </row>
    <row r="13" spans="2:25" s="697" customFormat="1" ht="18" customHeight="1" x14ac:dyDescent="0.25">
      <c r="B13" s="714" t="s">
        <v>38</v>
      </c>
      <c r="D13" s="703"/>
      <c r="F13" s="706">
        <f>'31dictsaad'!K13</f>
        <v>8776</v>
      </c>
      <c r="G13" s="560">
        <f t="shared" si="0"/>
        <v>18.438524245734936</v>
      </c>
      <c r="H13" s="706">
        <f>'31dictsaad'!N13</f>
        <v>11967</v>
      </c>
      <c r="I13" s="560">
        <f t="shared" si="1"/>
        <v>25.142869148667955</v>
      </c>
      <c r="J13" s="706">
        <f>'31dictsaad'!Q13</f>
        <v>17273</v>
      </c>
      <c r="K13" s="560">
        <f t="shared" si="2"/>
        <v>36.290864778552823</v>
      </c>
      <c r="L13" s="706">
        <f>'31dictsaad'!W13</f>
        <v>9580</v>
      </c>
      <c r="M13" s="560">
        <f t="shared" si="3"/>
        <v>20.127741827044289</v>
      </c>
      <c r="N13" s="706">
        <f t="shared" si="4"/>
        <v>47596</v>
      </c>
      <c r="O13" s="560">
        <f t="shared" si="4"/>
        <v>100.00000000000001</v>
      </c>
      <c r="P13" s="724"/>
      <c r="Q13" s="724"/>
    </row>
    <row r="14" spans="2:25" s="697" customFormat="1" ht="18" customHeight="1" x14ac:dyDescent="0.25">
      <c r="B14" s="714" t="s">
        <v>6</v>
      </c>
      <c r="D14" s="703"/>
      <c r="F14" s="706">
        <f>'31dictsaad'!K14</f>
        <v>24303</v>
      </c>
      <c r="G14" s="560">
        <f t="shared" si="0"/>
        <v>30.649229449895326</v>
      </c>
      <c r="H14" s="706">
        <f>'31dictsaad'!N14</f>
        <v>25241</v>
      </c>
      <c r="I14" s="560">
        <f t="shared" si="1"/>
        <v>31.832168890458295</v>
      </c>
      <c r="J14" s="706">
        <f>'31dictsaad'!Q14</f>
        <v>21067</v>
      </c>
      <c r="K14" s="560">
        <f t="shared" si="2"/>
        <v>26.568214492899841</v>
      </c>
      <c r="L14" s="706">
        <f>'31dictsaad'!W14</f>
        <v>8683</v>
      </c>
      <c r="M14" s="560">
        <f t="shared" si="3"/>
        <v>10.950387166746538</v>
      </c>
      <c r="N14" s="706">
        <f t="shared" si="4"/>
        <v>79294</v>
      </c>
      <c r="O14" s="560">
        <f t="shared" si="4"/>
        <v>100</v>
      </c>
      <c r="P14" s="724"/>
      <c r="Q14" s="724"/>
    </row>
    <row r="15" spans="2:25" s="697" customFormat="1" ht="18" customHeight="1" x14ac:dyDescent="0.25">
      <c r="B15" s="714" t="s">
        <v>5</v>
      </c>
      <c r="D15" s="703"/>
      <c r="F15" s="703">
        <f>'31dictsaad'!K15</f>
        <v>4895</v>
      </c>
      <c r="G15" s="560">
        <f t="shared" si="0"/>
        <v>21.630578877596111</v>
      </c>
      <c r="H15" s="703">
        <f>'31dictsaad'!N15</f>
        <v>7799</v>
      </c>
      <c r="I15" s="560">
        <f t="shared" si="1"/>
        <v>34.463102076889086</v>
      </c>
      <c r="J15" s="703">
        <f>'31dictsaad'!Q15</f>
        <v>5220</v>
      </c>
      <c r="K15" s="560">
        <f t="shared" si="2"/>
        <v>23.066725585505967</v>
      </c>
      <c r="L15" s="703">
        <f>'31dictsaad'!W15</f>
        <v>4716</v>
      </c>
      <c r="M15" s="560">
        <f t="shared" si="3"/>
        <v>20.839593460008839</v>
      </c>
      <c r="N15" s="706">
        <f t="shared" si="4"/>
        <v>22630</v>
      </c>
      <c r="O15" s="560">
        <f t="shared" si="4"/>
        <v>100</v>
      </c>
      <c r="P15" s="724"/>
      <c r="Q15" s="724"/>
    </row>
    <row r="16" spans="2:25" s="697" customFormat="1" ht="18" customHeight="1" x14ac:dyDescent="0.25">
      <c r="B16" s="714" t="s">
        <v>4</v>
      </c>
      <c r="D16" s="703"/>
      <c r="F16" s="706">
        <f>'31dictsaad'!K16</f>
        <v>33908</v>
      </c>
      <c r="G16" s="560">
        <f t="shared" si="0"/>
        <v>21.462932955235974</v>
      </c>
      <c r="H16" s="706">
        <f>'31dictsaad'!N16</f>
        <v>42039</v>
      </c>
      <c r="I16" s="560">
        <f t="shared" si="1"/>
        <v>26.609656674093578</v>
      </c>
      <c r="J16" s="706">
        <f>'31dictsaad'!Q16</f>
        <v>51496</v>
      </c>
      <c r="K16" s="560">
        <f t="shared" si="2"/>
        <v>32.595705894267773</v>
      </c>
      <c r="L16" s="706">
        <f>'31dictsaad'!W16</f>
        <v>30541</v>
      </c>
      <c r="M16" s="560">
        <f t="shared" si="3"/>
        <v>19.331704476402674</v>
      </c>
      <c r="N16" s="706">
        <f t="shared" si="4"/>
        <v>157984</v>
      </c>
      <c r="O16" s="560">
        <f t="shared" si="4"/>
        <v>100</v>
      </c>
      <c r="P16" s="724"/>
      <c r="Q16" s="724"/>
    </row>
    <row r="17" spans="2:25" s="697" customFormat="1" ht="18" customHeight="1" x14ac:dyDescent="0.25">
      <c r="B17" s="714" t="s">
        <v>40</v>
      </c>
      <c r="D17" s="703"/>
      <c r="F17" s="706">
        <f>'31dictsaad'!K17</f>
        <v>25062</v>
      </c>
      <c r="G17" s="560">
        <f t="shared" si="0"/>
        <v>24.909305954498922</v>
      </c>
      <c r="H17" s="706">
        <f>'31dictsaad'!N17</f>
        <v>27095</v>
      </c>
      <c r="I17" s="560">
        <f t="shared" si="1"/>
        <v>26.929919592895551</v>
      </c>
      <c r="J17" s="706">
        <f>'31dictsaad'!Q17</f>
        <v>31889</v>
      </c>
      <c r="K17" s="560">
        <f t="shared" si="2"/>
        <v>31.694711419001521</v>
      </c>
      <c r="L17" s="706">
        <f>'31dictsaad'!W17</f>
        <v>16567</v>
      </c>
      <c r="M17" s="560">
        <f t="shared" si="3"/>
        <v>16.466063033604009</v>
      </c>
      <c r="N17" s="706">
        <f t="shared" si="4"/>
        <v>100613</v>
      </c>
      <c r="O17" s="560">
        <f t="shared" si="4"/>
        <v>100</v>
      </c>
      <c r="P17" s="724"/>
      <c r="Q17" s="724"/>
    </row>
    <row r="18" spans="2:25" s="697" customFormat="1" ht="18" customHeight="1" x14ac:dyDescent="0.25">
      <c r="B18" s="714" t="s">
        <v>41</v>
      </c>
      <c r="D18" s="703"/>
      <c r="F18" s="706">
        <f>'31dictsaad'!K18</f>
        <v>49267</v>
      </c>
      <c r="G18" s="560">
        <f t="shared" si="0"/>
        <v>12.985503426462836</v>
      </c>
      <c r="H18" s="706">
        <f>'31dictsaad'!N18</f>
        <v>106303</v>
      </c>
      <c r="I18" s="560">
        <f t="shared" si="1"/>
        <v>28.018713758566157</v>
      </c>
      <c r="J18" s="706">
        <f>'31dictsaad'!Q18</f>
        <v>133259</v>
      </c>
      <c r="K18" s="560">
        <f t="shared" si="2"/>
        <v>35.123616236162363</v>
      </c>
      <c r="L18" s="706">
        <f>'31dictsaad'!W18</f>
        <v>90571</v>
      </c>
      <c r="M18" s="560">
        <f t="shared" si="3"/>
        <v>23.872166578808645</v>
      </c>
      <c r="N18" s="706">
        <f t="shared" si="4"/>
        <v>379400</v>
      </c>
      <c r="O18" s="560">
        <f t="shared" si="4"/>
        <v>100</v>
      </c>
      <c r="P18" s="724"/>
      <c r="Q18" s="724"/>
    </row>
    <row r="19" spans="2:25" s="697" customFormat="1" ht="18" customHeight="1" x14ac:dyDescent="0.25">
      <c r="B19" s="714" t="s">
        <v>3</v>
      </c>
      <c r="D19" s="703"/>
      <c r="F19" s="706">
        <f>'31dictsaad'!K19</f>
        <v>49502</v>
      </c>
      <c r="G19" s="560">
        <f t="shared" si="0"/>
        <v>22.596430364723606</v>
      </c>
      <c r="H19" s="706">
        <f>'31dictsaad'!N19</f>
        <v>70694</v>
      </c>
      <c r="I19" s="560">
        <f>H19*100/$N19</f>
        <v>32.270050668736019</v>
      </c>
      <c r="J19" s="706">
        <f>'31dictsaad'!Q19</f>
        <v>67717</v>
      </c>
      <c r="K19" s="560">
        <f>J19*100/$N19</f>
        <v>30.911124298169536</v>
      </c>
      <c r="L19" s="706">
        <f>'31dictsaad'!W19</f>
        <v>31157</v>
      </c>
      <c r="M19" s="560">
        <f t="shared" si="3"/>
        <v>14.222394668370841</v>
      </c>
      <c r="N19" s="706">
        <f t="shared" si="4"/>
        <v>219070</v>
      </c>
      <c r="O19" s="560">
        <f t="shared" si="4"/>
        <v>100</v>
      </c>
      <c r="P19" s="724"/>
      <c r="Q19" s="724"/>
    </row>
    <row r="20" spans="2:25" s="697" customFormat="1" ht="18" customHeight="1" x14ac:dyDescent="0.25">
      <c r="B20" s="714" t="s">
        <v>2</v>
      </c>
      <c r="D20" s="703"/>
      <c r="F20" s="706">
        <f>'31dictsaad'!K20</f>
        <v>12925</v>
      </c>
      <c r="G20" s="560">
        <f t="shared" si="0"/>
        <v>22.219357056902183</v>
      </c>
      <c r="H20" s="706">
        <f>'31dictsaad'!N20</f>
        <v>13980</v>
      </c>
      <c r="I20" s="560">
        <f>H20*100/$N20</f>
        <v>24.033006704486848</v>
      </c>
      <c r="J20" s="706">
        <f>'31dictsaad'!Q20</f>
        <v>15185</v>
      </c>
      <c r="K20" s="560">
        <f>J20*100/$N20</f>
        <v>26.104521230875022</v>
      </c>
      <c r="L20" s="706">
        <f>'31dictsaad'!W20</f>
        <v>16080</v>
      </c>
      <c r="M20" s="560">
        <f t="shared" si="3"/>
        <v>27.643115007735947</v>
      </c>
      <c r="N20" s="706">
        <f t="shared" si="4"/>
        <v>58170</v>
      </c>
      <c r="O20" s="560">
        <f t="shared" si="4"/>
        <v>100</v>
      </c>
      <c r="P20" s="724"/>
      <c r="Q20" s="724"/>
    </row>
    <row r="21" spans="2:25" s="697" customFormat="1" ht="18" customHeight="1" x14ac:dyDescent="0.25">
      <c r="B21" s="714" t="s">
        <v>35</v>
      </c>
      <c r="D21" s="703"/>
      <c r="F21" s="706">
        <f>'31dictsaad'!K21</f>
        <v>27661</v>
      </c>
      <c r="G21" s="560">
        <f t="shared" si="0"/>
        <v>27.991580566490249</v>
      </c>
      <c r="H21" s="706">
        <f>'31dictsaad'!N21</f>
        <v>31261</v>
      </c>
      <c r="I21" s="560">
        <f>H21*100/$N21</f>
        <v>31.634604681285989</v>
      </c>
      <c r="J21" s="706">
        <f>'31dictsaad'!Q21</f>
        <v>34166</v>
      </c>
      <c r="K21" s="560">
        <f>J21*100/$N21</f>
        <v>34.574322751697551</v>
      </c>
      <c r="L21" s="706">
        <f>'31dictsaad'!W21</f>
        <v>5731</v>
      </c>
      <c r="M21" s="560">
        <f t="shared" si="3"/>
        <v>5.7994920005262145</v>
      </c>
      <c r="N21" s="706">
        <f t="shared" si="4"/>
        <v>98819</v>
      </c>
      <c r="O21" s="560">
        <f t="shared" si="4"/>
        <v>100</v>
      </c>
      <c r="P21" s="724"/>
      <c r="Q21" s="724"/>
    </row>
    <row r="22" spans="2:25" s="697" customFormat="1" ht="21" customHeight="1" x14ac:dyDescent="0.25">
      <c r="B22" s="714" t="s">
        <v>42</v>
      </c>
      <c r="D22" s="703"/>
      <c r="F22" s="706">
        <f>'31dictsaad'!K22</f>
        <v>69659</v>
      </c>
      <c r="G22" s="560">
        <f t="shared" si="0"/>
        <v>24.993990018047885</v>
      </c>
      <c r="H22" s="706">
        <f>'31dictsaad'!N22</f>
        <v>84361</v>
      </c>
      <c r="I22" s="560">
        <f>H22*100/$N22</f>
        <v>30.269139549986903</v>
      </c>
      <c r="J22" s="706">
        <f>'31dictsaad'!Q22</f>
        <v>69238</v>
      </c>
      <c r="K22" s="560">
        <f>J22*100/$N22</f>
        <v>24.842933158236544</v>
      </c>
      <c r="L22" s="706">
        <f>'31dictsaad'!W22</f>
        <v>55445</v>
      </c>
      <c r="M22" s="560">
        <f t="shared" si="3"/>
        <v>19.893937273728664</v>
      </c>
      <c r="N22" s="706">
        <f t="shared" si="4"/>
        <v>278703</v>
      </c>
      <c r="O22" s="560">
        <f t="shared" si="4"/>
        <v>100</v>
      </c>
      <c r="P22" s="724"/>
      <c r="Q22" s="724"/>
    </row>
    <row r="23" spans="2:25" s="697" customFormat="1" ht="18" customHeight="1" x14ac:dyDescent="0.25">
      <c r="B23" s="714" t="s">
        <v>43</v>
      </c>
      <c r="D23" s="703"/>
      <c r="F23" s="706">
        <f>'31dictsaad'!K23</f>
        <v>16158</v>
      </c>
      <c r="G23" s="560">
        <f t="shared" si="0"/>
        <v>23.948066576751494</v>
      </c>
      <c r="H23" s="706">
        <f>'31dictsaad'!N23</f>
        <v>20959</v>
      </c>
      <c r="I23" s="560">
        <f>H23*100/$N23</f>
        <v>31.063716263283485</v>
      </c>
      <c r="J23" s="706">
        <f>'31dictsaad'!Q23</f>
        <v>20585</v>
      </c>
      <c r="K23" s="560">
        <f>J23*100/$N23</f>
        <v>30.509404040254331</v>
      </c>
      <c r="L23" s="706">
        <f>'31dictsaad'!W23</f>
        <v>9769</v>
      </c>
      <c r="M23" s="560">
        <f t="shared" si="3"/>
        <v>14.47881311971069</v>
      </c>
      <c r="N23" s="706">
        <f t="shared" si="4"/>
        <v>67471</v>
      </c>
      <c r="O23" s="560">
        <f t="shared" si="4"/>
        <v>100.00000000000001</v>
      </c>
      <c r="P23" s="724"/>
      <c r="Q23" s="724"/>
    </row>
    <row r="24" spans="2:25" s="697" customFormat="1" ht="22.5" customHeight="1" x14ac:dyDescent="0.25">
      <c r="B24" s="714" t="s">
        <v>44</v>
      </c>
      <c r="D24" s="703"/>
      <c r="F24" s="703">
        <f>'31dictsaad'!K24</f>
        <v>3236</v>
      </c>
      <c r="G24" s="704">
        <f t="shared" si="0"/>
        <v>13.580661406748364</v>
      </c>
      <c r="H24" s="703">
        <f>'31dictsaad'!N24</f>
        <v>6693</v>
      </c>
      <c r="I24" s="560">
        <f t="shared" si="1"/>
        <v>28.08880308880309</v>
      </c>
      <c r="J24" s="703">
        <f>'31dictsaad'!Q24</f>
        <v>7858</v>
      </c>
      <c r="K24" s="560">
        <f t="shared" si="2"/>
        <v>32.978009064965583</v>
      </c>
      <c r="L24" s="703">
        <f>'31dictsaad'!W24</f>
        <v>6041</v>
      </c>
      <c r="M24" s="560">
        <f t="shared" si="3"/>
        <v>25.352526439482961</v>
      </c>
      <c r="N24" s="703">
        <f t="shared" si="4"/>
        <v>23828</v>
      </c>
      <c r="O24" s="560">
        <f t="shared" si="4"/>
        <v>99.999999999999986</v>
      </c>
      <c r="P24" s="724"/>
      <c r="Q24" s="724"/>
    </row>
    <row r="25" spans="2:25" s="697" customFormat="1" ht="18" customHeight="1" x14ac:dyDescent="0.25">
      <c r="B25" s="714" t="s">
        <v>45</v>
      </c>
      <c r="D25" s="703"/>
      <c r="F25" s="703">
        <f>'31dictsaad'!K25</f>
        <v>19196</v>
      </c>
      <c r="G25" s="704">
        <f t="shared" si="0"/>
        <v>15.927911183391693</v>
      </c>
      <c r="H25" s="703">
        <f>'31dictsaad'!N25</f>
        <v>27206</v>
      </c>
      <c r="I25" s="560">
        <f t="shared" si="1"/>
        <v>22.574221278149324</v>
      </c>
      <c r="J25" s="703">
        <f>'31dictsaad'!Q25</f>
        <v>40563</v>
      </c>
      <c r="K25" s="560">
        <f t="shared" si="2"/>
        <v>33.657213030418696</v>
      </c>
      <c r="L25" s="703">
        <f>'31dictsaad'!W25</f>
        <v>33553</v>
      </c>
      <c r="M25" s="560">
        <f t="shared" si="3"/>
        <v>27.840654508040291</v>
      </c>
      <c r="N25" s="703">
        <f t="shared" si="4"/>
        <v>120518</v>
      </c>
      <c r="O25" s="560">
        <f t="shared" si="4"/>
        <v>100</v>
      </c>
      <c r="P25" s="724"/>
      <c r="Q25" s="724"/>
    </row>
    <row r="26" spans="2:25" s="697" customFormat="1" ht="18" customHeight="1" x14ac:dyDescent="0.25">
      <c r="B26" s="714" t="s">
        <v>46</v>
      </c>
      <c r="D26" s="703"/>
      <c r="F26" s="703">
        <f>'31dictsaad'!K26</f>
        <v>2263</v>
      </c>
      <c r="G26" s="704">
        <f t="shared" si="0"/>
        <v>15.029554360098293</v>
      </c>
      <c r="H26" s="703">
        <f>'31dictsaad'!N26</f>
        <v>4464</v>
      </c>
      <c r="I26" s="560">
        <f t="shared" si="1"/>
        <v>29.647340107591155</v>
      </c>
      <c r="J26" s="703">
        <f>'31dictsaad'!Q26</f>
        <v>3827</v>
      </c>
      <c r="K26" s="560">
        <f t="shared" si="2"/>
        <v>25.41674968453211</v>
      </c>
      <c r="L26" s="703">
        <f>'31dictsaad'!W26</f>
        <v>4503</v>
      </c>
      <c r="M26" s="560">
        <f t="shared" si="3"/>
        <v>29.906355847778443</v>
      </c>
      <c r="N26" s="703">
        <f t="shared" si="4"/>
        <v>15057</v>
      </c>
      <c r="O26" s="560">
        <f t="shared" si="4"/>
        <v>100</v>
      </c>
      <c r="P26" s="724"/>
      <c r="Q26" s="724"/>
    </row>
    <row r="27" spans="2:25" s="697" customFormat="1" ht="18" customHeight="1" x14ac:dyDescent="0.25">
      <c r="B27" s="714" t="s">
        <v>1</v>
      </c>
      <c r="D27" s="703"/>
      <c r="F27" s="703">
        <f>'31dictsaad'!K27</f>
        <v>1310</v>
      </c>
      <c r="G27" s="704">
        <f t="shared" si="0"/>
        <v>22.766770941953425</v>
      </c>
      <c r="H27" s="703">
        <f>'31dictsaad'!N27</f>
        <v>1578</v>
      </c>
      <c r="I27" s="560">
        <f t="shared" si="1"/>
        <v>27.424400417101147</v>
      </c>
      <c r="J27" s="703">
        <f>'31dictsaad'!Q27</f>
        <v>1402</v>
      </c>
      <c r="K27" s="560">
        <f t="shared" si="2"/>
        <v>24.365658672228015</v>
      </c>
      <c r="L27" s="703">
        <f>'31dictsaad'!W27</f>
        <v>1464</v>
      </c>
      <c r="M27" s="560">
        <f t="shared" si="3"/>
        <v>25.443169968717413</v>
      </c>
      <c r="N27" s="706">
        <f t="shared" si="4"/>
        <v>5754</v>
      </c>
      <c r="O27" s="560">
        <f t="shared" si="4"/>
        <v>100</v>
      </c>
      <c r="P27" s="724"/>
      <c r="Q27" s="724"/>
    </row>
    <row r="28" spans="2:25" s="697" customFormat="1" ht="8.25" customHeight="1" x14ac:dyDescent="0.25">
      <c r="B28" s="714"/>
      <c r="D28" s="725"/>
      <c r="F28" s="703"/>
      <c r="G28" s="705"/>
      <c r="H28" s="703"/>
      <c r="I28" s="705"/>
      <c r="J28" s="703"/>
      <c r="K28" s="705"/>
      <c r="L28" s="703"/>
      <c r="M28" s="705"/>
      <c r="N28" s="706"/>
      <c r="O28" s="724"/>
      <c r="P28" s="724"/>
      <c r="Q28" s="705"/>
    </row>
    <row r="29" spans="2:25" s="697" customFormat="1" x14ac:dyDescent="0.25">
      <c r="B29" s="714" t="s">
        <v>0</v>
      </c>
      <c r="D29" s="726"/>
      <c r="F29" s="727">
        <f>SUM(F10:F27)</f>
        <v>453491</v>
      </c>
      <c r="G29" s="713">
        <f>F29*100/$N29</f>
        <v>20.467831242428783</v>
      </c>
      <c r="H29" s="727">
        <f>SUM(H10:H27)</f>
        <v>661076</v>
      </c>
      <c r="I29" s="713">
        <f>H29*100/$N29</f>
        <v>29.836958189732211</v>
      </c>
      <c r="J29" s="727">
        <f>SUM(J10:J27)</f>
        <v>675400</v>
      </c>
      <c r="K29" s="713">
        <f>J29*100/$N29</f>
        <v>30.483456609141967</v>
      </c>
      <c r="L29" s="727">
        <f>SUM(L10:L27)</f>
        <v>425661</v>
      </c>
      <c r="M29" s="713">
        <f>L29*100/$N29</f>
        <v>19.211753958697038</v>
      </c>
      <c r="N29" s="727">
        <f>SUM(N10:N27)</f>
        <v>2215628</v>
      </c>
      <c r="O29" s="713">
        <f>N29*100/$N29</f>
        <v>100</v>
      </c>
      <c r="P29" s="713"/>
      <c r="Q29" s="713"/>
    </row>
    <row r="30" spans="2:25" s="697" customFormat="1" ht="20.25" customHeight="1" x14ac:dyDescent="0.25">
      <c r="B30" s="714" t="s">
        <v>0</v>
      </c>
      <c r="C30" s="715"/>
      <c r="D30" s="727">
        <f>SUM(D10:D29)</f>
        <v>0</v>
      </c>
      <c r="E30" s="715"/>
      <c r="F30" s="727">
        <f>SUM(F10:F27)</f>
        <v>453491</v>
      </c>
      <c r="G30" s="728">
        <f>F30*100/$N30</f>
        <v>20.467831242428783</v>
      </c>
      <c r="H30" s="727">
        <f>SUM(H10:H27)</f>
        <v>661076</v>
      </c>
      <c r="I30" s="728">
        <f>H30*100/$N30</f>
        <v>29.836958189732211</v>
      </c>
      <c r="J30" s="727">
        <f>SUM(J10:J27)</f>
        <v>675400</v>
      </c>
      <c r="K30" s="728">
        <f>J30*100/$N30</f>
        <v>30.483456609141967</v>
      </c>
      <c r="L30" s="727">
        <f>SUM(L10:L28)</f>
        <v>425661</v>
      </c>
      <c r="M30" s="728">
        <f>L30*100/$N30</f>
        <v>19.211753958697038</v>
      </c>
      <c r="N30" s="727">
        <f>F30+H30+J30+L30</f>
        <v>2215628</v>
      </c>
      <c r="O30" s="728">
        <f>G30+I30+K30+M30</f>
        <v>100</v>
      </c>
      <c r="P30" s="729"/>
      <c r="Q30" s="729" t="e">
        <f>(N30/D30)</f>
        <v>#DIV/0!</v>
      </c>
    </row>
    <row r="31" spans="2:25" s="697" customFormat="1" ht="5.25" customHeight="1" x14ac:dyDescent="0.25">
      <c r="B31" s="714"/>
      <c r="C31" s="715"/>
      <c r="D31" s="727"/>
      <c r="E31" s="715"/>
      <c r="F31" s="727"/>
      <c r="G31" s="729"/>
      <c r="H31" s="727"/>
      <c r="I31" s="729"/>
      <c r="J31" s="727"/>
      <c r="K31" s="729"/>
      <c r="L31" s="727"/>
      <c r="M31" s="729"/>
      <c r="N31" s="727"/>
      <c r="O31" s="729"/>
      <c r="P31" s="727"/>
      <c r="Q31" s="729"/>
      <c r="R31" s="727"/>
      <c r="S31" s="729"/>
      <c r="T31" s="727"/>
      <c r="U31" s="729"/>
      <c r="V31" s="727"/>
      <c r="W31" s="729"/>
      <c r="X31" s="729"/>
      <c r="Y31" s="729"/>
    </row>
    <row r="32" spans="2:25" s="697" customFormat="1" ht="18.75" customHeight="1" x14ac:dyDescent="0.25">
      <c r="B32" s="730" t="s">
        <v>39</v>
      </c>
      <c r="C32" s="731"/>
      <c r="D32" s="731"/>
      <c r="E32" s="731"/>
      <c r="F32" s="731"/>
      <c r="G32" s="731"/>
      <c r="H32" s="731"/>
      <c r="I32" s="731"/>
      <c r="J32" s="731"/>
      <c r="K32" s="731"/>
      <c r="L32" s="731"/>
      <c r="N32" s="731"/>
      <c r="O32" s="731"/>
      <c r="P32" s="731"/>
      <c r="Q32" s="731"/>
      <c r="R32" s="731"/>
      <c r="S32" s="731"/>
      <c r="T32" s="731"/>
      <c r="U32" s="731"/>
      <c r="V32" s="731"/>
      <c r="W32" s="731"/>
    </row>
    <row r="33" spans="1:25" x14ac:dyDescent="0.35">
      <c r="A33" s="732"/>
      <c r="B33" s="733" t="s">
        <v>47</v>
      </c>
    </row>
    <row r="36" spans="1:25" x14ac:dyDescent="0.25">
      <c r="D36" s="734"/>
      <c r="T36" s="732"/>
      <c r="U36" s="732"/>
      <c r="X36" s="615"/>
      <c r="Y36" s="615"/>
    </row>
    <row r="37" spans="1:25" x14ac:dyDescent="0.25">
      <c r="T37" s="732"/>
      <c r="U37" s="732"/>
      <c r="X37" s="615"/>
      <c r="Y37" s="615"/>
    </row>
    <row r="38" spans="1:25" x14ac:dyDescent="0.25">
      <c r="T38" s="732"/>
      <c r="U38" s="732"/>
      <c r="X38" s="615"/>
      <c r="Y38" s="615"/>
    </row>
    <row r="39" spans="1:25" x14ac:dyDescent="0.25">
      <c r="T39" s="732"/>
      <c r="U39" s="732"/>
      <c r="X39" s="615"/>
      <c r="Y39" s="615"/>
    </row>
    <row r="40" spans="1:25" x14ac:dyDescent="0.25">
      <c r="T40" s="732"/>
      <c r="U40" s="732"/>
      <c r="X40" s="615"/>
      <c r="Y40" s="615"/>
    </row>
    <row r="41" spans="1:25" x14ac:dyDescent="0.25">
      <c r="T41" s="732"/>
      <c r="U41" s="732"/>
      <c r="X41" s="615"/>
      <c r="Y41" s="615"/>
    </row>
    <row r="42" spans="1:25" x14ac:dyDescent="0.25">
      <c r="T42" s="732"/>
      <c r="U42" s="732"/>
      <c r="X42" s="615"/>
      <c r="Y42" s="615"/>
    </row>
    <row r="43" spans="1:25" x14ac:dyDescent="0.25">
      <c r="T43" s="732"/>
      <c r="U43" s="732"/>
      <c r="X43" s="615"/>
      <c r="Y43" s="615"/>
    </row>
    <row r="44" spans="1:25" x14ac:dyDescent="0.25">
      <c r="T44" s="732"/>
      <c r="U44" s="732"/>
      <c r="X44" s="615"/>
      <c r="Y44" s="615"/>
    </row>
    <row r="45" spans="1:25" x14ac:dyDescent="0.25">
      <c r="T45" s="732"/>
      <c r="U45" s="732"/>
      <c r="X45" s="615"/>
      <c r="Y45" s="615"/>
    </row>
    <row r="46" spans="1:25" x14ac:dyDescent="0.25">
      <c r="T46" s="732"/>
      <c r="U46" s="732"/>
      <c r="X46" s="615"/>
      <c r="Y46" s="615"/>
    </row>
    <row r="47" spans="1:25" x14ac:dyDescent="0.25">
      <c r="T47" s="732"/>
      <c r="U47" s="732"/>
      <c r="X47" s="615"/>
      <c r="Y47" s="615"/>
    </row>
    <row r="48" spans="1: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7.816406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1: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1:25" s="11" customFormat="1" ht="49.5" customHeight="1" x14ac:dyDescent="0.3">
      <c r="B2" s="18"/>
      <c r="C2" s="18"/>
      <c r="D2" s="18"/>
      <c r="E2" s="18"/>
      <c r="F2" s="18"/>
      <c r="G2" s="18"/>
      <c r="H2" s="18"/>
      <c r="I2" s="18"/>
      <c r="J2" s="18"/>
      <c r="K2" s="18"/>
      <c r="X2" s="17"/>
      <c r="Y2" s="17"/>
    </row>
    <row r="3" spans="1:25" s="738" customFormat="1" ht="21" x14ac:dyDescent="0.25">
      <c r="B3" s="1560" t="s">
        <v>400</v>
      </c>
      <c r="C3" s="1560"/>
      <c r="D3" s="1560"/>
      <c r="E3" s="1560"/>
      <c r="F3" s="1560"/>
      <c r="G3" s="1560"/>
      <c r="H3" s="1560"/>
      <c r="I3" s="1560"/>
      <c r="J3" s="1560"/>
      <c r="K3" s="1560"/>
      <c r="L3" s="1560"/>
      <c r="M3" s="1560"/>
      <c r="N3" s="1560"/>
      <c r="O3" s="1560"/>
      <c r="P3" s="1560"/>
      <c r="Q3" s="1560"/>
      <c r="R3" s="1560"/>
      <c r="S3" s="1560"/>
      <c r="T3" s="1560"/>
      <c r="U3" s="1560"/>
      <c r="V3" s="1560"/>
      <c r="W3" s="1560"/>
      <c r="X3" s="1560"/>
      <c r="Y3" s="712"/>
    </row>
    <row r="4" spans="1:25" s="738" customFormat="1" ht="14.25" customHeight="1" x14ac:dyDescent="0.25">
      <c r="B4" s="1481" t="str">
        <f>porsaad!$B$6</f>
        <v>Situación a 28 de febrero de 2026</v>
      </c>
      <c r="C4" s="1481"/>
      <c r="D4" s="1481"/>
      <c r="E4" s="1481"/>
      <c r="F4" s="1481"/>
      <c r="G4" s="1481"/>
      <c r="H4" s="1481"/>
      <c r="I4" s="1481"/>
      <c r="J4" s="1481"/>
      <c r="K4" s="1481"/>
      <c r="L4" s="1481"/>
      <c r="M4" s="1481"/>
      <c r="N4" s="1481"/>
      <c r="O4" s="1481"/>
      <c r="P4" s="1481"/>
      <c r="Q4" s="1481"/>
      <c r="R4" s="1481"/>
      <c r="S4" s="1481"/>
      <c r="T4" s="1481"/>
      <c r="U4" s="1481"/>
      <c r="V4" s="1481"/>
      <c r="W4" s="1481"/>
      <c r="X4" s="739"/>
      <c r="Y4" s="739"/>
    </row>
    <row r="5" spans="1:25" s="4" customFormat="1" ht="5.25" customHeight="1" x14ac:dyDescent="0.25">
      <c r="B5" s="19"/>
      <c r="C5" s="19"/>
      <c r="D5" s="19"/>
      <c r="E5" s="19"/>
      <c r="F5" s="19"/>
      <c r="G5" s="19"/>
      <c r="H5" s="19"/>
      <c r="I5" s="19"/>
      <c r="J5" s="19"/>
      <c r="K5" s="19"/>
      <c r="L5" s="19"/>
      <c r="M5" s="19"/>
      <c r="N5" s="19"/>
      <c r="O5" s="19"/>
      <c r="P5" s="19"/>
      <c r="Q5" s="19"/>
      <c r="R5" s="19"/>
      <c r="S5" s="19"/>
      <c r="T5" s="19"/>
      <c r="U5" s="19"/>
      <c r="V5" s="19"/>
      <c r="W5" s="19"/>
      <c r="X5" s="20"/>
      <c r="Y5" s="20"/>
    </row>
    <row r="6" spans="1:25" s="133" customFormat="1" ht="19.5" customHeight="1" x14ac:dyDescent="0.25">
      <c r="A6" s="132"/>
      <c r="F6" s="1563" t="s">
        <v>52</v>
      </c>
      <c r="G6" s="1563"/>
      <c r="H6" s="1563"/>
      <c r="I6" s="1563"/>
      <c r="J6" s="1563"/>
      <c r="K6" s="1563"/>
      <c r="L6" s="1563"/>
      <c r="M6" s="1563"/>
      <c r="N6" s="1563"/>
      <c r="O6" s="1563"/>
      <c r="P6" s="1563"/>
      <c r="Q6" s="1563"/>
      <c r="R6" s="1563"/>
      <c r="S6" s="1563"/>
      <c r="T6" s="1563"/>
      <c r="U6" s="1563"/>
      <c r="V6" s="1563"/>
      <c r="W6" s="1563"/>
      <c r="X6" s="154"/>
      <c r="Y6" s="154"/>
    </row>
    <row r="7" spans="1:25" s="133" customFormat="1" ht="64.5" customHeight="1" x14ac:dyDescent="0.25">
      <c r="A7" s="132"/>
      <c r="B7" s="1564" t="s">
        <v>12</v>
      </c>
      <c r="C7" s="155"/>
      <c r="D7" s="156"/>
      <c r="E7" s="155"/>
      <c r="F7" s="1565" t="s">
        <v>32</v>
      </c>
      <c r="G7" s="1565"/>
      <c r="H7" s="1565" t="s">
        <v>33</v>
      </c>
      <c r="I7" s="1565"/>
      <c r="J7" s="1565" t="s">
        <v>48</v>
      </c>
      <c r="K7" s="1565"/>
      <c r="L7" s="1565"/>
      <c r="M7" s="1565"/>
      <c r="N7" s="1565" t="s">
        <v>223</v>
      </c>
      <c r="O7" s="1565"/>
      <c r="P7" s="156"/>
      <c r="Q7" s="156"/>
    </row>
    <row r="8" spans="1:25" s="155" customFormat="1" ht="20.25" customHeight="1" x14ac:dyDescent="0.25">
      <c r="A8" s="189"/>
      <c r="B8" s="1564"/>
      <c r="C8" s="157"/>
      <c r="D8" s="156"/>
      <c r="E8" s="157"/>
      <c r="F8" s="156" t="s">
        <v>9</v>
      </c>
      <c r="G8" s="156" t="s">
        <v>28</v>
      </c>
      <c r="H8" s="156" t="s">
        <v>9</v>
      </c>
      <c r="I8" s="156" t="s">
        <v>28</v>
      </c>
      <c r="J8" s="156" t="s">
        <v>9</v>
      </c>
      <c r="K8" s="156" t="s">
        <v>28</v>
      </c>
      <c r="L8" s="156"/>
      <c r="M8" s="156"/>
      <c r="N8" s="156" t="s">
        <v>9</v>
      </c>
      <c r="O8" s="156" t="s">
        <v>28</v>
      </c>
      <c r="P8" s="156"/>
      <c r="Q8" s="156"/>
    </row>
    <row r="9" spans="1:25" s="157" customFormat="1" ht="8.25" customHeight="1" x14ac:dyDescent="0.25">
      <c r="A9" s="190"/>
      <c r="B9" s="158"/>
      <c r="C9" s="159"/>
      <c r="D9" s="160"/>
      <c r="E9" s="159"/>
      <c r="F9" s="161"/>
      <c r="G9" s="161"/>
      <c r="H9" s="161"/>
      <c r="I9" s="161"/>
      <c r="J9" s="161"/>
      <c r="K9" s="161"/>
      <c r="L9" s="161"/>
      <c r="M9" s="161"/>
      <c r="N9" s="161"/>
      <c r="O9" s="161"/>
      <c r="P9" s="161"/>
      <c r="Q9" s="161"/>
    </row>
    <row r="10" spans="1:25" s="162" customFormat="1" ht="18" customHeight="1" x14ac:dyDescent="0.25">
      <c r="A10" s="191"/>
      <c r="B10" s="146" t="s">
        <v>8</v>
      </c>
      <c r="C10" s="159"/>
      <c r="D10" s="163"/>
      <c r="F10" s="164">
        <f>'31dictsaad'!K10</f>
        <v>83691</v>
      </c>
      <c r="G10" s="165">
        <f t="shared" ref="G10:G27" si="0">F10*100/$N10</f>
        <v>23.499730440056606</v>
      </c>
      <c r="H10" s="164">
        <f>'31dictsaad'!N10</f>
        <v>150773</v>
      </c>
      <c r="I10" s="165">
        <f t="shared" ref="I10:I27" si="1">H10*100/$N10</f>
        <v>42.335793067816788</v>
      </c>
      <c r="J10" s="164">
        <f>'31dictsaad'!Q10</f>
        <v>121672</v>
      </c>
      <c r="K10" s="165">
        <f t="shared" ref="K10:K27" si="2">J10*100/$N10</f>
        <v>34.164476492126603</v>
      </c>
      <c r="L10" s="164"/>
      <c r="M10" s="165"/>
      <c r="N10" s="164">
        <f>F10+H10+J10+L10</f>
        <v>356136</v>
      </c>
      <c r="O10" s="165">
        <f>G10+I10+K10+M10</f>
        <v>100</v>
      </c>
      <c r="P10" s="166"/>
      <c r="Q10" s="166"/>
    </row>
    <row r="11" spans="1:25" s="162" customFormat="1" ht="18" customHeight="1" x14ac:dyDescent="0.25">
      <c r="A11" s="191"/>
      <c r="B11" s="146" t="s">
        <v>7</v>
      </c>
      <c r="C11" s="159"/>
      <c r="D11" s="163"/>
      <c r="F11" s="164">
        <f>'31dictsaad'!K11</f>
        <v>14294</v>
      </c>
      <c r="G11" s="165">
        <f t="shared" si="0"/>
        <v>28.986271368604626</v>
      </c>
      <c r="H11" s="164">
        <f>'31dictsaad'!N11</f>
        <v>17549</v>
      </c>
      <c r="I11" s="165">
        <f t="shared" si="1"/>
        <v>35.586964897694322</v>
      </c>
      <c r="J11" s="164">
        <f>'31dictsaad'!Q11</f>
        <v>17470</v>
      </c>
      <c r="K11" s="165">
        <f t="shared" si="2"/>
        <v>35.426763733701051</v>
      </c>
      <c r="L11" s="164"/>
      <c r="M11" s="165"/>
      <c r="N11" s="164">
        <f t="shared" ref="N11:O27" si="3">F11+H11+J11+L11</f>
        <v>49313</v>
      </c>
      <c r="O11" s="165">
        <f t="shared" si="3"/>
        <v>100</v>
      </c>
      <c r="P11" s="166"/>
      <c r="Q11" s="166"/>
    </row>
    <row r="12" spans="1:25" s="162" customFormat="1" ht="22.5" customHeight="1" x14ac:dyDescent="0.25">
      <c r="A12" s="191"/>
      <c r="B12" s="146" t="s">
        <v>37</v>
      </c>
      <c r="C12" s="159"/>
      <c r="D12" s="163"/>
      <c r="F12" s="163">
        <f>'31dictsaad'!K12</f>
        <v>7385</v>
      </c>
      <c r="G12" s="165">
        <f t="shared" si="0"/>
        <v>21.712924850052921</v>
      </c>
      <c r="H12" s="163">
        <f>'31dictsaad'!N12</f>
        <v>11114</v>
      </c>
      <c r="I12" s="165">
        <f t="shared" si="1"/>
        <v>32.676702340350467</v>
      </c>
      <c r="J12" s="163">
        <f>'31dictsaad'!Q12</f>
        <v>15513</v>
      </c>
      <c r="K12" s="165">
        <f t="shared" si="2"/>
        <v>45.610372809596612</v>
      </c>
      <c r="L12" s="163"/>
      <c r="M12" s="165"/>
      <c r="N12" s="164">
        <f t="shared" si="3"/>
        <v>34012</v>
      </c>
      <c r="O12" s="165">
        <f t="shared" si="3"/>
        <v>100</v>
      </c>
      <c r="P12" s="166"/>
      <c r="Q12" s="166"/>
    </row>
    <row r="13" spans="1:25" s="162" customFormat="1" ht="18" customHeight="1" x14ac:dyDescent="0.25">
      <c r="A13" s="191"/>
      <c r="B13" s="146" t="s">
        <v>38</v>
      </c>
      <c r="C13" s="159"/>
      <c r="D13" s="163"/>
      <c r="F13" s="164">
        <f>'31dictsaad'!K13</f>
        <v>8776</v>
      </c>
      <c r="G13" s="165">
        <f t="shared" si="0"/>
        <v>23.085016835016834</v>
      </c>
      <c r="H13" s="164">
        <f>'31dictsaad'!N13</f>
        <v>11967</v>
      </c>
      <c r="I13" s="165">
        <f t="shared" si="1"/>
        <v>31.47885101010101</v>
      </c>
      <c r="J13" s="164">
        <f>'31dictsaad'!Q13</f>
        <v>17273</v>
      </c>
      <c r="K13" s="165">
        <f t="shared" si="2"/>
        <v>45.436132154882152</v>
      </c>
      <c r="L13" s="164"/>
      <c r="M13" s="165"/>
      <c r="N13" s="164">
        <f t="shared" si="3"/>
        <v>38016</v>
      </c>
      <c r="O13" s="165">
        <f t="shared" si="3"/>
        <v>100</v>
      </c>
      <c r="P13" s="166"/>
      <c r="Q13" s="166"/>
    </row>
    <row r="14" spans="1:25" s="162" customFormat="1" ht="18" customHeight="1" x14ac:dyDescent="0.25">
      <c r="A14" s="191"/>
      <c r="B14" s="146" t="s">
        <v>6</v>
      </c>
      <c r="C14" s="159"/>
      <c r="D14" s="163"/>
      <c r="F14" s="164">
        <f>'31dictsaad'!K14</f>
        <v>24303</v>
      </c>
      <c r="G14" s="165">
        <f t="shared" si="0"/>
        <v>34.41815014657773</v>
      </c>
      <c r="H14" s="164">
        <f>'31dictsaad'!N14</f>
        <v>25241</v>
      </c>
      <c r="I14" s="165">
        <f t="shared" si="1"/>
        <v>35.746555069323477</v>
      </c>
      <c r="J14" s="164">
        <f>'31dictsaad'!Q14</f>
        <v>21067</v>
      </c>
      <c r="K14" s="165">
        <f t="shared" si="2"/>
        <v>29.835294784098796</v>
      </c>
      <c r="L14" s="164"/>
      <c r="M14" s="165"/>
      <c r="N14" s="164">
        <f t="shared" si="3"/>
        <v>70611</v>
      </c>
      <c r="O14" s="165">
        <f t="shared" si="3"/>
        <v>100</v>
      </c>
      <c r="P14" s="166"/>
      <c r="Q14" s="166"/>
    </row>
    <row r="15" spans="1:25" s="162" customFormat="1" ht="18" customHeight="1" x14ac:dyDescent="0.25">
      <c r="A15" s="191"/>
      <c r="B15" s="146" t="s">
        <v>5</v>
      </c>
      <c r="C15" s="159"/>
      <c r="D15" s="163"/>
      <c r="F15" s="163">
        <f>'31dictsaad'!K15</f>
        <v>4895</v>
      </c>
      <c r="G15" s="165">
        <f t="shared" si="0"/>
        <v>27.324997208886906</v>
      </c>
      <c r="H15" s="163">
        <f>'31dictsaad'!N15</f>
        <v>7799</v>
      </c>
      <c r="I15" s="165">
        <f t="shared" si="1"/>
        <v>43.535782069889471</v>
      </c>
      <c r="J15" s="163">
        <f>'31dictsaad'!Q15</f>
        <v>5220</v>
      </c>
      <c r="K15" s="165">
        <f t="shared" si="2"/>
        <v>29.139220721223623</v>
      </c>
      <c r="L15" s="163"/>
      <c r="M15" s="165"/>
      <c r="N15" s="164">
        <f t="shared" si="3"/>
        <v>17914</v>
      </c>
      <c r="O15" s="165">
        <f t="shared" si="3"/>
        <v>100</v>
      </c>
      <c r="P15" s="166"/>
      <c r="Q15" s="166"/>
    </row>
    <row r="16" spans="1:25" s="162" customFormat="1" ht="18" customHeight="1" x14ac:dyDescent="0.25">
      <c r="A16" s="191"/>
      <c r="B16" s="146" t="s">
        <v>4</v>
      </c>
      <c r="C16" s="159"/>
      <c r="D16" s="163"/>
      <c r="F16" s="164">
        <f>'31dictsaad'!K16</f>
        <v>33908</v>
      </c>
      <c r="G16" s="165">
        <f t="shared" si="0"/>
        <v>26.60640443178519</v>
      </c>
      <c r="H16" s="164">
        <f>'31dictsaad'!N16</f>
        <v>42039</v>
      </c>
      <c r="I16" s="165">
        <f t="shared" si="1"/>
        <v>32.986511616958168</v>
      </c>
      <c r="J16" s="164">
        <f>'31dictsaad'!Q16</f>
        <v>51496</v>
      </c>
      <c r="K16" s="165">
        <f t="shared" si="2"/>
        <v>40.407083951256638</v>
      </c>
      <c r="L16" s="164"/>
      <c r="M16" s="165"/>
      <c r="N16" s="164">
        <f t="shared" si="3"/>
        <v>127443</v>
      </c>
      <c r="O16" s="165">
        <f t="shared" si="3"/>
        <v>100</v>
      </c>
      <c r="P16" s="166"/>
      <c r="Q16" s="166"/>
    </row>
    <row r="17" spans="1:25" s="162" customFormat="1" ht="18" customHeight="1" x14ac:dyDescent="0.25">
      <c r="A17" s="191"/>
      <c r="B17" s="146" t="s">
        <v>40</v>
      </c>
      <c r="C17" s="159"/>
      <c r="D17" s="163"/>
      <c r="F17" s="164">
        <f>'31dictsaad'!K17</f>
        <v>25062</v>
      </c>
      <c r="G17" s="165">
        <f t="shared" si="0"/>
        <v>29.819384622706615</v>
      </c>
      <c r="H17" s="164">
        <f>'31dictsaad'!N17</f>
        <v>27095</v>
      </c>
      <c r="I17" s="165">
        <f t="shared" si="1"/>
        <v>32.238298074863764</v>
      </c>
      <c r="J17" s="164">
        <f>'31dictsaad'!Q17</f>
        <v>31889</v>
      </c>
      <c r="K17" s="165">
        <f t="shared" si="2"/>
        <v>37.942317302429622</v>
      </c>
      <c r="L17" s="164"/>
      <c r="M17" s="165"/>
      <c r="N17" s="164">
        <f t="shared" si="3"/>
        <v>84046</v>
      </c>
      <c r="O17" s="165">
        <f t="shared" si="3"/>
        <v>100</v>
      </c>
      <c r="P17" s="166"/>
      <c r="Q17" s="166"/>
    </row>
    <row r="18" spans="1:25" s="162" customFormat="1" ht="18" customHeight="1" x14ac:dyDescent="0.25">
      <c r="A18" s="191"/>
      <c r="B18" s="146" t="s">
        <v>41</v>
      </c>
      <c r="C18" s="159"/>
      <c r="D18" s="163"/>
      <c r="F18" s="164">
        <f>'31dictsaad'!K18</f>
        <v>49267</v>
      </c>
      <c r="G18" s="165">
        <f t="shared" si="0"/>
        <v>17.057497688943979</v>
      </c>
      <c r="H18" s="164">
        <f>'31dictsaad'!N18</f>
        <v>106303</v>
      </c>
      <c r="I18" s="165">
        <f t="shared" si="1"/>
        <v>36.804822230454697</v>
      </c>
      <c r="J18" s="164">
        <f>'31dictsaad'!Q18</f>
        <v>133259</v>
      </c>
      <c r="K18" s="165">
        <f t="shared" si="2"/>
        <v>46.137680080601328</v>
      </c>
      <c r="L18" s="164"/>
      <c r="M18" s="165"/>
      <c r="N18" s="164">
        <f t="shared" si="3"/>
        <v>288829</v>
      </c>
      <c r="O18" s="165">
        <f t="shared" si="3"/>
        <v>100</v>
      </c>
      <c r="P18" s="166"/>
      <c r="Q18" s="166"/>
    </row>
    <row r="19" spans="1:25" s="162" customFormat="1" ht="18" customHeight="1" x14ac:dyDescent="0.25">
      <c r="A19" s="191"/>
      <c r="B19" s="146" t="s">
        <v>3</v>
      </c>
      <c r="C19" s="159"/>
      <c r="D19" s="163"/>
      <c r="F19" s="164">
        <f>'31dictsaad'!K19</f>
        <v>49502</v>
      </c>
      <c r="G19" s="165">
        <f t="shared" si="0"/>
        <v>26.343041726756532</v>
      </c>
      <c r="H19" s="164">
        <f>'31dictsaad'!N19</f>
        <v>70694</v>
      </c>
      <c r="I19" s="165">
        <f>H19*100/$N19</f>
        <v>37.620601022813752</v>
      </c>
      <c r="J19" s="164">
        <f>'31dictsaad'!Q19</f>
        <v>67717</v>
      </c>
      <c r="K19" s="165">
        <f>J19*100/$N19</f>
        <v>36.036357250429717</v>
      </c>
      <c r="L19" s="164"/>
      <c r="M19" s="165"/>
      <c r="N19" s="164">
        <f t="shared" si="3"/>
        <v>187913</v>
      </c>
      <c r="O19" s="165">
        <f t="shared" si="3"/>
        <v>100</v>
      </c>
      <c r="P19" s="166"/>
      <c r="Q19" s="166"/>
    </row>
    <row r="20" spans="1:25" s="162" customFormat="1" ht="18" customHeight="1" x14ac:dyDescent="0.25">
      <c r="A20" s="191"/>
      <c r="B20" s="146" t="s">
        <v>2</v>
      </c>
      <c r="C20" s="159"/>
      <c r="D20" s="163"/>
      <c r="F20" s="164">
        <f>'31dictsaad'!K20</f>
        <v>12925</v>
      </c>
      <c r="G20" s="165">
        <f t="shared" si="0"/>
        <v>30.708006652411498</v>
      </c>
      <c r="H20" s="164">
        <f>'31dictsaad'!N20</f>
        <v>13980</v>
      </c>
      <c r="I20" s="165">
        <f>H20*100/$N20</f>
        <v>33.214540270848183</v>
      </c>
      <c r="J20" s="164">
        <f>'31dictsaad'!Q20</f>
        <v>15185</v>
      </c>
      <c r="K20" s="165">
        <f>J20*100/$N20</f>
        <v>36.077453076740319</v>
      </c>
      <c r="L20" s="164"/>
      <c r="M20" s="165"/>
      <c r="N20" s="164">
        <f t="shared" si="3"/>
        <v>42090</v>
      </c>
      <c r="O20" s="165">
        <f t="shared" si="3"/>
        <v>100</v>
      </c>
      <c r="P20" s="166"/>
      <c r="Q20" s="166"/>
    </row>
    <row r="21" spans="1:25" s="162" customFormat="1" ht="18" customHeight="1" x14ac:dyDescent="0.25">
      <c r="A21" s="191"/>
      <c r="B21" s="146" t="s">
        <v>35</v>
      </c>
      <c r="C21" s="159"/>
      <c r="D21" s="163"/>
      <c r="F21" s="164">
        <f>'31dictsaad'!K21</f>
        <v>27661</v>
      </c>
      <c r="G21" s="165">
        <f t="shared" si="0"/>
        <v>29.714893434169817</v>
      </c>
      <c r="H21" s="164">
        <f>'31dictsaad'!N21</f>
        <v>31261</v>
      </c>
      <c r="I21" s="165">
        <f>H21*100/$N21</f>
        <v>33.58220178755586</v>
      </c>
      <c r="J21" s="164">
        <f>'31dictsaad'!Q21</f>
        <v>34166</v>
      </c>
      <c r="K21" s="165">
        <f>J21*100/$N21</f>
        <v>36.702904778274323</v>
      </c>
      <c r="L21" s="164"/>
      <c r="M21" s="165"/>
      <c r="N21" s="164">
        <f t="shared" si="3"/>
        <v>93088</v>
      </c>
      <c r="O21" s="165">
        <f t="shared" si="3"/>
        <v>100</v>
      </c>
      <c r="P21" s="166"/>
      <c r="Q21" s="166"/>
    </row>
    <row r="22" spans="1:25" s="162" customFormat="1" ht="21" customHeight="1" x14ac:dyDescent="0.25">
      <c r="A22" s="191"/>
      <c r="B22" s="146" t="s">
        <v>42</v>
      </c>
      <c r="C22" s="159"/>
      <c r="D22" s="163"/>
      <c r="F22" s="164">
        <f>'31dictsaad'!K22</f>
        <v>69659</v>
      </c>
      <c r="G22" s="165">
        <f t="shared" si="0"/>
        <v>31.201121572351269</v>
      </c>
      <c r="H22" s="164">
        <f>'31dictsaad'!N22</f>
        <v>84361</v>
      </c>
      <c r="I22" s="165">
        <f>H22*100/$N22</f>
        <v>37.786327925539062</v>
      </c>
      <c r="J22" s="164">
        <f>'31dictsaad'!Q22</f>
        <v>69238</v>
      </c>
      <c r="K22" s="165">
        <f>J22*100/$N22</f>
        <v>31.012550502109669</v>
      </c>
      <c r="L22" s="164"/>
      <c r="M22" s="165"/>
      <c r="N22" s="164">
        <f t="shared" si="3"/>
        <v>223258</v>
      </c>
      <c r="O22" s="165">
        <f t="shared" si="3"/>
        <v>100</v>
      </c>
      <c r="P22" s="166"/>
      <c r="Q22" s="166"/>
    </row>
    <row r="23" spans="1:25" s="162" customFormat="1" ht="18" customHeight="1" x14ac:dyDescent="0.25">
      <c r="A23" s="191"/>
      <c r="B23" s="146" t="s">
        <v>43</v>
      </c>
      <c r="C23" s="159"/>
      <c r="D23" s="163"/>
      <c r="F23" s="164">
        <f>'31dictsaad'!K23</f>
        <v>16158</v>
      </c>
      <c r="G23" s="165">
        <f t="shared" si="0"/>
        <v>28.002495580742437</v>
      </c>
      <c r="H23" s="164">
        <f>'31dictsaad'!N23</f>
        <v>20959</v>
      </c>
      <c r="I23" s="165">
        <f>H23*100/$N23</f>
        <v>36.322831097708921</v>
      </c>
      <c r="J23" s="164">
        <f>'31dictsaad'!Q23</f>
        <v>20585</v>
      </c>
      <c r="K23" s="165">
        <f>J23*100/$N23</f>
        <v>35.674673321548646</v>
      </c>
      <c r="L23" s="164"/>
      <c r="M23" s="165"/>
      <c r="N23" s="164">
        <f t="shared" si="3"/>
        <v>57702</v>
      </c>
      <c r="O23" s="165">
        <f t="shared" si="3"/>
        <v>100</v>
      </c>
      <c r="P23" s="166"/>
      <c r="Q23" s="166"/>
    </row>
    <row r="24" spans="1:25" s="162" customFormat="1" ht="22.5" customHeight="1" x14ac:dyDescent="0.25">
      <c r="A24" s="191"/>
      <c r="B24" s="146" t="s">
        <v>44</v>
      </c>
      <c r="C24" s="159"/>
      <c r="D24" s="163"/>
      <c r="F24" s="163">
        <f>'31dictsaad'!K24</f>
        <v>3236</v>
      </c>
      <c r="G24" s="167">
        <f t="shared" si="0"/>
        <v>18.193062348906505</v>
      </c>
      <c r="H24" s="163">
        <f>'31dictsaad'!N24</f>
        <v>6693</v>
      </c>
      <c r="I24" s="165">
        <f t="shared" si="1"/>
        <v>37.628605161072691</v>
      </c>
      <c r="J24" s="163">
        <f>'31dictsaad'!Q24</f>
        <v>7858</v>
      </c>
      <c r="K24" s="165">
        <f t="shared" si="2"/>
        <v>44.1783324900208</v>
      </c>
      <c r="L24" s="163"/>
      <c r="M24" s="165"/>
      <c r="N24" s="163">
        <f t="shared" si="3"/>
        <v>17787</v>
      </c>
      <c r="O24" s="165">
        <f t="shared" si="3"/>
        <v>100</v>
      </c>
      <c r="P24" s="166"/>
      <c r="Q24" s="166"/>
    </row>
    <row r="25" spans="1:25" s="162" customFormat="1" ht="18" customHeight="1" x14ac:dyDescent="0.25">
      <c r="A25" s="191"/>
      <c r="B25" s="146" t="s">
        <v>45</v>
      </c>
      <c r="C25" s="159"/>
      <c r="D25" s="163"/>
      <c r="F25" s="163">
        <f>'31dictsaad'!K25</f>
        <v>19196</v>
      </c>
      <c r="G25" s="167">
        <f t="shared" si="0"/>
        <v>22.073247858333811</v>
      </c>
      <c r="H25" s="163">
        <f>'31dictsaad'!N25</f>
        <v>27206</v>
      </c>
      <c r="I25" s="165">
        <f t="shared" si="1"/>
        <v>31.283849824642097</v>
      </c>
      <c r="J25" s="163">
        <f>'31dictsaad'!Q25</f>
        <v>40563</v>
      </c>
      <c r="K25" s="165">
        <f t="shared" si="2"/>
        <v>46.642902317024088</v>
      </c>
      <c r="L25" s="163"/>
      <c r="M25" s="165"/>
      <c r="N25" s="163">
        <f t="shared" si="3"/>
        <v>86965</v>
      </c>
      <c r="O25" s="165">
        <f t="shared" si="3"/>
        <v>100</v>
      </c>
      <c r="P25" s="166"/>
      <c r="Q25" s="166"/>
    </row>
    <row r="26" spans="1:25" s="162" customFormat="1" ht="18" customHeight="1" x14ac:dyDescent="0.25">
      <c r="A26" s="191"/>
      <c r="B26" s="146" t="s">
        <v>46</v>
      </c>
      <c r="C26" s="159"/>
      <c r="D26" s="163"/>
      <c r="F26" s="163">
        <f>'31dictsaad'!K26</f>
        <v>2263</v>
      </c>
      <c r="G26" s="167">
        <f t="shared" si="0"/>
        <v>21.442107257911694</v>
      </c>
      <c r="H26" s="163">
        <f>'31dictsaad'!N26</f>
        <v>4464</v>
      </c>
      <c r="I26" s="165">
        <f t="shared" si="1"/>
        <v>42.296759522455943</v>
      </c>
      <c r="J26" s="163">
        <f>'31dictsaad'!Q26</f>
        <v>3827</v>
      </c>
      <c r="K26" s="165">
        <f t="shared" si="2"/>
        <v>36.26113321963237</v>
      </c>
      <c r="L26" s="163"/>
      <c r="M26" s="165"/>
      <c r="N26" s="163">
        <f t="shared" si="3"/>
        <v>10554</v>
      </c>
      <c r="O26" s="165">
        <f t="shared" si="3"/>
        <v>100</v>
      </c>
      <c r="P26" s="166"/>
      <c r="Q26" s="166"/>
    </row>
    <row r="27" spans="1:25" s="162" customFormat="1" ht="18" customHeight="1" x14ac:dyDescent="0.25">
      <c r="A27" s="191"/>
      <c r="B27" s="146" t="s">
        <v>1</v>
      </c>
      <c r="C27" s="159"/>
      <c r="D27" s="163"/>
      <c r="F27" s="163">
        <f>'31dictsaad'!K27</f>
        <v>1310</v>
      </c>
      <c r="G27" s="167">
        <f t="shared" si="0"/>
        <v>30.536130536130536</v>
      </c>
      <c r="H27" s="163">
        <f>'31dictsaad'!N27</f>
        <v>1578</v>
      </c>
      <c r="I27" s="165">
        <f t="shared" si="1"/>
        <v>36.78321678321678</v>
      </c>
      <c r="J27" s="163">
        <f>'31dictsaad'!Q27</f>
        <v>1402</v>
      </c>
      <c r="K27" s="165">
        <f t="shared" si="2"/>
        <v>32.680652680652678</v>
      </c>
      <c r="L27" s="163"/>
      <c r="M27" s="165"/>
      <c r="N27" s="164">
        <f t="shared" si="3"/>
        <v>4290</v>
      </c>
      <c r="O27" s="165">
        <f t="shared" si="3"/>
        <v>100</v>
      </c>
      <c r="P27" s="166"/>
      <c r="Q27" s="166"/>
    </row>
    <row r="28" spans="1:25" s="162" customFormat="1" ht="8.25" customHeight="1" x14ac:dyDescent="0.25">
      <c r="A28" s="191"/>
      <c r="B28" s="168"/>
      <c r="C28" s="159"/>
      <c r="D28" s="169"/>
      <c r="F28" s="163"/>
      <c r="G28" s="170"/>
      <c r="H28" s="163"/>
      <c r="I28" s="170"/>
      <c r="J28" s="163"/>
      <c r="K28" s="170"/>
      <c r="L28" s="163"/>
      <c r="M28" s="170"/>
      <c r="N28" s="164"/>
      <c r="O28" s="166"/>
      <c r="P28" s="166"/>
      <c r="Q28" s="170"/>
    </row>
    <row r="29" spans="1:25" s="162" customFormat="1" ht="14" x14ac:dyDescent="0.25">
      <c r="B29" s="208" t="s">
        <v>0</v>
      </c>
      <c r="C29" s="159"/>
      <c r="D29" s="171"/>
      <c r="F29" s="147">
        <f>SUM(F10:F27)</f>
        <v>453491</v>
      </c>
      <c r="G29" s="172">
        <f>F29*100/$N29</f>
        <v>25.33515981020879</v>
      </c>
      <c r="H29" s="147">
        <f>SUM(H10:H27)</f>
        <v>661076</v>
      </c>
      <c r="I29" s="172">
        <f>H29*100/$N29</f>
        <v>36.932300986554502</v>
      </c>
      <c r="J29" s="147">
        <f>SUM(J10:J27)</f>
        <v>675400</v>
      </c>
      <c r="K29" s="172">
        <f>J29*100/$N29</f>
        <v>37.732539203236705</v>
      </c>
      <c r="L29" s="147"/>
      <c r="M29" s="172"/>
      <c r="N29" s="147">
        <f>SUM(N10:N27)</f>
        <v>1789967</v>
      </c>
      <c r="O29" s="172">
        <f>N29*100/$N29</f>
        <v>100</v>
      </c>
      <c r="P29" s="172"/>
      <c r="Q29" s="172"/>
    </row>
    <row r="30" spans="1:25" s="162" customFormat="1" ht="20.25" customHeight="1" x14ac:dyDescent="0.25">
      <c r="B30" s="146" t="s">
        <v>0</v>
      </c>
      <c r="C30" s="173"/>
      <c r="D30" s="147">
        <f>SUM(D10:D29)</f>
        <v>0</v>
      </c>
      <c r="E30" s="174"/>
      <c r="F30" s="147">
        <f>SUM(F10:F27)</f>
        <v>453491</v>
      </c>
      <c r="G30" s="175">
        <f>F30*100/$N30</f>
        <v>25.33515981020879</v>
      </c>
      <c r="H30" s="147">
        <f>SUM(H10:H27)</f>
        <v>661076</v>
      </c>
      <c r="I30" s="175">
        <f>H30*100/$N30</f>
        <v>36.932300986554502</v>
      </c>
      <c r="J30" s="147">
        <f>SUM(J10:J27)</f>
        <v>675400</v>
      </c>
      <c r="K30" s="175">
        <f>J30*100/$N30</f>
        <v>37.732539203236705</v>
      </c>
      <c r="L30" s="147">
        <f>SUM(L10:L28)</f>
        <v>0</v>
      </c>
      <c r="M30" s="175">
        <f>L30*100/$N30</f>
        <v>0</v>
      </c>
      <c r="N30" s="147">
        <f>F30+H30+J30+L30</f>
        <v>1789967</v>
      </c>
      <c r="O30" s="175">
        <f>G30+I30+K30+M30</f>
        <v>100</v>
      </c>
      <c r="P30" s="176"/>
      <c r="Q30" s="176" t="e">
        <f>(N30/D30)</f>
        <v>#DIV/0!</v>
      </c>
    </row>
    <row r="31" spans="1: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1: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0"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53125" defaultRowHeight="14.5" x14ac:dyDescent="0.25"/>
  <cols>
    <col min="1" max="1" width="0.81640625" style="333" customWidth="1"/>
    <col min="2" max="2" width="28.7265625" style="333" customWidth="1"/>
    <col min="3" max="3" width="0.7265625" style="333" customWidth="1"/>
    <col min="4" max="4" width="11.81640625" style="333" customWidth="1"/>
    <col min="5" max="5" width="7.7265625" style="333" customWidth="1"/>
    <col min="6" max="6" width="0.453125" style="333" customWidth="1"/>
    <col min="7" max="7" width="16.54296875" style="333" customWidth="1"/>
    <col min="8" max="8" width="7.26953125" style="333" customWidth="1"/>
    <col min="9" max="9" width="0.7265625" style="333" customWidth="1"/>
    <col min="10" max="10" width="10.453125" style="333" customWidth="1"/>
    <col min="11" max="11" width="9.54296875" style="333" customWidth="1"/>
    <col min="12" max="12" width="11" style="333" customWidth="1"/>
    <col min="13" max="19" width="11.453125" style="333"/>
    <col min="20" max="20" width="2.26953125" style="333" customWidth="1"/>
    <col min="21" max="16384" width="11.453125" style="333"/>
  </cols>
  <sheetData>
    <row r="1" spans="1:260" s="613" customFormat="1" ht="9" customHeight="1" x14ac:dyDescent="0.35">
      <c r="A1" s="340"/>
      <c r="B1" s="311"/>
      <c r="C1" s="341"/>
      <c r="D1" s="340"/>
      <c r="E1" s="340"/>
      <c r="F1" s="341"/>
      <c r="G1" s="340"/>
      <c r="H1" s="340"/>
      <c r="I1" s="341"/>
      <c r="J1" s="340"/>
      <c r="K1" s="340"/>
      <c r="L1" s="748"/>
      <c r="M1" s="748"/>
      <c r="N1" s="748"/>
      <c r="O1" s="748"/>
      <c r="P1" s="340"/>
      <c r="Q1" s="340"/>
      <c r="R1" s="340"/>
      <c r="S1" s="748"/>
      <c r="T1" s="748"/>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19" customFormat="1" ht="49.5" customHeight="1" x14ac:dyDescent="0.35">
      <c r="A2" s="343"/>
      <c r="B2" s="749"/>
      <c r="C2" s="749"/>
      <c r="D2" s="749"/>
      <c r="E2" s="749"/>
      <c r="F2" s="749"/>
      <c r="G2" s="749"/>
      <c r="H2" s="749"/>
      <c r="I2" s="749"/>
      <c r="J2" s="343"/>
      <c r="K2" s="343"/>
      <c r="L2" s="748"/>
      <c r="M2" s="748"/>
      <c r="N2" s="748"/>
      <c r="O2" s="748"/>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1" customFormat="1" ht="7" customHeight="1" x14ac:dyDescent="0.35">
      <c r="A3" s="345"/>
      <c r="B3" s="1454"/>
      <c r="C3" s="1454"/>
      <c r="D3" s="1454"/>
      <c r="E3" s="1454"/>
      <c r="F3" s="1454"/>
      <c r="G3" s="1454"/>
      <c r="H3" s="1454"/>
      <c r="I3" s="1454"/>
      <c r="J3" s="345"/>
      <c r="K3" s="345"/>
      <c r="L3" s="748"/>
      <c r="M3" s="748"/>
      <c r="N3" s="748"/>
      <c r="O3" s="748"/>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3" customFormat="1" ht="20.25" customHeight="1" x14ac:dyDescent="0.25">
      <c r="A4" s="1525" t="s">
        <v>401</v>
      </c>
      <c r="B4" s="1525"/>
      <c r="C4" s="1525"/>
      <c r="D4" s="1525"/>
      <c r="E4" s="1525"/>
      <c r="F4" s="1525"/>
      <c r="G4" s="1525"/>
      <c r="H4" s="1525"/>
      <c r="I4" s="1525"/>
      <c r="J4" s="1525"/>
      <c r="K4" s="1525"/>
      <c r="L4" s="1525"/>
      <c r="M4" s="1525"/>
      <c r="N4" s="1525"/>
      <c r="O4" s="1525"/>
      <c r="P4" s="1525"/>
      <c r="Q4" s="1525"/>
      <c r="R4" s="1525"/>
      <c r="S4" s="437"/>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2"/>
      <c r="GR4" s="492"/>
      <c r="GS4" s="492"/>
      <c r="GT4" s="492"/>
      <c r="GU4" s="492"/>
      <c r="GV4" s="492"/>
      <c r="GW4" s="492"/>
      <c r="GX4" s="492"/>
      <c r="GY4" s="492"/>
      <c r="GZ4" s="492"/>
      <c r="HA4" s="492"/>
      <c r="HB4" s="492"/>
      <c r="HC4" s="492"/>
      <c r="HD4" s="492"/>
      <c r="HE4" s="492"/>
      <c r="HF4" s="492"/>
      <c r="HG4" s="492"/>
      <c r="HH4" s="492"/>
      <c r="HI4" s="492"/>
      <c r="HJ4" s="492"/>
      <c r="HK4" s="492"/>
      <c r="HL4" s="492"/>
      <c r="HM4" s="492"/>
      <c r="HN4" s="492"/>
      <c r="HO4" s="492"/>
      <c r="HP4" s="492"/>
      <c r="HQ4" s="492"/>
      <c r="HR4" s="492"/>
      <c r="HS4" s="492"/>
      <c r="HT4" s="492"/>
      <c r="HU4" s="492"/>
      <c r="HV4" s="492"/>
      <c r="HW4" s="492"/>
      <c r="HX4" s="492"/>
      <c r="HY4" s="492"/>
      <c r="HZ4" s="492"/>
      <c r="IA4" s="492"/>
      <c r="IB4" s="492"/>
      <c r="IC4" s="492"/>
      <c r="ID4" s="492"/>
      <c r="IE4" s="492"/>
      <c r="IF4" s="492"/>
      <c r="IG4" s="492"/>
      <c r="IH4" s="492"/>
      <c r="II4" s="492"/>
      <c r="IJ4" s="492"/>
      <c r="IK4" s="492"/>
      <c r="IL4" s="492"/>
      <c r="IM4" s="492"/>
      <c r="IN4" s="492"/>
      <c r="IO4" s="492"/>
      <c r="IP4" s="492"/>
      <c r="IQ4" s="492"/>
      <c r="IR4" s="492"/>
      <c r="IS4" s="492"/>
      <c r="IT4" s="492"/>
      <c r="IU4" s="492"/>
      <c r="IV4" s="492"/>
      <c r="IW4" s="492"/>
      <c r="IX4" s="492"/>
      <c r="IY4" s="492"/>
      <c r="IZ4" s="492"/>
    </row>
    <row r="5" spans="1:260" s="623" customFormat="1" ht="12" customHeight="1" x14ac:dyDescent="0.25">
      <c r="A5" s="492"/>
      <c r="B5" s="1481" t="str">
        <f>porsaad!$B$6</f>
        <v>Situación a 28 de febrero de 2026</v>
      </c>
      <c r="C5" s="1481"/>
      <c r="D5" s="1481"/>
      <c r="E5" s="1481"/>
      <c r="F5" s="1481"/>
      <c r="G5" s="1481"/>
      <c r="H5" s="1481"/>
      <c r="I5" s="1481"/>
      <c r="J5" s="1481"/>
      <c r="K5" s="1481"/>
      <c r="L5" s="1481"/>
      <c r="M5" s="1481"/>
      <c r="N5" s="1481"/>
      <c r="O5" s="1481"/>
      <c r="P5" s="1481"/>
      <c r="Q5" s="1481"/>
      <c r="R5" s="1481"/>
      <c r="S5" s="750"/>
      <c r="T5" s="750"/>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2"/>
      <c r="FB5" s="492"/>
      <c r="FC5" s="492"/>
      <c r="FD5" s="492"/>
      <c r="FE5" s="492"/>
      <c r="FF5" s="492"/>
      <c r="FG5" s="492"/>
      <c r="FH5" s="492"/>
      <c r="FI5" s="492"/>
      <c r="FJ5" s="492"/>
      <c r="FK5" s="492"/>
      <c r="FL5" s="492"/>
      <c r="FM5" s="492"/>
      <c r="FN5" s="492"/>
      <c r="FO5" s="492"/>
      <c r="FP5" s="492"/>
      <c r="FQ5" s="492"/>
      <c r="FR5" s="492"/>
      <c r="FS5" s="492"/>
      <c r="FT5" s="492"/>
      <c r="FU5" s="492"/>
      <c r="FV5" s="492"/>
      <c r="FW5" s="492"/>
      <c r="FX5" s="492"/>
      <c r="FY5" s="492"/>
      <c r="FZ5" s="492"/>
      <c r="GA5" s="492"/>
      <c r="GB5" s="492"/>
      <c r="GC5" s="492"/>
      <c r="GD5" s="492"/>
      <c r="GE5" s="492"/>
      <c r="GF5" s="492"/>
      <c r="GG5" s="492"/>
      <c r="GH5" s="492"/>
      <c r="GI5" s="492"/>
      <c r="GJ5" s="492"/>
      <c r="GK5" s="492"/>
      <c r="GL5" s="492"/>
      <c r="GM5" s="492"/>
      <c r="GN5" s="492"/>
      <c r="GO5" s="492"/>
      <c r="GP5" s="492"/>
      <c r="GQ5" s="492"/>
      <c r="GR5" s="492"/>
      <c r="GS5" s="492"/>
      <c r="GT5" s="492"/>
      <c r="GU5" s="492"/>
      <c r="GV5" s="492"/>
      <c r="GW5" s="492"/>
      <c r="GX5" s="492"/>
      <c r="GY5" s="492"/>
      <c r="GZ5" s="492"/>
      <c r="HA5" s="492"/>
      <c r="HB5" s="492"/>
      <c r="HC5" s="492"/>
      <c r="HD5" s="492"/>
      <c r="HE5" s="492"/>
      <c r="HF5" s="492"/>
      <c r="HG5" s="492"/>
      <c r="HH5" s="492"/>
      <c r="HI5" s="492"/>
      <c r="HJ5" s="492"/>
      <c r="HK5" s="492"/>
      <c r="HL5" s="492"/>
      <c r="HM5" s="492"/>
      <c r="HN5" s="492"/>
      <c r="HO5" s="492"/>
      <c r="HP5" s="492"/>
      <c r="HQ5" s="492"/>
      <c r="HR5" s="492"/>
      <c r="HS5" s="492"/>
      <c r="HT5" s="492"/>
      <c r="HU5" s="492"/>
      <c r="HV5" s="492"/>
      <c r="HW5" s="492"/>
      <c r="HX5" s="492"/>
      <c r="HY5" s="492"/>
      <c r="HZ5" s="492"/>
      <c r="IA5" s="492"/>
      <c r="IB5" s="492"/>
      <c r="IC5" s="492"/>
      <c r="ID5" s="492"/>
      <c r="IE5" s="492"/>
      <c r="IF5" s="492"/>
      <c r="IG5" s="492"/>
      <c r="IH5" s="492"/>
      <c r="II5" s="492"/>
      <c r="IJ5" s="492"/>
      <c r="IK5" s="492"/>
      <c r="IL5" s="492"/>
      <c r="IM5" s="492"/>
      <c r="IN5" s="492"/>
      <c r="IO5" s="492"/>
      <c r="IP5" s="492"/>
      <c r="IQ5" s="492"/>
      <c r="IR5" s="492"/>
      <c r="IS5" s="492"/>
      <c r="IT5" s="492"/>
      <c r="IU5" s="492"/>
      <c r="IV5" s="492"/>
      <c r="IW5" s="492"/>
      <c r="IX5" s="492"/>
      <c r="IY5" s="492"/>
      <c r="IZ5" s="492"/>
    </row>
    <row r="6" spans="1:260" s="621" customFormat="1" ht="7" customHeight="1" x14ac:dyDescent="0.25">
      <c r="A6" s="345"/>
      <c r="B6" s="345"/>
      <c r="C6" s="345"/>
      <c r="D6" s="487"/>
      <c r="E6" s="487"/>
      <c r="F6" s="345"/>
      <c r="G6" s="345"/>
      <c r="H6" s="345"/>
      <c r="I6" s="345"/>
      <c r="J6" s="345"/>
      <c r="K6" s="345"/>
      <c r="L6" s="345"/>
      <c r="M6" s="751"/>
      <c r="N6" s="751"/>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1" customFormat="1" ht="4.5" customHeight="1" x14ac:dyDescent="0.25">
      <c r="A7" s="345"/>
      <c r="B7" s="345"/>
      <c r="C7" s="345"/>
      <c r="D7" s="345"/>
      <c r="E7" s="345"/>
      <c r="F7" s="322"/>
      <c r="G7" s="345"/>
      <c r="H7" s="345"/>
      <c r="I7" s="345"/>
      <c r="J7" s="345"/>
      <c r="K7" s="345"/>
      <c r="L7" s="345"/>
      <c r="M7" s="740"/>
      <c r="N7" s="740"/>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3" customFormat="1" ht="30" customHeight="1" x14ac:dyDescent="0.25">
      <c r="A8" s="492"/>
      <c r="B8" s="1566" t="s">
        <v>12</v>
      </c>
      <c r="C8" s="437"/>
      <c r="D8" s="1568" t="s">
        <v>475</v>
      </c>
      <c r="E8" s="1569"/>
      <c r="F8" s="437"/>
      <c r="G8" s="1568" t="s">
        <v>474</v>
      </c>
      <c r="H8" s="1569"/>
      <c r="I8" s="437"/>
      <c r="J8" s="1570" t="s">
        <v>243</v>
      </c>
      <c r="K8" s="1571"/>
      <c r="L8" s="1571"/>
      <c r="M8" s="753"/>
      <c r="N8" s="753"/>
      <c r="O8" s="437"/>
      <c r="P8" s="437"/>
      <c r="Q8" s="437"/>
      <c r="R8" s="437"/>
      <c r="S8" s="437"/>
      <c r="T8" s="437"/>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c r="DG8" s="492"/>
      <c r="DH8" s="492"/>
      <c r="DI8" s="492"/>
      <c r="DJ8" s="492"/>
      <c r="DK8" s="492"/>
      <c r="DL8" s="492"/>
      <c r="DM8" s="492"/>
      <c r="DN8" s="492"/>
      <c r="DO8" s="492"/>
      <c r="DP8" s="492"/>
      <c r="DQ8" s="492"/>
      <c r="DR8" s="492"/>
      <c r="DS8" s="492"/>
      <c r="DT8" s="492"/>
      <c r="DU8" s="492"/>
      <c r="DV8" s="492"/>
      <c r="DW8" s="492"/>
      <c r="DX8" s="492"/>
      <c r="DY8" s="492"/>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492"/>
      <c r="GD8" s="492"/>
      <c r="GE8" s="492"/>
      <c r="GF8" s="492"/>
      <c r="GG8" s="492"/>
      <c r="GH8" s="492"/>
      <c r="GI8" s="492"/>
      <c r="GJ8" s="492"/>
      <c r="GK8" s="492"/>
      <c r="GL8" s="492"/>
      <c r="GM8" s="492"/>
      <c r="GN8" s="492"/>
      <c r="GO8" s="492"/>
      <c r="GP8" s="492"/>
      <c r="GQ8" s="492"/>
      <c r="GR8" s="492"/>
      <c r="GS8" s="492"/>
      <c r="GT8" s="492"/>
      <c r="GU8" s="492"/>
      <c r="GV8" s="492"/>
      <c r="GW8" s="492"/>
      <c r="GX8" s="492"/>
      <c r="GY8" s="492"/>
      <c r="GZ8" s="492"/>
      <c r="HA8" s="492"/>
      <c r="HB8" s="492"/>
      <c r="HC8" s="492"/>
      <c r="HD8" s="492"/>
      <c r="HE8" s="492"/>
      <c r="HF8" s="492"/>
      <c r="HG8" s="492"/>
      <c r="HH8" s="492"/>
      <c r="HI8" s="492"/>
      <c r="HJ8" s="492"/>
      <c r="HK8" s="492"/>
      <c r="HL8" s="492"/>
      <c r="HM8" s="492"/>
      <c r="HN8" s="492"/>
      <c r="HO8" s="492"/>
      <c r="HP8" s="492"/>
      <c r="HQ8" s="492"/>
      <c r="HR8" s="492"/>
      <c r="HS8" s="492"/>
      <c r="HT8" s="492"/>
      <c r="HU8" s="492"/>
      <c r="HV8" s="492"/>
      <c r="HW8" s="492"/>
      <c r="HX8" s="492"/>
      <c r="HY8" s="492"/>
      <c r="HZ8" s="492"/>
      <c r="IA8" s="492"/>
      <c r="IB8" s="492"/>
      <c r="IC8" s="492"/>
      <c r="ID8" s="492"/>
      <c r="IE8" s="492"/>
      <c r="IF8" s="492"/>
      <c r="IG8" s="492"/>
      <c r="IH8" s="492"/>
      <c r="II8" s="492"/>
      <c r="IJ8" s="492"/>
      <c r="IK8" s="492"/>
      <c r="IL8" s="492"/>
      <c r="IM8" s="492"/>
      <c r="IN8" s="492"/>
      <c r="IO8" s="492"/>
      <c r="IP8" s="492"/>
      <c r="IQ8" s="492"/>
      <c r="IR8" s="492"/>
      <c r="IS8" s="492"/>
      <c r="IT8" s="492"/>
      <c r="IU8" s="492"/>
      <c r="IV8" s="492"/>
      <c r="IW8" s="492"/>
      <c r="IX8" s="492"/>
      <c r="IY8" s="492"/>
      <c r="IZ8" s="492"/>
    </row>
    <row r="9" spans="1:260" s="628" customFormat="1" ht="30.75" customHeight="1" x14ac:dyDescent="0.25">
      <c r="A9" s="437"/>
      <c r="B9" s="1567"/>
      <c r="C9" s="437"/>
      <c r="D9" s="789" t="s">
        <v>9</v>
      </c>
      <c r="E9" s="790" t="s">
        <v>10</v>
      </c>
      <c r="F9" s="496"/>
      <c r="G9" s="789" t="s">
        <v>9</v>
      </c>
      <c r="H9" s="1217" t="s">
        <v>10</v>
      </c>
      <c r="I9" s="437"/>
      <c r="J9" s="789" t="s">
        <v>9</v>
      </c>
      <c r="K9" s="790" t="s">
        <v>111</v>
      </c>
      <c r="L9" s="1218" t="s">
        <v>110</v>
      </c>
      <c r="M9" s="741"/>
      <c r="N9" s="741"/>
      <c r="O9" s="496"/>
      <c r="P9" s="496"/>
      <c r="Q9" s="496"/>
      <c r="R9" s="496"/>
      <c r="S9" s="496"/>
      <c r="T9" s="496"/>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437"/>
      <c r="EO9" s="437"/>
      <c r="EP9" s="437"/>
      <c r="EQ9" s="437"/>
      <c r="ER9" s="437"/>
      <c r="ES9" s="437"/>
      <c r="ET9" s="437"/>
      <c r="EU9" s="437"/>
      <c r="EV9" s="437"/>
      <c r="EW9" s="437"/>
      <c r="EX9" s="437"/>
      <c r="EY9" s="437"/>
      <c r="EZ9" s="437"/>
      <c r="FA9" s="437"/>
      <c r="FB9" s="437"/>
      <c r="FC9" s="437"/>
      <c r="FD9" s="437"/>
      <c r="FE9" s="437"/>
      <c r="FF9" s="437"/>
      <c r="FG9" s="437"/>
      <c r="FH9" s="437"/>
      <c r="FI9" s="437"/>
      <c r="FJ9" s="437"/>
      <c r="FK9" s="437"/>
      <c r="FL9" s="437"/>
      <c r="FM9" s="437"/>
      <c r="FN9" s="437"/>
      <c r="FO9" s="437"/>
      <c r="FP9" s="437"/>
      <c r="FQ9" s="437"/>
      <c r="FR9" s="437"/>
      <c r="FS9" s="437"/>
      <c r="FT9" s="437"/>
      <c r="FU9" s="437"/>
      <c r="FV9" s="437"/>
      <c r="FW9" s="437"/>
      <c r="FX9" s="437"/>
      <c r="FY9" s="437"/>
      <c r="FZ9" s="437"/>
      <c r="GA9" s="437"/>
      <c r="GB9" s="437"/>
      <c r="GC9" s="437"/>
      <c r="GD9" s="437"/>
      <c r="GE9" s="437"/>
      <c r="GF9" s="437"/>
      <c r="GG9" s="437"/>
      <c r="GH9" s="437"/>
      <c r="GI9" s="437"/>
      <c r="GJ9" s="437"/>
      <c r="GK9" s="437"/>
      <c r="GL9" s="437"/>
      <c r="GM9" s="437"/>
      <c r="GN9" s="437"/>
      <c r="GO9" s="437"/>
      <c r="GP9" s="437"/>
      <c r="GQ9" s="437"/>
      <c r="GR9" s="437"/>
      <c r="GS9" s="437"/>
      <c r="GT9" s="437"/>
      <c r="GU9" s="437"/>
      <c r="GV9" s="437"/>
      <c r="GW9" s="437"/>
      <c r="GX9" s="437"/>
      <c r="GY9" s="437"/>
      <c r="GZ9" s="437"/>
      <c r="HA9" s="437"/>
      <c r="HB9" s="437"/>
      <c r="HC9" s="437"/>
      <c r="HD9" s="437"/>
      <c r="HE9" s="437"/>
      <c r="HF9" s="437"/>
      <c r="HG9" s="437"/>
      <c r="HH9" s="437"/>
      <c r="HI9" s="437"/>
      <c r="HJ9" s="437"/>
      <c r="HK9" s="437"/>
      <c r="HL9" s="437"/>
      <c r="HM9" s="437"/>
      <c r="HN9" s="437"/>
      <c r="HO9" s="437"/>
      <c r="HP9" s="437"/>
      <c r="HQ9" s="437"/>
      <c r="HR9" s="437"/>
      <c r="HS9" s="437"/>
      <c r="HT9" s="437"/>
      <c r="HU9" s="437"/>
      <c r="HV9" s="437"/>
      <c r="HW9" s="437"/>
      <c r="HX9" s="437"/>
      <c r="HY9" s="437"/>
      <c r="HZ9" s="437"/>
      <c r="IA9" s="437"/>
      <c r="IB9" s="437"/>
      <c r="IC9" s="437"/>
      <c r="ID9" s="437"/>
      <c r="IE9" s="437"/>
      <c r="IF9" s="437"/>
      <c r="IG9" s="437"/>
      <c r="IH9" s="437"/>
      <c r="II9" s="437"/>
      <c r="IJ9" s="437"/>
      <c r="IK9" s="437"/>
      <c r="IL9" s="437"/>
      <c r="IM9" s="437"/>
      <c r="IN9" s="437"/>
      <c r="IO9" s="437"/>
      <c r="IP9" s="437"/>
      <c r="IQ9" s="437"/>
      <c r="IR9" s="437"/>
      <c r="IS9" s="437"/>
      <c r="IT9" s="437"/>
      <c r="IU9" s="437"/>
      <c r="IV9" s="437"/>
      <c r="IW9" s="437"/>
      <c r="IX9" s="437"/>
      <c r="IY9" s="437"/>
      <c r="IZ9" s="437"/>
    </row>
    <row r="10" spans="1:260" s="626" customFormat="1" ht="7.5" customHeight="1" x14ac:dyDescent="0.25">
      <c r="A10" s="322"/>
      <c r="B10" s="322"/>
      <c r="C10" s="322"/>
      <c r="D10" s="327"/>
      <c r="E10" s="327"/>
      <c r="F10" s="350"/>
      <c r="G10" s="322"/>
      <c r="H10" s="322"/>
      <c r="I10" s="322"/>
      <c r="J10" s="322"/>
      <c r="K10" s="322"/>
      <c r="L10" s="322"/>
      <c r="M10" s="548"/>
      <c r="N10" s="754"/>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1" customFormat="1" ht="18" customHeight="1" x14ac:dyDescent="0.25">
      <c r="A11" s="328"/>
      <c r="B11" s="755" t="s">
        <v>8</v>
      </c>
      <c r="C11" s="756"/>
      <c r="D11" s="757">
        <v>8676713</v>
      </c>
      <c r="E11" s="676">
        <v>17.661334770061334</v>
      </c>
      <c r="F11" s="350"/>
      <c r="G11" s="758">
        <v>1096572</v>
      </c>
      <c r="H11" s="759">
        <v>16.190506563479449</v>
      </c>
      <c r="I11" s="756"/>
      <c r="J11" s="760">
        <v>440067</v>
      </c>
      <c r="K11" s="761">
        <f>J11*100/D11</f>
        <v>5.0718169426601989</v>
      </c>
      <c r="L11" s="759">
        <f>J11*100/G11</f>
        <v>40.131154178658583</v>
      </c>
      <c r="M11" s="396"/>
      <c r="N11" s="396">
        <f>_xlfn.RANK.EQ(L11,L$11:L$31,0)</f>
        <v>1</v>
      </c>
      <c r="O11" s="396">
        <v>1</v>
      </c>
      <c r="P11" s="396">
        <f>MATCH(O11,N$11:N$31,0)</f>
        <v>1</v>
      </c>
      <c r="Q11" s="568" t="str">
        <f>INDEX(B$11:B$31,P11,1)</f>
        <v>Andalucía</v>
      </c>
      <c r="R11" s="762">
        <f>INDEX(L$11:L$31,P11,1)</f>
        <v>40.131154178658583</v>
      </c>
      <c r="S11" s="331"/>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3" customFormat="1" ht="18" customHeight="1" x14ac:dyDescent="0.25">
      <c r="A12" s="331"/>
      <c r="B12" s="763" t="s">
        <v>7</v>
      </c>
      <c r="C12" s="756"/>
      <c r="D12" s="764">
        <v>1364621</v>
      </c>
      <c r="E12" s="684">
        <v>2.7776680311145325</v>
      </c>
      <c r="F12" s="350"/>
      <c r="G12" s="765">
        <v>191202</v>
      </c>
      <c r="H12" s="766">
        <v>2.8230314433985164</v>
      </c>
      <c r="I12" s="756"/>
      <c r="J12" s="767">
        <v>57159</v>
      </c>
      <c r="K12" s="448">
        <f t="shared" ref="K12:K28" si="0">J12*100/D12</f>
        <v>4.1886355259079258</v>
      </c>
      <c r="L12" s="766">
        <f t="shared" ref="L12:L28" si="1">J12*100/G12</f>
        <v>29.894561772366398</v>
      </c>
      <c r="M12" s="396"/>
      <c r="N12" s="396">
        <f t="shared" ref="N12:N31" si="2">_xlfn.RANK.EQ(L12,L$11:L$31,0)</f>
        <v>13</v>
      </c>
      <c r="O12" s="396">
        <v>2</v>
      </c>
      <c r="P12" s="396">
        <f t="shared" ref="P12:P29" si="3">MATCH(O12,N$11:N$31,0)</f>
        <v>4</v>
      </c>
      <c r="Q12" s="568" t="str">
        <f t="shared" ref="Q12:Q29" si="4">INDEX(B$11:B$31,P12,1)</f>
        <v>Balears, Illes</v>
      </c>
      <c r="R12" s="762">
        <f t="shared" ref="R12:R29" si="5">INDEX(L$11:L$31,P12,1)</f>
        <v>37.234408736739994</v>
      </c>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3" customFormat="1" ht="18" customHeight="1" x14ac:dyDescent="0.25">
      <c r="A13" s="331"/>
      <c r="B13" s="763" t="s">
        <v>37</v>
      </c>
      <c r="C13" s="756"/>
      <c r="D13" s="764">
        <v>1015128</v>
      </c>
      <c r="E13" s="684">
        <v>2.0662796432776815</v>
      </c>
      <c r="F13" s="350"/>
      <c r="G13" s="765">
        <v>191994</v>
      </c>
      <c r="H13" s="766">
        <v>2.8347250496535326</v>
      </c>
      <c r="I13" s="756"/>
      <c r="J13" s="767">
        <v>43495</v>
      </c>
      <c r="K13" s="448">
        <f t="shared" si="0"/>
        <v>4.2846813406782198</v>
      </c>
      <c r="L13" s="766">
        <f t="shared" si="1"/>
        <v>22.654353781889018</v>
      </c>
      <c r="M13" s="396"/>
      <c r="N13" s="396">
        <f t="shared" si="2"/>
        <v>17</v>
      </c>
      <c r="O13" s="396">
        <v>3</v>
      </c>
      <c r="P13" s="396">
        <f>MATCH(O13,N$11:N$31,0)</f>
        <v>11</v>
      </c>
      <c r="Q13" s="568" t="str">
        <f t="shared" si="4"/>
        <v>Extremadura</v>
      </c>
      <c r="R13" s="762">
        <f t="shared" si="5"/>
        <v>37.011821895320871</v>
      </c>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3" customFormat="1" ht="18" customHeight="1" x14ac:dyDescent="0.25">
      <c r="A14" s="331"/>
      <c r="B14" s="763" t="s">
        <v>38</v>
      </c>
      <c r="C14" s="756"/>
      <c r="D14" s="764">
        <v>1249844</v>
      </c>
      <c r="E14" s="684">
        <v>2.5440409627876983</v>
      </c>
      <c r="F14" s="350"/>
      <c r="G14" s="765">
        <v>127828</v>
      </c>
      <c r="H14" s="766">
        <v>1.8873362378361396</v>
      </c>
      <c r="I14" s="756"/>
      <c r="J14" s="767">
        <v>47596</v>
      </c>
      <c r="K14" s="448">
        <f t="shared" si="0"/>
        <v>3.8081552577761704</v>
      </c>
      <c r="L14" s="766">
        <f t="shared" si="1"/>
        <v>37.234408736739994</v>
      </c>
      <c r="M14" s="396"/>
      <c r="N14" s="396">
        <f t="shared" si="2"/>
        <v>2</v>
      </c>
      <c r="O14" s="396">
        <v>4</v>
      </c>
      <c r="P14" s="396">
        <f t="shared" si="3"/>
        <v>7</v>
      </c>
      <c r="Q14" s="568" t="str">
        <f t="shared" si="4"/>
        <v>Castilla y León</v>
      </c>
      <c r="R14" s="762">
        <f t="shared" si="5"/>
        <v>36.855230590139996</v>
      </c>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3" customFormat="1" ht="18" customHeight="1" x14ac:dyDescent="0.25">
      <c r="A15" s="331"/>
      <c r="B15" s="763" t="s">
        <v>6</v>
      </c>
      <c r="C15" s="756"/>
      <c r="D15" s="764">
        <v>2258866</v>
      </c>
      <c r="E15" s="684">
        <v>4.597891923670792</v>
      </c>
      <c r="F15" s="350"/>
      <c r="G15" s="765">
        <v>270684</v>
      </c>
      <c r="H15" s="766">
        <v>3.9965557014303408</v>
      </c>
      <c r="I15" s="756"/>
      <c r="J15" s="767">
        <v>79294</v>
      </c>
      <c r="K15" s="448">
        <f t="shared" si="0"/>
        <v>3.5103454565255308</v>
      </c>
      <c r="L15" s="766">
        <f t="shared" si="1"/>
        <v>29.293936841483056</v>
      </c>
      <c r="M15" s="396"/>
      <c r="N15" s="396">
        <f t="shared" si="2"/>
        <v>14</v>
      </c>
      <c r="O15" s="396">
        <v>5</v>
      </c>
      <c r="P15" s="396">
        <f t="shared" si="3"/>
        <v>16</v>
      </c>
      <c r="Q15" s="568" t="str">
        <f t="shared" si="4"/>
        <v>País Vasco</v>
      </c>
      <c r="R15" s="762">
        <f t="shared" si="5"/>
        <v>34.746432175291915</v>
      </c>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3" customFormat="1" ht="18" customHeight="1" x14ac:dyDescent="0.25">
      <c r="A16" s="331"/>
      <c r="B16" s="763" t="s">
        <v>5</v>
      </c>
      <c r="C16" s="756"/>
      <c r="D16" s="768">
        <v>593623</v>
      </c>
      <c r="E16" s="684">
        <v>1.2083117800724905</v>
      </c>
      <c r="F16" s="350"/>
      <c r="G16" s="769">
        <v>104312</v>
      </c>
      <c r="H16" s="766">
        <v>1.5401306258500749</v>
      </c>
      <c r="I16" s="756"/>
      <c r="J16" s="767">
        <v>22630</v>
      </c>
      <c r="K16" s="448">
        <f t="shared" si="0"/>
        <v>3.8121838271091248</v>
      </c>
      <c r="L16" s="766">
        <f t="shared" si="1"/>
        <v>21.694531789247641</v>
      </c>
      <c r="M16" s="396"/>
      <c r="N16" s="396">
        <f t="shared" si="2"/>
        <v>18</v>
      </c>
      <c r="O16" s="396">
        <v>6</v>
      </c>
      <c r="P16" s="396">
        <f t="shared" si="3"/>
        <v>9</v>
      </c>
      <c r="Q16" s="568" t="str">
        <f t="shared" si="4"/>
        <v>Cataluña</v>
      </c>
      <c r="R16" s="770">
        <f t="shared" si="5"/>
        <v>33.48247773865311</v>
      </c>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2" customFormat="1" ht="18" customHeight="1" x14ac:dyDescent="0.25">
      <c r="A17" s="450"/>
      <c r="B17" s="771" t="s">
        <v>4</v>
      </c>
      <c r="C17" s="756"/>
      <c r="D17" s="764">
        <v>2401221</v>
      </c>
      <c r="E17" s="684">
        <v>4.8876536469399703</v>
      </c>
      <c r="F17" s="350"/>
      <c r="G17" s="772">
        <v>428661</v>
      </c>
      <c r="H17" s="773">
        <v>6.3290315036383058</v>
      </c>
      <c r="I17" s="756"/>
      <c r="J17" s="774">
        <v>157984</v>
      </c>
      <c r="K17" s="587">
        <f t="shared" si="0"/>
        <v>6.5793194379026341</v>
      </c>
      <c r="L17" s="773">
        <f t="shared" si="1"/>
        <v>36.855230590139996</v>
      </c>
      <c r="M17" s="396"/>
      <c r="N17" s="396">
        <f t="shared" si="2"/>
        <v>4</v>
      </c>
      <c r="O17" s="396">
        <v>7</v>
      </c>
      <c r="P17" s="396">
        <f t="shared" si="3"/>
        <v>8</v>
      </c>
      <c r="Q17" s="568" t="str">
        <f t="shared" si="4"/>
        <v>Castilla - La Mancha</v>
      </c>
      <c r="R17" s="762">
        <f t="shared" si="5"/>
        <v>33.436910110865924</v>
      </c>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2" customFormat="1" ht="18" customHeight="1" x14ac:dyDescent="0.25">
      <c r="A18" s="450"/>
      <c r="B18" s="771" t="s">
        <v>40</v>
      </c>
      <c r="C18" s="756"/>
      <c r="D18" s="764">
        <v>2126378</v>
      </c>
      <c r="E18" s="684">
        <v>4.328214348647176</v>
      </c>
      <c r="F18" s="350"/>
      <c r="G18" s="772">
        <v>300904</v>
      </c>
      <c r="H18" s="773">
        <v>4.4427435562618962</v>
      </c>
      <c r="I18" s="756"/>
      <c r="J18" s="774">
        <v>100613</v>
      </c>
      <c r="K18" s="587">
        <f t="shared" si="0"/>
        <v>4.7316610687281377</v>
      </c>
      <c r="L18" s="773">
        <f t="shared" si="1"/>
        <v>33.436910110865924</v>
      </c>
      <c r="M18" s="396"/>
      <c r="N18" s="396">
        <f t="shared" si="2"/>
        <v>7</v>
      </c>
      <c r="O18" s="396">
        <v>8</v>
      </c>
      <c r="P18" s="396">
        <f t="shared" si="3"/>
        <v>17</v>
      </c>
      <c r="Q18" s="568" t="str">
        <f t="shared" si="4"/>
        <v>Rioja, La</v>
      </c>
      <c r="R18" s="762">
        <f t="shared" si="5"/>
        <v>33.317106631557984</v>
      </c>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2" customFormat="1" ht="18" customHeight="1" x14ac:dyDescent="0.25">
      <c r="A19" s="450"/>
      <c r="B19" s="771" t="s">
        <v>41</v>
      </c>
      <c r="C19" s="756"/>
      <c r="D19" s="764">
        <v>8124126</v>
      </c>
      <c r="E19" s="684">
        <v>16.536551226271897</v>
      </c>
      <c r="F19" s="350"/>
      <c r="G19" s="772">
        <v>1133130</v>
      </c>
      <c r="H19" s="773">
        <v>16.730272797659861</v>
      </c>
      <c r="I19" s="756"/>
      <c r="J19" s="774">
        <v>379400</v>
      </c>
      <c r="K19" s="587">
        <f t="shared" si="0"/>
        <v>4.6700408142365095</v>
      </c>
      <c r="L19" s="773">
        <f t="shared" si="1"/>
        <v>33.48247773865311</v>
      </c>
      <c r="M19" s="396"/>
      <c r="N19" s="396">
        <f t="shared" si="2"/>
        <v>6</v>
      </c>
      <c r="O19" s="396">
        <v>9</v>
      </c>
      <c r="P19" s="396">
        <f t="shared" si="3"/>
        <v>14</v>
      </c>
      <c r="Q19" s="568" t="str">
        <f>INDEX(B$11:B$31,P19,1)</f>
        <v>Murcia, Región de</v>
      </c>
      <c r="R19" s="762">
        <f t="shared" si="5"/>
        <v>32.96623295401799</v>
      </c>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2" customFormat="1" ht="18" customHeight="1" x14ac:dyDescent="0.25">
      <c r="A20" s="450"/>
      <c r="B20" s="771" t="s">
        <v>3</v>
      </c>
      <c r="C20" s="756"/>
      <c r="D20" s="764">
        <v>5425182</v>
      </c>
      <c r="E20" s="684">
        <v>11.042886343078409</v>
      </c>
      <c r="F20" s="350"/>
      <c r="G20" s="772">
        <v>691918</v>
      </c>
      <c r="H20" s="773">
        <v>10.215930117119145</v>
      </c>
      <c r="I20" s="756"/>
      <c r="J20" s="774">
        <v>219070</v>
      </c>
      <c r="K20" s="587">
        <f t="shared" si="0"/>
        <v>4.0380212129288937</v>
      </c>
      <c r="L20" s="773">
        <f>J20*100/G20</f>
        <v>31.661266219407501</v>
      </c>
      <c r="M20" s="396"/>
      <c r="N20" s="396">
        <f t="shared" si="2"/>
        <v>11</v>
      </c>
      <c r="O20" s="396">
        <v>10</v>
      </c>
      <c r="P20" s="396">
        <f t="shared" si="3"/>
        <v>21</v>
      </c>
      <c r="Q20" s="568" t="str">
        <f t="shared" si="4"/>
        <v>TOTAL</v>
      </c>
      <c r="R20" s="762">
        <f t="shared" si="5"/>
        <v>32.712981615642974</v>
      </c>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3" customFormat="1" ht="18" customHeight="1" x14ac:dyDescent="0.25">
      <c r="A21" s="331"/>
      <c r="B21" s="763" t="s">
        <v>2</v>
      </c>
      <c r="C21" s="756"/>
      <c r="D21" s="764">
        <v>1053345</v>
      </c>
      <c r="E21" s="684">
        <v>2.1440698422744027</v>
      </c>
      <c r="F21" s="350"/>
      <c r="G21" s="765">
        <v>157166</v>
      </c>
      <c r="H21" s="766">
        <v>2.3205016675200638</v>
      </c>
      <c r="I21" s="756"/>
      <c r="J21" s="767">
        <v>58170</v>
      </c>
      <c r="K21" s="448">
        <f t="shared" si="0"/>
        <v>5.5224071885279749</v>
      </c>
      <c r="L21" s="766">
        <f t="shared" si="1"/>
        <v>37.011821895320871</v>
      </c>
      <c r="M21" s="396"/>
      <c r="N21" s="396">
        <f t="shared" si="2"/>
        <v>3</v>
      </c>
      <c r="O21" s="396">
        <v>11</v>
      </c>
      <c r="P21" s="396">
        <f t="shared" si="3"/>
        <v>10</v>
      </c>
      <c r="Q21" s="568" t="str">
        <f t="shared" si="4"/>
        <v>Comunitat Valenciana</v>
      </c>
      <c r="R21" s="762">
        <f t="shared" si="5"/>
        <v>31.661266219407501</v>
      </c>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3" customFormat="1" ht="18" customHeight="1" x14ac:dyDescent="0.25">
      <c r="A22" s="331"/>
      <c r="B22" s="763" t="s">
        <v>35</v>
      </c>
      <c r="C22" s="756"/>
      <c r="D22" s="764">
        <v>2714741</v>
      </c>
      <c r="E22" s="684">
        <v>5.5258194681570174</v>
      </c>
      <c r="F22" s="350"/>
      <c r="G22" s="765">
        <v>492391</v>
      </c>
      <c r="H22" s="766">
        <v>7.2699829261536957</v>
      </c>
      <c r="I22" s="756"/>
      <c r="J22" s="767">
        <v>98819</v>
      </c>
      <c r="K22" s="448">
        <f t="shared" si="0"/>
        <v>3.640089422895223</v>
      </c>
      <c r="L22" s="766">
        <f t="shared" si="1"/>
        <v>20.069213287813952</v>
      </c>
      <c r="M22" s="396"/>
      <c r="N22" s="396">
        <f t="shared" si="2"/>
        <v>19</v>
      </c>
      <c r="O22" s="396">
        <v>12</v>
      </c>
      <c r="P22" s="396">
        <f t="shared" si="3"/>
        <v>13</v>
      </c>
      <c r="Q22" s="568" t="str">
        <f t="shared" si="4"/>
        <v>Madrid, Comunidad de</v>
      </c>
      <c r="R22" s="762">
        <f t="shared" si="5"/>
        <v>31.63308737652503</v>
      </c>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3" customFormat="1" ht="18" customHeight="1" x14ac:dyDescent="0.25">
      <c r="A23" s="331"/>
      <c r="B23" s="763" t="s">
        <v>42</v>
      </c>
      <c r="C23" s="756"/>
      <c r="D23" s="764">
        <v>7113886</v>
      </c>
      <c r="E23" s="684">
        <v>14.480221042467644</v>
      </c>
      <c r="F23" s="350"/>
      <c r="G23" s="765">
        <v>881049</v>
      </c>
      <c r="H23" s="766">
        <v>13.008383961333141</v>
      </c>
      <c r="I23" s="756"/>
      <c r="J23" s="767">
        <v>278703</v>
      </c>
      <c r="K23" s="448">
        <f t="shared" si="0"/>
        <v>3.9177321649517576</v>
      </c>
      <c r="L23" s="766">
        <f t="shared" si="1"/>
        <v>31.63308737652503</v>
      </c>
      <c r="M23" s="396"/>
      <c r="N23" s="396">
        <f t="shared" si="2"/>
        <v>12</v>
      </c>
      <c r="O23" s="396">
        <v>13</v>
      </c>
      <c r="P23" s="396">
        <f t="shared" si="3"/>
        <v>2</v>
      </c>
      <c r="Q23" s="568" t="str">
        <f t="shared" si="4"/>
        <v>Aragón</v>
      </c>
      <c r="R23" s="762">
        <f t="shared" si="5"/>
        <v>29.894561772366398</v>
      </c>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3" customFormat="1" ht="18" customHeight="1" x14ac:dyDescent="0.25">
      <c r="A24" s="331"/>
      <c r="B24" s="763" t="s">
        <v>43</v>
      </c>
      <c r="C24" s="756"/>
      <c r="D24" s="764">
        <v>1586989</v>
      </c>
      <c r="E24" s="684">
        <v>3.2302951596307112</v>
      </c>
      <c r="F24" s="350"/>
      <c r="G24" s="765">
        <v>204667</v>
      </c>
      <c r="H24" s="766">
        <v>3.0218375143881557</v>
      </c>
      <c r="I24" s="756"/>
      <c r="J24" s="767">
        <v>67471</v>
      </c>
      <c r="K24" s="448">
        <f t="shared" si="0"/>
        <v>4.2515102499135153</v>
      </c>
      <c r="L24" s="766">
        <f>J24*100/G24</f>
        <v>32.96623295401799</v>
      </c>
      <c r="M24" s="396"/>
      <c r="N24" s="396">
        <f t="shared" si="2"/>
        <v>9</v>
      </c>
      <c r="O24" s="396">
        <v>14</v>
      </c>
      <c r="P24" s="396">
        <f t="shared" si="3"/>
        <v>5</v>
      </c>
      <c r="Q24" s="568" t="str">
        <f t="shared" si="4"/>
        <v>Canarias</v>
      </c>
      <c r="R24" s="762">
        <f t="shared" si="5"/>
        <v>29.293936841483056</v>
      </c>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3" customFormat="1" ht="18" customHeight="1" x14ac:dyDescent="0.25">
      <c r="A25" s="331"/>
      <c r="B25" s="763" t="s">
        <v>44</v>
      </c>
      <c r="C25" s="756"/>
      <c r="D25" s="768">
        <v>683854</v>
      </c>
      <c r="E25" s="684">
        <v>1.3919757894314961</v>
      </c>
      <c r="F25" s="350"/>
      <c r="G25" s="769">
        <v>86335</v>
      </c>
      <c r="H25" s="766">
        <v>1.2747064343773125</v>
      </c>
      <c r="I25" s="756"/>
      <c r="J25" s="767">
        <v>23828</v>
      </c>
      <c r="K25" s="448">
        <f t="shared" si="0"/>
        <v>3.4843694706764894</v>
      </c>
      <c r="L25" s="766">
        <f t="shared" si="1"/>
        <v>27.599467191753053</v>
      </c>
      <c r="M25" s="396"/>
      <c r="N25" s="396">
        <f t="shared" si="2"/>
        <v>15</v>
      </c>
      <c r="O25" s="396">
        <v>15</v>
      </c>
      <c r="P25" s="396">
        <f t="shared" si="3"/>
        <v>15</v>
      </c>
      <c r="Q25" s="568" t="str">
        <f t="shared" si="4"/>
        <v>Navarra, Comunidad Foral de</v>
      </c>
      <c r="R25" s="770">
        <f t="shared" si="5"/>
        <v>27.599467191753053</v>
      </c>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3" customFormat="1" ht="18" customHeight="1" x14ac:dyDescent="0.25">
      <c r="A26" s="331"/>
      <c r="B26" s="763" t="s">
        <v>45</v>
      </c>
      <c r="C26" s="756"/>
      <c r="D26" s="768">
        <v>2242343</v>
      </c>
      <c r="E26" s="684">
        <v>4.5642595752912012</v>
      </c>
      <c r="F26" s="350"/>
      <c r="G26" s="769">
        <v>346850</v>
      </c>
      <c r="H26" s="766">
        <v>5.1211203655964654</v>
      </c>
      <c r="I26" s="756"/>
      <c r="J26" s="767">
        <v>120518</v>
      </c>
      <c r="K26" s="448">
        <f t="shared" si="0"/>
        <v>5.3746460733259811</v>
      </c>
      <c r="L26" s="766">
        <f t="shared" si="1"/>
        <v>34.746432175291915</v>
      </c>
      <c r="M26" s="396"/>
      <c r="N26" s="396">
        <f t="shared" si="2"/>
        <v>5</v>
      </c>
      <c r="O26" s="396">
        <v>16</v>
      </c>
      <c r="P26" s="396">
        <f t="shared" si="3"/>
        <v>18</v>
      </c>
      <c r="Q26" s="568" t="str">
        <f t="shared" si="4"/>
        <v>Ceuta y Melilla</v>
      </c>
      <c r="R26" s="762">
        <f t="shared" si="5"/>
        <v>26.064504439210001</v>
      </c>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3" customFormat="1" ht="18" customHeight="1" x14ac:dyDescent="0.25">
      <c r="A27" s="331"/>
      <c r="B27" s="763" t="s">
        <v>46</v>
      </c>
      <c r="C27" s="756"/>
      <c r="D27" s="768">
        <v>326803</v>
      </c>
      <c r="E27" s="686">
        <v>0.66520319236793413</v>
      </c>
      <c r="F27" s="350"/>
      <c r="G27" s="769">
        <v>45193</v>
      </c>
      <c r="H27" s="775">
        <v>0.66725902459968589</v>
      </c>
      <c r="I27" s="756"/>
      <c r="J27" s="767">
        <v>15057</v>
      </c>
      <c r="K27" s="448">
        <f t="shared" si="0"/>
        <v>4.607362845506314</v>
      </c>
      <c r="L27" s="775">
        <f t="shared" si="1"/>
        <v>33.317106631557984</v>
      </c>
      <c r="M27" s="396"/>
      <c r="N27" s="396">
        <f t="shared" si="2"/>
        <v>8</v>
      </c>
      <c r="O27" s="396">
        <v>17</v>
      </c>
      <c r="P27" s="396">
        <f t="shared" si="3"/>
        <v>3</v>
      </c>
      <c r="Q27" s="568" t="str">
        <f t="shared" si="4"/>
        <v>Asturias, Principado de</v>
      </c>
      <c r="R27" s="762">
        <f t="shared" si="5"/>
        <v>22.654353781889018</v>
      </c>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3" customFormat="1" ht="18" customHeight="1" x14ac:dyDescent="0.25">
      <c r="A28" s="331"/>
      <c r="B28" s="763" t="s">
        <v>1</v>
      </c>
      <c r="C28" s="756"/>
      <c r="D28" s="769">
        <v>170634</v>
      </c>
      <c r="E28" s="775">
        <v>0.34732325445760925</v>
      </c>
      <c r="F28" s="328"/>
      <c r="G28" s="769">
        <v>22076</v>
      </c>
      <c r="H28" s="775">
        <v>0.32594450970421673</v>
      </c>
      <c r="I28" s="756"/>
      <c r="J28" s="767">
        <v>5754</v>
      </c>
      <c r="K28" s="448">
        <f t="shared" si="0"/>
        <v>3.3721298217236892</v>
      </c>
      <c r="L28" s="775">
        <f t="shared" si="1"/>
        <v>26.064504439210001</v>
      </c>
      <c r="M28" s="396"/>
      <c r="N28" s="396">
        <f t="shared" si="2"/>
        <v>16</v>
      </c>
      <c r="O28" s="396">
        <v>18</v>
      </c>
      <c r="P28" s="396">
        <f t="shared" si="3"/>
        <v>6</v>
      </c>
      <c r="Q28" s="568" t="str">
        <f t="shared" si="4"/>
        <v>Cantabria</v>
      </c>
      <c r="R28" s="762">
        <f t="shared" si="5"/>
        <v>21.694531789247641</v>
      </c>
      <c r="S28" s="328"/>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3" customFormat="1" ht="6" customHeight="1" x14ac:dyDescent="0.25">
      <c r="A29" s="331"/>
      <c r="B29" s="743"/>
      <c r="C29" s="331"/>
      <c r="D29" s="776"/>
      <c r="E29" s="777"/>
      <c r="F29" s="322"/>
      <c r="G29" s="776"/>
      <c r="H29" s="777"/>
      <c r="I29" s="331"/>
      <c r="J29" s="776"/>
      <c r="K29" s="778"/>
      <c r="L29" s="777"/>
      <c r="M29" s="396"/>
      <c r="N29" s="396"/>
      <c r="O29" s="396">
        <v>19</v>
      </c>
      <c r="P29" s="396">
        <f t="shared" si="3"/>
        <v>12</v>
      </c>
      <c r="Q29" s="568" t="str">
        <f t="shared" si="4"/>
        <v>Galicia</v>
      </c>
      <c r="R29" s="762">
        <f t="shared" si="5"/>
        <v>20.069213287813952</v>
      </c>
      <c r="S29" s="31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3" customFormat="1" ht="5.25" customHeight="1" x14ac:dyDescent="0.25">
      <c r="A30" s="331"/>
      <c r="B30" s="779"/>
      <c r="C30" s="779"/>
      <c r="D30" s="327"/>
      <c r="E30" s="438"/>
      <c r="F30" s="449"/>
      <c r="G30" s="779"/>
      <c r="H30" s="780"/>
      <c r="I30" s="779"/>
      <c r="J30" s="328"/>
      <c r="K30" s="328"/>
      <c r="L30" s="781"/>
      <c r="M30" s="782"/>
      <c r="N30" s="396"/>
      <c r="O30" s="396"/>
      <c r="P30" s="396"/>
      <c r="Q30" s="396"/>
      <c r="R30" s="396"/>
      <c r="S30" s="328"/>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18" customFormat="1" ht="15.75" customHeight="1" x14ac:dyDescent="0.25">
      <c r="A31" s="329"/>
      <c r="B31" s="1256" t="s">
        <v>0</v>
      </c>
      <c r="C31" s="320"/>
      <c r="D31" s="1257">
        <f>SUM(D11:D28)</f>
        <v>49128297</v>
      </c>
      <c r="E31" s="1258">
        <f>SUM(E11:E28)</f>
        <v>100.00000000000003</v>
      </c>
      <c r="F31" s="591"/>
      <c r="G31" s="1257">
        <f>SUM(G11:G28)</f>
        <v>6772932</v>
      </c>
      <c r="H31" s="1258">
        <f>SUM(H11:H28)</f>
        <v>100</v>
      </c>
      <c r="I31" s="320"/>
      <c r="J31" s="1257">
        <f>SUM(J11:J30)</f>
        <v>2215628</v>
      </c>
      <c r="K31" s="1259">
        <f>J31*100/D31</f>
        <v>4.5098815454563796</v>
      </c>
      <c r="L31" s="1258">
        <f>J31*100/G31</f>
        <v>32.712981615642974</v>
      </c>
      <c r="M31" s="329"/>
      <c r="N31" s="329">
        <f t="shared" si="2"/>
        <v>10</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1" customFormat="1" ht="6" customHeight="1" x14ac:dyDescent="0.25">
      <c r="A32" s="328"/>
      <c r="B32" s="783"/>
      <c r="C32" s="322"/>
      <c r="D32" s="451"/>
      <c r="E32" s="451"/>
      <c r="F32" s="322"/>
      <c r="G32" s="746"/>
      <c r="H32" s="747"/>
      <c r="I32" s="322"/>
      <c r="J32" s="746"/>
      <c r="K32" s="746"/>
      <c r="L32" s="747"/>
      <c r="M32" s="784"/>
      <c r="N32" s="784"/>
      <c r="O32" s="333"/>
      <c r="P32" s="333"/>
      <c r="Q32" s="333"/>
      <c r="R32" s="394"/>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745" customFormat="1" ht="15" customHeight="1" x14ac:dyDescent="0.35">
      <c r="A33" s="496"/>
      <c r="B33" s="1485" t="str">
        <f>'22solcasaadpot'!B32:M32</f>
        <v>(1) Cifras INE de población referidas al 01/01/2025.</v>
      </c>
      <c r="C33" s="1485"/>
      <c r="D33" s="1485"/>
      <c r="E33" s="1485"/>
      <c r="F33" s="1485"/>
      <c r="G33" s="1485"/>
      <c r="H33" s="1485"/>
      <c r="I33" s="1485"/>
      <c r="J33" s="1485"/>
      <c r="K33" s="1485"/>
      <c r="L33" s="1485"/>
      <c r="M33" s="1223"/>
      <c r="N33" s="1223"/>
      <c r="O33" s="496"/>
      <c r="P33" s="496"/>
      <c r="Q33" s="496"/>
      <c r="R33" s="496"/>
      <c r="S33" s="508"/>
      <c r="T33" s="508"/>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c r="II33" s="496"/>
      <c r="IJ33" s="496"/>
      <c r="IK33" s="496"/>
      <c r="IL33" s="496"/>
      <c r="IM33" s="496"/>
      <c r="IN33" s="496"/>
      <c r="IO33" s="496"/>
      <c r="IP33" s="496"/>
      <c r="IQ33" s="496"/>
      <c r="IR33" s="496"/>
      <c r="IS33" s="496"/>
      <c r="IT33" s="496"/>
      <c r="IU33" s="496"/>
      <c r="IV33" s="496"/>
      <c r="IW33" s="496"/>
      <c r="IX33" s="496"/>
      <c r="IY33" s="496"/>
      <c r="IZ33" s="496"/>
    </row>
    <row r="34" spans="1:260" s="496" customFormat="1" ht="15" customHeight="1" x14ac:dyDescent="0.25">
      <c r="B34" s="1486" t="str">
        <f>'22solcasaadpot'!B33:Q33</f>
        <v>(2) Cifras de Población Potencialmente Dependiente calculadas según lo explicado en la metodología</v>
      </c>
      <c r="C34" s="1486"/>
      <c r="D34" s="1486"/>
      <c r="E34" s="1486"/>
      <c r="F34" s="1486"/>
      <c r="G34" s="1486"/>
      <c r="H34" s="1486"/>
      <c r="I34" s="1486"/>
      <c r="J34" s="1486"/>
      <c r="K34" s="1486"/>
      <c r="L34" s="1486"/>
      <c r="P34" s="785"/>
      <c r="Q34" s="785"/>
      <c r="R34" s="785"/>
    </row>
    <row r="35" spans="1:260" ht="15" customHeight="1" x14ac:dyDescent="0.35">
      <c r="B35" s="397" t="s">
        <v>47</v>
      </c>
      <c r="M35" s="447"/>
      <c r="N35" s="360"/>
      <c r="O35" s="360"/>
      <c r="P35" s="360"/>
      <c r="Q35" s="361"/>
      <c r="R35" s="786"/>
      <c r="S35" s="329"/>
    </row>
    <row r="36" spans="1:260" x14ac:dyDescent="0.35">
      <c r="M36" s="447"/>
      <c r="N36" s="360"/>
      <c r="O36" s="360"/>
      <c r="P36" s="360"/>
      <c r="Q36" s="361"/>
      <c r="R36" s="786"/>
      <c r="S36" s="329"/>
    </row>
    <row r="37" spans="1:260" x14ac:dyDescent="0.35">
      <c r="M37" s="447"/>
      <c r="N37" s="360"/>
      <c r="O37" s="360"/>
      <c r="P37" s="360"/>
      <c r="Q37" s="361"/>
      <c r="R37" s="787"/>
      <c r="S37" s="329"/>
    </row>
    <row r="38" spans="1:260" x14ac:dyDescent="0.35">
      <c r="M38" s="447"/>
      <c r="N38" s="360"/>
      <c r="O38" s="360"/>
      <c r="P38" s="360"/>
      <c r="Q38" s="361"/>
      <c r="R38" s="786"/>
      <c r="S38" s="329"/>
    </row>
    <row r="39" spans="1:260" x14ac:dyDescent="0.35">
      <c r="M39" s="447"/>
      <c r="N39" s="360"/>
      <c r="O39" s="360"/>
      <c r="P39" s="360"/>
      <c r="Q39" s="361"/>
      <c r="R39" s="786"/>
      <c r="S39" s="329"/>
    </row>
    <row r="40" spans="1:260" x14ac:dyDescent="0.35">
      <c r="M40" s="447"/>
      <c r="N40" s="360"/>
      <c r="O40" s="360"/>
      <c r="P40" s="360"/>
      <c r="Q40" s="361"/>
      <c r="R40" s="786"/>
      <c r="S40" s="329"/>
    </row>
    <row r="41" spans="1:260" x14ac:dyDescent="0.35">
      <c r="M41" s="447"/>
      <c r="N41" s="360"/>
      <c r="O41" s="360"/>
      <c r="P41" s="360"/>
      <c r="Q41" s="361"/>
      <c r="R41" s="786"/>
      <c r="S41" s="329"/>
    </row>
    <row r="42" spans="1:260" x14ac:dyDescent="0.35">
      <c r="M42" s="447"/>
      <c r="N42" s="360"/>
      <c r="O42" s="360"/>
      <c r="P42" s="360"/>
      <c r="Q42" s="361"/>
      <c r="R42" s="786"/>
      <c r="S42" s="329"/>
    </row>
    <row r="43" spans="1:260" x14ac:dyDescent="0.35">
      <c r="M43" s="447"/>
      <c r="N43" s="360"/>
      <c r="O43" s="360"/>
      <c r="P43" s="360"/>
      <c r="Q43" s="361"/>
      <c r="R43" s="786"/>
      <c r="S43" s="329"/>
    </row>
    <row r="44" spans="1:260" x14ac:dyDescent="0.35">
      <c r="M44" s="447"/>
      <c r="N44" s="360"/>
      <c r="O44" s="360"/>
      <c r="P44" s="360"/>
      <c r="Q44" s="361"/>
      <c r="R44" s="787"/>
      <c r="S44" s="329"/>
    </row>
    <row r="45" spans="1:260" x14ac:dyDescent="0.35">
      <c r="M45" s="447"/>
      <c r="N45" s="360"/>
      <c r="O45" s="360"/>
      <c r="P45" s="360"/>
      <c r="Q45" s="361"/>
      <c r="R45" s="786"/>
      <c r="S45" s="329"/>
    </row>
    <row r="46" spans="1:260" x14ac:dyDescent="0.35">
      <c r="M46" s="447"/>
      <c r="N46" s="360"/>
      <c r="O46" s="360"/>
      <c r="P46" s="360"/>
      <c r="Q46" s="361"/>
      <c r="R46" s="786"/>
      <c r="S46" s="329"/>
    </row>
    <row r="47" spans="1:260" x14ac:dyDescent="0.35">
      <c r="M47" s="447"/>
      <c r="N47" s="360"/>
      <c r="O47" s="360"/>
      <c r="P47" s="360"/>
      <c r="Q47" s="361"/>
      <c r="R47" s="786"/>
      <c r="S47" s="329"/>
    </row>
    <row r="48" spans="1:260" x14ac:dyDescent="0.35">
      <c r="M48" s="447"/>
      <c r="N48" s="360"/>
      <c r="O48" s="360"/>
      <c r="P48" s="360"/>
      <c r="Q48" s="361"/>
      <c r="R48" s="786"/>
      <c r="S48" s="329"/>
    </row>
    <row r="49" spans="13:19" x14ac:dyDescent="0.35">
      <c r="M49" s="447"/>
      <c r="N49" s="360"/>
      <c r="O49" s="360"/>
      <c r="P49" s="360"/>
      <c r="Q49" s="361"/>
      <c r="R49" s="786"/>
      <c r="S49" s="329"/>
    </row>
    <row r="50" spans="13:19" x14ac:dyDescent="0.35">
      <c r="M50" s="447"/>
      <c r="N50" s="360"/>
      <c r="O50" s="360"/>
      <c r="P50" s="360"/>
      <c r="Q50" s="361"/>
      <c r="R50" s="787"/>
      <c r="S50" s="329"/>
    </row>
    <row r="51" spans="13:19" x14ac:dyDescent="0.35">
      <c r="M51" s="447"/>
      <c r="N51" s="360"/>
      <c r="O51" s="360"/>
      <c r="P51" s="360"/>
      <c r="Q51" s="361"/>
      <c r="R51" s="786"/>
      <c r="S51" s="329"/>
    </row>
    <row r="52" spans="13:19" x14ac:dyDescent="0.35">
      <c r="M52" s="447"/>
      <c r="N52" s="360"/>
      <c r="O52" s="360"/>
      <c r="P52" s="360"/>
      <c r="Q52" s="361"/>
      <c r="R52" s="786"/>
      <c r="S52" s="329"/>
    </row>
    <row r="53" spans="13:19" x14ac:dyDescent="0.35">
      <c r="M53" s="447"/>
      <c r="N53" s="329"/>
      <c r="O53" s="329"/>
      <c r="P53" s="360"/>
      <c r="Q53" s="361"/>
      <c r="R53" s="786"/>
      <c r="S53" s="329"/>
    </row>
  </sheetData>
  <mergeCells count="9">
    <mergeCell ref="B33:L33"/>
    <mergeCell ref="B34:L34"/>
    <mergeCell ref="B8:B9"/>
    <mergeCell ref="B3:I3"/>
    <mergeCell ref="A4:R4"/>
    <mergeCell ref="B5:R5"/>
    <mergeCell ref="G8:H8"/>
    <mergeCell ref="J8:L8"/>
    <mergeCell ref="D8:E8"/>
  </mergeCells>
  <printOptions horizontalCentered="1"/>
  <pageMargins left="0" right="0" top="0.43307086614173229" bottom="0.43307086614173229" header="0" footer="0"/>
  <pageSetup paperSize="9" scale="8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53"/>
      <c r="C2" s="1453"/>
    </row>
    <row r="3" spans="1:53" s="345" customFormat="1" ht="4.5" customHeight="1" x14ac:dyDescent="0.25">
      <c r="B3" s="1454"/>
      <c r="C3" s="1454"/>
    </row>
    <row r="4" spans="1:53" s="345" customFormat="1" ht="17.25" customHeight="1" x14ac:dyDescent="0.25">
      <c r="A4" s="1455" t="s">
        <v>402</v>
      </c>
      <c r="B4" s="1455"/>
      <c r="C4" s="1455"/>
      <c r="D4" s="1455"/>
      <c r="E4" s="1455"/>
      <c r="F4" s="1455"/>
      <c r="G4" s="1455"/>
      <c r="H4" s="1455"/>
      <c r="I4" s="1455"/>
      <c r="J4" s="1455"/>
      <c r="K4" s="1455"/>
      <c r="L4" s="1455"/>
      <c r="M4" s="1455"/>
      <c r="N4" s="1455"/>
      <c r="O4" s="1455"/>
      <c r="P4" s="1455"/>
      <c r="Q4" s="1455"/>
      <c r="R4" s="1455"/>
      <c r="S4" s="1455"/>
      <c r="T4" s="1455"/>
      <c r="U4" s="1455"/>
      <c r="V4" s="1455"/>
      <c r="W4" s="1455"/>
      <c r="X4" s="1455"/>
      <c r="Y4" s="1455"/>
      <c r="Z4" s="1455"/>
      <c r="AA4" s="1455"/>
      <c r="AB4" s="1455"/>
      <c r="AC4" s="1455"/>
    </row>
    <row r="5" spans="1:53" s="345" customFormat="1" ht="17.25" customHeight="1" x14ac:dyDescent="0.25">
      <c r="B5" s="1456" t="str">
        <f>porsaad!$B$6</f>
        <v>Situación a 28 de febrero de 2026</v>
      </c>
      <c r="C5" s="1456"/>
      <c r="D5" s="1456"/>
      <c r="E5" s="1456"/>
      <c r="F5" s="1456"/>
      <c r="G5" s="1456"/>
      <c r="H5" s="1456"/>
      <c r="I5" s="1456"/>
      <c r="J5" s="1456"/>
      <c r="K5" s="1456"/>
      <c r="L5" s="1456"/>
      <c r="M5" s="1456"/>
      <c r="N5" s="1456"/>
      <c r="O5" s="1456"/>
      <c r="P5" s="1456"/>
      <c r="Q5" s="1456"/>
      <c r="R5" s="1456"/>
      <c r="S5" s="1456"/>
      <c r="T5" s="1456"/>
      <c r="U5" s="1456"/>
      <c r="V5" s="1456"/>
      <c r="W5" s="1456"/>
      <c r="X5" s="1456"/>
      <c r="Y5" s="1456"/>
      <c r="Z5" s="1456"/>
      <c r="AA5" s="1456"/>
      <c r="AB5" s="1456"/>
      <c r="AC5" s="1456"/>
    </row>
    <row r="6" spans="1:53" s="345" customFormat="1" ht="6" customHeight="1" x14ac:dyDescent="0.25"/>
    <row r="7" spans="1:53" s="322" customFormat="1" ht="12.75" customHeight="1" x14ac:dyDescent="0.25">
      <c r="A7" s="316"/>
      <c r="B7" s="1457" t="s">
        <v>12</v>
      </c>
      <c r="C7" s="317"/>
      <c r="D7" s="1460" t="s">
        <v>243</v>
      </c>
      <c r="E7" s="1461"/>
      <c r="F7" s="1461"/>
      <c r="G7" s="1461"/>
      <c r="H7" s="1461"/>
      <c r="I7" s="318"/>
      <c r="J7" s="1464"/>
      <c r="K7" s="1464"/>
      <c r="L7" s="1464"/>
      <c r="M7" s="1464"/>
      <c r="N7" s="1464"/>
      <c r="O7" s="1464"/>
      <c r="P7" s="318"/>
      <c r="Q7" s="1464"/>
      <c r="R7" s="1464"/>
      <c r="S7" s="1464"/>
      <c r="T7" s="1464"/>
      <c r="U7" s="1464"/>
      <c r="V7" s="1464"/>
      <c r="W7" s="318"/>
      <c r="X7" s="1464"/>
      <c r="Y7" s="1464"/>
      <c r="Z7" s="1464"/>
      <c r="AA7" s="1464"/>
      <c r="AB7" s="1464"/>
      <c r="AC7" s="1465"/>
      <c r="AD7" s="319"/>
      <c r="AE7" s="319"/>
      <c r="AF7" s="320"/>
      <c r="AG7" s="320"/>
      <c r="AH7" s="320"/>
      <c r="AI7" s="320"/>
      <c r="AJ7" s="320"/>
      <c r="AK7" s="320"/>
      <c r="AL7" s="321"/>
    </row>
    <row r="8" spans="1:53" s="322" customFormat="1" ht="33.75" customHeight="1" x14ac:dyDescent="0.25">
      <c r="A8" s="316"/>
      <c r="B8" s="1458"/>
      <c r="C8" s="317"/>
      <c r="D8" s="1462"/>
      <c r="E8" s="1463"/>
      <c r="F8" s="1463"/>
      <c r="G8" s="1463"/>
      <c r="H8" s="1463"/>
      <c r="I8" s="323"/>
      <c r="J8" s="1466" t="s">
        <v>175</v>
      </c>
      <c r="K8" s="1467"/>
      <c r="L8" s="1467"/>
      <c r="M8" s="1467"/>
      <c r="N8" s="1467"/>
      <c r="O8" s="1468"/>
      <c r="P8" s="317"/>
      <c r="Q8" s="1466" t="s">
        <v>176</v>
      </c>
      <c r="R8" s="1467"/>
      <c r="S8" s="1467"/>
      <c r="T8" s="1467"/>
      <c r="U8" s="1467"/>
      <c r="V8" s="1468"/>
      <c r="W8" s="317"/>
      <c r="X8" s="1466" t="s">
        <v>177</v>
      </c>
      <c r="Y8" s="1467"/>
      <c r="Z8" s="1467"/>
      <c r="AA8" s="1467"/>
      <c r="AB8" s="1467"/>
      <c r="AC8" s="1468"/>
      <c r="AD8" s="319"/>
      <c r="AE8" s="319"/>
      <c r="AF8" s="320"/>
      <c r="AG8" s="320"/>
      <c r="AH8" s="320"/>
      <c r="AI8" s="320"/>
      <c r="AJ8" s="320"/>
      <c r="AK8" s="320"/>
      <c r="AL8" s="321"/>
    </row>
    <row r="9" spans="1:53" s="322" customFormat="1" ht="21.75" customHeight="1" x14ac:dyDescent="0.25">
      <c r="A9" s="316"/>
      <c r="B9" s="1458"/>
      <c r="C9" s="317"/>
      <c r="D9" s="1469" t="s">
        <v>9</v>
      </c>
      <c r="E9" s="1470" t="s">
        <v>24</v>
      </c>
      <c r="F9" s="1471"/>
      <c r="G9" s="1470" t="s">
        <v>23</v>
      </c>
      <c r="H9" s="1472"/>
      <c r="I9" s="323"/>
      <c r="J9" s="1449" t="s">
        <v>9</v>
      </c>
      <c r="K9" s="1443" t="s">
        <v>219</v>
      </c>
      <c r="L9" s="1445" t="s">
        <v>24</v>
      </c>
      <c r="M9" s="1446"/>
      <c r="N9" s="1447" t="s">
        <v>23</v>
      </c>
      <c r="O9" s="1448"/>
      <c r="P9" s="317"/>
      <c r="Q9" s="1449" t="s">
        <v>9</v>
      </c>
      <c r="R9" s="1443" t="s">
        <v>219</v>
      </c>
      <c r="S9" s="1445" t="s">
        <v>24</v>
      </c>
      <c r="T9" s="1446"/>
      <c r="U9" s="1447" t="s">
        <v>23</v>
      </c>
      <c r="V9" s="1448"/>
      <c r="W9" s="317"/>
      <c r="X9" s="1449" t="s">
        <v>9</v>
      </c>
      <c r="Y9" s="1443" t="s">
        <v>219</v>
      </c>
      <c r="Z9" s="1445" t="s">
        <v>24</v>
      </c>
      <c r="AA9" s="1446"/>
      <c r="AB9" s="1447" t="s">
        <v>23</v>
      </c>
      <c r="AC9" s="1448"/>
      <c r="AD9" s="319"/>
      <c r="AE9" s="319"/>
      <c r="AF9" s="320"/>
      <c r="AG9" s="320"/>
      <c r="AH9" s="320"/>
      <c r="AI9" s="320"/>
      <c r="AJ9" s="320"/>
      <c r="AK9" s="320"/>
      <c r="AL9" s="321"/>
    </row>
    <row r="10" spans="1:53" s="322" customFormat="1" ht="36.75" customHeight="1" x14ac:dyDescent="0.25">
      <c r="A10" s="316"/>
      <c r="B10" s="1459"/>
      <c r="C10" s="317"/>
      <c r="D10" s="1450"/>
      <c r="E10" s="407" t="s">
        <v>9</v>
      </c>
      <c r="F10" s="403" t="s">
        <v>219</v>
      </c>
      <c r="G10" s="406" t="s">
        <v>9</v>
      </c>
      <c r="H10" s="886" t="s">
        <v>219</v>
      </c>
      <c r="I10" s="346"/>
      <c r="J10" s="1450"/>
      <c r="K10" s="1444"/>
      <c r="L10" s="404" t="s">
        <v>9</v>
      </c>
      <c r="M10" s="403" t="s">
        <v>220</v>
      </c>
      <c r="N10" s="407" t="s">
        <v>9</v>
      </c>
      <c r="O10" s="402" t="s">
        <v>220</v>
      </c>
      <c r="P10" s="347"/>
      <c r="Q10" s="1450"/>
      <c r="R10" s="1444"/>
      <c r="S10" s="404" t="s">
        <v>9</v>
      </c>
      <c r="T10" s="403" t="s">
        <v>220</v>
      </c>
      <c r="U10" s="407" t="s">
        <v>9</v>
      </c>
      <c r="V10" s="402" t="s">
        <v>220</v>
      </c>
      <c r="W10" s="347"/>
      <c r="X10" s="1450"/>
      <c r="Y10" s="144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440067</v>
      </c>
      <c r="E12" s="352">
        <f>L12+S12+Z12</f>
        <v>272528</v>
      </c>
      <c r="F12" s="353">
        <f>E12/$D12*100</f>
        <v>61.928751758254997</v>
      </c>
      <c r="G12" s="352">
        <f>N12+U12+AB12</f>
        <v>167539</v>
      </c>
      <c r="H12" s="354">
        <f>G12/$D12*100</f>
        <v>38.07124824174501</v>
      </c>
      <c r="I12" s="350"/>
      <c r="J12" s="355">
        <v>122547</v>
      </c>
      <c r="K12" s="356">
        <v>27.847350517080354</v>
      </c>
      <c r="L12" s="357">
        <v>51413</v>
      </c>
      <c r="M12" s="353">
        <v>41.953699396966059</v>
      </c>
      <c r="N12" s="357">
        <v>71134</v>
      </c>
      <c r="O12" s="358">
        <v>58.046300603033941</v>
      </c>
      <c r="P12" s="350"/>
      <c r="Q12" s="355">
        <v>106669</v>
      </c>
      <c r="R12" s="356">
        <v>24.239263566684162</v>
      </c>
      <c r="S12" s="357">
        <v>70174</v>
      </c>
      <c r="T12" s="353">
        <v>65.786685916245574</v>
      </c>
      <c r="U12" s="357">
        <v>36495</v>
      </c>
      <c r="V12" s="358">
        <v>34.213314083754419</v>
      </c>
      <c r="W12" s="350"/>
      <c r="X12" s="355">
        <v>210851</v>
      </c>
      <c r="Y12" s="356">
        <v>47.913385916235484</v>
      </c>
      <c r="Z12" s="357">
        <v>150941</v>
      </c>
      <c r="AA12" s="353">
        <v>71.586570611474457</v>
      </c>
      <c r="AB12" s="357">
        <v>59910</v>
      </c>
      <c r="AC12" s="358">
        <f t="shared" ref="AC12:AC29" si="0">AB12/$X12*100</f>
        <v>28.413429388525547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57159</v>
      </c>
      <c r="E13" s="365">
        <f t="shared" ref="E13:E29" si="2">L13+S13+Z13</f>
        <v>36554</v>
      </c>
      <c r="F13" s="366">
        <f t="shared" ref="F13:H29" si="3">E13/$D13*100</f>
        <v>63.951433719974105</v>
      </c>
      <c r="G13" s="365">
        <f t="shared" ref="G13:G29" si="4">N13+U13+AB13</f>
        <v>20605</v>
      </c>
      <c r="H13" s="367">
        <f t="shared" si="3"/>
        <v>36.048566280025888</v>
      </c>
      <c r="I13" s="350"/>
      <c r="J13" s="368">
        <v>11214</v>
      </c>
      <c r="K13" s="369">
        <v>19.618957644465436</v>
      </c>
      <c r="L13" s="370">
        <v>4727</v>
      </c>
      <c r="M13" s="371">
        <v>42.152666309969682</v>
      </c>
      <c r="N13" s="370">
        <v>6487</v>
      </c>
      <c r="O13" s="372">
        <v>57.847333690030325</v>
      </c>
      <c r="P13" s="350"/>
      <c r="Q13" s="368">
        <v>11169</v>
      </c>
      <c r="R13" s="369">
        <v>19.540229885057471</v>
      </c>
      <c r="S13" s="370">
        <v>6830</v>
      </c>
      <c r="T13" s="371">
        <v>61.151401199749309</v>
      </c>
      <c r="U13" s="370">
        <v>4339</v>
      </c>
      <c r="V13" s="372">
        <v>38.848598800250691</v>
      </c>
      <c r="W13" s="350"/>
      <c r="X13" s="368">
        <v>34776</v>
      </c>
      <c r="Y13" s="369">
        <v>60.84081247047709</v>
      </c>
      <c r="Z13" s="370">
        <v>24997</v>
      </c>
      <c r="AA13" s="371">
        <v>71.880032206119154</v>
      </c>
      <c r="AB13" s="370">
        <v>9779</v>
      </c>
      <c r="AC13" s="372">
        <f t="shared" si="0"/>
        <v>28.119967793880839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43495</v>
      </c>
      <c r="E14" s="365">
        <f t="shared" si="2"/>
        <v>28047</v>
      </c>
      <c r="F14" s="366">
        <f t="shared" si="3"/>
        <v>64.483273939533277</v>
      </c>
      <c r="G14" s="365">
        <f t="shared" si="4"/>
        <v>15448</v>
      </c>
      <c r="H14" s="367">
        <f t="shared" si="3"/>
        <v>35.516726060466716</v>
      </c>
      <c r="I14" s="350"/>
      <c r="J14" s="368">
        <v>9966</v>
      </c>
      <c r="K14" s="369">
        <v>22.912978503276239</v>
      </c>
      <c r="L14" s="370">
        <v>4179</v>
      </c>
      <c r="M14" s="371">
        <v>41.932570740517761</v>
      </c>
      <c r="N14" s="370">
        <v>5787</v>
      </c>
      <c r="O14" s="372">
        <v>58.067429259482239</v>
      </c>
      <c r="P14" s="350"/>
      <c r="Q14" s="368">
        <v>9639</v>
      </c>
      <c r="R14" s="369">
        <v>22.16116795033912</v>
      </c>
      <c r="S14" s="370">
        <v>5815</v>
      </c>
      <c r="T14" s="371">
        <v>60.327834837638761</v>
      </c>
      <c r="U14" s="370">
        <v>3824</v>
      </c>
      <c r="V14" s="372">
        <v>39.672165162361239</v>
      </c>
      <c r="W14" s="350"/>
      <c r="X14" s="368">
        <v>23890</v>
      </c>
      <c r="Y14" s="369">
        <v>54.925853546384637</v>
      </c>
      <c r="Z14" s="370">
        <v>18053</v>
      </c>
      <c r="AA14" s="371">
        <v>75.56718292172458</v>
      </c>
      <c r="AB14" s="370">
        <v>5837</v>
      </c>
      <c r="AC14" s="372">
        <f t="shared" si="0"/>
        <v>24.432817078275431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47596</v>
      </c>
      <c r="E15" s="365">
        <f t="shared" si="2"/>
        <v>28708</v>
      </c>
      <c r="F15" s="366">
        <f t="shared" si="3"/>
        <v>60.315992940583243</v>
      </c>
      <c r="G15" s="365">
        <f t="shared" si="4"/>
        <v>18888</v>
      </c>
      <c r="H15" s="367">
        <f t="shared" si="3"/>
        <v>39.684007059416757</v>
      </c>
      <c r="I15" s="350"/>
      <c r="J15" s="368">
        <v>13998</v>
      </c>
      <c r="K15" s="369">
        <v>29.410034456677032</v>
      </c>
      <c r="L15" s="370">
        <v>6036</v>
      </c>
      <c r="M15" s="371">
        <v>43.120445777968278</v>
      </c>
      <c r="N15" s="370">
        <v>7962</v>
      </c>
      <c r="O15" s="372">
        <v>56.879554222031715</v>
      </c>
      <c r="P15" s="350"/>
      <c r="Q15" s="368">
        <v>11019</v>
      </c>
      <c r="R15" s="369">
        <v>23.151105134885285</v>
      </c>
      <c r="S15" s="370">
        <v>6596</v>
      </c>
      <c r="T15" s="371">
        <v>59.860241401216086</v>
      </c>
      <c r="U15" s="370">
        <v>4423</v>
      </c>
      <c r="V15" s="372">
        <v>40.139758598783921</v>
      </c>
      <c r="W15" s="350"/>
      <c r="X15" s="368">
        <v>22579</v>
      </c>
      <c r="Y15" s="369">
        <v>47.438860408437684</v>
      </c>
      <c r="Z15" s="370">
        <v>16076</v>
      </c>
      <c r="AA15" s="371">
        <v>71.198901634261929</v>
      </c>
      <c r="AB15" s="370">
        <v>6503</v>
      </c>
      <c r="AC15" s="372">
        <f t="shared" si="0"/>
        <v>28.801098365738078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79294</v>
      </c>
      <c r="E16" s="365">
        <f t="shared" si="2"/>
        <v>46416</v>
      </c>
      <c r="F16" s="366">
        <f t="shared" si="3"/>
        <v>58.536585365853654</v>
      </c>
      <c r="G16" s="365">
        <f t="shared" si="4"/>
        <v>32878</v>
      </c>
      <c r="H16" s="367">
        <f t="shared" si="3"/>
        <v>41.463414634146339</v>
      </c>
      <c r="I16" s="350"/>
      <c r="J16" s="368">
        <v>27419</v>
      </c>
      <c r="K16" s="369">
        <v>34.578908870784673</v>
      </c>
      <c r="L16" s="370">
        <v>11487</v>
      </c>
      <c r="M16" s="371">
        <v>41.894306867500639</v>
      </c>
      <c r="N16" s="370">
        <v>15932</v>
      </c>
      <c r="O16" s="372">
        <v>58.105693132499361</v>
      </c>
      <c r="P16" s="350"/>
      <c r="Q16" s="368">
        <v>18951</v>
      </c>
      <c r="R16" s="369">
        <v>23.899664539561634</v>
      </c>
      <c r="S16" s="370">
        <v>11496</v>
      </c>
      <c r="T16" s="371">
        <v>60.661706506252969</v>
      </c>
      <c r="U16" s="370">
        <v>7455</v>
      </c>
      <c r="V16" s="372">
        <v>39.338293493747031</v>
      </c>
      <c r="W16" s="350"/>
      <c r="X16" s="368">
        <v>32924</v>
      </c>
      <c r="Y16" s="369">
        <v>41.521426589653693</v>
      </c>
      <c r="Z16" s="370">
        <v>23433</v>
      </c>
      <c r="AA16" s="371">
        <v>71.17300449520107</v>
      </c>
      <c r="AB16" s="370">
        <v>9491</v>
      </c>
      <c r="AC16" s="372">
        <f t="shared" si="0"/>
        <v>28.82699550479893</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22630</v>
      </c>
      <c r="E17" s="375">
        <f t="shared" si="2"/>
        <v>13902</v>
      </c>
      <c r="F17" s="376">
        <f t="shared" si="3"/>
        <v>61.431727794962441</v>
      </c>
      <c r="G17" s="375">
        <f t="shared" si="4"/>
        <v>8728</v>
      </c>
      <c r="H17" s="367">
        <f t="shared" si="3"/>
        <v>38.568272205037566</v>
      </c>
      <c r="I17" s="350"/>
      <c r="J17" s="377">
        <v>6492</v>
      </c>
      <c r="K17" s="378">
        <v>28.687582854617766</v>
      </c>
      <c r="L17" s="375">
        <v>2756</v>
      </c>
      <c r="M17" s="376">
        <v>42.452248921749849</v>
      </c>
      <c r="N17" s="375">
        <v>3736</v>
      </c>
      <c r="O17" s="372">
        <v>57.547751078250151</v>
      </c>
      <c r="P17" s="350"/>
      <c r="Q17" s="377">
        <v>4731</v>
      </c>
      <c r="R17" s="378">
        <v>20.905877154220061</v>
      </c>
      <c r="S17" s="375">
        <v>2689</v>
      </c>
      <c r="T17" s="376">
        <v>56.837877827097863</v>
      </c>
      <c r="U17" s="375">
        <v>2042</v>
      </c>
      <c r="V17" s="372">
        <v>43.162122172902137</v>
      </c>
      <c r="W17" s="350"/>
      <c r="X17" s="377">
        <v>11407</v>
      </c>
      <c r="Y17" s="378">
        <v>50.40653999116217</v>
      </c>
      <c r="Z17" s="375">
        <v>8457</v>
      </c>
      <c r="AA17" s="376">
        <v>74.138686771280788</v>
      </c>
      <c r="AB17" s="375">
        <v>2950</v>
      </c>
      <c r="AC17" s="372">
        <f t="shared" si="0"/>
        <v>25.861313228719208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157984</v>
      </c>
      <c r="E18" s="365">
        <f t="shared" si="2"/>
        <v>98559</v>
      </c>
      <c r="F18" s="366">
        <f t="shared" si="3"/>
        <v>62.385431436094798</v>
      </c>
      <c r="G18" s="365">
        <f t="shared" si="4"/>
        <v>59425</v>
      </c>
      <c r="H18" s="367">
        <f t="shared" si="3"/>
        <v>37.614568563905202</v>
      </c>
      <c r="I18" s="350"/>
      <c r="J18" s="368">
        <v>32843</v>
      </c>
      <c r="K18" s="369">
        <v>20.788814057119708</v>
      </c>
      <c r="L18" s="370">
        <v>13897</v>
      </c>
      <c r="M18" s="371">
        <v>42.313430563590416</v>
      </c>
      <c r="N18" s="370">
        <v>18946</v>
      </c>
      <c r="O18" s="372">
        <v>57.686569436409584</v>
      </c>
      <c r="P18" s="350"/>
      <c r="Q18" s="368">
        <v>28343</v>
      </c>
      <c r="R18" s="369">
        <v>17.940424346769294</v>
      </c>
      <c r="S18" s="370">
        <v>16137</v>
      </c>
      <c r="T18" s="371">
        <v>56.934692869491585</v>
      </c>
      <c r="U18" s="370">
        <v>12206</v>
      </c>
      <c r="V18" s="372">
        <v>43.065307130508415</v>
      </c>
      <c r="W18" s="350"/>
      <c r="X18" s="368">
        <v>96798</v>
      </c>
      <c r="Y18" s="369">
        <v>61.270761596111001</v>
      </c>
      <c r="Z18" s="370">
        <v>68525</v>
      </c>
      <c r="AA18" s="371">
        <v>70.79175189570033</v>
      </c>
      <c r="AB18" s="370">
        <v>28273</v>
      </c>
      <c r="AC18" s="372">
        <f t="shared" si="0"/>
        <v>29.208248104299678</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100613</v>
      </c>
      <c r="E19" s="365">
        <f t="shared" si="2"/>
        <v>62470</v>
      </c>
      <c r="F19" s="366">
        <f t="shared" si="3"/>
        <v>62.089392026875259</v>
      </c>
      <c r="G19" s="365">
        <f t="shared" si="4"/>
        <v>38143</v>
      </c>
      <c r="H19" s="367">
        <f t="shared" si="3"/>
        <v>37.910607973124741</v>
      </c>
      <c r="I19" s="350"/>
      <c r="J19" s="368">
        <v>23933</v>
      </c>
      <c r="K19" s="369">
        <v>23.78718455865544</v>
      </c>
      <c r="L19" s="370">
        <v>9963</v>
      </c>
      <c r="M19" s="371">
        <v>41.628713491831363</v>
      </c>
      <c r="N19" s="370">
        <v>13970</v>
      </c>
      <c r="O19" s="372">
        <v>58.371286508168637</v>
      </c>
      <c r="P19" s="350"/>
      <c r="Q19" s="368">
        <v>20137</v>
      </c>
      <c r="R19" s="369">
        <v>20.014312265810581</v>
      </c>
      <c r="S19" s="370">
        <v>12399</v>
      </c>
      <c r="T19" s="371">
        <v>61.573223419575903</v>
      </c>
      <c r="U19" s="370">
        <v>7738</v>
      </c>
      <c r="V19" s="372">
        <v>38.426776580424097</v>
      </c>
      <c r="W19" s="350"/>
      <c r="X19" s="368">
        <v>56543</v>
      </c>
      <c r="Y19" s="369">
        <v>56.198503175533979</v>
      </c>
      <c r="Z19" s="370">
        <v>40108</v>
      </c>
      <c r="AA19" s="371">
        <v>70.933625736165396</v>
      </c>
      <c r="AB19" s="370">
        <v>16435</v>
      </c>
      <c r="AC19" s="372">
        <f t="shared" si="0"/>
        <v>29.066374263834604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379400</v>
      </c>
      <c r="E20" s="365">
        <f t="shared" si="2"/>
        <v>236697</v>
      </c>
      <c r="F20" s="366">
        <f t="shared" si="3"/>
        <v>62.387190300474437</v>
      </c>
      <c r="G20" s="365">
        <f t="shared" si="4"/>
        <v>142703</v>
      </c>
      <c r="H20" s="367">
        <f t="shared" si="3"/>
        <v>37.61280969952557</v>
      </c>
      <c r="I20" s="350"/>
      <c r="J20" s="368">
        <v>98024</v>
      </c>
      <c r="K20" s="369">
        <v>25.836584080126517</v>
      </c>
      <c r="L20" s="370">
        <v>42741</v>
      </c>
      <c r="M20" s="371">
        <v>43.60258712152126</v>
      </c>
      <c r="N20" s="370">
        <v>55283</v>
      </c>
      <c r="O20" s="372">
        <v>56.39741287847874</v>
      </c>
      <c r="P20" s="350"/>
      <c r="Q20" s="368">
        <v>84961</v>
      </c>
      <c r="R20" s="369">
        <v>22.393516078017921</v>
      </c>
      <c r="S20" s="370">
        <v>53097</v>
      </c>
      <c r="T20" s="371">
        <v>62.495733336472028</v>
      </c>
      <c r="U20" s="370">
        <v>31864</v>
      </c>
      <c r="V20" s="372">
        <v>37.504266663527972</v>
      </c>
      <c r="W20" s="350"/>
      <c r="X20" s="368">
        <v>196415</v>
      </c>
      <c r="Y20" s="369">
        <v>51.769899841855562</v>
      </c>
      <c r="Z20" s="370">
        <v>140859</v>
      </c>
      <c r="AA20" s="371">
        <v>71.714991217575033</v>
      </c>
      <c r="AB20" s="370">
        <v>55556</v>
      </c>
      <c r="AC20" s="372">
        <f t="shared" si="0"/>
        <v>28.285008782424971</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219070</v>
      </c>
      <c r="E21" s="365">
        <f t="shared" si="2"/>
        <v>134951</v>
      </c>
      <c r="F21" s="366">
        <f t="shared" si="3"/>
        <v>61.60177112338522</v>
      </c>
      <c r="G21" s="365">
        <f t="shared" si="4"/>
        <v>84119</v>
      </c>
      <c r="H21" s="367">
        <f t="shared" si="3"/>
        <v>38.39822887661478</v>
      </c>
      <c r="I21" s="350"/>
      <c r="J21" s="368">
        <v>58520</v>
      </c>
      <c r="K21" s="369">
        <v>26.712922810060714</v>
      </c>
      <c r="L21" s="370">
        <v>23836</v>
      </c>
      <c r="M21" s="371">
        <v>40.731373889268625</v>
      </c>
      <c r="N21" s="370">
        <v>34684</v>
      </c>
      <c r="O21" s="372">
        <v>59.268626110731368</v>
      </c>
      <c r="P21" s="350"/>
      <c r="Q21" s="368">
        <v>47390</v>
      </c>
      <c r="R21" s="369">
        <v>21.632354955037204</v>
      </c>
      <c r="S21" s="370">
        <v>29084</v>
      </c>
      <c r="T21" s="371">
        <v>61.371597383414226</v>
      </c>
      <c r="U21" s="370">
        <v>18306</v>
      </c>
      <c r="V21" s="372">
        <v>38.628402616585774</v>
      </c>
      <c r="W21" s="350"/>
      <c r="X21" s="368">
        <v>113160</v>
      </c>
      <c r="Y21" s="369">
        <v>51.654722234902081</v>
      </c>
      <c r="Z21" s="370">
        <v>82031</v>
      </c>
      <c r="AA21" s="371">
        <v>72.491162955107811</v>
      </c>
      <c r="AB21" s="370">
        <v>31129</v>
      </c>
      <c r="AC21" s="372">
        <f t="shared" si="0"/>
        <v>27.508837044892186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58170</v>
      </c>
      <c r="E22" s="365">
        <f t="shared" si="2"/>
        <v>36732</v>
      </c>
      <c r="F22" s="366">
        <f t="shared" si="3"/>
        <v>63.145951521402786</v>
      </c>
      <c r="G22" s="365">
        <f t="shared" si="4"/>
        <v>21438</v>
      </c>
      <c r="H22" s="367">
        <f t="shared" si="3"/>
        <v>36.854048478597221</v>
      </c>
      <c r="I22" s="350"/>
      <c r="J22" s="368">
        <v>14031</v>
      </c>
      <c r="K22" s="369">
        <v>24.120680763280042</v>
      </c>
      <c r="L22" s="370">
        <v>6110</v>
      </c>
      <c r="M22" s="371">
        <v>43.546432898581713</v>
      </c>
      <c r="N22" s="370">
        <v>7921</v>
      </c>
      <c r="O22" s="372">
        <v>56.453567101418287</v>
      </c>
      <c r="P22" s="350"/>
      <c r="Q22" s="368">
        <v>12369</v>
      </c>
      <c r="R22" s="369">
        <v>21.263537906137184</v>
      </c>
      <c r="S22" s="370">
        <v>7714</v>
      </c>
      <c r="T22" s="371">
        <v>62.365591397849464</v>
      </c>
      <c r="U22" s="370">
        <v>4655</v>
      </c>
      <c r="V22" s="372">
        <v>37.634408602150536</v>
      </c>
      <c r="W22" s="350"/>
      <c r="X22" s="368">
        <v>31770</v>
      </c>
      <c r="Y22" s="369">
        <v>54.615781330582777</v>
      </c>
      <c r="Z22" s="370">
        <v>22908</v>
      </c>
      <c r="AA22" s="371">
        <v>72.105760151085931</v>
      </c>
      <c r="AB22" s="370">
        <v>8862</v>
      </c>
      <c r="AC22" s="372">
        <f t="shared" si="0"/>
        <v>27.894239848914072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98819</v>
      </c>
      <c r="E23" s="365">
        <f t="shared" si="2"/>
        <v>61076</v>
      </c>
      <c r="F23" s="366">
        <f t="shared" si="3"/>
        <v>61.805928009795686</v>
      </c>
      <c r="G23" s="365">
        <f t="shared" si="4"/>
        <v>37743</v>
      </c>
      <c r="H23" s="367">
        <f t="shared" si="3"/>
        <v>38.194071990204314</v>
      </c>
      <c r="I23" s="350"/>
      <c r="J23" s="368">
        <v>27751</v>
      </c>
      <c r="K23" s="369">
        <v>28.082656169360142</v>
      </c>
      <c r="L23" s="370">
        <v>10917</v>
      </c>
      <c r="M23" s="371">
        <v>39.339122914489565</v>
      </c>
      <c r="N23" s="370">
        <v>16834</v>
      </c>
      <c r="O23" s="372">
        <v>60.660877085510435</v>
      </c>
      <c r="P23" s="350"/>
      <c r="Q23" s="368">
        <v>17461</v>
      </c>
      <c r="R23" s="369">
        <v>17.669678907902327</v>
      </c>
      <c r="S23" s="370">
        <v>10042</v>
      </c>
      <c r="T23" s="371">
        <v>57.51102456903957</v>
      </c>
      <c r="U23" s="370">
        <v>7419</v>
      </c>
      <c r="V23" s="372">
        <v>42.488975430960423</v>
      </c>
      <c r="W23" s="350"/>
      <c r="X23" s="368">
        <v>53607</v>
      </c>
      <c r="Y23" s="369">
        <v>54.247664922737528</v>
      </c>
      <c r="Z23" s="370">
        <v>40117</v>
      </c>
      <c r="AA23" s="371">
        <v>74.835375977017932</v>
      </c>
      <c r="AB23" s="370">
        <v>13490</v>
      </c>
      <c r="AC23" s="372">
        <f t="shared" si="0"/>
        <v>25.164624022982075</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278703</v>
      </c>
      <c r="E24" s="365">
        <f t="shared" si="2"/>
        <v>180965</v>
      </c>
      <c r="F24" s="366">
        <f t="shared" si="3"/>
        <v>64.931127400853242</v>
      </c>
      <c r="G24" s="365">
        <f t="shared" si="4"/>
        <v>97738</v>
      </c>
      <c r="H24" s="367">
        <f t="shared" si="3"/>
        <v>35.068872599146758</v>
      </c>
      <c r="I24" s="350"/>
      <c r="J24" s="368">
        <v>66483</v>
      </c>
      <c r="K24" s="369">
        <v>23.854425678948559</v>
      </c>
      <c r="L24" s="370">
        <v>30531</v>
      </c>
      <c r="M24" s="371">
        <v>45.923017914354048</v>
      </c>
      <c r="N24" s="370">
        <v>35952</v>
      </c>
      <c r="O24" s="372">
        <v>54.076982085645952</v>
      </c>
      <c r="P24" s="350"/>
      <c r="Q24" s="368">
        <v>54966</v>
      </c>
      <c r="R24" s="369">
        <v>19.722069730142842</v>
      </c>
      <c r="S24" s="370">
        <v>35704</v>
      </c>
      <c r="T24" s="371">
        <v>64.956518575119162</v>
      </c>
      <c r="U24" s="370">
        <v>19262</v>
      </c>
      <c r="V24" s="372">
        <v>35.043481424880838</v>
      </c>
      <c r="W24" s="350"/>
      <c r="X24" s="368">
        <v>157254</v>
      </c>
      <c r="Y24" s="369">
        <v>56.4235045909086</v>
      </c>
      <c r="Z24" s="370">
        <v>114730</v>
      </c>
      <c r="AA24" s="371">
        <v>72.958398514505191</v>
      </c>
      <c r="AB24" s="370">
        <v>42524</v>
      </c>
      <c r="AC24" s="372">
        <f t="shared" si="0"/>
        <v>27.041601485494805</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67471</v>
      </c>
      <c r="E25" s="365">
        <f t="shared" si="2"/>
        <v>38455</v>
      </c>
      <c r="F25" s="366">
        <f t="shared" si="3"/>
        <v>56.994857049695426</v>
      </c>
      <c r="G25" s="365">
        <f t="shared" si="4"/>
        <v>29016</v>
      </c>
      <c r="H25" s="367">
        <f t="shared" si="3"/>
        <v>43.005142950304574</v>
      </c>
      <c r="I25" s="350"/>
      <c r="J25" s="368">
        <v>23199</v>
      </c>
      <c r="K25" s="369">
        <v>34.383661128484832</v>
      </c>
      <c r="L25" s="370">
        <v>8733</v>
      </c>
      <c r="M25" s="371">
        <v>37.643863959653437</v>
      </c>
      <c r="N25" s="370">
        <v>14466</v>
      </c>
      <c r="O25" s="372">
        <v>62.356136040346563</v>
      </c>
      <c r="P25" s="350"/>
      <c r="Q25" s="368">
        <v>15280</v>
      </c>
      <c r="R25" s="369">
        <v>22.646766759052035</v>
      </c>
      <c r="S25" s="370">
        <v>9447</v>
      </c>
      <c r="T25" s="371">
        <v>61.825916230366495</v>
      </c>
      <c r="U25" s="370">
        <v>5833</v>
      </c>
      <c r="V25" s="372">
        <v>38.174083769633512</v>
      </c>
      <c r="W25" s="350"/>
      <c r="X25" s="368">
        <v>28992</v>
      </c>
      <c r="Y25" s="369">
        <v>42.969572112463133</v>
      </c>
      <c r="Z25" s="370">
        <v>20275</v>
      </c>
      <c r="AA25" s="371">
        <v>69.933084988962463</v>
      </c>
      <c r="AB25" s="370">
        <v>8717</v>
      </c>
      <c r="AC25" s="372">
        <f t="shared" si="0"/>
        <v>30.066915011037526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23828</v>
      </c>
      <c r="E26" s="380">
        <f t="shared" si="2"/>
        <v>14787</v>
      </c>
      <c r="F26" s="381">
        <f t="shared" si="3"/>
        <v>62.057243578982714</v>
      </c>
      <c r="G26" s="380">
        <f t="shared" si="4"/>
        <v>9041</v>
      </c>
      <c r="H26" s="367">
        <f t="shared" si="3"/>
        <v>37.942756421017293</v>
      </c>
      <c r="I26" s="350"/>
      <c r="J26" s="377">
        <v>5651</v>
      </c>
      <c r="K26" s="378">
        <v>23.715796541883499</v>
      </c>
      <c r="L26" s="375">
        <v>2493</v>
      </c>
      <c r="M26" s="376">
        <v>44.116085648557778</v>
      </c>
      <c r="N26" s="375">
        <v>3158</v>
      </c>
      <c r="O26" s="372">
        <v>55.883914351442222</v>
      </c>
      <c r="P26" s="350"/>
      <c r="Q26" s="377">
        <v>4555</v>
      </c>
      <c r="R26" s="378">
        <v>19.116165855296291</v>
      </c>
      <c r="S26" s="375">
        <v>2538</v>
      </c>
      <c r="T26" s="376">
        <v>55.71899012074644</v>
      </c>
      <c r="U26" s="375">
        <v>2017</v>
      </c>
      <c r="V26" s="372">
        <v>44.281009879253567</v>
      </c>
      <c r="W26" s="350"/>
      <c r="X26" s="377">
        <v>13622</v>
      </c>
      <c r="Y26" s="378">
        <v>57.168037602820206</v>
      </c>
      <c r="Z26" s="375">
        <v>9756</v>
      </c>
      <c r="AA26" s="376">
        <v>71.619439142563508</v>
      </c>
      <c r="AB26" s="375">
        <v>3866</v>
      </c>
      <c r="AC26" s="372">
        <f t="shared" si="0"/>
        <v>28.3805608574365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120518</v>
      </c>
      <c r="E27" s="380">
        <f t="shared" si="2"/>
        <v>72683</v>
      </c>
      <c r="F27" s="381">
        <f t="shared" si="3"/>
        <v>60.30883353523955</v>
      </c>
      <c r="G27" s="380">
        <f t="shared" si="4"/>
        <v>47835</v>
      </c>
      <c r="H27" s="367">
        <f t="shared" si="3"/>
        <v>39.69116646476045</v>
      </c>
      <c r="I27" s="350"/>
      <c r="J27" s="377">
        <v>31905</v>
      </c>
      <c r="K27" s="378">
        <v>26.47322391675932</v>
      </c>
      <c r="L27" s="375">
        <v>13053</v>
      </c>
      <c r="M27" s="376">
        <v>40.912082745651155</v>
      </c>
      <c r="N27" s="375">
        <v>18852</v>
      </c>
      <c r="O27" s="372">
        <v>59.087917254348845</v>
      </c>
      <c r="P27" s="350"/>
      <c r="Q27" s="377">
        <v>24162</v>
      </c>
      <c r="R27" s="378">
        <v>20.048457491826944</v>
      </c>
      <c r="S27" s="375">
        <v>13605</v>
      </c>
      <c r="T27" s="376">
        <v>56.307424882046185</v>
      </c>
      <c r="U27" s="375">
        <v>10557</v>
      </c>
      <c r="V27" s="372">
        <v>43.692575117953815</v>
      </c>
      <c r="W27" s="350"/>
      <c r="X27" s="377">
        <v>64451</v>
      </c>
      <c r="Y27" s="378">
        <v>53.478318591413732</v>
      </c>
      <c r="Z27" s="375">
        <v>46025</v>
      </c>
      <c r="AA27" s="376">
        <v>71.410839242215019</v>
      </c>
      <c r="AB27" s="375">
        <v>18426</v>
      </c>
      <c r="AC27" s="372">
        <f t="shared" si="0"/>
        <v>28.589160757784981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15057</v>
      </c>
      <c r="E28" s="380">
        <f t="shared" si="2"/>
        <v>9330</v>
      </c>
      <c r="F28" s="381">
        <f t="shared" si="3"/>
        <v>61.96453476788205</v>
      </c>
      <c r="G28" s="380">
        <f t="shared" si="4"/>
        <v>5727</v>
      </c>
      <c r="H28" s="382">
        <f t="shared" si="3"/>
        <v>38.035465232117957</v>
      </c>
      <c r="I28" s="350"/>
      <c r="J28" s="377">
        <v>3438</v>
      </c>
      <c r="K28" s="378">
        <v>22.833233711894799</v>
      </c>
      <c r="L28" s="375">
        <v>1432</v>
      </c>
      <c r="M28" s="376">
        <v>41.652123327516001</v>
      </c>
      <c r="N28" s="375">
        <v>2006</v>
      </c>
      <c r="O28" s="383">
        <v>58.347876672483999</v>
      </c>
      <c r="P28" s="350"/>
      <c r="Q28" s="377">
        <v>2855</v>
      </c>
      <c r="R28" s="378">
        <v>18.96128046755662</v>
      </c>
      <c r="S28" s="375">
        <v>1690</v>
      </c>
      <c r="T28" s="376">
        <v>59.19439579684763</v>
      </c>
      <c r="U28" s="375">
        <v>1165</v>
      </c>
      <c r="V28" s="383">
        <v>40.805604203152363</v>
      </c>
      <c r="W28" s="350"/>
      <c r="X28" s="377">
        <v>8764</v>
      </c>
      <c r="Y28" s="378">
        <v>58.205485820548589</v>
      </c>
      <c r="Z28" s="375">
        <v>6208</v>
      </c>
      <c r="AA28" s="376">
        <v>70.835235052487448</v>
      </c>
      <c r="AB28" s="375">
        <v>2556</v>
      </c>
      <c r="AC28" s="383">
        <f t="shared" si="0"/>
        <v>29.164764947512552</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5754</v>
      </c>
      <c r="E29" s="386">
        <f t="shared" si="2"/>
        <v>3139</v>
      </c>
      <c r="F29" s="387">
        <f t="shared" si="3"/>
        <v>54.553354188390692</v>
      </c>
      <c r="G29" s="386">
        <f t="shared" si="4"/>
        <v>2615</v>
      </c>
      <c r="H29" s="388">
        <f t="shared" si="3"/>
        <v>45.446645811609315</v>
      </c>
      <c r="I29" s="350"/>
      <c r="J29" s="389">
        <v>3111</v>
      </c>
      <c r="K29" s="390">
        <v>54.066736183524498</v>
      </c>
      <c r="L29" s="391">
        <v>1201</v>
      </c>
      <c r="M29" s="392">
        <v>38.60495017679203</v>
      </c>
      <c r="N29" s="391">
        <v>1910</v>
      </c>
      <c r="O29" s="393">
        <v>61.39504982320797</v>
      </c>
      <c r="P29" s="350"/>
      <c r="Q29" s="389">
        <v>1069</v>
      </c>
      <c r="R29" s="390">
        <v>18.578380257212373</v>
      </c>
      <c r="S29" s="391">
        <v>737</v>
      </c>
      <c r="T29" s="392">
        <v>68.942937324602426</v>
      </c>
      <c r="U29" s="391">
        <v>332</v>
      </c>
      <c r="V29" s="393">
        <v>31.057062675397567</v>
      </c>
      <c r="W29" s="350"/>
      <c r="X29" s="389">
        <v>1574</v>
      </c>
      <c r="Y29" s="390">
        <v>27.354883559263122</v>
      </c>
      <c r="Z29" s="391">
        <v>1201</v>
      </c>
      <c r="AA29" s="392">
        <v>76.302414231257941</v>
      </c>
      <c r="AB29" s="391">
        <v>373</v>
      </c>
      <c r="AC29" s="393">
        <f t="shared" si="0"/>
        <v>23.697585768742059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2215628</v>
      </c>
      <c r="E31" s="1230">
        <f>L31+S31+Z31</f>
        <v>1375999</v>
      </c>
      <c r="F31" s="1231">
        <f>E31/$D31*100</f>
        <v>62.104243131067129</v>
      </c>
      <c r="G31" s="1230">
        <f>N31+U31+AB31</f>
        <v>839629</v>
      </c>
      <c r="H31" s="1232">
        <f>G31/$D31*100</f>
        <v>37.895756868932871</v>
      </c>
      <c r="I31" s="320"/>
      <c r="J31" s="1233">
        <f>SUM(J12:J29)</f>
        <v>580525</v>
      </c>
      <c r="K31" s="1234">
        <f>J31/$D31*100</f>
        <v>26.201374960056473</v>
      </c>
      <c r="L31" s="1230">
        <f>SUM(L12:L29)</f>
        <v>245505</v>
      </c>
      <c r="M31" s="1231">
        <f>L31/$J31*100</f>
        <v>42.290168382067954</v>
      </c>
      <c r="N31" s="1230">
        <f>SUM(N12:N29)</f>
        <v>335020</v>
      </c>
      <c r="O31" s="1235">
        <f>N31/$J31*100</f>
        <v>57.709831617932039</v>
      </c>
      <c r="P31" s="320"/>
      <c r="Q31" s="1233">
        <f>SUM(Q12:Q29)</f>
        <v>475726</v>
      </c>
      <c r="R31" s="1234">
        <f>Q31/$D31*100</f>
        <v>21.471384185431848</v>
      </c>
      <c r="S31" s="1230">
        <f>SUM(S12:S29)</f>
        <v>295794</v>
      </c>
      <c r="T31" s="1231">
        <f>S31/$Q31*100</f>
        <v>62.17738782408361</v>
      </c>
      <c r="U31" s="1230">
        <f>SUM(U12:U29)</f>
        <v>179932</v>
      </c>
      <c r="V31" s="1235">
        <f>U31/$Q31*100</f>
        <v>37.82261217591639</v>
      </c>
      <c r="W31" s="320"/>
      <c r="X31" s="1233">
        <f>SUM(X12:X29)</f>
        <v>1159377</v>
      </c>
      <c r="Y31" s="1234">
        <f>X31/$D31*100</f>
        <v>52.327240854511679</v>
      </c>
      <c r="Z31" s="1230">
        <f>SUM(Z12:Z29)</f>
        <v>834700</v>
      </c>
      <c r="AA31" s="1231">
        <f>Z31/$X31*100</f>
        <v>71.995563134338525</v>
      </c>
      <c r="AB31" s="1230">
        <f>SUM(AB12:AB29)</f>
        <v>324677</v>
      </c>
      <c r="AC31" s="1235">
        <f>AB31/$X31*100</f>
        <v>28.004436865661468</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6" customFormat="1" ht="13.5" customHeight="1" x14ac:dyDescent="0.25">
      <c r="B34" s="1488"/>
      <c r="C34" s="1488"/>
      <c r="D34" s="1488"/>
      <c r="E34" s="1488"/>
      <c r="F34" s="1488"/>
      <c r="G34" s="1488"/>
      <c r="H34" s="1488"/>
      <c r="I34" s="1488"/>
      <c r="J34" s="1488"/>
      <c r="K34" s="1488"/>
      <c r="L34" s="1488"/>
      <c r="M34" s="1488"/>
      <c r="N34" s="1488"/>
      <c r="O34" s="1488"/>
    </row>
    <row r="35" spans="2:15" s="396" customFormat="1" ht="29.25" customHeight="1" x14ac:dyDescent="0.25">
      <c r="B35" s="1488"/>
      <c r="C35" s="1488"/>
      <c r="D35" s="1488"/>
      <c r="E35" s="1488"/>
      <c r="F35" s="1488"/>
      <c r="G35" s="1488"/>
      <c r="H35" s="1488"/>
      <c r="I35" s="1488"/>
      <c r="J35" s="1488"/>
      <c r="K35" s="1488"/>
      <c r="L35" s="1488"/>
      <c r="M35" s="1488"/>
    </row>
    <row r="36" spans="2:15" s="396" customFormat="1" ht="4.5" customHeight="1" x14ac:dyDescent="0.25">
      <c r="B36" s="1487"/>
      <c r="C36" s="1487"/>
      <c r="D36" s="1487"/>
      <c r="E36" s="1326"/>
      <c r="F36" s="1326"/>
      <c r="G36" s="1326"/>
    </row>
    <row r="37" spans="2:15" s="396" customFormat="1" x14ac:dyDescent="0.25"/>
    <row r="38" spans="2:15" s="396" customFormat="1" x14ac:dyDescent="0.25"/>
    <row r="39" spans="2:15" s="396" customFormat="1" x14ac:dyDescent="0.25"/>
    <row r="40" spans="2:15" s="396" customFormat="1" x14ac:dyDescent="0.25"/>
    <row r="41" spans="2:15" s="396" customFormat="1" x14ac:dyDescent="0.25"/>
    <row r="42" spans="2:15" s="396"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53"/>
      <c r="C2" s="1453"/>
    </row>
    <row r="3" spans="1:53" s="345" customFormat="1" ht="4.5" customHeight="1" x14ac:dyDescent="0.25">
      <c r="B3" s="1454"/>
      <c r="C3" s="1454"/>
    </row>
    <row r="4" spans="1:53" s="345" customFormat="1" ht="17.25" customHeight="1" x14ac:dyDescent="0.25">
      <c r="A4" s="1455" t="s">
        <v>403</v>
      </c>
      <c r="B4" s="1455"/>
      <c r="C4" s="1455"/>
      <c r="D4" s="1455"/>
      <c r="E4" s="1455"/>
      <c r="F4" s="1455"/>
      <c r="G4" s="1455"/>
      <c r="H4" s="1455"/>
      <c r="I4" s="1455"/>
      <c r="J4" s="1455"/>
      <c r="K4" s="1455"/>
      <c r="L4" s="1455"/>
      <c r="M4" s="1455"/>
      <c r="N4" s="1455"/>
      <c r="O4" s="1455"/>
      <c r="P4" s="1455"/>
      <c r="Q4" s="1455"/>
      <c r="R4" s="1455"/>
      <c r="S4" s="1455"/>
      <c r="T4" s="1455"/>
      <c r="U4" s="1455"/>
      <c r="V4" s="1455"/>
      <c r="W4" s="1455"/>
      <c r="X4" s="1455"/>
      <c r="Y4" s="1455"/>
      <c r="Z4" s="1455"/>
      <c r="AA4" s="1455"/>
      <c r="AB4" s="1455"/>
      <c r="AC4" s="1455"/>
    </row>
    <row r="5" spans="1:53" s="345" customFormat="1" ht="17.25" customHeight="1" x14ac:dyDescent="0.25">
      <c r="B5" s="1456" t="str">
        <f>porsaad!$B$6</f>
        <v>Situación a 28 de febrero de 2026</v>
      </c>
      <c r="C5" s="1456"/>
      <c r="D5" s="1456"/>
      <c r="E5" s="1456"/>
      <c r="F5" s="1456"/>
      <c r="G5" s="1456"/>
      <c r="H5" s="1456"/>
      <c r="I5" s="1456"/>
      <c r="J5" s="1456"/>
      <c r="K5" s="1456"/>
      <c r="L5" s="1456"/>
      <c r="M5" s="1456"/>
      <c r="N5" s="1456"/>
      <c r="O5" s="1456"/>
      <c r="P5" s="1456"/>
      <c r="Q5" s="1456"/>
      <c r="R5" s="1456"/>
      <c r="S5" s="1456"/>
      <c r="T5" s="1456"/>
      <c r="U5" s="1456"/>
      <c r="V5" s="1456"/>
      <c r="W5" s="1456"/>
      <c r="X5" s="1456"/>
      <c r="Y5" s="1456"/>
      <c r="Z5" s="1456"/>
      <c r="AA5" s="1456"/>
      <c r="AB5" s="1456"/>
      <c r="AC5" s="1456"/>
    </row>
    <row r="6" spans="1:53" s="345" customFormat="1" ht="6" customHeight="1" x14ac:dyDescent="0.25"/>
    <row r="7" spans="1:53" s="322" customFormat="1" ht="12.75" customHeight="1" x14ac:dyDescent="0.25">
      <c r="A7" s="316"/>
      <c r="B7" s="1457" t="s">
        <v>12</v>
      </c>
      <c r="C7" s="317"/>
      <c r="D7" s="1460" t="s">
        <v>224</v>
      </c>
      <c r="E7" s="1461"/>
      <c r="F7" s="1461"/>
      <c r="G7" s="1461"/>
      <c r="H7" s="1461"/>
      <c r="I7" s="318"/>
      <c r="J7" s="1464"/>
      <c r="K7" s="1464"/>
      <c r="L7" s="1464"/>
      <c r="M7" s="1464"/>
      <c r="N7" s="1464"/>
      <c r="O7" s="1464"/>
      <c r="P7" s="318"/>
      <c r="Q7" s="1464"/>
      <c r="R7" s="1464"/>
      <c r="S7" s="1464"/>
      <c r="T7" s="1464"/>
      <c r="U7" s="1464"/>
      <c r="V7" s="1464"/>
      <c r="W7" s="318"/>
      <c r="X7" s="1464"/>
      <c r="Y7" s="1464"/>
      <c r="Z7" s="1464"/>
      <c r="AA7" s="1464"/>
      <c r="AB7" s="1464"/>
      <c r="AC7" s="1465"/>
      <c r="AD7" s="319"/>
      <c r="AE7" s="319"/>
      <c r="AF7" s="320"/>
      <c r="AG7" s="320"/>
      <c r="AH7" s="320"/>
      <c r="AI7" s="320"/>
      <c r="AJ7" s="320"/>
      <c r="AK7" s="320"/>
      <c r="AL7" s="321"/>
    </row>
    <row r="8" spans="1:53" s="322" customFormat="1" ht="33.75" customHeight="1" x14ac:dyDescent="0.25">
      <c r="A8" s="316"/>
      <c r="B8" s="1458"/>
      <c r="C8" s="317"/>
      <c r="D8" s="1462"/>
      <c r="E8" s="1463"/>
      <c r="F8" s="1463"/>
      <c r="G8" s="1463"/>
      <c r="H8" s="1463"/>
      <c r="I8" s="323"/>
      <c r="J8" s="1466" t="s">
        <v>225</v>
      </c>
      <c r="K8" s="1467"/>
      <c r="L8" s="1467"/>
      <c r="M8" s="1467"/>
      <c r="N8" s="1467"/>
      <c r="O8" s="1468"/>
      <c r="P8" s="317"/>
      <c r="Q8" s="1466" t="s">
        <v>226</v>
      </c>
      <c r="R8" s="1467"/>
      <c r="S8" s="1467"/>
      <c r="T8" s="1467"/>
      <c r="U8" s="1467"/>
      <c r="V8" s="1468"/>
      <c r="W8" s="317"/>
      <c r="X8" s="1466" t="s">
        <v>227</v>
      </c>
      <c r="Y8" s="1467"/>
      <c r="Z8" s="1467"/>
      <c r="AA8" s="1467"/>
      <c r="AB8" s="1467"/>
      <c r="AC8" s="1468"/>
      <c r="AD8" s="319"/>
      <c r="AE8" s="319"/>
      <c r="AF8" s="320"/>
      <c r="AG8" s="320"/>
      <c r="AH8" s="320"/>
      <c r="AI8" s="320"/>
      <c r="AJ8" s="320"/>
      <c r="AK8" s="320"/>
      <c r="AL8" s="321"/>
    </row>
    <row r="9" spans="1:53" s="322" customFormat="1" ht="21.75" customHeight="1" x14ac:dyDescent="0.25">
      <c r="A9" s="316"/>
      <c r="B9" s="1458"/>
      <c r="C9" s="317"/>
      <c r="D9" s="1469" t="s">
        <v>9</v>
      </c>
      <c r="E9" s="1470" t="s">
        <v>24</v>
      </c>
      <c r="F9" s="1471"/>
      <c r="G9" s="1470" t="s">
        <v>23</v>
      </c>
      <c r="H9" s="1472"/>
      <c r="I9" s="323"/>
      <c r="J9" s="1449" t="s">
        <v>9</v>
      </c>
      <c r="K9" s="1443" t="s">
        <v>219</v>
      </c>
      <c r="L9" s="1445" t="s">
        <v>24</v>
      </c>
      <c r="M9" s="1446"/>
      <c r="N9" s="1447" t="s">
        <v>23</v>
      </c>
      <c r="O9" s="1448"/>
      <c r="P9" s="317"/>
      <c r="Q9" s="1449" t="s">
        <v>9</v>
      </c>
      <c r="R9" s="1443" t="s">
        <v>219</v>
      </c>
      <c r="S9" s="1445" t="s">
        <v>24</v>
      </c>
      <c r="T9" s="1446"/>
      <c r="U9" s="1447" t="s">
        <v>23</v>
      </c>
      <c r="V9" s="1448"/>
      <c r="W9" s="317"/>
      <c r="X9" s="1449" t="s">
        <v>9</v>
      </c>
      <c r="Y9" s="1443" t="s">
        <v>219</v>
      </c>
      <c r="Z9" s="1445" t="s">
        <v>24</v>
      </c>
      <c r="AA9" s="1446"/>
      <c r="AB9" s="1447" t="s">
        <v>23</v>
      </c>
      <c r="AC9" s="1448"/>
      <c r="AD9" s="319"/>
      <c r="AE9" s="319"/>
      <c r="AF9" s="320"/>
      <c r="AG9" s="320"/>
      <c r="AH9" s="320"/>
      <c r="AI9" s="320"/>
      <c r="AJ9" s="320"/>
      <c r="AK9" s="320"/>
      <c r="AL9" s="321"/>
    </row>
    <row r="10" spans="1:53" s="322" customFormat="1" ht="36.75" customHeight="1" x14ac:dyDescent="0.25">
      <c r="A10" s="316"/>
      <c r="B10" s="1459"/>
      <c r="C10" s="317"/>
      <c r="D10" s="1450"/>
      <c r="E10" s="407" t="s">
        <v>9</v>
      </c>
      <c r="F10" s="403" t="s">
        <v>219</v>
      </c>
      <c r="G10" s="406" t="s">
        <v>9</v>
      </c>
      <c r="H10" s="886" t="s">
        <v>219</v>
      </c>
      <c r="I10" s="346"/>
      <c r="J10" s="1450"/>
      <c r="K10" s="1444"/>
      <c r="L10" s="404" t="s">
        <v>9</v>
      </c>
      <c r="M10" s="403" t="s">
        <v>220</v>
      </c>
      <c r="N10" s="407" t="s">
        <v>9</v>
      </c>
      <c r="O10" s="402" t="s">
        <v>220</v>
      </c>
      <c r="P10" s="347"/>
      <c r="Q10" s="1450"/>
      <c r="R10" s="1444"/>
      <c r="S10" s="404" t="s">
        <v>9</v>
      </c>
      <c r="T10" s="403" t="s">
        <v>220</v>
      </c>
      <c r="U10" s="407" t="s">
        <v>9</v>
      </c>
      <c r="V10" s="402" t="s">
        <v>220</v>
      </c>
      <c r="W10" s="347"/>
      <c r="X10" s="1450"/>
      <c r="Y10" s="144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83691</v>
      </c>
      <c r="E12" s="352">
        <f>L12+S12+Z12</f>
        <v>49012</v>
      </c>
      <c r="F12" s="353">
        <f>E12/$D12*100</f>
        <v>58.563047400556812</v>
      </c>
      <c r="G12" s="352">
        <f>N12+U12+AB12</f>
        <v>34679</v>
      </c>
      <c r="H12" s="354">
        <f>G12/$D12*100</f>
        <v>41.436952599443188</v>
      </c>
      <c r="I12" s="350"/>
      <c r="J12" s="355">
        <f>L12+N12</f>
        <v>29994</v>
      </c>
      <c r="K12" s="356">
        <f>J12/$D12*100</f>
        <v>35.838979101695521</v>
      </c>
      <c r="L12" s="357">
        <v>11609</v>
      </c>
      <c r="M12" s="353">
        <v>38.704407548176299</v>
      </c>
      <c r="N12" s="357">
        <v>18385</v>
      </c>
      <c r="O12" s="358">
        <v>61.295592451823701</v>
      </c>
      <c r="P12" s="350"/>
      <c r="Q12" s="355">
        <v>14767</v>
      </c>
      <c r="R12" s="356">
        <v>17.64466908030732</v>
      </c>
      <c r="S12" s="357">
        <v>8396</v>
      </c>
      <c r="T12" s="353">
        <v>56.856504367847229</v>
      </c>
      <c r="U12" s="357">
        <v>6371</v>
      </c>
      <c r="V12" s="358">
        <v>43.143495632152771</v>
      </c>
      <c r="W12" s="350"/>
      <c r="X12" s="355">
        <v>38930</v>
      </c>
      <c r="Y12" s="356">
        <v>46.516351817997155</v>
      </c>
      <c r="Z12" s="357">
        <v>29007</v>
      </c>
      <c r="AA12" s="353">
        <v>74.510660159260212</v>
      </c>
      <c r="AB12" s="357">
        <v>9923</v>
      </c>
      <c r="AC12" s="358">
        <f t="shared" ref="AC12:AC29" si="0">AB12/$X12*100</f>
        <v>25.489339840739788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14294</v>
      </c>
      <c r="E13" s="365">
        <f t="shared" ref="E13:E29" si="2">L13+S13+Z13</f>
        <v>9496</v>
      </c>
      <c r="F13" s="366">
        <f t="shared" ref="F13:H29" si="3">E13/$D13*100</f>
        <v>66.43346858821883</v>
      </c>
      <c r="G13" s="365">
        <f t="shared" ref="G13:G29" si="4">N13+U13+AB13</f>
        <v>4798</v>
      </c>
      <c r="H13" s="367">
        <f t="shared" si="3"/>
        <v>33.566531411781163</v>
      </c>
      <c r="I13" s="350"/>
      <c r="J13" s="368">
        <f t="shared" ref="J13:J29" si="5">L13+N13</f>
        <v>2605</v>
      </c>
      <c r="K13" s="369">
        <f t="shared" ref="K13:K29" si="6">J13/$D13*100</f>
        <v>18.224429830698195</v>
      </c>
      <c r="L13" s="370">
        <v>1049</v>
      </c>
      <c r="M13" s="371">
        <v>40.268714011516316</v>
      </c>
      <c r="N13" s="370">
        <v>1556</v>
      </c>
      <c r="O13" s="372">
        <v>59.731285988483684</v>
      </c>
      <c r="P13" s="350"/>
      <c r="Q13" s="368">
        <v>2160</v>
      </c>
      <c r="R13" s="369">
        <v>15.111235483419616</v>
      </c>
      <c r="S13" s="370">
        <v>1253</v>
      </c>
      <c r="T13" s="371">
        <v>58.00925925925926</v>
      </c>
      <c r="U13" s="370">
        <v>907</v>
      </c>
      <c r="V13" s="372">
        <v>41.99074074074074</v>
      </c>
      <c r="W13" s="350"/>
      <c r="X13" s="368">
        <v>9529</v>
      </c>
      <c r="Y13" s="369">
        <v>66.664334685882181</v>
      </c>
      <c r="Z13" s="370">
        <v>7194</v>
      </c>
      <c r="AA13" s="371">
        <v>75.495854759156259</v>
      </c>
      <c r="AB13" s="370">
        <v>2335</v>
      </c>
      <c r="AC13" s="372">
        <f t="shared" si="0"/>
        <v>24.504145240843737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7385</v>
      </c>
      <c r="E14" s="365">
        <f t="shared" si="2"/>
        <v>4868</v>
      </c>
      <c r="F14" s="366">
        <f t="shared" si="3"/>
        <v>65.917400135409608</v>
      </c>
      <c r="G14" s="365">
        <f t="shared" si="4"/>
        <v>2517</v>
      </c>
      <c r="H14" s="367">
        <f t="shared" si="3"/>
        <v>34.082599864590385</v>
      </c>
      <c r="I14" s="350"/>
      <c r="J14" s="368">
        <f t="shared" si="5"/>
        <v>1779</v>
      </c>
      <c r="K14" s="369">
        <f t="shared" si="6"/>
        <v>24.089370345294515</v>
      </c>
      <c r="L14" s="370">
        <v>724</v>
      </c>
      <c r="M14" s="371">
        <v>40.697020798201237</v>
      </c>
      <c r="N14" s="370">
        <v>1055</v>
      </c>
      <c r="O14" s="372">
        <v>59.302979201798763</v>
      </c>
      <c r="P14" s="350"/>
      <c r="Q14" s="368">
        <v>1367</v>
      </c>
      <c r="R14" s="369">
        <v>18.510494245091401</v>
      </c>
      <c r="S14" s="370">
        <v>790</v>
      </c>
      <c r="T14" s="371">
        <v>57.790782735918064</v>
      </c>
      <c r="U14" s="370">
        <v>577</v>
      </c>
      <c r="V14" s="372">
        <v>42.209217264081936</v>
      </c>
      <c r="W14" s="350"/>
      <c r="X14" s="368">
        <v>4239</v>
      </c>
      <c r="Y14" s="369">
        <v>57.40013540961408</v>
      </c>
      <c r="Z14" s="370">
        <v>3354</v>
      </c>
      <c r="AA14" s="371">
        <v>79.122434536447273</v>
      </c>
      <c r="AB14" s="370">
        <v>885</v>
      </c>
      <c r="AC14" s="372">
        <f t="shared" si="0"/>
        <v>20.877565463552724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8776</v>
      </c>
      <c r="E15" s="365">
        <f t="shared" si="2"/>
        <v>5497</v>
      </c>
      <c r="F15" s="366">
        <f t="shared" si="3"/>
        <v>62.636736554238837</v>
      </c>
      <c r="G15" s="365">
        <f t="shared" si="4"/>
        <v>3279</v>
      </c>
      <c r="H15" s="367">
        <f t="shared" si="3"/>
        <v>37.36326344576117</v>
      </c>
      <c r="I15" s="350"/>
      <c r="J15" s="368">
        <f t="shared" si="5"/>
        <v>2088</v>
      </c>
      <c r="K15" s="369">
        <f t="shared" si="6"/>
        <v>23.792160437556973</v>
      </c>
      <c r="L15" s="370">
        <v>790</v>
      </c>
      <c r="M15" s="371">
        <v>37.835249042145591</v>
      </c>
      <c r="N15" s="370">
        <v>1298</v>
      </c>
      <c r="O15" s="372">
        <v>62.164750957854409</v>
      </c>
      <c r="P15" s="350"/>
      <c r="Q15" s="368">
        <v>1524</v>
      </c>
      <c r="R15" s="369">
        <v>17.365542388331814</v>
      </c>
      <c r="S15" s="370">
        <v>862</v>
      </c>
      <c r="T15" s="371">
        <v>56.56167979002624</v>
      </c>
      <c r="U15" s="370">
        <v>662</v>
      </c>
      <c r="V15" s="372">
        <v>43.438320209973753</v>
      </c>
      <c r="W15" s="350"/>
      <c r="X15" s="368">
        <v>5164</v>
      </c>
      <c r="Y15" s="369">
        <v>58.842297174111216</v>
      </c>
      <c r="Z15" s="370">
        <v>3845</v>
      </c>
      <c r="AA15" s="371">
        <v>74.457784663051896</v>
      </c>
      <c r="AB15" s="370">
        <v>1319</v>
      </c>
      <c r="AC15" s="372">
        <f t="shared" si="0"/>
        <v>25.542215336948104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24303</v>
      </c>
      <c r="E16" s="365">
        <f t="shared" si="2"/>
        <v>14764</v>
      </c>
      <c r="F16" s="366">
        <f t="shared" si="3"/>
        <v>60.749701682919799</v>
      </c>
      <c r="G16" s="365">
        <f t="shared" si="4"/>
        <v>9539</v>
      </c>
      <c r="H16" s="367">
        <f t="shared" si="3"/>
        <v>39.250298317080194</v>
      </c>
      <c r="I16" s="350"/>
      <c r="J16" s="368">
        <f t="shared" si="5"/>
        <v>7049</v>
      </c>
      <c r="K16" s="369">
        <f t="shared" si="6"/>
        <v>29.004649631732711</v>
      </c>
      <c r="L16" s="370">
        <v>2854</v>
      </c>
      <c r="M16" s="371">
        <v>40.48801248404029</v>
      </c>
      <c r="N16" s="370">
        <v>4195</v>
      </c>
      <c r="O16" s="372">
        <v>59.51198751595971</v>
      </c>
      <c r="P16" s="350"/>
      <c r="Q16" s="368">
        <v>4841</v>
      </c>
      <c r="R16" s="369">
        <v>19.919351520388428</v>
      </c>
      <c r="S16" s="370">
        <v>2772</v>
      </c>
      <c r="T16" s="371">
        <v>57.260896508985745</v>
      </c>
      <c r="U16" s="370">
        <v>2069</v>
      </c>
      <c r="V16" s="372">
        <v>42.739103491014255</v>
      </c>
      <c r="W16" s="350"/>
      <c r="X16" s="368">
        <v>12413</v>
      </c>
      <c r="Y16" s="369">
        <v>51.075998847878864</v>
      </c>
      <c r="Z16" s="370">
        <v>9138</v>
      </c>
      <c r="AA16" s="371">
        <v>73.616369934745833</v>
      </c>
      <c r="AB16" s="370">
        <v>3275</v>
      </c>
      <c r="AC16" s="372">
        <f t="shared" si="0"/>
        <v>26.38363006525417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4895</v>
      </c>
      <c r="E17" s="375">
        <f t="shared" si="2"/>
        <v>3115</v>
      </c>
      <c r="F17" s="376">
        <f t="shared" si="3"/>
        <v>63.636363636363633</v>
      </c>
      <c r="G17" s="375">
        <f t="shared" si="4"/>
        <v>1780</v>
      </c>
      <c r="H17" s="367">
        <f t="shared" si="3"/>
        <v>36.363636363636367</v>
      </c>
      <c r="I17" s="350"/>
      <c r="J17" s="377">
        <f t="shared" si="5"/>
        <v>1280</v>
      </c>
      <c r="K17" s="378">
        <f t="shared" si="6"/>
        <v>26.149131767109296</v>
      </c>
      <c r="L17" s="375">
        <v>510</v>
      </c>
      <c r="M17" s="376">
        <v>39.84375</v>
      </c>
      <c r="N17" s="375">
        <v>770</v>
      </c>
      <c r="O17" s="372">
        <v>60.15625</v>
      </c>
      <c r="P17" s="350"/>
      <c r="Q17" s="377">
        <v>878</v>
      </c>
      <c r="R17" s="378">
        <v>17.936670071501531</v>
      </c>
      <c r="S17" s="375">
        <v>483</v>
      </c>
      <c r="T17" s="376">
        <v>55.011389521640083</v>
      </c>
      <c r="U17" s="375">
        <v>395</v>
      </c>
      <c r="V17" s="372">
        <v>44.988610478359909</v>
      </c>
      <c r="W17" s="350"/>
      <c r="X17" s="377">
        <v>2737</v>
      </c>
      <c r="Y17" s="378">
        <v>55.914198161389173</v>
      </c>
      <c r="Z17" s="375">
        <v>2122</v>
      </c>
      <c r="AA17" s="376">
        <v>77.530142491779316</v>
      </c>
      <c r="AB17" s="375">
        <v>615</v>
      </c>
      <c r="AC17" s="372">
        <f t="shared" si="0"/>
        <v>22.469857508220681</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33908</v>
      </c>
      <c r="E18" s="365">
        <f t="shared" si="2"/>
        <v>22193</v>
      </c>
      <c r="F18" s="366">
        <f t="shared" si="3"/>
        <v>65.450631119499832</v>
      </c>
      <c r="G18" s="365">
        <f t="shared" si="4"/>
        <v>11715</v>
      </c>
      <c r="H18" s="367">
        <f t="shared" si="3"/>
        <v>34.549368880500175</v>
      </c>
      <c r="I18" s="350"/>
      <c r="J18" s="368">
        <f t="shared" si="5"/>
        <v>6649</v>
      </c>
      <c r="K18" s="369">
        <f t="shared" si="6"/>
        <v>19.608941842633008</v>
      </c>
      <c r="L18" s="370">
        <v>2702</v>
      </c>
      <c r="M18" s="371">
        <v>40.63768987817717</v>
      </c>
      <c r="N18" s="370">
        <v>3947</v>
      </c>
      <c r="O18" s="372">
        <v>59.362310121822823</v>
      </c>
      <c r="P18" s="350"/>
      <c r="Q18" s="368">
        <v>5055</v>
      </c>
      <c r="R18" s="369">
        <v>14.907986315913648</v>
      </c>
      <c r="S18" s="370">
        <v>2779</v>
      </c>
      <c r="T18" s="371">
        <v>54.975272007912956</v>
      </c>
      <c r="U18" s="370">
        <v>2276</v>
      </c>
      <c r="V18" s="372">
        <v>45.024727992087044</v>
      </c>
      <c r="W18" s="350"/>
      <c r="X18" s="368">
        <v>22204</v>
      </c>
      <c r="Y18" s="369">
        <v>65.483071841453338</v>
      </c>
      <c r="Z18" s="370">
        <v>16712</v>
      </c>
      <c r="AA18" s="371">
        <v>75.265717888668703</v>
      </c>
      <c r="AB18" s="370">
        <v>5492</v>
      </c>
      <c r="AC18" s="372">
        <f t="shared" si="0"/>
        <v>24.734282111331289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25062</v>
      </c>
      <c r="E19" s="365">
        <f t="shared" si="2"/>
        <v>15926</v>
      </c>
      <c r="F19" s="366">
        <f t="shared" si="3"/>
        <v>63.546404915808793</v>
      </c>
      <c r="G19" s="365">
        <f t="shared" si="4"/>
        <v>9136</v>
      </c>
      <c r="H19" s="367">
        <f t="shared" si="3"/>
        <v>36.453595084191207</v>
      </c>
      <c r="I19" s="350"/>
      <c r="J19" s="368">
        <f t="shared" si="5"/>
        <v>5622</v>
      </c>
      <c r="K19" s="369">
        <f t="shared" si="6"/>
        <v>22.432367728034475</v>
      </c>
      <c r="L19" s="370">
        <v>2148</v>
      </c>
      <c r="M19" s="371">
        <v>38.207043756670224</v>
      </c>
      <c r="N19" s="370">
        <v>3474</v>
      </c>
      <c r="O19" s="372">
        <v>61.792956243329776</v>
      </c>
      <c r="P19" s="350"/>
      <c r="Q19" s="368">
        <v>3665</v>
      </c>
      <c r="R19" s="369">
        <v>14.623733141808316</v>
      </c>
      <c r="S19" s="370">
        <v>2107</v>
      </c>
      <c r="T19" s="371">
        <v>57.489768076398363</v>
      </c>
      <c r="U19" s="370">
        <v>1558</v>
      </c>
      <c r="V19" s="372">
        <v>42.510231923601637</v>
      </c>
      <c r="W19" s="350"/>
      <c r="X19" s="368">
        <v>15775</v>
      </c>
      <c r="Y19" s="369">
        <v>62.943899130157213</v>
      </c>
      <c r="Z19" s="370">
        <v>11671</v>
      </c>
      <c r="AA19" s="371">
        <v>73.984152139461173</v>
      </c>
      <c r="AB19" s="370">
        <v>4104</v>
      </c>
      <c r="AC19" s="372">
        <f t="shared" si="0"/>
        <v>26.015847860538827</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49267</v>
      </c>
      <c r="E20" s="365">
        <f t="shared" si="2"/>
        <v>30754</v>
      </c>
      <c r="F20" s="366">
        <f t="shared" si="3"/>
        <v>62.423122982929748</v>
      </c>
      <c r="G20" s="365">
        <f t="shared" si="4"/>
        <v>18513</v>
      </c>
      <c r="H20" s="367">
        <f t="shared" si="3"/>
        <v>37.576877017070245</v>
      </c>
      <c r="I20" s="350"/>
      <c r="J20" s="368">
        <f t="shared" si="5"/>
        <v>13975</v>
      </c>
      <c r="K20" s="369">
        <f t="shared" si="6"/>
        <v>28.365843262224207</v>
      </c>
      <c r="L20" s="370">
        <v>5616</v>
      </c>
      <c r="M20" s="371">
        <v>40.186046511627907</v>
      </c>
      <c r="N20" s="370">
        <v>8359</v>
      </c>
      <c r="O20" s="372">
        <v>59.813953488372093</v>
      </c>
      <c r="P20" s="350"/>
      <c r="Q20" s="368">
        <v>7776</v>
      </c>
      <c r="R20" s="369">
        <v>15.783384415531696</v>
      </c>
      <c r="S20" s="370">
        <v>4367</v>
      </c>
      <c r="T20" s="371">
        <v>56.159979423868315</v>
      </c>
      <c r="U20" s="370">
        <v>3409</v>
      </c>
      <c r="V20" s="372">
        <v>43.840020576131685</v>
      </c>
      <c r="W20" s="350"/>
      <c r="X20" s="368">
        <v>27516</v>
      </c>
      <c r="Y20" s="369">
        <v>55.850772322244104</v>
      </c>
      <c r="Z20" s="370">
        <v>20771</v>
      </c>
      <c r="AA20" s="371">
        <v>75.486989387992438</v>
      </c>
      <c r="AB20" s="370">
        <v>6745</v>
      </c>
      <c r="AC20" s="372">
        <f t="shared" si="0"/>
        <v>24.513010612007559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49502</v>
      </c>
      <c r="E21" s="365">
        <f t="shared" si="2"/>
        <v>32072</v>
      </c>
      <c r="F21" s="366">
        <f t="shared" si="3"/>
        <v>64.789301442365968</v>
      </c>
      <c r="G21" s="365">
        <f t="shared" si="4"/>
        <v>17430</v>
      </c>
      <c r="H21" s="367">
        <f t="shared" si="3"/>
        <v>35.210698557634032</v>
      </c>
      <c r="I21" s="350"/>
      <c r="J21" s="368">
        <f t="shared" si="5"/>
        <v>10460</v>
      </c>
      <c r="K21" s="369">
        <f t="shared" si="6"/>
        <v>21.130459375378774</v>
      </c>
      <c r="L21" s="370">
        <v>4276</v>
      </c>
      <c r="M21" s="371">
        <v>40.879541108986615</v>
      </c>
      <c r="N21" s="370">
        <v>6184</v>
      </c>
      <c r="O21" s="372">
        <v>59.120458891013385</v>
      </c>
      <c r="P21" s="350"/>
      <c r="Q21" s="368">
        <v>8774</v>
      </c>
      <c r="R21" s="369">
        <v>17.724536382368388</v>
      </c>
      <c r="S21" s="370">
        <v>4967</v>
      </c>
      <c r="T21" s="371">
        <v>56.610439936175062</v>
      </c>
      <c r="U21" s="370">
        <v>3807</v>
      </c>
      <c r="V21" s="372">
        <v>43.389560063824938</v>
      </c>
      <c r="W21" s="350"/>
      <c r="X21" s="368">
        <v>30268</v>
      </c>
      <c r="Y21" s="369">
        <v>61.145004242252845</v>
      </c>
      <c r="Z21" s="370">
        <v>22829</v>
      </c>
      <c r="AA21" s="371">
        <v>75.422888859521606</v>
      </c>
      <c r="AB21" s="370">
        <v>7439</v>
      </c>
      <c r="AC21" s="372">
        <f t="shared" si="0"/>
        <v>24.577111140478394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12925</v>
      </c>
      <c r="E22" s="365">
        <f t="shared" si="2"/>
        <v>8385</v>
      </c>
      <c r="F22" s="366">
        <f t="shared" si="3"/>
        <v>64.874274661508707</v>
      </c>
      <c r="G22" s="365">
        <f t="shared" si="4"/>
        <v>4540</v>
      </c>
      <c r="H22" s="367">
        <f t="shared" si="3"/>
        <v>35.1257253384913</v>
      </c>
      <c r="I22" s="350"/>
      <c r="J22" s="368">
        <f t="shared" si="5"/>
        <v>2774</v>
      </c>
      <c r="K22" s="369">
        <f t="shared" si="6"/>
        <v>21.462282398452611</v>
      </c>
      <c r="L22" s="370">
        <v>1113</v>
      </c>
      <c r="M22" s="371">
        <v>40.122566690699351</v>
      </c>
      <c r="N22" s="370">
        <v>1661</v>
      </c>
      <c r="O22" s="372">
        <v>59.877433309300656</v>
      </c>
      <c r="P22" s="350"/>
      <c r="Q22" s="368">
        <v>2029</v>
      </c>
      <c r="R22" s="369">
        <v>15.698259187620888</v>
      </c>
      <c r="S22" s="370">
        <v>1133</v>
      </c>
      <c r="T22" s="371">
        <v>55.840315426318391</v>
      </c>
      <c r="U22" s="370">
        <v>896</v>
      </c>
      <c r="V22" s="372">
        <v>44.159684573681616</v>
      </c>
      <c r="W22" s="350"/>
      <c r="X22" s="368">
        <v>8122</v>
      </c>
      <c r="Y22" s="369">
        <v>62.839458413926494</v>
      </c>
      <c r="Z22" s="370">
        <v>6139</v>
      </c>
      <c r="AA22" s="371">
        <v>75.584831322334395</v>
      </c>
      <c r="AB22" s="370">
        <v>1983</v>
      </c>
      <c r="AC22" s="372">
        <f t="shared" si="0"/>
        <v>24.415168677665598</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27661</v>
      </c>
      <c r="E23" s="365">
        <f t="shared" si="2"/>
        <v>18637</v>
      </c>
      <c r="F23" s="366">
        <f t="shared" si="3"/>
        <v>67.376450598315316</v>
      </c>
      <c r="G23" s="365">
        <f t="shared" si="4"/>
        <v>9024</v>
      </c>
      <c r="H23" s="367">
        <f t="shared" si="3"/>
        <v>32.623549401684684</v>
      </c>
      <c r="I23" s="350"/>
      <c r="J23" s="368">
        <f t="shared" si="5"/>
        <v>5301</v>
      </c>
      <c r="K23" s="369">
        <f t="shared" si="6"/>
        <v>19.164166154513577</v>
      </c>
      <c r="L23" s="370">
        <v>2259</v>
      </c>
      <c r="M23" s="371">
        <v>42.614601018675721</v>
      </c>
      <c r="N23" s="370">
        <v>3042</v>
      </c>
      <c r="O23" s="372">
        <v>57.385398981324279</v>
      </c>
      <c r="P23" s="350"/>
      <c r="Q23" s="368">
        <v>4367</v>
      </c>
      <c r="R23" s="369">
        <v>15.787570948266513</v>
      </c>
      <c r="S23" s="370">
        <v>2426</v>
      </c>
      <c r="T23" s="371">
        <v>55.553011220517526</v>
      </c>
      <c r="U23" s="370">
        <v>1941</v>
      </c>
      <c r="V23" s="372">
        <v>44.446988779482481</v>
      </c>
      <c r="W23" s="350"/>
      <c r="X23" s="368">
        <v>17993</v>
      </c>
      <c r="Y23" s="369">
        <v>65.048262897219914</v>
      </c>
      <c r="Z23" s="370">
        <v>13952</v>
      </c>
      <c r="AA23" s="371">
        <v>77.541266047907527</v>
      </c>
      <c r="AB23" s="370">
        <v>4041</v>
      </c>
      <c r="AC23" s="372">
        <f t="shared" si="0"/>
        <v>22.45873395209248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69659</v>
      </c>
      <c r="E24" s="365">
        <f t="shared" si="2"/>
        <v>45754</v>
      </c>
      <c r="F24" s="366">
        <f t="shared" si="3"/>
        <v>65.682826339740743</v>
      </c>
      <c r="G24" s="365">
        <f t="shared" si="4"/>
        <v>23905</v>
      </c>
      <c r="H24" s="367">
        <f t="shared" si="3"/>
        <v>34.317173660259265</v>
      </c>
      <c r="I24" s="350"/>
      <c r="J24" s="368">
        <f t="shared" si="5"/>
        <v>17051</v>
      </c>
      <c r="K24" s="369">
        <f t="shared" si="6"/>
        <v>24.477813347880389</v>
      </c>
      <c r="L24" s="370">
        <v>7972</v>
      </c>
      <c r="M24" s="371">
        <v>46.753856078822359</v>
      </c>
      <c r="N24" s="370">
        <v>9079</v>
      </c>
      <c r="O24" s="372">
        <v>53.246143921177648</v>
      </c>
      <c r="P24" s="350"/>
      <c r="Q24" s="368">
        <v>10396</v>
      </c>
      <c r="R24" s="369">
        <v>14.924130406695474</v>
      </c>
      <c r="S24" s="370">
        <v>6080</v>
      </c>
      <c r="T24" s="371">
        <v>58.484032320123127</v>
      </c>
      <c r="U24" s="370">
        <v>4316</v>
      </c>
      <c r="V24" s="372">
        <v>41.515967679876873</v>
      </c>
      <c r="W24" s="350"/>
      <c r="X24" s="368">
        <v>42212</v>
      </c>
      <c r="Y24" s="369">
        <v>60.598056245424139</v>
      </c>
      <c r="Z24" s="370">
        <v>31702</v>
      </c>
      <c r="AA24" s="371">
        <v>75.101866767743772</v>
      </c>
      <c r="AB24" s="370">
        <v>10510</v>
      </c>
      <c r="AC24" s="372">
        <f t="shared" si="0"/>
        <v>24.898133232256232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16158</v>
      </c>
      <c r="E25" s="365">
        <f t="shared" si="2"/>
        <v>8933</v>
      </c>
      <c r="F25" s="366">
        <f t="shared" si="3"/>
        <v>55.285307587572717</v>
      </c>
      <c r="G25" s="365">
        <f t="shared" si="4"/>
        <v>7225</v>
      </c>
      <c r="H25" s="367">
        <f t="shared" si="3"/>
        <v>44.714692412427283</v>
      </c>
      <c r="I25" s="350"/>
      <c r="J25" s="368">
        <f t="shared" si="5"/>
        <v>5809</v>
      </c>
      <c r="K25" s="369">
        <f t="shared" si="6"/>
        <v>35.951231588067827</v>
      </c>
      <c r="L25" s="370">
        <v>2030</v>
      </c>
      <c r="M25" s="371">
        <v>34.945773799276985</v>
      </c>
      <c r="N25" s="370">
        <v>3779</v>
      </c>
      <c r="O25" s="372">
        <v>65.054226200723022</v>
      </c>
      <c r="P25" s="350"/>
      <c r="Q25" s="368">
        <v>2441</v>
      </c>
      <c r="R25" s="369">
        <v>15.107067706399308</v>
      </c>
      <c r="S25" s="370">
        <v>1291</v>
      </c>
      <c r="T25" s="371">
        <v>52.888160589922165</v>
      </c>
      <c r="U25" s="370">
        <v>1150</v>
      </c>
      <c r="V25" s="372">
        <v>47.111839410077835</v>
      </c>
      <c r="W25" s="350"/>
      <c r="X25" s="368">
        <v>7908</v>
      </c>
      <c r="Y25" s="369">
        <v>48.941700705532867</v>
      </c>
      <c r="Z25" s="370">
        <v>5612</v>
      </c>
      <c r="AA25" s="371">
        <v>70.966110268082943</v>
      </c>
      <c r="AB25" s="370">
        <v>2296</v>
      </c>
      <c r="AC25" s="372">
        <f t="shared" si="0"/>
        <v>29.033889731917046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3236</v>
      </c>
      <c r="E26" s="380">
        <f t="shared" si="2"/>
        <v>2185</v>
      </c>
      <c r="F26" s="381">
        <f t="shared" si="3"/>
        <v>67.521631644004941</v>
      </c>
      <c r="G26" s="380">
        <f t="shared" si="4"/>
        <v>1051</v>
      </c>
      <c r="H26" s="367">
        <f t="shared" si="3"/>
        <v>32.478368355995059</v>
      </c>
      <c r="I26" s="350"/>
      <c r="J26" s="377">
        <f t="shared" si="5"/>
        <v>654</v>
      </c>
      <c r="K26" s="378">
        <f t="shared" si="6"/>
        <v>20.210135970333745</v>
      </c>
      <c r="L26" s="375">
        <v>303</v>
      </c>
      <c r="M26" s="376">
        <v>46.330275229357795</v>
      </c>
      <c r="N26" s="375">
        <v>351</v>
      </c>
      <c r="O26" s="372">
        <v>53.669724770642205</v>
      </c>
      <c r="P26" s="350"/>
      <c r="Q26" s="377">
        <v>484</v>
      </c>
      <c r="R26" s="378">
        <v>14.956736711990112</v>
      </c>
      <c r="S26" s="375">
        <v>274</v>
      </c>
      <c r="T26" s="376">
        <v>56.611570247933884</v>
      </c>
      <c r="U26" s="375">
        <v>210</v>
      </c>
      <c r="V26" s="372">
        <v>43.388429752066116</v>
      </c>
      <c r="W26" s="350"/>
      <c r="X26" s="377">
        <v>2098</v>
      </c>
      <c r="Y26" s="378">
        <v>64.833127317676144</v>
      </c>
      <c r="Z26" s="375">
        <v>1608</v>
      </c>
      <c r="AA26" s="376">
        <v>76.644423260247848</v>
      </c>
      <c r="AB26" s="375">
        <v>490</v>
      </c>
      <c r="AC26" s="372">
        <f t="shared" si="0"/>
        <v>23.355576739752145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19196</v>
      </c>
      <c r="E27" s="380">
        <f t="shared" si="2"/>
        <v>12810</v>
      </c>
      <c r="F27" s="381">
        <f t="shared" si="3"/>
        <v>66.732652635965835</v>
      </c>
      <c r="G27" s="380">
        <f t="shared" si="4"/>
        <v>6386</v>
      </c>
      <c r="H27" s="367">
        <f t="shared" si="3"/>
        <v>33.267347364034173</v>
      </c>
      <c r="I27" s="350"/>
      <c r="J27" s="377">
        <f t="shared" si="5"/>
        <v>3499</v>
      </c>
      <c r="K27" s="378">
        <f t="shared" si="6"/>
        <v>18.227755782454675</v>
      </c>
      <c r="L27" s="375">
        <v>1438</v>
      </c>
      <c r="M27" s="376">
        <v>41.097456416118895</v>
      </c>
      <c r="N27" s="375">
        <v>2061</v>
      </c>
      <c r="O27" s="372">
        <v>58.902543583881105</v>
      </c>
      <c r="P27" s="350"/>
      <c r="Q27" s="377">
        <v>2958</v>
      </c>
      <c r="R27" s="378">
        <v>15.409460304230048</v>
      </c>
      <c r="S27" s="375">
        <v>1668</v>
      </c>
      <c r="T27" s="376">
        <v>56.3894523326572</v>
      </c>
      <c r="U27" s="375">
        <v>1290</v>
      </c>
      <c r="V27" s="372">
        <v>43.6105476673428</v>
      </c>
      <c r="W27" s="350"/>
      <c r="X27" s="377">
        <v>12739</v>
      </c>
      <c r="Y27" s="378">
        <v>66.362783913315269</v>
      </c>
      <c r="Z27" s="375">
        <v>9704</v>
      </c>
      <c r="AA27" s="376">
        <v>76.175523981474214</v>
      </c>
      <c r="AB27" s="375">
        <v>3035</v>
      </c>
      <c r="AC27" s="372">
        <f t="shared" si="0"/>
        <v>23.824476018525786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2263</v>
      </c>
      <c r="E28" s="380">
        <f t="shared" si="2"/>
        <v>1436</v>
      </c>
      <c r="F28" s="381">
        <f t="shared" si="3"/>
        <v>63.455589924878474</v>
      </c>
      <c r="G28" s="380">
        <f t="shared" si="4"/>
        <v>827</v>
      </c>
      <c r="H28" s="382">
        <f t="shared" si="3"/>
        <v>36.544410075121519</v>
      </c>
      <c r="I28" s="350"/>
      <c r="J28" s="377">
        <f t="shared" si="5"/>
        <v>521</v>
      </c>
      <c r="K28" s="378">
        <f t="shared" si="6"/>
        <v>23.022536456031816</v>
      </c>
      <c r="L28" s="375">
        <v>223</v>
      </c>
      <c r="M28" s="376">
        <v>42.802303262955853</v>
      </c>
      <c r="N28" s="375">
        <v>298</v>
      </c>
      <c r="O28" s="383">
        <v>57.197696737044147</v>
      </c>
      <c r="P28" s="350"/>
      <c r="Q28" s="377">
        <v>340</v>
      </c>
      <c r="R28" s="378">
        <v>15.024304021210783</v>
      </c>
      <c r="S28" s="375">
        <v>183</v>
      </c>
      <c r="T28" s="376">
        <v>53.823529411764703</v>
      </c>
      <c r="U28" s="375">
        <v>157</v>
      </c>
      <c r="V28" s="383">
        <v>46.176470588235297</v>
      </c>
      <c r="W28" s="350"/>
      <c r="X28" s="377">
        <v>1402</v>
      </c>
      <c r="Y28" s="378">
        <v>61.953159522757403</v>
      </c>
      <c r="Z28" s="375">
        <v>1030</v>
      </c>
      <c r="AA28" s="376">
        <v>73.466476462196866</v>
      </c>
      <c r="AB28" s="375">
        <v>372</v>
      </c>
      <c r="AC28" s="383">
        <f t="shared" si="0"/>
        <v>26.533523537803138</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1310</v>
      </c>
      <c r="E29" s="386">
        <f t="shared" si="2"/>
        <v>697</v>
      </c>
      <c r="F29" s="387">
        <f t="shared" si="3"/>
        <v>53.206106870229007</v>
      </c>
      <c r="G29" s="386">
        <f t="shared" si="4"/>
        <v>613</v>
      </c>
      <c r="H29" s="388">
        <f t="shared" si="3"/>
        <v>46.793893129770993</v>
      </c>
      <c r="I29" s="350"/>
      <c r="J29" s="389">
        <f t="shared" si="5"/>
        <v>692</v>
      </c>
      <c r="K29" s="390">
        <f t="shared" si="6"/>
        <v>52.824427480916029</v>
      </c>
      <c r="L29" s="391">
        <v>260</v>
      </c>
      <c r="M29" s="392">
        <v>37.572254335260112</v>
      </c>
      <c r="N29" s="391">
        <v>432</v>
      </c>
      <c r="O29" s="393">
        <v>62.427745664739888</v>
      </c>
      <c r="P29" s="350"/>
      <c r="Q29" s="389">
        <v>206</v>
      </c>
      <c r="R29" s="390">
        <v>15.725190839694655</v>
      </c>
      <c r="S29" s="391">
        <v>128</v>
      </c>
      <c r="T29" s="392">
        <v>62.135922330097081</v>
      </c>
      <c r="U29" s="391">
        <v>78</v>
      </c>
      <c r="V29" s="393">
        <v>37.864077669902912</v>
      </c>
      <c r="W29" s="350"/>
      <c r="X29" s="389">
        <v>412</v>
      </c>
      <c r="Y29" s="390">
        <v>31.450381679389309</v>
      </c>
      <c r="Z29" s="391">
        <v>309</v>
      </c>
      <c r="AA29" s="392">
        <v>75</v>
      </c>
      <c r="AB29" s="391">
        <v>103</v>
      </c>
      <c r="AC29" s="393">
        <f t="shared" si="0"/>
        <v>25</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453491</v>
      </c>
      <c r="E31" s="1230">
        <f>L31+S31+Z31</f>
        <v>286534</v>
      </c>
      <c r="F31" s="1231">
        <f>E31/$D31*100</f>
        <v>63.184054369325956</v>
      </c>
      <c r="G31" s="1230">
        <f>N31+U31+AB31</f>
        <v>166957</v>
      </c>
      <c r="H31" s="1232">
        <f>G31/$D31*100</f>
        <v>36.815945630674037</v>
      </c>
      <c r="I31" s="320"/>
      <c r="J31" s="1233">
        <f>SUM(J12:J29)</f>
        <v>117802</v>
      </c>
      <c r="K31" s="1234">
        <f>J31/$D31*100</f>
        <v>25.976700750400777</v>
      </c>
      <c r="L31" s="1230">
        <f>SUM(L12:L29)</f>
        <v>47876</v>
      </c>
      <c r="M31" s="1231">
        <f>L31/$J31*100</f>
        <v>40.641075703298753</v>
      </c>
      <c r="N31" s="1230">
        <f>SUM(N12:N29)</f>
        <v>69926</v>
      </c>
      <c r="O31" s="1235">
        <f>N31/$J31*100</f>
        <v>59.358924296701247</v>
      </c>
      <c r="P31" s="320"/>
      <c r="Q31" s="1233">
        <f>SUM(Q12:Q29)</f>
        <v>74028</v>
      </c>
      <c r="R31" s="1234">
        <f>Q31/$D31*100</f>
        <v>16.324028481270851</v>
      </c>
      <c r="S31" s="1230">
        <f>SUM(S12:S29)</f>
        <v>41959</v>
      </c>
      <c r="T31" s="1231">
        <f>S31/$Q31*100</f>
        <v>56.679904900848335</v>
      </c>
      <c r="U31" s="1230">
        <f>SUM(U12:U29)</f>
        <v>32069</v>
      </c>
      <c r="V31" s="1235">
        <f>U31/$Q31*100</f>
        <v>43.320095099151672</v>
      </c>
      <c r="W31" s="320"/>
      <c r="X31" s="1233">
        <f>SUM(X12:X29)</f>
        <v>261661</v>
      </c>
      <c r="Y31" s="1234">
        <f>X31/$D31*100</f>
        <v>57.699270768328368</v>
      </c>
      <c r="Z31" s="1230">
        <f>SUM(Z12:Z29)</f>
        <v>196699</v>
      </c>
      <c r="AA31" s="1231">
        <f>Z31/$X31*100</f>
        <v>75.173220311777456</v>
      </c>
      <c r="AB31" s="1230">
        <f>SUM(AB12:AB29)</f>
        <v>64962</v>
      </c>
      <c r="AC31" s="1235">
        <f>AB31/$X31*100</f>
        <v>24.826779688222548</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51"/>
      <c r="C34" s="1451"/>
      <c r="D34" s="1451"/>
      <c r="E34" s="1451"/>
      <c r="F34" s="1451"/>
      <c r="G34" s="1451"/>
      <c r="H34" s="1451"/>
      <c r="I34" s="1451"/>
      <c r="J34" s="1451"/>
      <c r="K34" s="1451"/>
      <c r="L34" s="1451"/>
      <c r="M34" s="1451"/>
      <c r="N34" s="1451"/>
      <c r="O34" s="1451"/>
    </row>
    <row r="35" spans="2:15" s="329" customFormat="1" ht="29.25" customHeight="1" x14ac:dyDescent="0.25">
      <c r="B35" s="1452"/>
      <c r="C35" s="1452"/>
      <c r="D35" s="1452"/>
      <c r="E35" s="1452"/>
      <c r="F35" s="1452"/>
      <c r="G35" s="1452"/>
      <c r="H35" s="1452"/>
      <c r="I35" s="1452"/>
      <c r="J35" s="1452"/>
      <c r="K35" s="1452"/>
      <c r="L35" s="1452"/>
      <c r="M35" s="1452"/>
    </row>
    <row r="36" spans="2:15" s="329" customFormat="1" ht="4.5" customHeight="1" x14ac:dyDescent="0.25">
      <c r="B36" s="1442"/>
      <c r="C36" s="1442"/>
      <c r="D36" s="144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53"/>
      <c r="C2" s="1453"/>
    </row>
    <row r="3" spans="1:53" s="345" customFormat="1" ht="4.5" customHeight="1" x14ac:dyDescent="0.25">
      <c r="B3" s="1454"/>
      <c r="C3" s="1454"/>
    </row>
    <row r="4" spans="1:53" s="345" customFormat="1" ht="17.25" customHeight="1" x14ac:dyDescent="0.25">
      <c r="A4" s="1455" t="s">
        <v>404</v>
      </c>
      <c r="B4" s="1455"/>
      <c r="C4" s="1455"/>
      <c r="D4" s="1455"/>
      <c r="E4" s="1455"/>
      <c r="F4" s="1455"/>
      <c r="G4" s="1455"/>
      <c r="H4" s="1455"/>
      <c r="I4" s="1455"/>
      <c r="J4" s="1455"/>
      <c r="K4" s="1455"/>
      <c r="L4" s="1455"/>
      <c r="M4" s="1455"/>
      <c r="N4" s="1455"/>
      <c r="O4" s="1455"/>
      <c r="P4" s="1455"/>
      <c r="Q4" s="1455"/>
      <c r="R4" s="1455"/>
      <c r="S4" s="1455"/>
      <c r="T4" s="1455"/>
      <c r="U4" s="1455"/>
      <c r="V4" s="1455"/>
      <c r="W4" s="1455"/>
      <c r="X4" s="1455"/>
      <c r="Y4" s="1455"/>
      <c r="Z4" s="1455"/>
      <c r="AA4" s="1455"/>
      <c r="AB4" s="1455"/>
      <c r="AC4" s="1455"/>
    </row>
    <row r="5" spans="1:53" s="345" customFormat="1" ht="17.25" customHeight="1" x14ac:dyDescent="0.25">
      <c r="B5" s="1456" t="str">
        <f>porsaad!$B$6</f>
        <v>Situación a 28 de febrero de 2026</v>
      </c>
      <c r="C5" s="1456"/>
      <c r="D5" s="1456"/>
      <c r="E5" s="1456"/>
      <c r="F5" s="1456"/>
      <c r="G5" s="1456"/>
      <c r="H5" s="1456"/>
      <c r="I5" s="1456"/>
      <c r="J5" s="1456"/>
      <c r="K5" s="1456"/>
      <c r="L5" s="1456"/>
      <c r="M5" s="1456"/>
      <c r="N5" s="1456"/>
      <c r="O5" s="1456"/>
      <c r="P5" s="1456"/>
      <c r="Q5" s="1456"/>
      <c r="R5" s="1456"/>
      <c r="S5" s="1456"/>
      <c r="T5" s="1456"/>
      <c r="U5" s="1456"/>
      <c r="V5" s="1456"/>
      <c r="W5" s="1456"/>
      <c r="X5" s="1456"/>
      <c r="Y5" s="1456"/>
      <c r="Z5" s="1456"/>
      <c r="AA5" s="1456"/>
      <c r="AB5" s="1456"/>
      <c r="AC5" s="1456"/>
    </row>
    <row r="6" spans="1:53" s="345" customFormat="1" ht="6" customHeight="1" x14ac:dyDescent="0.25"/>
    <row r="7" spans="1:53" s="322" customFormat="1" ht="12.75" customHeight="1" x14ac:dyDescent="0.25">
      <c r="A7" s="316"/>
      <c r="B7" s="1457" t="s">
        <v>12</v>
      </c>
      <c r="C7" s="317"/>
      <c r="D7" s="1460" t="s">
        <v>228</v>
      </c>
      <c r="E7" s="1461"/>
      <c r="F7" s="1461"/>
      <c r="G7" s="1461"/>
      <c r="H7" s="1461"/>
      <c r="I7" s="318"/>
      <c r="J7" s="1464"/>
      <c r="K7" s="1464"/>
      <c r="L7" s="1464"/>
      <c r="M7" s="1464"/>
      <c r="N7" s="1464"/>
      <c r="O7" s="1464"/>
      <c r="P7" s="318"/>
      <c r="Q7" s="1464"/>
      <c r="R7" s="1464"/>
      <c r="S7" s="1464"/>
      <c r="T7" s="1464"/>
      <c r="U7" s="1464"/>
      <c r="V7" s="1464"/>
      <c r="W7" s="318"/>
      <c r="X7" s="1464"/>
      <c r="Y7" s="1464"/>
      <c r="Z7" s="1464"/>
      <c r="AA7" s="1464"/>
      <c r="AB7" s="1464"/>
      <c r="AC7" s="1465"/>
      <c r="AD7" s="319"/>
      <c r="AE7" s="319"/>
      <c r="AF7" s="320"/>
      <c r="AG7" s="320"/>
      <c r="AH7" s="320"/>
      <c r="AI7" s="320"/>
      <c r="AJ7" s="320"/>
      <c r="AK7" s="320"/>
      <c r="AL7" s="321"/>
    </row>
    <row r="8" spans="1:53" s="322" customFormat="1" ht="33.75" customHeight="1" x14ac:dyDescent="0.25">
      <c r="A8" s="316"/>
      <c r="B8" s="1458"/>
      <c r="C8" s="317"/>
      <c r="D8" s="1462"/>
      <c r="E8" s="1463"/>
      <c r="F8" s="1463"/>
      <c r="G8" s="1463"/>
      <c r="H8" s="1463"/>
      <c r="I8" s="323"/>
      <c r="J8" s="1466" t="s">
        <v>229</v>
      </c>
      <c r="K8" s="1467"/>
      <c r="L8" s="1467"/>
      <c r="M8" s="1467"/>
      <c r="N8" s="1467"/>
      <c r="O8" s="1468"/>
      <c r="P8" s="317"/>
      <c r="Q8" s="1466" t="s">
        <v>230</v>
      </c>
      <c r="R8" s="1467"/>
      <c r="S8" s="1467"/>
      <c r="T8" s="1467"/>
      <c r="U8" s="1467"/>
      <c r="V8" s="1468"/>
      <c r="W8" s="317"/>
      <c r="X8" s="1466" t="s">
        <v>231</v>
      </c>
      <c r="Y8" s="1467"/>
      <c r="Z8" s="1467"/>
      <c r="AA8" s="1467"/>
      <c r="AB8" s="1467"/>
      <c r="AC8" s="1468"/>
      <c r="AD8" s="319"/>
      <c r="AE8" s="319"/>
      <c r="AF8" s="320"/>
      <c r="AG8" s="320"/>
      <c r="AH8" s="320"/>
      <c r="AI8" s="320"/>
      <c r="AJ8" s="320"/>
      <c r="AK8" s="320"/>
      <c r="AL8" s="321"/>
    </row>
    <row r="9" spans="1:53" s="322" customFormat="1" ht="21.75" customHeight="1" x14ac:dyDescent="0.25">
      <c r="A9" s="316"/>
      <c r="B9" s="1458"/>
      <c r="C9" s="317"/>
      <c r="D9" s="1469" t="s">
        <v>9</v>
      </c>
      <c r="E9" s="1470" t="s">
        <v>24</v>
      </c>
      <c r="F9" s="1471"/>
      <c r="G9" s="1470" t="s">
        <v>23</v>
      </c>
      <c r="H9" s="1472"/>
      <c r="I9" s="323"/>
      <c r="J9" s="1449" t="s">
        <v>9</v>
      </c>
      <c r="K9" s="1443" t="s">
        <v>219</v>
      </c>
      <c r="L9" s="1445" t="s">
        <v>24</v>
      </c>
      <c r="M9" s="1446"/>
      <c r="N9" s="1447" t="s">
        <v>23</v>
      </c>
      <c r="O9" s="1448"/>
      <c r="P9" s="317"/>
      <c r="Q9" s="1449" t="s">
        <v>9</v>
      </c>
      <c r="R9" s="1443" t="s">
        <v>219</v>
      </c>
      <c r="S9" s="1445" t="s">
        <v>24</v>
      </c>
      <c r="T9" s="1446"/>
      <c r="U9" s="1447" t="s">
        <v>23</v>
      </c>
      <c r="V9" s="1448"/>
      <c r="W9" s="317"/>
      <c r="X9" s="1449" t="s">
        <v>9</v>
      </c>
      <c r="Y9" s="1443" t="s">
        <v>219</v>
      </c>
      <c r="Z9" s="1445" t="s">
        <v>24</v>
      </c>
      <c r="AA9" s="1446"/>
      <c r="AB9" s="1447" t="s">
        <v>23</v>
      </c>
      <c r="AC9" s="1448"/>
      <c r="AD9" s="319"/>
      <c r="AE9" s="319"/>
      <c r="AF9" s="320"/>
      <c r="AG9" s="320"/>
      <c r="AH9" s="320"/>
      <c r="AI9" s="320"/>
      <c r="AJ9" s="320"/>
      <c r="AK9" s="320"/>
      <c r="AL9" s="321"/>
    </row>
    <row r="10" spans="1:53" s="322" customFormat="1" ht="36.75" customHeight="1" x14ac:dyDescent="0.25">
      <c r="A10" s="316"/>
      <c r="B10" s="1459"/>
      <c r="C10" s="317"/>
      <c r="D10" s="1450"/>
      <c r="E10" s="407" t="s">
        <v>9</v>
      </c>
      <c r="F10" s="403" t="s">
        <v>219</v>
      </c>
      <c r="G10" s="406" t="s">
        <v>9</v>
      </c>
      <c r="H10" s="886" t="s">
        <v>219</v>
      </c>
      <c r="I10" s="346"/>
      <c r="J10" s="1450"/>
      <c r="K10" s="1444"/>
      <c r="L10" s="404" t="s">
        <v>9</v>
      </c>
      <c r="M10" s="403" t="s">
        <v>220</v>
      </c>
      <c r="N10" s="407" t="s">
        <v>9</v>
      </c>
      <c r="O10" s="402" t="s">
        <v>220</v>
      </c>
      <c r="P10" s="347"/>
      <c r="Q10" s="1450"/>
      <c r="R10" s="1444"/>
      <c r="S10" s="404" t="s">
        <v>9</v>
      </c>
      <c r="T10" s="403" t="s">
        <v>220</v>
      </c>
      <c r="U10" s="407" t="s">
        <v>9</v>
      </c>
      <c r="V10" s="402" t="s">
        <v>220</v>
      </c>
      <c r="W10" s="347"/>
      <c r="X10" s="1450"/>
      <c r="Y10" s="144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150773</v>
      </c>
      <c r="E12" s="352">
        <f>L12+S12+Z12</f>
        <v>93565</v>
      </c>
      <c r="F12" s="353">
        <f>E12/$D12*100</f>
        <v>62.056866945673292</v>
      </c>
      <c r="G12" s="352">
        <f>N12+U12+AB12</f>
        <v>57208</v>
      </c>
      <c r="H12" s="354">
        <f>G12/$D12*100</f>
        <v>37.943133054326708</v>
      </c>
      <c r="I12" s="350"/>
      <c r="J12" s="355">
        <f>L12+N12</f>
        <v>45151</v>
      </c>
      <c r="K12" s="356">
        <f>J12/$D12*100</f>
        <v>29.946343178155239</v>
      </c>
      <c r="L12" s="357">
        <v>18053</v>
      </c>
      <c r="M12" s="353">
        <v>39.983610551261322</v>
      </c>
      <c r="N12" s="357">
        <v>27098</v>
      </c>
      <c r="O12" s="358">
        <v>60.016389448738671</v>
      </c>
      <c r="P12" s="350"/>
      <c r="Q12" s="355">
        <v>31299</v>
      </c>
      <c r="R12" s="356">
        <v>20.759021840780512</v>
      </c>
      <c r="S12" s="357">
        <v>19678</v>
      </c>
      <c r="T12" s="353">
        <v>62.87101824339436</v>
      </c>
      <c r="U12" s="357">
        <v>11621</v>
      </c>
      <c r="V12" s="358">
        <v>37.128981756605647</v>
      </c>
      <c r="W12" s="350"/>
      <c r="X12" s="355">
        <v>74323</v>
      </c>
      <c r="Y12" s="356">
        <v>49.294634981064249</v>
      </c>
      <c r="Z12" s="357">
        <v>55834</v>
      </c>
      <c r="AA12" s="353">
        <v>75.123447654158198</v>
      </c>
      <c r="AB12" s="357">
        <v>18489</v>
      </c>
      <c r="AC12" s="358">
        <f t="shared" ref="AC12:AC29" si="0">AB12/$X12*100</f>
        <v>24.876552345841798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17549</v>
      </c>
      <c r="E13" s="365">
        <f t="shared" ref="E13:E29" si="2">L13+S13+Z13</f>
        <v>11053</v>
      </c>
      <c r="F13" s="366">
        <f t="shared" ref="F13:H29" si="3">E13/$D13*100</f>
        <v>62.983645791783005</v>
      </c>
      <c r="G13" s="365">
        <f t="shared" ref="G13:G29" si="4">N13+U13+AB13</f>
        <v>6496</v>
      </c>
      <c r="H13" s="367">
        <f t="shared" si="3"/>
        <v>37.016354208216995</v>
      </c>
      <c r="I13" s="350"/>
      <c r="J13" s="368">
        <f t="shared" ref="J13:J29" si="5">L13+N13</f>
        <v>3762</v>
      </c>
      <c r="K13" s="369">
        <f t="shared" ref="K13:K29" si="6">J13/$D13*100</f>
        <v>21.437118924155222</v>
      </c>
      <c r="L13" s="370">
        <v>1530</v>
      </c>
      <c r="M13" s="371">
        <v>40.669856459330148</v>
      </c>
      <c r="N13" s="370">
        <v>2232</v>
      </c>
      <c r="O13" s="372">
        <v>59.330143540669852</v>
      </c>
      <c r="P13" s="350"/>
      <c r="Q13" s="368">
        <v>3111</v>
      </c>
      <c r="R13" s="369">
        <v>17.727505840788648</v>
      </c>
      <c r="S13" s="370">
        <v>1795</v>
      </c>
      <c r="T13" s="371">
        <v>57.698489231758273</v>
      </c>
      <c r="U13" s="370">
        <v>1316</v>
      </c>
      <c r="V13" s="372">
        <v>42.301510768241727</v>
      </c>
      <c r="W13" s="350"/>
      <c r="X13" s="368">
        <v>10676</v>
      </c>
      <c r="Y13" s="369">
        <v>60.835375235056134</v>
      </c>
      <c r="Z13" s="370">
        <v>7728</v>
      </c>
      <c r="AA13" s="371">
        <v>72.386661671037842</v>
      </c>
      <c r="AB13" s="370">
        <v>2948</v>
      </c>
      <c r="AC13" s="372">
        <f t="shared" si="0"/>
        <v>27.613338328962158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11114</v>
      </c>
      <c r="E14" s="365">
        <f t="shared" si="2"/>
        <v>7139</v>
      </c>
      <c r="F14" s="366">
        <f t="shared" si="3"/>
        <v>64.234299082238621</v>
      </c>
      <c r="G14" s="365">
        <f t="shared" si="4"/>
        <v>3975</v>
      </c>
      <c r="H14" s="367">
        <f t="shared" si="3"/>
        <v>35.765700917761386</v>
      </c>
      <c r="I14" s="350"/>
      <c r="J14" s="368">
        <f t="shared" si="5"/>
        <v>2780</v>
      </c>
      <c r="K14" s="369">
        <f t="shared" si="6"/>
        <v>25.013496490912363</v>
      </c>
      <c r="L14" s="370">
        <v>1086</v>
      </c>
      <c r="M14" s="371">
        <v>39.064748201438846</v>
      </c>
      <c r="N14" s="370">
        <v>1694</v>
      </c>
      <c r="O14" s="372">
        <v>60.935251798561154</v>
      </c>
      <c r="P14" s="350"/>
      <c r="Q14" s="368">
        <v>2238</v>
      </c>
      <c r="R14" s="369">
        <v>20.136764441245276</v>
      </c>
      <c r="S14" s="370">
        <v>1299</v>
      </c>
      <c r="T14" s="371">
        <v>58.042895442359253</v>
      </c>
      <c r="U14" s="370">
        <v>939</v>
      </c>
      <c r="V14" s="372">
        <v>41.957104557640754</v>
      </c>
      <c r="W14" s="350"/>
      <c r="X14" s="368">
        <v>6096</v>
      </c>
      <c r="Y14" s="369">
        <v>54.849739067842364</v>
      </c>
      <c r="Z14" s="370">
        <v>4754</v>
      </c>
      <c r="AA14" s="371">
        <v>77.985564304461946</v>
      </c>
      <c r="AB14" s="370">
        <v>1342</v>
      </c>
      <c r="AC14" s="372">
        <f t="shared" si="0"/>
        <v>22.014435695538058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11967</v>
      </c>
      <c r="E15" s="365">
        <f t="shared" si="2"/>
        <v>6983</v>
      </c>
      <c r="F15" s="366">
        <f t="shared" si="3"/>
        <v>58.352135038021224</v>
      </c>
      <c r="G15" s="365">
        <f t="shared" si="4"/>
        <v>4984</v>
      </c>
      <c r="H15" s="367">
        <f t="shared" si="3"/>
        <v>41.647864961978776</v>
      </c>
      <c r="I15" s="350"/>
      <c r="J15" s="368">
        <f t="shared" si="5"/>
        <v>3666</v>
      </c>
      <c r="K15" s="369">
        <f t="shared" si="6"/>
        <v>30.634244171471547</v>
      </c>
      <c r="L15" s="370">
        <v>1417</v>
      </c>
      <c r="M15" s="371">
        <v>38.652482269503544</v>
      </c>
      <c r="N15" s="370">
        <v>2249</v>
      </c>
      <c r="O15" s="372">
        <v>61.347517730496456</v>
      </c>
      <c r="P15" s="350"/>
      <c r="Q15" s="368">
        <v>2476</v>
      </c>
      <c r="R15" s="369">
        <v>20.690231469875492</v>
      </c>
      <c r="S15" s="370">
        <v>1371</v>
      </c>
      <c r="T15" s="371">
        <v>55.371567043618739</v>
      </c>
      <c r="U15" s="370">
        <v>1105</v>
      </c>
      <c r="V15" s="372">
        <v>44.628432956381261</v>
      </c>
      <c r="W15" s="350"/>
      <c r="X15" s="368">
        <v>5825</v>
      </c>
      <c r="Y15" s="369">
        <v>48.675524358652957</v>
      </c>
      <c r="Z15" s="370">
        <v>4195</v>
      </c>
      <c r="AA15" s="371">
        <v>72.017167381974247</v>
      </c>
      <c r="AB15" s="370">
        <v>1630</v>
      </c>
      <c r="AC15" s="372">
        <f t="shared" si="0"/>
        <v>27.98283261802575</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25241</v>
      </c>
      <c r="E16" s="365">
        <f t="shared" si="2"/>
        <v>14626</v>
      </c>
      <c r="F16" s="366">
        <f t="shared" si="3"/>
        <v>57.945406283427758</v>
      </c>
      <c r="G16" s="365">
        <f t="shared" si="4"/>
        <v>10615</v>
      </c>
      <c r="H16" s="367">
        <f t="shared" si="3"/>
        <v>42.054593716572242</v>
      </c>
      <c r="I16" s="350"/>
      <c r="J16" s="368">
        <f t="shared" si="5"/>
        <v>9379</v>
      </c>
      <c r="K16" s="369">
        <f t="shared" si="6"/>
        <v>37.157798819381163</v>
      </c>
      <c r="L16" s="370">
        <v>3862</v>
      </c>
      <c r="M16" s="371">
        <v>41.17709777161744</v>
      </c>
      <c r="N16" s="370">
        <v>5517</v>
      </c>
      <c r="O16" s="372">
        <v>58.82290222838256</v>
      </c>
      <c r="P16" s="350"/>
      <c r="Q16" s="368">
        <v>5795</v>
      </c>
      <c r="R16" s="369">
        <v>22.958678340794737</v>
      </c>
      <c r="S16" s="370">
        <v>3510</v>
      </c>
      <c r="T16" s="371">
        <v>60.569456427955139</v>
      </c>
      <c r="U16" s="370">
        <v>2285</v>
      </c>
      <c r="V16" s="372">
        <v>39.430543572044868</v>
      </c>
      <c r="W16" s="350"/>
      <c r="X16" s="368">
        <v>10067</v>
      </c>
      <c r="Y16" s="369">
        <v>39.883522839824096</v>
      </c>
      <c r="Z16" s="370">
        <v>7254</v>
      </c>
      <c r="AA16" s="371">
        <v>72.057216648455352</v>
      </c>
      <c r="AB16" s="370">
        <v>2813</v>
      </c>
      <c r="AC16" s="372">
        <f t="shared" si="0"/>
        <v>27.942783351544655</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7799</v>
      </c>
      <c r="E17" s="375">
        <f t="shared" si="2"/>
        <v>4922</v>
      </c>
      <c r="F17" s="376">
        <f t="shared" si="3"/>
        <v>63.110655212206687</v>
      </c>
      <c r="G17" s="375">
        <f t="shared" si="4"/>
        <v>2877</v>
      </c>
      <c r="H17" s="367">
        <f t="shared" si="3"/>
        <v>36.889344787793306</v>
      </c>
      <c r="I17" s="350"/>
      <c r="J17" s="377">
        <f t="shared" si="5"/>
        <v>1913</v>
      </c>
      <c r="K17" s="378">
        <f t="shared" si="6"/>
        <v>24.528785741761762</v>
      </c>
      <c r="L17" s="375">
        <v>775</v>
      </c>
      <c r="M17" s="376">
        <v>40.512284370099323</v>
      </c>
      <c r="N17" s="375">
        <v>1138</v>
      </c>
      <c r="O17" s="372">
        <v>59.487715629900684</v>
      </c>
      <c r="P17" s="350"/>
      <c r="Q17" s="377">
        <v>1648</v>
      </c>
      <c r="R17" s="378">
        <v>21.130914219771764</v>
      </c>
      <c r="S17" s="375">
        <v>920</v>
      </c>
      <c r="T17" s="376">
        <v>55.825242718446603</v>
      </c>
      <c r="U17" s="375">
        <v>728</v>
      </c>
      <c r="V17" s="372">
        <v>44.174757281553397</v>
      </c>
      <c r="W17" s="350"/>
      <c r="X17" s="377">
        <v>4238</v>
      </c>
      <c r="Y17" s="378">
        <v>54.340300038466474</v>
      </c>
      <c r="Z17" s="375">
        <v>3227</v>
      </c>
      <c r="AA17" s="376">
        <v>76.144407739499769</v>
      </c>
      <c r="AB17" s="375">
        <v>1011</v>
      </c>
      <c r="AC17" s="372">
        <f t="shared" si="0"/>
        <v>23.855592260500234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42039</v>
      </c>
      <c r="E18" s="365">
        <f t="shared" si="2"/>
        <v>26359</v>
      </c>
      <c r="F18" s="366">
        <f t="shared" si="3"/>
        <v>62.701301172720569</v>
      </c>
      <c r="G18" s="365">
        <f t="shared" si="4"/>
        <v>15680</v>
      </c>
      <c r="H18" s="367">
        <f t="shared" si="3"/>
        <v>37.298698827279431</v>
      </c>
      <c r="I18" s="350"/>
      <c r="J18" s="368">
        <f t="shared" si="5"/>
        <v>9902</v>
      </c>
      <c r="K18" s="369">
        <f t="shared" si="6"/>
        <v>23.554318608910773</v>
      </c>
      <c r="L18" s="370">
        <v>4104</v>
      </c>
      <c r="M18" s="371">
        <v>41.446172490405978</v>
      </c>
      <c r="N18" s="370">
        <v>5798</v>
      </c>
      <c r="O18" s="372">
        <v>58.553827509594022</v>
      </c>
      <c r="P18" s="350"/>
      <c r="Q18" s="368">
        <v>7182</v>
      </c>
      <c r="R18" s="369">
        <v>17.084136159280668</v>
      </c>
      <c r="S18" s="370">
        <v>3993</v>
      </c>
      <c r="T18" s="371">
        <v>55.597326649958234</v>
      </c>
      <c r="U18" s="370">
        <v>3189</v>
      </c>
      <c r="V18" s="372">
        <v>44.402673350041773</v>
      </c>
      <c r="W18" s="350"/>
      <c r="X18" s="368">
        <v>24955</v>
      </c>
      <c r="Y18" s="369">
        <v>59.361545231808556</v>
      </c>
      <c r="Z18" s="370">
        <v>18262</v>
      </c>
      <c r="AA18" s="371">
        <v>73.179723502304157</v>
      </c>
      <c r="AB18" s="370">
        <v>6693</v>
      </c>
      <c r="AC18" s="372">
        <f t="shared" si="0"/>
        <v>26.820276497695854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27095</v>
      </c>
      <c r="E19" s="365">
        <f t="shared" si="2"/>
        <v>16364</v>
      </c>
      <c r="F19" s="366">
        <f t="shared" si="3"/>
        <v>60.394906809374426</v>
      </c>
      <c r="G19" s="365">
        <f t="shared" si="4"/>
        <v>10731</v>
      </c>
      <c r="H19" s="367">
        <f t="shared" si="3"/>
        <v>39.605093190625581</v>
      </c>
      <c r="I19" s="350"/>
      <c r="J19" s="368">
        <f t="shared" si="5"/>
        <v>7078</v>
      </c>
      <c r="K19" s="369">
        <f t="shared" si="6"/>
        <v>26.122900904225872</v>
      </c>
      <c r="L19" s="370">
        <v>2801</v>
      </c>
      <c r="M19" s="371">
        <v>39.573325798248092</v>
      </c>
      <c r="N19" s="370">
        <v>4277</v>
      </c>
      <c r="O19" s="372">
        <v>60.426674201751908</v>
      </c>
      <c r="P19" s="350"/>
      <c r="Q19" s="368">
        <v>4933</v>
      </c>
      <c r="R19" s="369">
        <v>18.206311127514301</v>
      </c>
      <c r="S19" s="370">
        <v>2841</v>
      </c>
      <c r="T19" s="371">
        <v>57.591729170889927</v>
      </c>
      <c r="U19" s="370">
        <v>2092</v>
      </c>
      <c r="V19" s="372">
        <v>42.408270829110073</v>
      </c>
      <c r="W19" s="350"/>
      <c r="X19" s="368">
        <v>15084</v>
      </c>
      <c r="Y19" s="369">
        <v>55.67078796825983</v>
      </c>
      <c r="Z19" s="370">
        <v>10722</v>
      </c>
      <c r="AA19" s="371">
        <v>71.081941129673837</v>
      </c>
      <c r="AB19" s="370">
        <v>4362</v>
      </c>
      <c r="AC19" s="372">
        <f t="shared" si="0"/>
        <v>28.918058870326174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106303</v>
      </c>
      <c r="E20" s="365">
        <f t="shared" si="2"/>
        <v>66697</v>
      </c>
      <c r="F20" s="366">
        <f t="shared" si="3"/>
        <v>62.742349698503332</v>
      </c>
      <c r="G20" s="365">
        <f t="shared" si="4"/>
        <v>39606</v>
      </c>
      <c r="H20" s="367">
        <f t="shared" si="3"/>
        <v>37.257650301496668</v>
      </c>
      <c r="I20" s="350"/>
      <c r="J20" s="368">
        <f t="shared" si="5"/>
        <v>24183</v>
      </c>
      <c r="K20" s="369">
        <f t="shared" si="6"/>
        <v>22.749122790513908</v>
      </c>
      <c r="L20" s="370">
        <v>9558</v>
      </c>
      <c r="M20" s="371">
        <v>39.523632303684408</v>
      </c>
      <c r="N20" s="370">
        <v>14625</v>
      </c>
      <c r="O20" s="372">
        <v>60.476367696315592</v>
      </c>
      <c r="P20" s="350"/>
      <c r="Q20" s="368">
        <v>19902</v>
      </c>
      <c r="R20" s="369">
        <v>18.721955165893718</v>
      </c>
      <c r="S20" s="370">
        <v>11340</v>
      </c>
      <c r="T20" s="371">
        <v>56.979198070545678</v>
      </c>
      <c r="U20" s="370">
        <v>8562</v>
      </c>
      <c r="V20" s="372">
        <v>43.020801929454329</v>
      </c>
      <c r="W20" s="350"/>
      <c r="X20" s="368">
        <v>62218</v>
      </c>
      <c r="Y20" s="369">
        <v>58.528922043592367</v>
      </c>
      <c r="Z20" s="370">
        <v>45799</v>
      </c>
      <c r="AA20" s="371">
        <v>73.6105307145842</v>
      </c>
      <c r="AB20" s="370">
        <v>16419</v>
      </c>
      <c r="AC20" s="372">
        <f t="shared" si="0"/>
        <v>26.389469285415796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70694</v>
      </c>
      <c r="E21" s="365">
        <f t="shared" si="2"/>
        <v>43856</v>
      </c>
      <c r="F21" s="366">
        <f t="shared" si="3"/>
        <v>62.036382154072477</v>
      </c>
      <c r="G21" s="365">
        <f t="shared" si="4"/>
        <v>26838</v>
      </c>
      <c r="H21" s="367">
        <f t="shared" si="3"/>
        <v>37.963617845927516</v>
      </c>
      <c r="I21" s="350"/>
      <c r="J21" s="368">
        <f t="shared" si="5"/>
        <v>17597</v>
      </c>
      <c r="K21" s="369">
        <f t="shared" si="6"/>
        <v>24.891787138936827</v>
      </c>
      <c r="L21" s="370">
        <v>7234</v>
      </c>
      <c r="M21" s="371">
        <v>41.109279990907545</v>
      </c>
      <c r="N21" s="370">
        <v>10363</v>
      </c>
      <c r="O21" s="372">
        <v>58.890720009092455</v>
      </c>
      <c r="P21" s="350"/>
      <c r="Q21" s="368">
        <v>14662</v>
      </c>
      <c r="R21" s="369">
        <v>20.740091096839901</v>
      </c>
      <c r="S21" s="370">
        <v>8630</v>
      </c>
      <c r="T21" s="371">
        <v>58.859637157277312</v>
      </c>
      <c r="U21" s="370">
        <v>6032</v>
      </c>
      <c r="V21" s="372">
        <v>41.140362842722681</v>
      </c>
      <c r="W21" s="350"/>
      <c r="X21" s="368">
        <v>38435</v>
      </c>
      <c r="Y21" s="369">
        <v>54.368121764223275</v>
      </c>
      <c r="Z21" s="370">
        <v>27992</v>
      </c>
      <c r="AA21" s="371">
        <v>72.829452322102256</v>
      </c>
      <c r="AB21" s="370">
        <v>10443</v>
      </c>
      <c r="AC21" s="372">
        <f t="shared" si="0"/>
        <v>27.170547677897751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13980</v>
      </c>
      <c r="E22" s="365">
        <f t="shared" si="2"/>
        <v>8850</v>
      </c>
      <c r="F22" s="366">
        <f t="shared" si="3"/>
        <v>63.30472103004292</v>
      </c>
      <c r="G22" s="365">
        <f t="shared" si="4"/>
        <v>5130</v>
      </c>
      <c r="H22" s="367">
        <f t="shared" si="3"/>
        <v>36.69527896995708</v>
      </c>
      <c r="I22" s="350"/>
      <c r="J22" s="368">
        <f t="shared" si="5"/>
        <v>3594</v>
      </c>
      <c r="K22" s="369">
        <f t="shared" si="6"/>
        <v>25.708154506437769</v>
      </c>
      <c r="L22" s="370">
        <v>1492</v>
      </c>
      <c r="M22" s="371">
        <v>41.513633834168054</v>
      </c>
      <c r="N22" s="370">
        <v>2102</v>
      </c>
      <c r="O22" s="372">
        <v>58.486366165831939</v>
      </c>
      <c r="P22" s="350"/>
      <c r="Q22" s="368">
        <v>2610</v>
      </c>
      <c r="R22" s="369">
        <v>18.669527896995707</v>
      </c>
      <c r="S22" s="370">
        <v>1541</v>
      </c>
      <c r="T22" s="371">
        <v>59.042145593869733</v>
      </c>
      <c r="U22" s="370">
        <v>1069</v>
      </c>
      <c r="V22" s="372">
        <v>40.957854406130267</v>
      </c>
      <c r="W22" s="350"/>
      <c r="X22" s="368">
        <v>7776</v>
      </c>
      <c r="Y22" s="369">
        <v>55.622317596566532</v>
      </c>
      <c r="Z22" s="370">
        <v>5817</v>
      </c>
      <c r="AA22" s="371">
        <v>74.807098765432102</v>
      </c>
      <c r="AB22" s="370">
        <v>1959</v>
      </c>
      <c r="AC22" s="372">
        <f t="shared" si="0"/>
        <v>25.192901234567898</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31261</v>
      </c>
      <c r="E23" s="365">
        <f t="shared" si="2"/>
        <v>19362</v>
      </c>
      <c r="F23" s="366">
        <f t="shared" si="3"/>
        <v>61.936598317392274</v>
      </c>
      <c r="G23" s="365">
        <f t="shared" si="4"/>
        <v>11899</v>
      </c>
      <c r="H23" s="367">
        <f t="shared" si="3"/>
        <v>38.063401682607726</v>
      </c>
      <c r="I23" s="350"/>
      <c r="J23" s="368">
        <f t="shared" si="5"/>
        <v>8471</v>
      </c>
      <c r="K23" s="369">
        <f t="shared" si="6"/>
        <v>27.097661623108664</v>
      </c>
      <c r="L23" s="370">
        <v>3267</v>
      </c>
      <c r="M23" s="371">
        <v>38.566875221343402</v>
      </c>
      <c r="N23" s="370">
        <v>5204</v>
      </c>
      <c r="O23" s="372">
        <v>61.433124778656591</v>
      </c>
      <c r="P23" s="350"/>
      <c r="Q23" s="368">
        <v>5667</v>
      </c>
      <c r="R23" s="369">
        <v>18.128018937334058</v>
      </c>
      <c r="S23" s="370">
        <v>3276</v>
      </c>
      <c r="T23" s="371">
        <v>57.808364213869766</v>
      </c>
      <c r="U23" s="370">
        <v>2391</v>
      </c>
      <c r="V23" s="372">
        <v>42.191635786130227</v>
      </c>
      <c r="W23" s="350"/>
      <c r="X23" s="368">
        <v>17123</v>
      </c>
      <c r="Y23" s="369">
        <v>54.774319439557274</v>
      </c>
      <c r="Z23" s="370">
        <v>12819</v>
      </c>
      <c r="AA23" s="371">
        <v>74.864217718857674</v>
      </c>
      <c r="AB23" s="370">
        <v>4304</v>
      </c>
      <c r="AC23" s="372">
        <f t="shared" si="0"/>
        <v>25.135782281142323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84361</v>
      </c>
      <c r="E24" s="365">
        <f t="shared" si="2"/>
        <v>53495</v>
      </c>
      <c r="F24" s="366">
        <f t="shared" si="3"/>
        <v>63.412003176823418</v>
      </c>
      <c r="G24" s="365">
        <f t="shared" si="4"/>
        <v>30866</v>
      </c>
      <c r="H24" s="367">
        <f t="shared" si="3"/>
        <v>36.587996823176589</v>
      </c>
      <c r="I24" s="350"/>
      <c r="J24" s="368">
        <f t="shared" si="5"/>
        <v>23549</v>
      </c>
      <c r="K24" s="369">
        <f t="shared" si="6"/>
        <v>27.914557674754921</v>
      </c>
      <c r="L24" s="370">
        <v>10363</v>
      </c>
      <c r="M24" s="371">
        <v>44.006114909337981</v>
      </c>
      <c r="N24" s="370">
        <v>13186</v>
      </c>
      <c r="O24" s="372">
        <v>55.993885090662019</v>
      </c>
      <c r="P24" s="350"/>
      <c r="Q24" s="368">
        <v>15010</v>
      </c>
      <c r="R24" s="369">
        <v>17.792581880252722</v>
      </c>
      <c r="S24" s="370">
        <v>9179</v>
      </c>
      <c r="T24" s="371">
        <v>61.152564956695535</v>
      </c>
      <c r="U24" s="370">
        <v>5831</v>
      </c>
      <c r="V24" s="372">
        <v>38.847435043304465</v>
      </c>
      <c r="W24" s="350"/>
      <c r="X24" s="368">
        <v>45802</v>
      </c>
      <c r="Y24" s="369">
        <v>54.29286044499235</v>
      </c>
      <c r="Z24" s="370">
        <v>33953</v>
      </c>
      <c r="AA24" s="371">
        <v>74.129950657176551</v>
      </c>
      <c r="AB24" s="370">
        <v>11849</v>
      </c>
      <c r="AC24" s="372">
        <f t="shared" si="0"/>
        <v>25.87004934282346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20959</v>
      </c>
      <c r="E25" s="365">
        <f t="shared" si="2"/>
        <v>11157</v>
      </c>
      <c r="F25" s="366">
        <f t="shared" si="3"/>
        <v>53.232501550646504</v>
      </c>
      <c r="G25" s="365">
        <f t="shared" si="4"/>
        <v>9802</v>
      </c>
      <c r="H25" s="367">
        <f t="shared" si="3"/>
        <v>46.767498449353504</v>
      </c>
      <c r="I25" s="350"/>
      <c r="J25" s="368">
        <f t="shared" si="5"/>
        <v>8434</v>
      </c>
      <c r="K25" s="369">
        <f t="shared" si="6"/>
        <v>40.240469488048092</v>
      </c>
      <c r="L25" s="370">
        <v>2976</v>
      </c>
      <c r="M25" s="371">
        <v>35.285748162200612</v>
      </c>
      <c r="N25" s="370">
        <v>5458</v>
      </c>
      <c r="O25" s="372">
        <v>64.714251837799381</v>
      </c>
      <c r="P25" s="350"/>
      <c r="Q25" s="368">
        <v>3929</v>
      </c>
      <c r="R25" s="369">
        <v>18.746123383749225</v>
      </c>
      <c r="S25" s="370">
        <v>2105</v>
      </c>
      <c r="T25" s="371">
        <v>53.575973530160347</v>
      </c>
      <c r="U25" s="370">
        <v>1824</v>
      </c>
      <c r="V25" s="372">
        <v>46.424026469839653</v>
      </c>
      <c r="W25" s="350"/>
      <c r="X25" s="368">
        <v>8596</v>
      </c>
      <c r="Y25" s="369">
        <v>41.013407128202687</v>
      </c>
      <c r="Z25" s="370">
        <v>6076</v>
      </c>
      <c r="AA25" s="371">
        <v>70.68403908794788</v>
      </c>
      <c r="AB25" s="370">
        <v>2520</v>
      </c>
      <c r="AC25" s="372">
        <f t="shared" si="0"/>
        <v>29.31596091205212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6693</v>
      </c>
      <c r="E26" s="380">
        <f t="shared" si="2"/>
        <v>4247</v>
      </c>
      <c r="F26" s="381">
        <f t="shared" si="3"/>
        <v>63.454355296578512</v>
      </c>
      <c r="G26" s="380">
        <f t="shared" si="4"/>
        <v>2446</v>
      </c>
      <c r="H26" s="367">
        <f t="shared" si="3"/>
        <v>36.545644703421488</v>
      </c>
      <c r="I26" s="350"/>
      <c r="J26" s="377">
        <f t="shared" si="5"/>
        <v>1200</v>
      </c>
      <c r="K26" s="378">
        <f t="shared" si="6"/>
        <v>17.929179740026893</v>
      </c>
      <c r="L26" s="375">
        <v>457</v>
      </c>
      <c r="M26" s="376">
        <v>38.083333333333336</v>
      </c>
      <c r="N26" s="375">
        <v>743</v>
      </c>
      <c r="O26" s="372">
        <v>61.916666666666664</v>
      </c>
      <c r="P26" s="350"/>
      <c r="Q26" s="377">
        <v>905</v>
      </c>
      <c r="R26" s="378">
        <v>13.521589720603616</v>
      </c>
      <c r="S26" s="375">
        <v>477</v>
      </c>
      <c r="T26" s="376">
        <v>52.707182320441994</v>
      </c>
      <c r="U26" s="375">
        <v>428</v>
      </c>
      <c r="V26" s="372">
        <v>47.292817679558013</v>
      </c>
      <c r="W26" s="350"/>
      <c r="X26" s="377">
        <v>4588</v>
      </c>
      <c r="Y26" s="378">
        <v>68.549230539369489</v>
      </c>
      <c r="Z26" s="375">
        <v>3313</v>
      </c>
      <c r="AA26" s="376">
        <v>72.210113339145593</v>
      </c>
      <c r="AB26" s="375">
        <v>1275</v>
      </c>
      <c r="AC26" s="372">
        <f t="shared" si="0"/>
        <v>27.7898866608544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27206</v>
      </c>
      <c r="E27" s="380">
        <f t="shared" si="2"/>
        <v>16612</v>
      </c>
      <c r="F27" s="381">
        <f t="shared" si="3"/>
        <v>61.060060280820409</v>
      </c>
      <c r="G27" s="380">
        <f t="shared" si="4"/>
        <v>10594</v>
      </c>
      <c r="H27" s="367">
        <f t="shared" si="3"/>
        <v>38.939939719179591</v>
      </c>
      <c r="I27" s="350"/>
      <c r="J27" s="377">
        <f t="shared" si="5"/>
        <v>6559</v>
      </c>
      <c r="K27" s="378">
        <f t="shared" si="6"/>
        <v>24.108652503124311</v>
      </c>
      <c r="L27" s="375">
        <v>2550</v>
      </c>
      <c r="M27" s="376">
        <v>38.877877725262998</v>
      </c>
      <c r="N27" s="375">
        <v>4009</v>
      </c>
      <c r="O27" s="372">
        <v>61.122122274737002</v>
      </c>
      <c r="P27" s="350"/>
      <c r="Q27" s="377">
        <v>4974</v>
      </c>
      <c r="R27" s="378">
        <v>18.282731750349189</v>
      </c>
      <c r="S27" s="375">
        <v>2692</v>
      </c>
      <c r="T27" s="376">
        <v>54.121431443506232</v>
      </c>
      <c r="U27" s="375">
        <v>2282</v>
      </c>
      <c r="V27" s="372">
        <v>45.878568556493768</v>
      </c>
      <c r="W27" s="350"/>
      <c r="X27" s="377">
        <v>15673</v>
      </c>
      <c r="Y27" s="378">
        <v>57.608615746526503</v>
      </c>
      <c r="Z27" s="375">
        <v>11370</v>
      </c>
      <c r="AA27" s="376">
        <v>72.545141325846998</v>
      </c>
      <c r="AB27" s="375">
        <v>4303</v>
      </c>
      <c r="AC27" s="372">
        <f t="shared" si="0"/>
        <v>27.454858674153005</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4464</v>
      </c>
      <c r="E28" s="380">
        <f t="shared" si="2"/>
        <v>2860</v>
      </c>
      <c r="F28" s="381">
        <f t="shared" si="3"/>
        <v>64.068100358422939</v>
      </c>
      <c r="G28" s="380">
        <f t="shared" si="4"/>
        <v>1604</v>
      </c>
      <c r="H28" s="382">
        <f t="shared" si="3"/>
        <v>35.931899641577061</v>
      </c>
      <c r="I28" s="350"/>
      <c r="J28" s="377">
        <f t="shared" si="5"/>
        <v>731</v>
      </c>
      <c r="K28" s="378">
        <f t="shared" si="6"/>
        <v>16.375448028673837</v>
      </c>
      <c r="L28" s="375">
        <v>286</v>
      </c>
      <c r="M28" s="376">
        <v>39.124487004103969</v>
      </c>
      <c r="N28" s="375">
        <v>445</v>
      </c>
      <c r="O28" s="383">
        <v>60.875512995896031</v>
      </c>
      <c r="P28" s="350"/>
      <c r="Q28" s="377">
        <v>778</v>
      </c>
      <c r="R28" s="378">
        <v>17.428315412186379</v>
      </c>
      <c r="S28" s="375">
        <v>423</v>
      </c>
      <c r="T28" s="376">
        <v>54.37017994858612</v>
      </c>
      <c r="U28" s="375">
        <v>355</v>
      </c>
      <c r="V28" s="383">
        <v>45.62982005141388</v>
      </c>
      <c r="W28" s="350"/>
      <c r="X28" s="377">
        <v>2955</v>
      </c>
      <c r="Y28" s="378">
        <v>66.196236559139791</v>
      </c>
      <c r="Z28" s="375">
        <v>2151</v>
      </c>
      <c r="AA28" s="376">
        <v>72.791878172588838</v>
      </c>
      <c r="AB28" s="375">
        <v>804</v>
      </c>
      <c r="AC28" s="383">
        <f t="shared" si="0"/>
        <v>27.208121827411169</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1578</v>
      </c>
      <c r="E29" s="386">
        <f t="shared" si="2"/>
        <v>830</v>
      </c>
      <c r="F29" s="387">
        <f t="shared" si="3"/>
        <v>52.598225602027881</v>
      </c>
      <c r="G29" s="386">
        <f t="shared" si="4"/>
        <v>748</v>
      </c>
      <c r="H29" s="388">
        <f t="shared" si="3"/>
        <v>47.401774397972119</v>
      </c>
      <c r="I29" s="350"/>
      <c r="J29" s="389">
        <f t="shared" si="5"/>
        <v>898</v>
      </c>
      <c r="K29" s="390">
        <f t="shared" si="6"/>
        <v>56.907477820025356</v>
      </c>
      <c r="L29" s="391">
        <v>322</v>
      </c>
      <c r="M29" s="392">
        <v>35.857461024498889</v>
      </c>
      <c r="N29" s="391">
        <v>576</v>
      </c>
      <c r="O29" s="393">
        <v>64.142538975501111</v>
      </c>
      <c r="P29" s="350"/>
      <c r="Q29" s="389">
        <v>247</v>
      </c>
      <c r="R29" s="390">
        <v>15.652724968314322</v>
      </c>
      <c r="S29" s="391">
        <v>168</v>
      </c>
      <c r="T29" s="392">
        <v>68.016194331983797</v>
      </c>
      <c r="U29" s="391">
        <v>79</v>
      </c>
      <c r="V29" s="393">
        <v>31.983805668016196</v>
      </c>
      <c r="W29" s="350"/>
      <c r="X29" s="389">
        <v>433</v>
      </c>
      <c r="Y29" s="390">
        <v>27.439797211660327</v>
      </c>
      <c r="Z29" s="391">
        <v>340</v>
      </c>
      <c r="AA29" s="392">
        <v>78.52193995381063</v>
      </c>
      <c r="AB29" s="391">
        <v>93</v>
      </c>
      <c r="AC29" s="393">
        <f t="shared" si="0"/>
        <v>21.478060046189377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661076</v>
      </c>
      <c r="E31" s="1230">
        <f>L31+S31+Z31</f>
        <v>408977</v>
      </c>
      <c r="F31" s="1231">
        <f>E31/$D31*100</f>
        <v>61.865352848991641</v>
      </c>
      <c r="G31" s="1230">
        <f>N31+U31+AB31</f>
        <v>252099</v>
      </c>
      <c r="H31" s="1232">
        <f>G31/$D31*100</f>
        <v>38.134647151008352</v>
      </c>
      <c r="I31" s="320"/>
      <c r="J31" s="1233">
        <f>SUM(J12:J29)</f>
        <v>178847</v>
      </c>
      <c r="K31" s="1234">
        <f>J31/$D31*100</f>
        <v>27.05392420841174</v>
      </c>
      <c r="L31" s="1230">
        <f>SUM(L12:L29)</f>
        <v>72133</v>
      </c>
      <c r="M31" s="1231">
        <f>L31/$J31*100</f>
        <v>40.332239288330243</v>
      </c>
      <c r="N31" s="1230">
        <f>SUM(N12:N29)</f>
        <v>106714</v>
      </c>
      <c r="O31" s="1235">
        <f>N31/$J31*100</f>
        <v>59.66776071166975</v>
      </c>
      <c r="P31" s="320"/>
      <c r="Q31" s="1233">
        <f>SUM(Q12:Q29)</f>
        <v>127366</v>
      </c>
      <c r="R31" s="1234">
        <f>Q31/$D31*100</f>
        <v>19.266468605727631</v>
      </c>
      <c r="S31" s="1230">
        <f>SUM(S12:S29)</f>
        <v>75238</v>
      </c>
      <c r="T31" s="1231">
        <f>S31/$Q31*100</f>
        <v>59.072279886311883</v>
      </c>
      <c r="U31" s="1230">
        <f>SUM(U12:U29)</f>
        <v>52128</v>
      </c>
      <c r="V31" s="1235">
        <f>U31/$Q31*100</f>
        <v>40.92772011368811</v>
      </c>
      <c r="W31" s="320"/>
      <c r="X31" s="1233">
        <f>SUM(X12:X29)</f>
        <v>354863</v>
      </c>
      <c r="Y31" s="1234">
        <f>X31/$D31*100</f>
        <v>53.679607185860625</v>
      </c>
      <c r="Z31" s="1230">
        <f>SUM(Z12:Z29)</f>
        <v>261606</v>
      </c>
      <c r="AA31" s="1231">
        <f>Z31/$X31*100</f>
        <v>73.720280784415394</v>
      </c>
      <c r="AB31" s="1230">
        <f>SUM(AB12:AB29)</f>
        <v>93257</v>
      </c>
      <c r="AC31" s="1235">
        <f>AB31/$X31*100</f>
        <v>26.279719215584606</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51"/>
      <c r="C34" s="1451"/>
      <c r="D34" s="1451"/>
      <c r="E34" s="1451"/>
      <c r="F34" s="1451"/>
      <c r="G34" s="1451"/>
      <c r="H34" s="1451"/>
      <c r="I34" s="1451"/>
      <c r="J34" s="1451"/>
      <c r="K34" s="1451"/>
      <c r="L34" s="1451"/>
      <c r="M34" s="1451"/>
      <c r="N34" s="1451"/>
      <c r="O34" s="1451"/>
    </row>
    <row r="35" spans="2:15" s="329" customFormat="1" ht="29.25" customHeight="1" x14ac:dyDescent="0.25">
      <c r="B35" s="1452"/>
      <c r="C35" s="1452"/>
      <c r="D35" s="1452"/>
      <c r="E35" s="1452"/>
      <c r="F35" s="1452"/>
      <c r="G35" s="1452"/>
      <c r="H35" s="1452"/>
      <c r="I35" s="1452"/>
      <c r="J35" s="1452"/>
      <c r="K35" s="1452"/>
      <c r="L35" s="1452"/>
      <c r="M35" s="1452"/>
    </row>
    <row r="36" spans="2:15" s="329" customFormat="1" ht="4.5" customHeight="1" x14ac:dyDescent="0.25">
      <c r="B36" s="1442"/>
      <c r="C36" s="1442"/>
      <c r="D36" s="144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53"/>
      <c r="C2" s="1453"/>
    </row>
    <row r="3" spans="1:53" s="345" customFormat="1" ht="4.5" customHeight="1" x14ac:dyDescent="0.25">
      <c r="B3" s="1454"/>
      <c r="C3" s="1454"/>
    </row>
    <row r="4" spans="1:53" s="345" customFormat="1" ht="17.25" customHeight="1" x14ac:dyDescent="0.25">
      <c r="A4" s="1455" t="s">
        <v>405</v>
      </c>
      <c r="B4" s="1455"/>
      <c r="C4" s="1455"/>
      <c r="D4" s="1455"/>
      <c r="E4" s="1455"/>
      <c r="F4" s="1455"/>
      <c r="G4" s="1455"/>
      <c r="H4" s="1455"/>
      <c r="I4" s="1455"/>
      <c r="J4" s="1455"/>
      <c r="K4" s="1455"/>
      <c r="L4" s="1455"/>
      <c r="M4" s="1455"/>
      <c r="N4" s="1455"/>
      <c r="O4" s="1455"/>
      <c r="P4" s="1455"/>
      <c r="Q4" s="1455"/>
      <c r="R4" s="1455"/>
      <c r="S4" s="1455"/>
      <c r="T4" s="1455"/>
      <c r="U4" s="1455"/>
      <c r="V4" s="1455"/>
      <c r="W4" s="1455"/>
      <c r="X4" s="1455"/>
      <c r="Y4" s="1455"/>
      <c r="Z4" s="1455"/>
      <c r="AA4" s="1455"/>
      <c r="AB4" s="1455"/>
      <c r="AC4" s="1455"/>
    </row>
    <row r="5" spans="1:53" s="345" customFormat="1" ht="17.25" customHeight="1" x14ac:dyDescent="0.25">
      <c r="B5" s="1456" t="str">
        <f>porsaad!$B$6</f>
        <v>Situación a 28 de febrero de 2026</v>
      </c>
      <c r="C5" s="1456"/>
      <c r="D5" s="1456"/>
      <c r="E5" s="1456"/>
      <c r="F5" s="1456"/>
      <c r="G5" s="1456"/>
      <c r="H5" s="1456"/>
      <c r="I5" s="1456"/>
      <c r="J5" s="1456"/>
      <c r="K5" s="1456"/>
      <c r="L5" s="1456"/>
      <c r="M5" s="1456"/>
      <c r="N5" s="1456"/>
      <c r="O5" s="1456"/>
      <c r="P5" s="1456"/>
      <c r="Q5" s="1456"/>
      <c r="R5" s="1456"/>
      <c r="S5" s="1456"/>
      <c r="T5" s="1456"/>
      <c r="U5" s="1456"/>
      <c r="V5" s="1456"/>
      <c r="W5" s="1456"/>
      <c r="X5" s="1456"/>
      <c r="Y5" s="1456"/>
      <c r="Z5" s="1456"/>
      <c r="AA5" s="1456"/>
      <c r="AB5" s="1456"/>
      <c r="AC5" s="1456"/>
    </row>
    <row r="6" spans="1:53" s="345" customFormat="1" ht="6" customHeight="1" x14ac:dyDescent="0.25"/>
    <row r="7" spans="1:53" s="322" customFormat="1" ht="12.75" customHeight="1" x14ac:dyDescent="0.25">
      <c r="A7" s="316"/>
      <c r="B7" s="1457" t="s">
        <v>12</v>
      </c>
      <c r="C7" s="317"/>
      <c r="D7" s="1460" t="s">
        <v>232</v>
      </c>
      <c r="E7" s="1461"/>
      <c r="F7" s="1461"/>
      <c r="G7" s="1461"/>
      <c r="H7" s="1461"/>
      <c r="I7" s="318"/>
      <c r="J7" s="1464"/>
      <c r="K7" s="1464"/>
      <c r="L7" s="1464"/>
      <c r="M7" s="1464"/>
      <c r="N7" s="1464"/>
      <c r="O7" s="1464"/>
      <c r="P7" s="318"/>
      <c r="Q7" s="1464"/>
      <c r="R7" s="1464"/>
      <c r="S7" s="1464"/>
      <c r="T7" s="1464"/>
      <c r="U7" s="1464"/>
      <c r="V7" s="1464"/>
      <c r="W7" s="318"/>
      <c r="X7" s="1464"/>
      <c r="Y7" s="1464"/>
      <c r="Z7" s="1464"/>
      <c r="AA7" s="1464"/>
      <c r="AB7" s="1464"/>
      <c r="AC7" s="1465"/>
      <c r="AD7" s="319"/>
      <c r="AE7" s="319"/>
      <c r="AF7" s="320"/>
      <c r="AG7" s="320"/>
      <c r="AH7" s="320"/>
      <c r="AI7" s="320"/>
      <c r="AJ7" s="320"/>
      <c r="AK7" s="320"/>
      <c r="AL7" s="321"/>
    </row>
    <row r="8" spans="1:53" s="322" customFormat="1" ht="33.75" customHeight="1" x14ac:dyDescent="0.25">
      <c r="A8" s="316"/>
      <c r="B8" s="1458"/>
      <c r="C8" s="317"/>
      <c r="D8" s="1462"/>
      <c r="E8" s="1463"/>
      <c r="F8" s="1463"/>
      <c r="G8" s="1463"/>
      <c r="H8" s="1463"/>
      <c r="I8" s="323"/>
      <c r="J8" s="1466" t="s">
        <v>233</v>
      </c>
      <c r="K8" s="1467"/>
      <c r="L8" s="1467"/>
      <c r="M8" s="1467"/>
      <c r="N8" s="1467"/>
      <c r="O8" s="1468"/>
      <c r="P8" s="317"/>
      <c r="Q8" s="1466" t="s">
        <v>234</v>
      </c>
      <c r="R8" s="1467"/>
      <c r="S8" s="1467"/>
      <c r="T8" s="1467"/>
      <c r="U8" s="1467"/>
      <c r="V8" s="1468"/>
      <c r="W8" s="317"/>
      <c r="X8" s="1466" t="s">
        <v>235</v>
      </c>
      <c r="Y8" s="1467"/>
      <c r="Z8" s="1467"/>
      <c r="AA8" s="1467"/>
      <c r="AB8" s="1467"/>
      <c r="AC8" s="1468"/>
      <c r="AD8" s="319"/>
      <c r="AE8" s="319"/>
      <c r="AF8" s="320"/>
      <c r="AG8" s="320"/>
      <c r="AH8" s="320"/>
      <c r="AI8" s="320"/>
      <c r="AJ8" s="320"/>
      <c r="AK8" s="320"/>
      <c r="AL8" s="321"/>
    </row>
    <row r="9" spans="1:53" s="322" customFormat="1" ht="21.75" customHeight="1" x14ac:dyDescent="0.25">
      <c r="A9" s="316"/>
      <c r="B9" s="1458"/>
      <c r="C9" s="317"/>
      <c r="D9" s="1469" t="s">
        <v>9</v>
      </c>
      <c r="E9" s="1470" t="s">
        <v>24</v>
      </c>
      <c r="F9" s="1471"/>
      <c r="G9" s="1470" t="s">
        <v>23</v>
      </c>
      <c r="H9" s="1472"/>
      <c r="I9" s="323"/>
      <c r="J9" s="1449" t="s">
        <v>9</v>
      </c>
      <c r="K9" s="1443" t="s">
        <v>219</v>
      </c>
      <c r="L9" s="1445" t="s">
        <v>24</v>
      </c>
      <c r="M9" s="1446"/>
      <c r="N9" s="1447" t="s">
        <v>23</v>
      </c>
      <c r="O9" s="1448"/>
      <c r="P9" s="317"/>
      <c r="Q9" s="1449" t="s">
        <v>9</v>
      </c>
      <c r="R9" s="1443" t="s">
        <v>219</v>
      </c>
      <c r="S9" s="1445" t="s">
        <v>24</v>
      </c>
      <c r="T9" s="1446"/>
      <c r="U9" s="1447" t="s">
        <v>23</v>
      </c>
      <c r="V9" s="1448"/>
      <c r="W9" s="317"/>
      <c r="X9" s="1449" t="s">
        <v>9</v>
      </c>
      <c r="Y9" s="1443" t="s">
        <v>219</v>
      </c>
      <c r="Z9" s="1445" t="s">
        <v>24</v>
      </c>
      <c r="AA9" s="1446"/>
      <c r="AB9" s="1447" t="s">
        <v>23</v>
      </c>
      <c r="AC9" s="1448"/>
      <c r="AD9" s="319"/>
      <c r="AE9" s="319"/>
      <c r="AF9" s="320"/>
      <c r="AG9" s="320"/>
      <c r="AH9" s="320"/>
      <c r="AI9" s="320"/>
      <c r="AJ9" s="320"/>
      <c r="AK9" s="320"/>
      <c r="AL9" s="321"/>
    </row>
    <row r="10" spans="1:53" s="322" customFormat="1" ht="36.75" customHeight="1" x14ac:dyDescent="0.25">
      <c r="A10" s="316"/>
      <c r="B10" s="1459"/>
      <c r="C10" s="317"/>
      <c r="D10" s="1450"/>
      <c r="E10" s="407" t="s">
        <v>9</v>
      </c>
      <c r="F10" s="403" t="s">
        <v>219</v>
      </c>
      <c r="G10" s="406" t="s">
        <v>9</v>
      </c>
      <c r="H10" s="886" t="s">
        <v>219</v>
      </c>
      <c r="I10" s="346"/>
      <c r="J10" s="1450"/>
      <c r="K10" s="1444"/>
      <c r="L10" s="404" t="s">
        <v>9</v>
      </c>
      <c r="M10" s="403" t="s">
        <v>220</v>
      </c>
      <c r="N10" s="407" t="s">
        <v>9</v>
      </c>
      <c r="O10" s="402" t="s">
        <v>220</v>
      </c>
      <c r="P10" s="347"/>
      <c r="Q10" s="1450"/>
      <c r="R10" s="1444"/>
      <c r="S10" s="404" t="s">
        <v>9</v>
      </c>
      <c r="T10" s="403" t="s">
        <v>220</v>
      </c>
      <c r="U10" s="407" t="s">
        <v>9</v>
      </c>
      <c r="V10" s="402" t="s">
        <v>220</v>
      </c>
      <c r="W10" s="347"/>
      <c r="X10" s="1450"/>
      <c r="Y10" s="144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121672</v>
      </c>
      <c r="E12" s="352">
        <f>L12+S12+Z12</f>
        <v>78834</v>
      </c>
      <c r="F12" s="353">
        <f>E12/$D12*100</f>
        <v>64.792228285883354</v>
      </c>
      <c r="G12" s="352">
        <f>N12+U12+AB12</f>
        <v>42838</v>
      </c>
      <c r="H12" s="354">
        <f>G12/$D12*100</f>
        <v>35.207771714116646</v>
      </c>
      <c r="I12" s="350"/>
      <c r="J12" s="355">
        <f>L12+N12</f>
        <v>26639</v>
      </c>
      <c r="K12" s="356">
        <f>J12/$D12*100</f>
        <v>21.894108751397198</v>
      </c>
      <c r="L12" s="357">
        <v>11599</v>
      </c>
      <c r="M12" s="353">
        <v>43.54142422763617</v>
      </c>
      <c r="N12" s="357">
        <v>15040</v>
      </c>
      <c r="O12" s="358">
        <v>56.45857577236383</v>
      </c>
      <c r="P12" s="350"/>
      <c r="Q12" s="355">
        <v>32374</v>
      </c>
      <c r="R12" s="356">
        <v>26.607600762706291</v>
      </c>
      <c r="S12" s="357">
        <v>23002</v>
      </c>
      <c r="T12" s="353">
        <v>71.050843269290169</v>
      </c>
      <c r="U12" s="357">
        <v>9372</v>
      </c>
      <c r="V12" s="358">
        <v>28.949156730709831</v>
      </c>
      <c r="W12" s="350"/>
      <c r="X12" s="355">
        <v>62659</v>
      </c>
      <c r="Y12" s="356">
        <v>51.498290485896511</v>
      </c>
      <c r="Z12" s="357">
        <v>44233</v>
      </c>
      <c r="AA12" s="353">
        <v>70.593210871542794</v>
      </c>
      <c r="AB12" s="357">
        <v>18426</v>
      </c>
      <c r="AC12" s="358">
        <f t="shared" ref="AC12:AC29" si="0">AB12/$X12*100</f>
        <v>29.406789128457206</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17470</v>
      </c>
      <c r="E13" s="365">
        <f t="shared" ref="E13:E29" si="2">L13+S13+Z13</f>
        <v>11150</v>
      </c>
      <c r="F13" s="366">
        <f t="shared" ref="F13:H29" si="3">E13/$D13*100</f>
        <v>63.823697767601608</v>
      </c>
      <c r="G13" s="365">
        <f t="shared" ref="G13:G29" si="4">N13+U13+AB13</f>
        <v>6320</v>
      </c>
      <c r="H13" s="367">
        <f t="shared" si="3"/>
        <v>36.176302232398399</v>
      </c>
      <c r="I13" s="350"/>
      <c r="J13" s="368">
        <f t="shared" ref="J13:J29" si="5">L13+N13</f>
        <v>3251</v>
      </c>
      <c r="K13" s="369">
        <f t="shared" ref="K13:K29" si="6">J13/$D13*100</f>
        <v>18.609044075558099</v>
      </c>
      <c r="L13" s="370">
        <v>1420</v>
      </c>
      <c r="M13" s="371">
        <v>43.678868040602893</v>
      </c>
      <c r="N13" s="370">
        <v>1831</v>
      </c>
      <c r="O13" s="372">
        <v>56.321131959397107</v>
      </c>
      <c r="P13" s="350"/>
      <c r="Q13" s="368">
        <v>3975</v>
      </c>
      <c r="R13" s="369">
        <v>22.753291356611332</v>
      </c>
      <c r="S13" s="370">
        <v>2536</v>
      </c>
      <c r="T13" s="371">
        <v>63.798742138364787</v>
      </c>
      <c r="U13" s="370">
        <v>1439</v>
      </c>
      <c r="V13" s="372">
        <v>36.20125786163522</v>
      </c>
      <c r="W13" s="350"/>
      <c r="X13" s="368">
        <v>10244</v>
      </c>
      <c r="Y13" s="369">
        <v>58.637664567830569</v>
      </c>
      <c r="Z13" s="370">
        <v>7194</v>
      </c>
      <c r="AA13" s="371">
        <v>70.226474033580629</v>
      </c>
      <c r="AB13" s="370">
        <v>3050</v>
      </c>
      <c r="AC13" s="372">
        <f t="shared" si="0"/>
        <v>29.773525966419367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15513</v>
      </c>
      <c r="E14" s="365">
        <f t="shared" si="2"/>
        <v>10005</v>
      </c>
      <c r="F14" s="366">
        <f t="shared" si="3"/>
        <v>64.494295107329336</v>
      </c>
      <c r="G14" s="365">
        <f t="shared" si="4"/>
        <v>5508</v>
      </c>
      <c r="H14" s="367">
        <f t="shared" si="3"/>
        <v>35.505704892670664</v>
      </c>
      <c r="I14" s="350"/>
      <c r="J14" s="368">
        <f t="shared" si="5"/>
        <v>3530</v>
      </c>
      <c r="K14" s="369">
        <f t="shared" si="6"/>
        <v>22.755108618577964</v>
      </c>
      <c r="L14" s="370">
        <v>1512</v>
      </c>
      <c r="M14" s="371">
        <v>42.832861189801704</v>
      </c>
      <c r="N14" s="370">
        <v>2018</v>
      </c>
      <c r="O14" s="372">
        <v>57.167138810198303</v>
      </c>
      <c r="P14" s="350"/>
      <c r="Q14" s="368">
        <v>3484</v>
      </c>
      <c r="R14" s="369">
        <v>22.458583123831623</v>
      </c>
      <c r="S14" s="370">
        <v>2061</v>
      </c>
      <c r="T14" s="371">
        <v>59.156142365097587</v>
      </c>
      <c r="U14" s="370">
        <v>1423</v>
      </c>
      <c r="V14" s="372">
        <v>40.843857634902406</v>
      </c>
      <c r="W14" s="350"/>
      <c r="X14" s="368">
        <v>8499</v>
      </c>
      <c r="Y14" s="369">
        <v>54.786308257590413</v>
      </c>
      <c r="Z14" s="370">
        <v>6432</v>
      </c>
      <c r="AA14" s="371">
        <v>75.679491704906454</v>
      </c>
      <c r="AB14" s="370">
        <v>2067</v>
      </c>
      <c r="AC14" s="372">
        <f t="shared" si="0"/>
        <v>24.320508295093539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17273</v>
      </c>
      <c r="E15" s="365">
        <f t="shared" si="2"/>
        <v>10501</v>
      </c>
      <c r="F15" s="366">
        <f t="shared" si="3"/>
        <v>60.794303247843452</v>
      </c>
      <c r="G15" s="365">
        <f t="shared" si="4"/>
        <v>6772</v>
      </c>
      <c r="H15" s="367">
        <f t="shared" si="3"/>
        <v>39.205696752156541</v>
      </c>
      <c r="I15" s="350"/>
      <c r="J15" s="368">
        <f t="shared" si="5"/>
        <v>4904</v>
      </c>
      <c r="K15" s="369">
        <f t="shared" si="6"/>
        <v>28.391130666357899</v>
      </c>
      <c r="L15" s="370">
        <v>2230</v>
      </c>
      <c r="M15" s="371">
        <v>45.473083197389883</v>
      </c>
      <c r="N15" s="370">
        <v>2674</v>
      </c>
      <c r="O15" s="372">
        <v>54.526916802610117</v>
      </c>
      <c r="P15" s="350"/>
      <c r="Q15" s="368">
        <v>4391</v>
      </c>
      <c r="R15" s="369">
        <v>25.421177560354309</v>
      </c>
      <c r="S15" s="370">
        <v>2683</v>
      </c>
      <c r="T15" s="371">
        <v>61.102254611705767</v>
      </c>
      <c r="U15" s="370">
        <v>1708</v>
      </c>
      <c r="V15" s="372">
        <v>38.897745388294233</v>
      </c>
      <c r="W15" s="350"/>
      <c r="X15" s="368">
        <v>7978</v>
      </c>
      <c r="Y15" s="369">
        <v>46.187691773287796</v>
      </c>
      <c r="Z15" s="370">
        <v>5588</v>
      </c>
      <c r="AA15" s="371">
        <v>70.042617197292557</v>
      </c>
      <c r="AB15" s="370">
        <v>2390</v>
      </c>
      <c r="AC15" s="372">
        <f t="shared" si="0"/>
        <v>29.957382802707443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21067</v>
      </c>
      <c r="E16" s="365">
        <f t="shared" si="2"/>
        <v>12220</v>
      </c>
      <c r="F16" s="366">
        <f t="shared" si="3"/>
        <v>58.005411306783117</v>
      </c>
      <c r="G16" s="365">
        <f t="shared" si="4"/>
        <v>8847</v>
      </c>
      <c r="H16" s="367">
        <f t="shared" si="3"/>
        <v>41.994588693216876</v>
      </c>
      <c r="I16" s="350"/>
      <c r="J16" s="368">
        <f t="shared" si="5"/>
        <v>8174</v>
      </c>
      <c r="K16" s="369">
        <f t="shared" si="6"/>
        <v>38.800018987041348</v>
      </c>
      <c r="L16" s="370">
        <v>3512</v>
      </c>
      <c r="M16" s="371">
        <v>42.96550036701737</v>
      </c>
      <c r="N16" s="370">
        <v>4662</v>
      </c>
      <c r="O16" s="372">
        <v>57.03449963298263</v>
      </c>
      <c r="P16" s="350"/>
      <c r="Q16" s="368">
        <v>5561</v>
      </c>
      <c r="R16" s="369">
        <v>26.396734228888786</v>
      </c>
      <c r="S16" s="370">
        <v>3556</v>
      </c>
      <c r="T16" s="371">
        <v>63.94533357309836</v>
      </c>
      <c r="U16" s="370">
        <v>2005</v>
      </c>
      <c r="V16" s="372">
        <v>36.05466642690164</v>
      </c>
      <c r="W16" s="350"/>
      <c r="X16" s="368">
        <v>7332</v>
      </c>
      <c r="Y16" s="369">
        <v>34.803246784069877</v>
      </c>
      <c r="Z16" s="370">
        <v>5152</v>
      </c>
      <c r="AA16" s="371">
        <v>70.267321331151123</v>
      </c>
      <c r="AB16" s="370">
        <v>2180</v>
      </c>
      <c r="AC16" s="372">
        <f t="shared" si="0"/>
        <v>29.732678668848884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5220</v>
      </c>
      <c r="E17" s="375">
        <f t="shared" si="2"/>
        <v>3100</v>
      </c>
      <c r="F17" s="376">
        <f t="shared" si="3"/>
        <v>59.38697318007663</v>
      </c>
      <c r="G17" s="375">
        <f t="shared" si="4"/>
        <v>2120</v>
      </c>
      <c r="H17" s="367">
        <f t="shared" si="3"/>
        <v>40.61302681992337</v>
      </c>
      <c r="I17" s="350"/>
      <c r="J17" s="377">
        <f t="shared" si="5"/>
        <v>1498</v>
      </c>
      <c r="K17" s="378">
        <f t="shared" si="6"/>
        <v>28.697318007662837</v>
      </c>
      <c r="L17" s="375">
        <v>652</v>
      </c>
      <c r="M17" s="376">
        <v>43.524699599465954</v>
      </c>
      <c r="N17" s="375">
        <v>846</v>
      </c>
      <c r="O17" s="372">
        <v>56.475300400534046</v>
      </c>
      <c r="P17" s="350"/>
      <c r="Q17" s="377">
        <v>1251</v>
      </c>
      <c r="R17" s="378">
        <v>23.96551724137931</v>
      </c>
      <c r="S17" s="375">
        <v>705</v>
      </c>
      <c r="T17" s="376">
        <v>56.354916067146291</v>
      </c>
      <c r="U17" s="375">
        <v>546</v>
      </c>
      <c r="V17" s="372">
        <v>43.645083932853716</v>
      </c>
      <c r="W17" s="350"/>
      <c r="X17" s="377">
        <v>2471</v>
      </c>
      <c r="Y17" s="378">
        <v>47.337164750957854</v>
      </c>
      <c r="Z17" s="375">
        <v>1743</v>
      </c>
      <c r="AA17" s="376">
        <v>70.538243626062325</v>
      </c>
      <c r="AB17" s="375">
        <v>728</v>
      </c>
      <c r="AC17" s="372">
        <f t="shared" si="0"/>
        <v>29.461756373937675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51496</v>
      </c>
      <c r="E18" s="365">
        <f t="shared" si="2"/>
        <v>32181</v>
      </c>
      <c r="F18" s="366">
        <f t="shared" si="3"/>
        <v>62.492232406400497</v>
      </c>
      <c r="G18" s="365">
        <f t="shared" si="4"/>
        <v>19315</v>
      </c>
      <c r="H18" s="367">
        <f t="shared" si="3"/>
        <v>37.507767593599503</v>
      </c>
      <c r="I18" s="350"/>
      <c r="J18" s="368">
        <f t="shared" si="5"/>
        <v>10071</v>
      </c>
      <c r="K18" s="369">
        <f t="shared" si="6"/>
        <v>19.556858785148361</v>
      </c>
      <c r="L18" s="370">
        <v>4301</v>
      </c>
      <c r="M18" s="371">
        <v>42.706781848873007</v>
      </c>
      <c r="N18" s="370">
        <v>5770</v>
      </c>
      <c r="O18" s="372">
        <v>57.293218151127</v>
      </c>
      <c r="P18" s="350"/>
      <c r="Q18" s="368">
        <v>9969</v>
      </c>
      <c r="R18" s="369">
        <v>19.358785148361036</v>
      </c>
      <c r="S18" s="370">
        <v>5722</v>
      </c>
      <c r="T18" s="371">
        <v>57.39793359414184</v>
      </c>
      <c r="U18" s="370">
        <v>4247</v>
      </c>
      <c r="V18" s="372">
        <v>42.60206640585816</v>
      </c>
      <c r="W18" s="350"/>
      <c r="X18" s="368">
        <v>31456</v>
      </c>
      <c r="Y18" s="369">
        <v>61.084356066490599</v>
      </c>
      <c r="Z18" s="370">
        <v>22158</v>
      </c>
      <c r="AA18" s="371">
        <v>70.441251271617503</v>
      </c>
      <c r="AB18" s="370">
        <v>9298</v>
      </c>
      <c r="AC18" s="372">
        <f t="shared" si="0"/>
        <v>29.558748728382501</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31889</v>
      </c>
      <c r="E19" s="365">
        <f t="shared" si="2"/>
        <v>20355</v>
      </c>
      <c r="F19" s="366">
        <f t="shared" si="3"/>
        <v>63.830788046034684</v>
      </c>
      <c r="G19" s="365">
        <f t="shared" si="4"/>
        <v>11534</v>
      </c>
      <c r="H19" s="367">
        <f t="shared" si="3"/>
        <v>36.169211953965316</v>
      </c>
      <c r="I19" s="350"/>
      <c r="J19" s="368">
        <f t="shared" si="5"/>
        <v>6534</v>
      </c>
      <c r="K19" s="369">
        <f t="shared" si="6"/>
        <v>20.489824077268022</v>
      </c>
      <c r="L19" s="370">
        <v>2788</v>
      </c>
      <c r="M19" s="371">
        <v>42.669115396388122</v>
      </c>
      <c r="N19" s="370">
        <v>3746</v>
      </c>
      <c r="O19" s="372">
        <v>57.330884603611878</v>
      </c>
      <c r="P19" s="350"/>
      <c r="Q19" s="368">
        <v>7018</v>
      </c>
      <c r="R19" s="369">
        <v>22.00758882373232</v>
      </c>
      <c r="S19" s="370">
        <v>4555</v>
      </c>
      <c r="T19" s="371">
        <v>64.904531205471656</v>
      </c>
      <c r="U19" s="370">
        <v>2463</v>
      </c>
      <c r="V19" s="372">
        <v>35.095468794528358</v>
      </c>
      <c r="W19" s="350"/>
      <c r="X19" s="368">
        <v>18337</v>
      </c>
      <c r="Y19" s="369">
        <v>57.502587098999655</v>
      </c>
      <c r="Z19" s="370">
        <v>13012</v>
      </c>
      <c r="AA19" s="371">
        <v>70.960353383868679</v>
      </c>
      <c r="AB19" s="370">
        <v>5325</v>
      </c>
      <c r="AC19" s="372">
        <f t="shared" si="0"/>
        <v>29.039646616131321</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133259</v>
      </c>
      <c r="E20" s="365">
        <f t="shared" si="2"/>
        <v>83204</v>
      </c>
      <c r="F20" s="366">
        <f t="shared" si="3"/>
        <v>62.437809078561301</v>
      </c>
      <c r="G20" s="365">
        <f t="shared" si="4"/>
        <v>50055</v>
      </c>
      <c r="H20" s="367">
        <f t="shared" si="3"/>
        <v>37.562190921438706</v>
      </c>
      <c r="I20" s="350"/>
      <c r="J20" s="368">
        <f t="shared" si="5"/>
        <v>35237</v>
      </c>
      <c r="K20" s="369">
        <f t="shared" si="6"/>
        <v>26.442491689116682</v>
      </c>
      <c r="L20" s="370">
        <v>15637</v>
      </c>
      <c r="M20" s="371">
        <v>44.376649544512873</v>
      </c>
      <c r="N20" s="370">
        <v>19600</v>
      </c>
      <c r="O20" s="372">
        <v>55.623350455487127</v>
      </c>
      <c r="P20" s="350"/>
      <c r="Q20" s="368">
        <v>31188</v>
      </c>
      <c r="R20" s="369">
        <v>23.404047756624319</v>
      </c>
      <c r="S20" s="370">
        <v>19920</v>
      </c>
      <c r="T20" s="371">
        <v>63.870719507502884</v>
      </c>
      <c r="U20" s="370">
        <v>11268</v>
      </c>
      <c r="V20" s="372">
        <v>36.129280492497109</v>
      </c>
      <c r="W20" s="350"/>
      <c r="X20" s="368">
        <v>66834</v>
      </c>
      <c r="Y20" s="369">
        <v>50.153460554258999</v>
      </c>
      <c r="Z20" s="370">
        <v>47647</v>
      </c>
      <c r="AA20" s="371">
        <v>71.291558188945743</v>
      </c>
      <c r="AB20" s="370">
        <v>19187</v>
      </c>
      <c r="AC20" s="372">
        <f t="shared" si="0"/>
        <v>28.708441811054254</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67717</v>
      </c>
      <c r="E21" s="365">
        <f t="shared" si="2"/>
        <v>40807</v>
      </c>
      <c r="F21" s="366">
        <f t="shared" si="3"/>
        <v>60.261086580917642</v>
      </c>
      <c r="G21" s="365">
        <f t="shared" si="4"/>
        <v>26910</v>
      </c>
      <c r="H21" s="367">
        <f t="shared" si="3"/>
        <v>39.738913419082358</v>
      </c>
      <c r="I21" s="350"/>
      <c r="J21" s="368">
        <f t="shared" si="5"/>
        <v>20590</v>
      </c>
      <c r="K21" s="369">
        <f t="shared" si="6"/>
        <v>30.405954191709618</v>
      </c>
      <c r="L21" s="370">
        <v>8102</v>
      </c>
      <c r="M21" s="371">
        <v>39.349198640116562</v>
      </c>
      <c r="N21" s="370">
        <v>12488</v>
      </c>
      <c r="O21" s="372">
        <v>60.650801359883445</v>
      </c>
      <c r="P21" s="350"/>
      <c r="Q21" s="368">
        <v>15480</v>
      </c>
      <c r="R21" s="369">
        <v>22.859843170843362</v>
      </c>
      <c r="S21" s="370">
        <v>9965</v>
      </c>
      <c r="T21" s="371">
        <v>64.373385012919897</v>
      </c>
      <c r="U21" s="370">
        <v>5515</v>
      </c>
      <c r="V21" s="372">
        <v>35.626614987080103</v>
      </c>
      <c r="W21" s="350"/>
      <c r="X21" s="368">
        <v>31647</v>
      </c>
      <c r="Y21" s="369">
        <v>46.734202637447019</v>
      </c>
      <c r="Z21" s="370">
        <v>22740</v>
      </c>
      <c r="AA21" s="371">
        <v>71.855152147122951</v>
      </c>
      <c r="AB21" s="370">
        <v>8907</v>
      </c>
      <c r="AC21" s="372">
        <f t="shared" si="0"/>
        <v>28.144847852877046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15185</v>
      </c>
      <c r="E22" s="365">
        <f t="shared" si="2"/>
        <v>9664</v>
      </c>
      <c r="F22" s="366">
        <f t="shared" si="3"/>
        <v>63.641751728679615</v>
      </c>
      <c r="G22" s="365">
        <f t="shared" si="4"/>
        <v>5521</v>
      </c>
      <c r="H22" s="367">
        <f t="shared" si="3"/>
        <v>36.358248271320385</v>
      </c>
      <c r="I22" s="350"/>
      <c r="J22" s="368">
        <f t="shared" si="5"/>
        <v>3886</v>
      </c>
      <c r="K22" s="369">
        <f t="shared" si="6"/>
        <v>25.59104379321699</v>
      </c>
      <c r="L22" s="370">
        <v>1682</v>
      </c>
      <c r="M22" s="371">
        <v>43.283582089552233</v>
      </c>
      <c r="N22" s="370">
        <v>2204</v>
      </c>
      <c r="O22" s="372">
        <v>56.71641791044776</v>
      </c>
      <c r="P22" s="350"/>
      <c r="Q22" s="368">
        <v>3322</v>
      </c>
      <c r="R22" s="369">
        <v>21.876852156733619</v>
      </c>
      <c r="S22" s="370">
        <v>2177</v>
      </c>
      <c r="T22" s="371">
        <v>65.532811559301635</v>
      </c>
      <c r="U22" s="370">
        <v>1145</v>
      </c>
      <c r="V22" s="372">
        <v>34.467188440698379</v>
      </c>
      <c r="W22" s="350"/>
      <c r="X22" s="368">
        <v>7977</v>
      </c>
      <c r="Y22" s="369">
        <v>52.532104050049391</v>
      </c>
      <c r="Z22" s="370">
        <v>5805</v>
      </c>
      <c r="AA22" s="371">
        <v>72.771718691237311</v>
      </c>
      <c r="AB22" s="370">
        <v>2172</v>
      </c>
      <c r="AC22" s="372">
        <f t="shared" si="0"/>
        <v>27.228281308762693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34166</v>
      </c>
      <c r="E23" s="365">
        <f t="shared" si="2"/>
        <v>19814</v>
      </c>
      <c r="F23" s="366">
        <f t="shared" si="3"/>
        <v>57.993326699057548</v>
      </c>
      <c r="G23" s="365">
        <f t="shared" si="4"/>
        <v>14352</v>
      </c>
      <c r="H23" s="367">
        <f t="shared" si="3"/>
        <v>42.00667330094246</v>
      </c>
      <c r="I23" s="350"/>
      <c r="J23" s="368">
        <f t="shared" si="5"/>
        <v>11283</v>
      </c>
      <c r="K23" s="369">
        <f t="shared" si="6"/>
        <v>33.02405900602939</v>
      </c>
      <c r="L23" s="370">
        <v>4222</v>
      </c>
      <c r="M23" s="371">
        <v>37.41912611894</v>
      </c>
      <c r="N23" s="370">
        <v>7061</v>
      </c>
      <c r="O23" s="372">
        <v>62.580873881060008</v>
      </c>
      <c r="P23" s="350"/>
      <c r="Q23" s="368">
        <v>6480</v>
      </c>
      <c r="R23" s="369">
        <v>18.966223731194756</v>
      </c>
      <c r="S23" s="370">
        <v>3783</v>
      </c>
      <c r="T23" s="371">
        <v>58.379629629629626</v>
      </c>
      <c r="U23" s="370">
        <v>2697</v>
      </c>
      <c r="V23" s="372">
        <v>41.620370370370367</v>
      </c>
      <c r="W23" s="350"/>
      <c r="X23" s="368">
        <v>16403</v>
      </c>
      <c r="Y23" s="369">
        <v>48.009717262775858</v>
      </c>
      <c r="Z23" s="370">
        <v>11809</v>
      </c>
      <c r="AA23" s="371">
        <v>71.992928122904345</v>
      </c>
      <c r="AB23" s="370">
        <v>4594</v>
      </c>
      <c r="AC23" s="372">
        <f t="shared" si="0"/>
        <v>28.007071877095651</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69238</v>
      </c>
      <c r="E24" s="365">
        <f t="shared" si="2"/>
        <v>45093</v>
      </c>
      <c r="F24" s="366">
        <f t="shared" si="3"/>
        <v>65.127531124526996</v>
      </c>
      <c r="G24" s="365">
        <f t="shared" si="4"/>
        <v>24145</v>
      </c>
      <c r="H24" s="367">
        <f t="shared" si="3"/>
        <v>34.872468875473004</v>
      </c>
      <c r="I24" s="350"/>
      <c r="J24" s="368">
        <f t="shared" si="5"/>
        <v>16839</v>
      </c>
      <c r="K24" s="369">
        <f t="shared" si="6"/>
        <v>24.320459863080966</v>
      </c>
      <c r="L24" s="370">
        <v>7673</v>
      </c>
      <c r="M24" s="371">
        <v>45.566838885919594</v>
      </c>
      <c r="N24" s="370">
        <v>9166</v>
      </c>
      <c r="O24" s="372">
        <v>54.433161114080406</v>
      </c>
      <c r="P24" s="350"/>
      <c r="Q24" s="368">
        <v>15352</v>
      </c>
      <c r="R24" s="369">
        <v>22.172795285825703</v>
      </c>
      <c r="S24" s="370">
        <v>10481</v>
      </c>
      <c r="T24" s="371">
        <v>68.271235018238656</v>
      </c>
      <c r="U24" s="370">
        <v>4871</v>
      </c>
      <c r="V24" s="372">
        <v>31.72876498176133</v>
      </c>
      <c r="W24" s="350"/>
      <c r="X24" s="368">
        <v>37047</v>
      </c>
      <c r="Y24" s="369">
        <v>53.506744851093337</v>
      </c>
      <c r="Z24" s="370">
        <v>26939</v>
      </c>
      <c r="AA24" s="371">
        <v>72.715739466083633</v>
      </c>
      <c r="AB24" s="370">
        <v>10108</v>
      </c>
      <c r="AC24" s="372">
        <f t="shared" si="0"/>
        <v>27.284260533916378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20585</v>
      </c>
      <c r="E25" s="365">
        <f t="shared" si="2"/>
        <v>12545</v>
      </c>
      <c r="F25" s="366">
        <f t="shared" si="3"/>
        <v>60.942433811027449</v>
      </c>
      <c r="G25" s="365">
        <f t="shared" si="4"/>
        <v>8040</v>
      </c>
      <c r="H25" s="367">
        <f t="shared" si="3"/>
        <v>39.057566188972551</v>
      </c>
      <c r="I25" s="350"/>
      <c r="J25" s="368">
        <f t="shared" si="5"/>
        <v>5537</v>
      </c>
      <c r="K25" s="369">
        <f t="shared" si="6"/>
        <v>26.89822686422152</v>
      </c>
      <c r="L25" s="370">
        <v>2144</v>
      </c>
      <c r="M25" s="371">
        <v>38.72132923966047</v>
      </c>
      <c r="N25" s="370">
        <v>3393</v>
      </c>
      <c r="O25" s="372">
        <v>61.278670760339537</v>
      </c>
      <c r="P25" s="350"/>
      <c r="Q25" s="368">
        <v>5340</v>
      </c>
      <c r="R25" s="369">
        <v>25.941219334466847</v>
      </c>
      <c r="S25" s="370">
        <v>3631</v>
      </c>
      <c r="T25" s="371">
        <v>67.99625468164794</v>
      </c>
      <c r="U25" s="370">
        <v>1709</v>
      </c>
      <c r="V25" s="372">
        <v>32.00374531835206</v>
      </c>
      <c r="W25" s="350"/>
      <c r="X25" s="368">
        <v>9708</v>
      </c>
      <c r="Y25" s="369">
        <v>47.160553801311636</v>
      </c>
      <c r="Z25" s="370">
        <v>6770</v>
      </c>
      <c r="AA25" s="371">
        <v>69.736299958796863</v>
      </c>
      <c r="AB25" s="370">
        <v>2938</v>
      </c>
      <c r="AC25" s="372">
        <f t="shared" si="0"/>
        <v>30.26370004120313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7858</v>
      </c>
      <c r="E26" s="380">
        <f t="shared" si="2"/>
        <v>4805</v>
      </c>
      <c r="F26" s="381">
        <f t="shared" si="3"/>
        <v>61.147874777297019</v>
      </c>
      <c r="G26" s="380">
        <f t="shared" si="4"/>
        <v>3053</v>
      </c>
      <c r="H26" s="367">
        <f t="shared" si="3"/>
        <v>38.852125222702973</v>
      </c>
      <c r="I26" s="350"/>
      <c r="J26" s="377">
        <f t="shared" si="5"/>
        <v>1824</v>
      </c>
      <c r="K26" s="378">
        <f t="shared" si="6"/>
        <v>23.212013234919826</v>
      </c>
      <c r="L26" s="375">
        <v>759</v>
      </c>
      <c r="M26" s="376">
        <v>41.611842105263158</v>
      </c>
      <c r="N26" s="375">
        <v>1065</v>
      </c>
      <c r="O26" s="372">
        <v>58.38815789473685</v>
      </c>
      <c r="P26" s="350"/>
      <c r="Q26" s="377">
        <v>1569</v>
      </c>
      <c r="R26" s="378">
        <v>19.96691270043268</v>
      </c>
      <c r="S26" s="375">
        <v>883</v>
      </c>
      <c r="T26" s="376">
        <v>56.277884002549392</v>
      </c>
      <c r="U26" s="375">
        <v>686</v>
      </c>
      <c r="V26" s="372">
        <v>43.722115997450608</v>
      </c>
      <c r="W26" s="350"/>
      <c r="X26" s="377">
        <v>4465</v>
      </c>
      <c r="Y26" s="378">
        <v>56.82107406464749</v>
      </c>
      <c r="Z26" s="375">
        <v>3163</v>
      </c>
      <c r="AA26" s="376">
        <v>70.839865621500564</v>
      </c>
      <c r="AB26" s="375">
        <v>1302</v>
      </c>
      <c r="AC26" s="372">
        <f t="shared" si="0"/>
        <v>29.160134378499443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40563</v>
      </c>
      <c r="E27" s="380">
        <f t="shared" si="2"/>
        <v>23538</v>
      </c>
      <c r="F27" s="381">
        <f t="shared" si="3"/>
        <v>58.028252348199096</v>
      </c>
      <c r="G27" s="380">
        <f t="shared" si="4"/>
        <v>17025</v>
      </c>
      <c r="H27" s="367">
        <f t="shared" si="3"/>
        <v>41.971747651800904</v>
      </c>
      <c r="I27" s="350"/>
      <c r="J27" s="377">
        <f t="shared" si="5"/>
        <v>12070</v>
      </c>
      <c r="K27" s="378">
        <f t="shared" si="6"/>
        <v>29.756181741981607</v>
      </c>
      <c r="L27" s="375">
        <v>4670</v>
      </c>
      <c r="M27" s="376">
        <v>38.690969345484675</v>
      </c>
      <c r="N27" s="375">
        <v>7400</v>
      </c>
      <c r="O27" s="372">
        <v>61.309030654515325</v>
      </c>
      <c r="P27" s="350"/>
      <c r="Q27" s="377">
        <v>8485</v>
      </c>
      <c r="R27" s="378">
        <v>20.918078051426175</v>
      </c>
      <c r="S27" s="375">
        <v>4694</v>
      </c>
      <c r="T27" s="376">
        <v>55.321154979375365</v>
      </c>
      <c r="U27" s="375">
        <v>3791</v>
      </c>
      <c r="V27" s="372">
        <v>44.678845020624628</v>
      </c>
      <c r="W27" s="350"/>
      <c r="X27" s="377">
        <v>20008</v>
      </c>
      <c r="Y27" s="378">
        <v>49.325740206592215</v>
      </c>
      <c r="Z27" s="375">
        <v>14174</v>
      </c>
      <c r="AA27" s="376">
        <v>70.841663334666137</v>
      </c>
      <c r="AB27" s="375">
        <v>5834</v>
      </c>
      <c r="AC27" s="372">
        <f t="shared" si="0"/>
        <v>29.158336665333866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3827</v>
      </c>
      <c r="E28" s="380">
        <f t="shared" si="2"/>
        <v>2525</v>
      </c>
      <c r="F28" s="381">
        <f t="shared" si="3"/>
        <v>65.978573295009141</v>
      </c>
      <c r="G28" s="380">
        <f t="shared" si="4"/>
        <v>1302</v>
      </c>
      <c r="H28" s="382">
        <f t="shared" si="3"/>
        <v>34.021426704990851</v>
      </c>
      <c r="I28" s="350"/>
      <c r="J28" s="377">
        <f t="shared" si="5"/>
        <v>466</v>
      </c>
      <c r="K28" s="378">
        <f t="shared" si="6"/>
        <v>12.176639665534362</v>
      </c>
      <c r="L28" s="375">
        <v>214</v>
      </c>
      <c r="M28" s="376">
        <v>45.922746781115883</v>
      </c>
      <c r="N28" s="375">
        <v>252</v>
      </c>
      <c r="O28" s="383">
        <v>54.077253218884124</v>
      </c>
      <c r="P28" s="350"/>
      <c r="Q28" s="377">
        <v>836</v>
      </c>
      <c r="R28" s="378">
        <v>21.844787039456492</v>
      </c>
      <c r="S28" s="375">
        <v>524</v>
      </c>
      <c r="T28" s="376">
        <v>62.679425837320579</v>
      </c>
      <c r="U28" s="375">
        <v>312</v>
      </c>
      <c r="V28" s="383">
        <v>37.320574162679428</v>
      </c>
      <c r="W28" s="350"/>
      <c r="X28" s="377">
        <v>2525</v>
      </c>
      <c r="Y28" s="378">
        <v>65.978573295009141</v>
      </c>
      <c r="Z28" s="375">
        <v>1787</v>
      </c>
      <c r="AA28" s="376">
        <v>70.772277227722768</v>
      </c>
      <c r="AB28" s="375">
        <v>738</v>
      </c>
      <c r="AC28" s="383">
        <f t="shared" si="0"/>
        <v>29.227722772277225</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1402</v>
      </c>
      <c r="E29" s="386">
        <f t="shared" si="2"/>
        <v>766</v>
      </c>
      <c r="F29" s="387">
        <f t="shared" si="3"/>
        <v>54.636233951497857</v>
      </c>
      <c r="G29" s="386">
        <f t="shared" si="4"/>
        <v>636</v>
      </c>
      <c r="H29" s="388">
        <f t="shared" si="3"/>
        <v>45.363766048502143</v>
      </c>
      <c r="I29" s="350"/>
      <c r="J29" s="389">
        <f t="shared" si="5"/>
        <v>735</v>
      </c>
      <c r="K29" s="390">
        <f t="shared" si="6"/>
        <v>52.425106990014271</v>
      </c>
      <c r="L29" s="391">
        <v>269</v>
      </c>
      <c r="M29" s="392">
        <v>36.598639455782312</v>
      </c>
      <c r="N29" s="391">
        <v>466</v>
      </c>
      <c r="O29" s="393">
        <v>63.401360544217688</v>
      </c>
      <c r="P29" s="350"/>
      <c r="Q29" s="389">
        <v>283</v>
      </c>
      <c r="R29" s="390">
        <v>20.185449358059916</v>
      </c>
      <c r="S29" s="391">
        <v>200</v>
      </c>
      <c r="T29" s="392">
        <v>70.671378091872796</v>
      </c>
      <c r="U29" s="391">
        <v>83</v>
      </c>
      <c r="V29" s="393">
        <v>29.328621908127207</v>
      </c>
      <c r="W29" s="350"/>
      <c r="X29" s="389">
        <v>384</v>
      </c>
      <c r="Y29" s="390">
        <v>27.38944365192582</v>
      </c>
      <c r="Z29" s="391">
        <v>297</v>
      </c>
      <c r="AA29" s="392">
        <v>77.34375</v>
      </c>
      <c r="AB29" s="391">
        <v>87</v>
      </c>
      <c r="AC29" s="393">
        <f t="shared" si="0"/>
        <v>22.65625</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675400</v>
      </c>
      <c r="E31" s="1230">
        <f>L31+S31+Z31</f>
        <v>421107</v>
      </c>
      <c r="F31" s="1231">
        <f>E31/$D31*100</f>
        <v>62.349274503997634</v>
      </c>
      <c r="G31" s="1230">
        <f>N31+U31+AB31</f>
        <v>254293</v>
      </c>
      <c r="H31" s="1232">
        <f>G31/$D31*100</f>
        <v>37.650725496002366</v>
      </c>
      <c r="I31" s="320"/>
      <c r="J31" s="1233">
        <f>SUM(J12:J29)</f>
        <v>173068</v>
      </c>
      <c r="K31" s="1234">
        <f>J31/$D31*100</f>
        <v>25.624518803671897</v>
      </c>
      <c r="L31" s="1230">
        <f>SUM(L12:L29)</f>
        <v>73386</v>
      </c>
      <c r="M31" s="1231">
        <f>L31/$J31*100</f>
        <v>42.402986109506088</v>
      </c>
      <c r="N31" s="1230">
        <f>SUM(N12:N29)</f>
        <v>99682</v>
      </c>
      <c r="O31" s="1235">
        <f>N31/$J31*100</f>
        <v>57.597013890493912</v>
      </c>
      <c r="P31" s="320"/>
      <c r="Q31" s="1233">
        <f>SUM(Q12:Q29)</f>
        <v>156358</v>
      </c>
      <c r="R31" s="1234">
        <f>Q31/$D31*100</f>
        <v>23.150429375185073</v>
      </c>
      <c r="S31" s="1230">
        <f>SUM(S12:S29)</f>
        <v>101078</v>
      </c>
      <c r="T31" s="1231">
        <f>S31/$Q31*100</f>
        <v>64.645237212039035</v>
      </c>
      <c r="U31" s="1230">
        <f>SUM(U12:U29)</f>
        <v>55280</v>
      </c>
      <c r="V31" s="1235">
        <f>U31/$Q31*100</f>
        <v>35.354762787960965</v>
      </c>
      <c r="W31" s="320"/>
      <c r="X31" s="1233">
        <f>SUM(X12:X29)</f>
        <v>345974</v>
      </c>
      <c r="Y31" s="1234">
        <f>X31/$D31*100</f>
        <v>51.225051821143033</v>
      </c>
      <c r="Z31" s="1230">
        <f>SUM(Z12:Z29)</f>
        <v>246643</v>
      </c>
      <c r="AA31" s="1231">
        <f>Z31/$X31*100</f>
        <v>71.28946105776734</v>
      </c>
      <c r="AB31" s="1230">
        <f>SUM(AB12:AB29)</f>
        <v>99331</v>
      </c>
      <c r="AC31" s="1235">
        <f>AB31/$X31*100</f>
        <v>28.710538942232656</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51"/>
      <c r="C34" s="1451"/>
      <c r="D34" s="1451"/>
      <c r="E34" s="1451"/>
      <c r="F34" s="1451"/>
      <c r="G34" s="1451"/>
      <c r="H34" s="1451"/>
      <c r="I34" s="1451"/>
      <c r="J34" s="1451"/>
      <c r="K34" s="1451"/>
      <c r="L34" s="1451"/>
      <c r="M34" s="1451"/>
      <c r="N34" s="1451"/>
      <c r="O34" s="1451"/>
    </row>
    <row r="35" spans="2:15" s="329" customFormat="1" ht="29.25" customHeight="1" x14ac:dyDescent="0.25">
      <c r="B35" s="1452"/>
      <c r="C35" s="1452"/>
      <c r="D35" s="1452"/>
      <c r="E35" s="1452"/>
      <c r="F35" s="1452"/>
      <c r="G35" s="1452"/>
      <c r="H35" s="1452"/>
      <c r="I35" s="1452"/>
      <c r="J35" s="1452"/>
      <c r="K35" s="1452"/>
      <c r="L35" s="1452"/>
      <c r="M35" s="1452"/>
    </row>
    <row r="36" spans="2:15" s="329" customFormat="1" ht="4.5" customHeight="1" x14ac:dyDescent="0.25">
      <c r="B36" s="1442"/>
      <c r="C36" s="1442"/>
      <c r="D36" s="144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46"/>
  <sheetViews>
    <sheetView showGridLines="0" zoomScale="80" zoomScaleNormal="8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113</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53"/>
      <c r="C2" s="1453"/>
    </row>
    <row r="3" spans="1:53" s="345" customFormat="1" ht="4.5" customHeight="1" x14ac:dyDescent="0.25">
      <c r="B3" s="1454"/>
      <c r="C3" s="1454"/>
    </row>
    <row r="4" spans="1:53" s="345" customFormat="1" ht="17.25" customHeight="1" x14ac:dyDescent="0.25">
      <c r="A4" s="1455" t="s">
        <v>406</v>
      </c>
      <c r="B4" s="1455"/>
      <c r="C4" s="1455"/>
      <c r="D4" s="1455"/>
      <c r="E4" s="1455"/>
      <c r="F4" s="1455"/>
      <c r="G4" s="1455"/>
      <c r="H4" s="1455"/>
      <c r="I4" s="1455"/>
      <c r="J4" s="1455"/>
      <c r="K4" s="1455"/>
      <c r="L4" s="1455"/>
      <c r="M4" s="1455"/>
      <c r="N4" s="1455"/>
      <c r="O4" s="1455"/>
      <c r="P4" s="1455"/>
      <c r="Q4" s="1455"/>
      <c r="R4" s="1455"/>
      <c r="S4" s="1455"/>
      <c r="T4" s="1455"/>
      <c r="U4" s="1455"/>
      <c r="V4" s="1455"/>
      <c r="W4" s="1455"/>
      <c r="X4" s="1455"/>
      <c r="Y4" s="1455"/>
      <c r="Z4" s="1455"/>
      <c r="AA4" s="1455"/>
      <c r="AB4" s="1455"/>
      <c r="AC4" s="1455"/>
    </row>
    <row r="5" spans="1:53" s="345" customFormat="1" ht="17.25" customHeight="1" x14ac:dyDescent="0.25">
      <c r="B5" s="1456" t="str">
        <f>porsaad!$B$6</f>
        <v>Situación a 28 de febrero de 2026</v>
      </c>
      <c r="C5" s="1456"/>
      <c r="D5" s="1456"/>
      <c r="E5" s="1456"/>
      <c r="F5" s="1456"/>
      <c r="G5" s="1456"/>
      <c r="H5" s="1456"/>
      <c r="I5" s="1456"/>
      <c r="J5" s="1456"/>
      <c r="K5" s="1456"/>
      <c r="L5" s="1456"/>
      <c r="M5" s="1456"/>
      <c r="N5" s="1456"/>
      <c r="O5" s="1456"/>
      <c r="P5" s="1456"/>
      <c r="Q5" s="1456"/>
      <c r="R5" s="1456"/>
      <c r="S5" s="1456"/>
      <c r="T5" s="1456"/>
      <c r="U5" s="1456"/>
      <c r="V5" s="1456"/>
      <c r="W5" s="1456"/>
      <c r="X5" s="1456"/>
      <c r="Y5" s="1456"/>
      <c r="Z5" s="1456"/>
      <c r="AA5" s="1456"/>
      <c r="AB5" s="1456"/>
      <c r="AC5" s="1456"/>
    </row>
    <row r="6" spans="1:53" s="345" customFormat="1" ht="6" customHeight="1" x14ac:dyDescent="0.25"/>
    <row r="7" spans="1:53" s="322" customFormat="1" ht="12.75" customHeight="1" x14ac:dyDescent="0.25">
      <c r="A7" s="316"/>
      <c r="B7" s="1457" t="s">
        <v>12</v>
      </c>
      <c r="C7" s="317"/>
      <c r="D7" s="1460" t="s">
        <v>236</v>
      </c>
      <c r="E7" s="1461"/>
      <c r="F7" s="1461"/>
      <c r="G7" s="1461"/>
      <c r="H7" s="1461"/>
      <c r="I7" s="318"/>
      <c r="J7" s="1464"/>
      <c r="K7" s="1464"/>
      <c r="L7" s="1464"/>
      <c r="M7" s="1464"/>
      <c r="N7" s="1464"/>
      <c r="O7" s="1464"/>
      <c r="P7" s="318"/>
      <c r="Q7" s="1464"/>
      <c r="R7" s="1464"/>
      <c r="S7" s="1464"/>
      <c r="T7" s="1464"/>
      <c r="U7" s="1464"/>
      <c r="V7" s="1464"/>
      <c r="W7" s="318"/>
      <c r="X7" s="1464"/>
      <c r="Y7" s="1464"/>
      <c r="Z7" s="1464"/>
      <c r="AA7" s="1464"/>
      <c r="AB7" s="1464"/>
      <c r="AC7" s="1465"/>
      <c r="AD7" s="319"/>
      <c r="AE7" s="319"/>
      <c r="AF7" s="320"/>
      <c r="AG7" s="320"/>
      <c r="AH7" s="320"/>
      <c r="AI7" s="320"/>
      <c r="AJ7" s="320"/>
      <c r="AK7" s="320"/>
      <c r="AL7" s="321"/>
    </row>
    <row r="8" spans="1:53" s="322" customFormat="1" ht="33.75" customHeight="1" x14ac:dyDescent="0.25">
      <c r="A8" s="316"/>
      <c r="B8" s="1458"/>
      <c r="C8" s="317"/>
      <c r="D8" s="1462"/>
      <c r="E8" s="1463"/>
      <c r="F8" s="1463"/>
      <c r="G8" s="1463"/>
      <c r="H8" s="1463"/>
      <c r="I8" s="323"/>
      <c r="J8" s="1466" t="s">
        <v>237</v>
      </c>
      <c r="K8" s="1467"/>
      <c r="L8" s="1467"/>
      <c r="M8" s="1467"/>
      <c r="N8" s="1467"/>
      <c r="O8" s="1468"/>
      <c r="P8" s="317"/>
      <c r="Q8" s="1466" t="s">
        <v>238</v>
      </c>
      <c r="R8" s="1467"/>
      <c r="S8" s="1467"/>
      <c r="T8" s="1467"/>
      <c r="U8" s="1467"/>
      <c r="V8" s="1468"/>
      <c r="W8" s="317"/>
      <c r="X8" s="1466" t="s">
        <v>239</v>
      </c>
      <c r="Y8" s="1467"/>
      <c r="Z8" s="1467"/>
      <c r="AA8" s="1467"/>
      <c r="AB8" s="1467"/>
      <c r="AC8" s="1468"/>
      <c r="AD8" s="319"/>
      <c r="AE8" s="319"/>
      <c r="AF8" s="320"/>
      <c r="AG8" s="320"/>
      <c r="AH8" s="320"/>
      <c r="AI8" s="320"/>
      <c r="AJ8" s="320"/>
      <c r="AK8" s="320"/>
      <c r="AL8" s="321"/>
    </row>
    <row r="9" spans="1:53" s="322" customFormat="1" ht="21.75" customHeight="1" x14ac:dyDescent="0.25">
      <c r="A9" s="316"/>
      <c r="B9" s="1458"/>
      <c r="C9" s="317"/>
      <c r="D9" s="1469" t="s">
        <v>9</v>
      </c>
      <c r="E9" s="1470" t="s">
        <v>24</v>
      </c>
      <c r="F9" s="1471"/>
      <c r="G9" s="1470" t="s">
        <v>23</v>
      </c>
      <c r="H9" s="1472"/>
      <c r="I9" s="323"/>
      <c r="J9" s="1449" t="s">
        <v>9</v>
      </c>
      <c r="K9" s="1443" t="s">
        <v>219</v>
      </c>
      <c r="L9" s="1445" t="s">
        <v>24</v>
      </c>
      <c r="M9" s="1446"/>
      <c r="N9" s="1447" t="s">
        <v>23</v>
      </c>
      <c r="O9" s="1448"/>
      <c r="P9" s="317"/>
      <c r="Q9" s="1449" t="s">
        <v>9</v>
      </c>
      <c r="R9" s="1443" t="s">
        <v>219</v>
      </c>
      <c r="S9" s="1445" t="s">
        <v>24</v>
      </c>
      <c r="T9" s="1446"/>
      <c r="U9" s="1447" t="s">
        <v>23</v>
      </c>
      <c r="V9" s="1448"/>
      <c r="W9" s="317"/>
      <c r="X9" s="1449" t="s">
        <v>9</v>
      </c>
      <c r="Y9" s="1443" t="s">
        <v>219</v>
      </c>
      <c r="Z9" s="1445" t="s">
        <v>24</v>
      </c>
      <c r="AA9" s="1446"/>
      <c r="AB9" s="1447" t="s">
        <v>23</v>
      </c>
      <c r="AC9" s="1448"/>
      <c r="AD9" s="319"/>
      <c r="AE9" s="319"/>
      <c r="AF9" s="320"/>
      <c r="AG9" s="320"/>
      <c r="AH9" s="320"/>
      <c r="AI9" s="320"/>
      <c r="AJ9" s="320"/>
      <c r="AK9" s="320"/>
      <c r="AL9" s="321"/>
    </row>
    <row r="10" spans="1:53" s="322" customFormat="1" ht="36.75" customHeight="1" x14ac:dyDescent="0.25">
      <c r="A10" s="316"/>
      <c r="B10" s="1459"/>
      <c r="C10" s="317"/>
      <c r="D10" s="1450"/>
      <c r="E10" s="407" t="s">
        <v>9</v>
      </c>
      <c r="F10" s="403" t="s">
        <v>219</v>
      </c>
      <c r="G10" s="406" t="s">
        <v>9</v>
      </c>
      <c r="H10" s="886" t="s">
        <v>219</v>
      </c>
      <c r="I10" s="346"/>
      <c r="J10" s="1450"/>
      <c r="K10" s="1444"/>
      <c r="L10" s="404" t="s">
        <v>9</v>
      </c>
      <c r="M10" s="403" t="s">
        <v>220</v>
      </c>
      <c r="N10" s="407" t="s">
        <v>9</v>
      </c>
      <c r="O10" s="402" t="s">
        <v>220</v>
      </c>
      <c r="P10" s="347"/>
      <c r="Q10" s="1450"/>
      <c r="R10" s="1444"/>
      <c r="S10" s="404" t="s">
        <v>9</v>
      </c>
      <c r="T10" s="403" t="s">
        <v>220</v>
      </c>
      <c r="U10" s="407" t="s">
        <v>9</v>
      </c>
      <c r="V10" s="402" t="s">
        <v>220</v>
      </c>
      <c r="W10" s="347"/>
      <c r="X10" s="1450"/>
      <c r="Y10" s="144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83931</v>
      </c>
      <c r="E12" s="352">
        <f>L12+S12+Z12</f>
        <v>51117</v>
      </c>
      <c r="F12" s="353">
        <f>E12/$D12*100</f>
        <v>60.903599385209283</v>
      </c>
      <c r="G12" s="352">
        <f>N12+U12+AB12</f>
        <v>32814</v>
      </c>
      <c r="H12" s="354">
        <f>G12/$D12*100</f>
        <v>39.096400614790724</v>
      </c>
      <c r="I12" s="350"/>
      <c r="J12" s="355">
        <f>L12+N12</f>
        <v>20763</v>
      </c>
      <c r="K12" s="356">
        <f>J12/$D12*100</f>
        <v>24.738177788898021</v>
      </c>
      <c r="L12" s="357">
        <v>10152</v>
      </c>
      <c r="M12" s="353">
        <v>48.89466840052016</v>
      </c>
      <c r="N12" s="357">
        <v>10611</v>
      </c>
      <c r="O12" s="358">
        <v>51.10533159947984</v>
      </c>
      <c r="P12" s="350"/>
      <c r="Q12" s="355">
        <v>28229</v>
      </c>
      <c r="R12" s="356">
        <v>33.633579964494643</v>
      </c>
      <c r="S12" s="357">
        <v>19098</v>
      </c>
      <c r="T12" s="353">
        <v>67.653831166530878</v>
      </c>
      <c r="U12" s="357">
        <v>9131</v>
      </c>
      <c r="V12" s="358">
        <v>32.346168833469129</v>
      </c>
      <c r="W12" s="350"/>
      <c r="X12" s="355">
        <v>34939</v>
      </c>
      <c r="Y12" s="356">
        <v>41.628242246607336</v>
      </c>
      <c r="Z12" s="357">
        <v>21867</v>
      </c>
      <c r="AA12" s="353">
        <v>62.586221700678323</v>
      </c>
      <c r="AB12" s="357">
        <v>13072</v>
      </c>
      <c r="AC12" s="358">
        <f t="shared" ref="AC12:AC29" si="0">AB12/$X12*100</f>
        <v>37.413778299321677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7846</v>
      </c>
      <c r="E13" s="365">
        <f t="shared" ref="E13:E29" si="2">L13+S13+Z13</f>
        <v>4855</v>
      </c>
      <c r="F13" s="366">
        <f t="shared" ref="F13:H29" si="3">E13/$D13*100</f>
        <v>61.878664287535045</v>
      </c>
      <c r="G13" s="365">
        <f t="shared" ref="G13:G29" si="4">N13+U13+AB13</f>
        <v>2991</v>
      </c>
      <c r="H13" s="367">
        <f t="shared" si="3"/>
        <v>38.121335712464948</v>
      </c>
      <c r="I13" s="350"/>
      <c r="J13" s="368">
        <f t="shared" ref="J13:J29" si="5">L13+N13</f>
        <v>1596</v>
      </c>
      <c r="K13" s="369">
        <f t="shared" ref="K13:K29" si="6">J13/$D13*100</f>
        <v>20.341575325006371</v>
      </c>
      <c r="L13" s="370">
        <v>728</v>
      </c>
      <c r="M13" s="371">
        <v>45.614035087719294</v>
      </c>
      <c r="N13" s="370">
        <v>868</v>
      </c>
      <c r="O13" s="372">
        <v>54.385964912280706</v>
      </c>
      <c r="P13" s="350"/>
      <c r="Q13" s="368">
        <v>1923</v>
      </c>
      <c r="R13" s="369">
        <v>24.509304104002037</v>
      </c>
      <c r="S13" s="370">
        <v>1246</v>
      </c>
      <c r="T13" s="371">
        <v>64.794591783671351</v>
      </c>
      <c r="U13" s="370">
        <v>677</v>
      </c>
      <c r="V13" s="372">
        <v>35.205408216328657</v>
      </c>
      <c r="W13" s="350"/>
      <c r="X13" s="368">
        <v>4327</v>
      </c>
      <c r="Y13" s="369">
        <v>55.149120570991585</v>
      </c>
      <c r="Z13" s="370">
        <v>2881</v>
      </c>
      <c r="AA13" s="371">
        <v>66.581927432401201</v>
      </c>
      <c r="AB13" s="370">
        <v>1446</v>
      </c>
      <c r="AC13" s="372">
        <f t="shared" si="0"/>
        <v>33.418072567598799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9483</v>
      </c>
      <c r="E14" s="365">
        <f t="shared" si="2"/>
        <v>6035</v>
      </c>
      <c r="F14" s="366">
        <f t="shared" si="3"/>
        <v>63.6401982494991</v>
      </c>
      <c r="G14" s="365">
        <f t="shared" si="4"/>
        <v>3448</v>
      </c>
      <c r="H14" s="367">
        <f t="shared" si="3"/>
        <v>36.3598017505009</v>
      </c>
      <c r="I14" s="350"/>
      <c r="J14" s="368">
        <f t="shared" si="5"/>
        <v>1877</v>
      </c>
      <c r="K14" s="369">
        <f t="shared" si="6"/>
        <v>19.793314351998312</v>
      </c>
      <c r="L14" s="370">
        <v>857</v>
      </c>
      <c r="M14" s="371">
        <v>45.657964837506661</v>
      </c>
      <c r="N14" s="370">
        <v>1020</v>
      </c>
      <c r="O14" s="372">
        <v>54.342035162493339</v>
      </c>
      <c r="P14" s="350"/>
      <c r="Q14" s="368">
        <v>2550</v>
      </c>
      <c r="R14" s="369">
        <v>26.890224612464408</v>
      </c>
      <c r="S14" s="370">
        <v>1665</v>
      </c>
      <c r="T14" s="371">
        <v>65.294117647058826</v>
      </c>
      <c r="U14" s="370">
        <v>885</v>
      </c>
      <c r="V14" s="372">
        <v>34.705882352941174</v>
      </c>
      <c r="W14" s="350"/>
      <c r="X14" s="368">
        <v>5056</v>
      </c>
      <c r="Y14" s="369">
        <v>53.31646103553728</v>
      </c>
      <c r="Z14" s="370">
        <v>3513</v>
      </c>
      <c r="AA14" s="371">
        <v>69.481803797468359</v>
      </c>
      <c r="AB14" s="370">
        <v>1543</v>
      </c>
      <c r="AC14" s="372">
        <f t="shared" si="0"/>
        <v>30.518196202531644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9580</v>
      </c>
      <c r="E15" s="365">
        <f t="shared" si="2"/>
        <v>5727</v>
      </c>
      <c r="F15" s="366">
        <f t="shared" si="3"/>
        <v>59.780793319415451</v>
      </c>
      <c r="G15" s="365">
        <f t="shared" si="4"/>
        <v>3853</v>
      </c>
      <c r="H15" s="367">
        <f t="shared" si="3"/>
        <v>40.219206680584549</v>
      </c>
      <c r="I15" s="350"/>
      <c r="J15" s="368">
        <f t="shared" si="5"/>
        <v>3340</v>
      </c>
      <c r="K15" s="369">
        <f t="shared" si="6"/>
        <v>34.864300626304804</v>
      </c>
      <c r="L15" s="370">
        <v>1599</v>
      </c>
      <c r="M15" s="371">
        <v>47.874251497005986</v>
      </c>
      <c r="N15" s="370">
        <v>1741</v>
      </c>
      <c r="O15" s="372">
        <v>52.125748502994007</v>
      </c>
      <c r="P15" s="350"/>
      <c r="Q15" s="368">
        <v>2628</v>
      </c>
      <c r="R15" s="369">
        <v>27.432150313152405</v>
      </c>
      <c r="S15" s="370">
        <v>1680</v>
      </c>
      <c r="T15" s="371">
        <v>63.926940639269404</v>
      </c>
      <c r="U15" s="370">
        <v>948</v>
      </c>
      <c r="V15" s="372">
        <v>36.073059360730589</v>
      </c>
      <c r="W15" s="350"/>
      <c r="X15" s="368">
        <v>3612</v>
      </c>
      <c r="Y15" s="369">
        <v>37.703549060542798</v>
      </c>
      <c r="Z15" s="370">
        <v>2448</v>
      </c>
      <c r="AA15" s="371">
        <v>67.774086378737536</v>
      </c>
      <c r="AB15" s="370">
        <v>1164</v>
      </c>
      <c r="AC15" s="372">
        <f t="shared" si="0"/>
        <v>32.225913621262457</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8683</v>
      </c>
      <c r="E16" s="365">
        <f t="shared" si="2"/>
        <v>4806</v>
      </c>
      <c r="F16" s="366">
        <f t="shared" si="3"/>
        <v>55.349533571346313</v>
      </c>
      <c r="G16" s="365">
        <f t="shared" si="4"/>
        <v>3877</v>
      </c>
      <c r="H16" s="367">
        <f t="shared" si="3"/>
        <v>44.650466428653687</v>
      </c>
      <c r="I16" s="350"/>
      <c r="J16" s="368">
        <f t="shared" si="5"/>
        <v>2817</v>
      </c>
      <c r="K16" s="369">
        <f t="shared" si="6"/>
        <v>32.442704134515722</v>
      </c>
      <c r="L16" s="370">
        <v>1259</v>
      </c>
      <c r="M16" s="371">
        <v>44.692935747248846</v>
      </c>
      <c r="N16" s="370">
        <v>1558</v>
      </c>
      <c r="O16" s="372">
        <v>55.307064252751161</v>
      </c>
      <c r="P16" s="350"/>
      <c r="Q16" s="368">
        <v>2754</v>
      </c>
      <c r="R16" s="369">
        <v>31.717148450996202</v>
      </c>
      <c r="S16" s="370">
        <v>1658</v>
      </c>
      <c r="T16" s="371">
        <v>60.203340595497458</v>
      </c>
      <c r="U16" s="370">
        <v>1096</v>
      </c>
      <c r="V16" s="372">
        <v>39.796659404502542</v>
      </c>
      <c r="W16" s="350"/>
      <c r="X16" s="368">
        <v>3112</v>
      </c>
      <c r="Y16" s="369">
        <v>35.840147414488079</v>
      </c>
      <c r="Z16" s="370">
        <v>1889</v>
      </c>
      <c r="AA16" s="371">
        <v>60.700514138817482</v>
      </c>
      <c r="AB16" s="370">
        <v>1223</v>
      </c>
      <c r="AC16" s="372">
        <f t="shared" si="0"/>
        <v>39.299485861182518</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4716</v>
      </c>
      <c r="E17" s="375">
        <f t="shared" si="2"/>
        <v>2765</v>
      </c>
      <c r="F17" s="376">
        <f t="shared" si="3"/>
        <v>58.630195080576762</v>
      </c>
      <c r="G17" s="375">
        <f t="shared" si="4"/>
        <v>1951</v>
      </c>
      <c r="H17" s="367">
        <f t="shared" si="3"/>
        <v>41.369804919423245</v>
      </c>
      <c r="I17" s="350"/>
      <c r="J17" s="377">
        <f t="shared" si="5"/>
        <v>1801</v>
      </c>
      <c r="K17" s="378">
        <f t="shared" si="6"/>
        <v>38.189143341815097</v>
      </c>
      <c r="L17" s="375">
        <v>819</v>
      </c>
      <c r="M17" s="376">
        <v>45.474736257634646</v>
      </c>
      <c r="N17" s="375">
        <v>982</v>
      </c>
      <c r="O17" s="372">
        <v>54.525263742365347</v>
      </c>
      <c r="P17" s="350"/>
      <c r="Q17" s="377">
        <v>954</v>
      </c>
      <c r="R17" s="378">
        <v>20.229007633587788</v>
      </c>
      <c r="S17" s="375">
        <v>581</v>
      </c>
      <c r="T17" s="376">
        <v>60.901467505241094</v>
      </c>
      <c r="U17" s="375">
        <v>373</v>
      </c>
      <c r="V17" s="372">
        <v>39.098532494758906</v>
      </c>
      <c r="W17" s="350"/>
      <c r="X17" s="377">
        <v>1961</v>
      </c>
      <c r="Y17" s="378">
        <v>41.581849024597119</v>
      </c>
      <c r="Z17" s="375">
        <v>1365</v>
      </c>
      <c r="AA17" s="376">
        <v>69.607343192248848</v>
      </c>
      <c r="AB17" s="375">
        <v>596</v>
      </c>
      <c r="AC17" s="372">
        <f t="shared" si="0"/>
        <v>30.392656807751145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30541</v>
      </c>
      <c r="E18" s="365">
        <f t="shared" si="2"/>
        <v>17826</v>
      </c>
      <c r="F18" s="366">
        <f t="shared" si="3"/>
        <v>58.367440489833342</v>
      </c>
      <c r="G18" s="365">
        <f t="shared" si="4"/>
        <v>12715</v>
      </c>
      <c r="H18" s="367">
        <f t="shared" si="3"/>
        <v>41.632559510166658</v>
      </c>
      <c r="I18" s="350"/>
      <c r="J18" s="368">
        <f t="shared" si="5"/>
        <v>6221</v>
      </c>
      <c r="K18" s="369">
        <f t="shared" si="6"/>
        <v>20.369339576307262</v>
      </c>
      <c r="L18" s="370">
        <v>2790</v>
      </c>
      <c r="M18" s="371">
        <v>44.848095161549587</v>
      </c>
      <c r="N18" s="370">
        <v>3431</v>
      </c>
      <c r="O18" s="372">
        <v>55.151904838450406</v>
      </c>
      <c r="P18" s="350"/>
      <c r="Q18" s="368">
        <v>6137</v>
      </c>
      <c r="R18" s="369">
        <v>20.094299466291215</v>
      </c>
      <c r="S18" s="370">
        <v>3643</v>
      </c>
      <c r="T18" s="371">
        <v>59.361251425778072</v>
      </c>
      <c r="U18" s="370">
        <v>2494</v>
      </c>
      <c r="V18" s="372">
        <v>40.638748574221935</v>
      </c>
      <c r="W18" s="350"/>
      <c r="X18" s="368">
        <v>18183</v>
      </c>
      <c r="Y18" s="369">
        <v>59.536360957401527</v>
      </c>
      <c r="Z18" s="370">
        <v>11393</v>
      </c>
      <c r="AA18" s="371">
        <v>62.657427267227625</v>
      </c>
      <c r="AB18" s="370">
        <v>6790</v>
      </c>
      <c r="AC18" s="372">
        <f t="shared" si="0"/>
        <v>37.342572732772375</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16567</v>
      </c>
      <c r="E19" s="365">
        <f t="shared" si="2"/>
        <v>9825</v>
      </c>
      <c r="F19" s="366">
        <f t="shared" si="3"/>
        <v>59.30464175771111</v>
      </c>
      <c r="G19" s="365">
        <f t="shared" si="4"/>
        <v>6742</v>
      </c>
      <c r="H19" s="367">
        <f t="shared" si="3"/>
        <v>40.69535824228889</v>
      </c>
      <c r="I19" s="350"/>
      <c r="J19" s="368">
        <f t="shared" si="5"/>
        <v>4699</v>
      </c>
      <c r="K19" s="369">
        <f t="shared" si="6"/>
        <v>28.363614414196896</v>
      </c>
      <c r="L19" s="370">
        <v>2226</v>
      </c>
      <c r="M19" s="371">
        <v>47.371781230048946</v>
      </c>
      <c r="N19" s="370">
        <v>2473</v>
      </c>
      <c r="O19" s="372">
        <v>52.628218769951054</v>
      </c>
      <c r="P19" s="350"/>
      <c r="Q19" s="368">
        <v>4521</v>
      </c>
      <c r="R19" s="369">
        <v>27.289189352326915</v>
      </c>
      <c r="S19" s="370">
        <v>2896</v>
      </c>
      <c r="T19" s="371">
        <v>64.056624640566255</v>
      </c>
      <c r="U19" s="370">
        <v>1625</v>
      </c>
      <c r="V19" s="372">
        <v>35.943375359433752</v>
      </c>
      <c r="W19" s="350"/>
      <c r="X19" s="368">
        <v>7347</v>
      </c>
      <c r="Y19" s="369">
        <v>44.34719623347619</v>
      </c>
      <c r="Z19" s="370">
        <v>4703</v>
      </c>
      <c r="AA19" s="371">
        <v>64.012522117871242</v>
      </c>
      <c r="AB19" s="370">
        <v>2644</v>
      </c>
      <c r="AC19" s="372">
        <f t="shared" si="0"/>
        <v>35.987477882128758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90571</v>
      </c>
      <c r="E20" s="365">
        <f t="shared" si="2"/>
        <v>56042</v>
      </c>
      <c r="F20" s="366">
        <f t="shared" si="3"/>
        <v>61.876318026741451</v>
      </c>
      <c r="G20" s="365">
        <f t="shared" si="4"/>
        <v>34529</v>
      </c>
      <c r="H20" s="367">
        <f t="shared" si="3"/>
        <v>38.123681973258549</v>
      </c>
      <c r="I20" s="350"/>
      <c r="J20" s="368">
        <f t="shared" si="5"/>
        <v>24629</v>
      </c>
      <c r="K20" s="369">
        <f t="shared" si="6"/>
        <v>27.193030881849602</v>
      </c>
      <c r="L20" s="370">
        <v>11930</v>
      </c>
      <c r="M20" s="371">
        <v>48.438832270900157</v>
      </c>
      <c r="N20" s="370">
        <v>12699</v>
      </c>
      <c r="O20" s="372">
        <v>51.561167729099843</v>
      </c>
      <c r="P20" s="350"/>
      <c r="Q20" s="368">
        <v>26095</v>
      </c>
      <c r="R20" s="369">
        <v>28.811650528314804</v>
      </c>
      <c r="S20" s="370">
        <v>17470</v>
      </c>
      <c r="T20" s="371">
        <v>66.947691128568692</v>
      </c>
      <c r="U20" s="370">
        <v>8625</v>
      </c>
      <c r="V20" s="372">
        <v>33.052308871431308</v>
      </c>
      <c r="W20" s="350"/>
      <c r="X20" s="368">
        <v>39847</v>
      </c>
      <c r="Y20" s="369">
        <v>43.995318589835598</v>
      </c>
      <c r="Z20" s="370">
        <v>26642</v>
      </c>
      <c r="AA20" s="371">
        <v>66.860742339448393</v>
      </c>
      <c r="AB20" s="370">
        <v>13205</v>
      </c>
      <c r="AC20" s="372">
        <f t="shared" si="0"/>
        <v>33.139257660551607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31157</v>
      </c>
      <c r="E21" s="365">
        <f t="shared" si="2"/>
        <v>18216</v>
      </c>
      <c r="F21" s="366">
        <f t="shared" si="3"/>
        <v>58.465192412619956</v>
      </c>
      <c r="G21" s="365">
        <f t="shared" si="4"/>
        <v>12941</v>
      </c>
      <c r="H21" s="367">
        <f t="shared" si="3"/>
        <v>41.534807587380044</v>
      </c>
      <c r="I21" s="350"/>
      <c r="J21" s="368">
        <f t="shared" si="5"/>
        <v>9873</v>
      </c>
      <c r="K21" s="369">
        <f t="shared" si="6"/>
        <v>31.687903199922975</v>
      </c>
      <c r="L21" s="370">
        <v>4224</v>
      </c>
      <c r="M21" s="371">
        <v>42.783348526283802</v>
      </c>
      <c r="N21" s="370">
        <v>5649</v>
      </c>
      <c r="O21" s="372">
        <v>57.216651473716198</v>
      </c>
      <c r="P21" s="350"/>
      <c r="Q21" s="368">
        <v>8474</v>
      </c>
      <c r="R21" s="369">
        <v>27.19774047565555</v>
      </c>
      <c r="S21" s="370">
        <v>5522</v>
      </c>
      <c r="T21" s="371">
        <v>65.16403115411849</v>
      </c>
      <c r="U21" s="370">
        <v>2952</v>
      </c>
      <c r="V21" s="372">
        <v>34.835968845881524</v>
      </c>
      <c r="W21" s="350"/>
      <c r="X21" s="368">
        <v>12810</v>
      </c>
      <c r="Y21" s="369">
        <v>41.114356324421479</v>
      </c>
      <c r="Z21" s="370">
        <v>8470</v>
      </c>
      <c r="AA21" s="371">
        <v>66.120218579234972</v>
      </c>
      <c r="AB21" s="370">
        <v>4340</v>
      </c>
      <c r="AC21" s="372">
        <f t="shared" si="0"/>
        <v>33.879781420765028</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16080</v>
      </c>
      <c r="E22" s="365">
        <f t="shared" si="2"/>
        <v>9833</v>
      </c>
      <c r="F22" s="366">
        <f t="shared" si="3"/>
        <v>61.150497512437809</v>
      </c>
      <c r="G22" s="365">
        <f t="shared" si="4"/>
        <v>6247</v>
      </c>
      <c r="H22" s="367">
        <f t="shared" si="3"/>
        <v>38.849502487562191</v>
      </c>
      <c r="I22" s="350"/>
      <c r="J22" s="368">
        <f t="shared" si="5"/>
        <v>3777</v>
      </c>
      <c r="K22" s="369">
        <f t="shared" si="6"/>
        <v>23.488805970149254</v>
      </c>
      <c r="L22" s="370">
        <v>1823</v>
      </c>
      <c r="M22" s="371">
        <v>48.265819433412759</v>
      </c>
      <c r="N22" s="370">
        <v>1954</v>
      </c>
      <c r="O22" s="372">
        <v>51.734180566587241</v>
      </c>
      <c r="P22" s="350"/>
      <c r="Q22" s="368">
        <v>4408</v>
      </c>
      <c r="R22" s="369">
        <v>27.412935323383085</v>
      </c>
      <c r="S22" s="370">
        <v>2863</v>
      </c>
      <c r="T22" s="371">
        <v>64.95009074410163</v>
      </c>
      <c r="U22" s="370">
        <v>1545</v>
      </c>
      <c r="V22" s="372">
        <v>35.049909255898363</v>
      </c>
      <c r="W22" s="350"/>
      <c r="X22" s="368">
        <v>7895</v>
      </c>
      <c r="Y22" s="369">
        <v>49.098258706467661</v>
      </c>
      <c r="Z22" s="370">
        <v>5147</v>
      </c>
      <c r="AA22" s="371">
        <v>65.193160227992394</v>
      </c>
      <c r="AB22" s="370">
        <v>2748</v>
      </c>
      <c r="AC22" s="372">
        <f t="shared" si="0"/>
        <v>34.806839772007599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5731</v>
      </c>
      <c r="E23" s="365">
        <f t="shared" si="2"/>
        <v>3263</v>
      </c>
      <c r="F23" s="366">
        <f t="shared" si="3"/>
        <v>56.935962310242537</v>
      </c>
      <c r="G23" s="365">
        <f t="shared" si="4"/>
        <v>2468</v>
      </c>
      <c r="H23" s="367">
        <f t="shared" si="3"/>
        <v>43.064037689757463</v>
      </c>
      <c r="I23" s="350"/>
      <c r="J23" s="368">
        <f t="shared" si="5"/>
        <v>2696</v>
      </c>
      <c r="K23" s="369">
        <f t="shared" si="6"/>
        <v>47.04240097714186</v>
      </c>
      <c r="L23" s="370">
        <v>1169</v>
      </c>
      <c r="M23" s="371">
        <v>43.360534124629083</v>
      </c>
      <c r="N23" s="370">
        <v>1527</v>
      </c>
      <c r="O23" s="372">
        <v>56.639465875370917</v>
      </c>
      <c r="P23" s="350"/>
      <c r="Q23" s="368">
        <v>947</v>
      </c>
      <c r="R23" s="369">
        <v>16.524166812074682</v>
      </c>
      <c r="S23" s="370">
        <v>557</v>
      </c>
      <c r="T23" s="371">
        <v>58.817317845828931</v>
      </c>
      <c r="U23" s="370">
        <v>390</v>
      </c>
      <c r="V23" s="372">
        <v>41.182682154171069</v>
      </c>
      <c r="W23" s="350"/>
      <c r="X23" s="368">
        <v>2088</v>
      </c>
      <c r="Y23" s="369">
        <v>36.433432210783458</v>
      </c>
      <c r="Z23" s="370">
        <v>1537</v>
      </c>
      <c r="AA23" s="371">
        <v>73.611111111111114</v>
      </c>
      <c r="AB23" s="370">
        <v>551</v>
      </c>
      <c r="AC23" s="372">
        <f t="shared" si="0"/>
        <v>26.388888888888889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55445</v>
      </c>
      <c r="E24" s="365">
        <f t="shared" si="2"/>
        <v>36623</v>
      </c>
      <c r="F24" s="366">
        <f t="shared" si="3"/>
        <v>66.052845161872114</v>
      </c>
      <c r="G24" s="365">
        <f t="shared" si="4"/>
        <v>18822</v>
      </c>
      <c r="H24" s="367">
        <f t="shared" si="3"/>
        <v>33.947154838127872</v>
      </c>
      <c r="I24" s="350"/>
      <c r="J24" s="368">
        <f t="shared" si="5"/>
        <v>9044</v>
      </c>
      <c r="K24" s="369">
        <f t="shared" si="6"/>
        <v>16.311660203805573</v>
      </c>
      <c r="L24" s="370">
        <v>4523</v>
      </c>
      <c r="M24" s="371">
        <v>50.011057054400709</v>
      </c>
      <c r="N24" s="370">
        <v>4521</v>
      </c>
      <c r="O24" s="372">
        <v>49.988942945599291</v>
      </c>
      <c r="P24" s="350"/>
      <c r="Q24" s="368">
        <v>14208</v>
      </c>
      <c r="R24" s="369">
        <v>25.625394535124901</v>
      </c>
      <c r="S24" s="370">
        <v>9964</v>
      </c>
      <c r="T24" s="371">
        <v>70.129504504504496</v>
      </c>
      <c r="U24" s="370">
        <v>4244</v>
      </c>
      <c r="V24" s="372">
        <v>29.870495495495497</v>
      </c>
      <c r="W24" s="350"/>
      <c r="X24" s="368">
        <v>32193</v>
      </c>
      <c r="Y24" s="369">
        <v>58.06294526106953</v>
      </c>
      <c r="Z24" s="370">
        <v>22136</v>
      </c>
      <c r="AA24" s="371">
        <v>68.760289503929428</v>
      </c>
      <c r="AB24" s="370">
        <v>10057</v>
      </c>
      <c r="AC24" s="372">
        <f t="shared" si="0"/>
        <v>31.239710496070572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9769</v>
      </c>
      <c r="E25" s="365">
        <f t="shared" si="2"/>
        <v>5820</v>
      </c>
      <c r="F25" s="366">
        <f t="shared" si="3"/>
        <v>59.576210461664445</v>
      </c>
      <c r="G25" s="365">
        <f t="shared" si="4"/>
        <v>3949</v>
      </c>
      <c r="H25" s="367">
        <f t="shared" si="3"/>
        <v>40.423789538335555</v>
      </c>
      <c r="I25" s="350"/>
      <c r="J25" s="368">
        <f t="shared" si="5"/>
        <v>3419</v>
      </c>
      <c r="K25" s="369">
        <f t="shared" si="6"/>
        <v>34.998464530658204</v>
      </c>
      <c r="L25" s="370">
        <v>1583</v>
      </c>
      <c r="M25" s="371">
        <v>46.300087744954666</v>
      </c>
      <c r="N25" s="370">
        <v>1836</v>
      </c>
      <c r="O25" s="372">
        <v>53.699912255045334</v>
      </c>
      <c r="P25" s="350"/>
      <c r="Q25" s="368">
        <v>3570</v>
      </c>
      <c r="R25" s="369">
        <v>36.544170334732314</v>
      </c>
      <c r="S25" s="370">
        <v>2420</v>
      </c>
      <c r="T25" s="371">
        <v>67.787114845938376</v>
      </c>
      <c r="U25" s="370">
        <v>1150</v>
      </c>
      <c r="V25" s="372">
        <v>32.212885154061624</v>
      </c>
      <c r="W25" s="350"/>
      <c r="X25" s="368">
        <v>2780</v>
      </c>
      <c r="Y25" s="369">
        <v>28.457365134609482</v>
      </c>
      <c r="Z25" s="370">
        <v>1817</v>
      </c>
      <c r="AA25" s="371">
        <v>65.359712230215834</v>
      </c>
      <c r="AB25" s="370">
        <v>963</v>
      </c>
      <c r="AC25" s="372">
        <f t="shared" si="0"/>
        <v>34.640287769784173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6041</v>
      </c>
      <c r="E26" s="380">
        <f t="shared" si="2"/>
        <v>3550</v>
      </c>
      <c r="F26" s="381">
        <f t="shared" si="3"/>
        <v>58.765105115047177</v>
      </c>
      <c r="G26" s="380">
        <f t="shared" si="4"/>
        <v>2491</v>
      </c>
      <c r="H26" s="367">
        <f t="shared" si="3"/>
        <v>41.234894884952823</v>
      </c>
      <c r="I26" s="350"/>
      <c r="J26" s="377">
        <f t="shared" si="5"/>
        <v>1973</v>
      </c>
      <c r="K26" s="378">
        <f t="shared" si="6"/>
        <v>32.660155603376921</v>
      </c>
      <c r="L26" s="375">
        <v>974</v>
      </c>
      <c r="M26" s="376">
        <v>49.366447034972119</v>
      </c>
      <c r="N26" s="375">
        <v>999</v>
      </c>
      <c r="O26" s="372">
        <v>50.633552965027874</v>
      </c>
      <c r="P26" s="350"/>
      <c r="Q26" s="377">
        <v>1597</v>
      </c>
      <c r="R26" s="378">
        <v>26.436020526402913</v>
      </c>
      <c r="S26" s="375">
        <v>904</v>
      </c>
      <c r="T26" s="376">
        <v>56.606136505948655</v>
      </c>
      <c r="U26" s="375">
        <v>693</v>
      </c>
      <c r="V26" s="372">
        <v>43.393863494051352</v>
      </c>
      <c r="W26" s="350"/>
      <c r="X26" s="377">
        <v>2471</v>
      </c>
      <c r="Y26" s="378">
        <v>40.903823870220165</v>
      </c>
      <c r="Z26" s="375">
        <v>1672</v>
      </c>
      <c r="AA26" s="376">
        <v>67.664912990692031</v>
      </c>
      <c r="AB26" s="375">
        <v>799</v>
      </c>
      <c r="AC26" s="372">
        <f t="shared" si="0"/>
        <v>32.335087009307969</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33553</v>
      </c>
      <c r="E27" s="380">
        <f t="shared" si="2"/>
        <v>19723</v>
      </c>
      <c r="F27" s="381">
        <f t="shared" si="3"/>
        <v>58.781629064465179</v>
      </c>
      <c r="G27" s="380">
        <f t="shared" si="4"/>
        <v>13830</v>
      </c>
      <c r="H27" s="367">
        <f t="shared" si="3"/>
        <v>41.218370935534828</v>
      </c>
      <c r="I27" s="350"/>
      <c r="J27" s="377">
        <f t="shared" si="5"/>
        <v>9777</v>
      </c>
      <c r="K27" s="378">
        <f t="shared" si="6"/>
        <v>29.13897416028373</v>
      </c>
      <c r="L27" s="375">
        <v>4395</v>
      </c>
      <c r="M27" s="376">
        <v>44.952439398588524</v>
      </c>
      <c r="N27" s="375">
        <v>5382</v>
      </c>
      <c r="O27" s="372">
        <v>55.047560601411469</v>
      </c>
      <c r="P27" s="350"/>
      <c r="Q27" s="377">
        <v>7745</v>
      </c>
      <c r="R27" s="378">
        <v>23.082883795785772</v>
      </c>
      <c r="S27" s="375">
        <v>4551</v>
      </c>
      <c r="T27" s="376">
        <v>58.760490639122011</v>
      </c>
      <c r="U27" s="375">
        <v>3194</v>
      </c>
      <c r="V27" s="372">
        <v>41.239509360877982</v>
      </c>
      <c r="W27" s="350"/>
      <c r="X27" s="377">
        <v>16031</v>
      </c>
      <c r="Y27" s="378">
        <v>47.778142043930501</v>
      </c>
      <c r="Z27" s="375">
        <v>10777</v>
      </c>
      <c r="AA27" s="376">
        <v>67.225999625725152</v>
      </c>
      <c r="AB27" s="375">
        <v>5254</v>
      </c>
      <c r="AC27" s="372">
        <f t="shared" si="0"/>
        <v>32.774000374274841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4503</v>
      </c>
      <c r="E28" s="380">
        <f t="shared" si="2"/>
        <v>2509</v>
      </c>
      <c r="F28" s="381">
        <f t="shared" si="3"/>
        <v>55.71840994892294</v>
      </c>
      <c r="G28" s="380">
        <f t="shared" si="4"/>
        <v>1994</v>
      </c>
      <c r="H28" s="382">
        <f t="shared" si="3"/>
        <v>44.28159005107706</v>
      </c>
      <c r="I28" s="350"/>
      <c r="J28" s="377">
        <f t="shared" si="5"/>
        <v>1720</v>
      </c>
      <c r="K28" s="378">
        <f t="shared" si="6"/>
        <v>38.196757717077503</v>
      </c>
      <c r="L28" s="375">
        <v>709</v>
      </c>
      <c r="M28" s="376">
        <v>41.220930232558139</v>
      </c>
      <c r="N28" s="375">
        <v>1011</v>
      </c>
      <c r="O28" s="383">
        <v>58.779069767441861</v>
      </c>
      <c r="P28" s="350"/>
      <c r="Q28" s="377">
        <v>901</v>
      </c>
      <c r="R28" s="378">
        <v>20.008882966910949</v>
      </c>
      <c r="S28" s="375">
        <v>560</v>
      </c>
      <c r="T28" s="376">
        <v>62.153163152053267</v>
      </c>
      <c r="U28" s="375">
        <v>341</v>
      </c>
      <c r="V28" s="383">
        <v>37.846836847946726</v>
      </c>
      <c r="W28" s="350"/>
      <c r="X28" s="377">
        <v>1882</v>
      </c>
      <c r="Y28" s="378">
        <v>41.794359316011551</v>
      </c>
      <c r="Z28" s="375">
        <v>1240</v>
      </c>
      <c r="AA28" s="376">
        <v>65.887353878852281</v>
      </c>
      <c r="AB28" s="375">
        <v>642</v>
      </c>
      <c r="AC28" s="383">
        <f t="shared" si="0"/>
        <v>34.112646121147719</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1464</v>
      </c>
      <c r="E29" s="386">
        <f t="shared" si="2"/>
        <v>846</v>
      </c>
      <c r="F29" s="387">
        <f t="shared" si="3"/>
        <v>57.786885245901644</v>
      </c>
      <c r="G29" s="386">
        <f t="shared" si="4"/>
        <v>618</v>
      </c>
      <c r="H29" s="388">
        <f t="shared" si="3"/>
        <v>42.213114754098363</v>
      </c>
      <c r="I29" s="350"/>
      <c r="J29" s="389">
        <f t="shared" si="5"/>
        <v>786</v>
      </c>
      <c r="K29" s="390">
        <f t="shared" si="6"/>
        <v>53.688524590163937</v>
      </c>
      <c r="L29" s="391">
        <v>350</v>
      </c>
      <c r="M29" s="392">
        <v>44.529262086513995</v>
      </c>
      <c r="N29" s="391">
        <v>436</v>
      </c>
      <c r="O29" s="393">
        <v>55.470737913486005</v>
      </c>
      <c r="P29" s="350"/>
      <c r="Q29" s="389">
        <v>333</v>
      </c>
      <c r="R29" s="390">
        <v>22.745901639344261</v>
      </c>
      <c r="S29" s="391">
        <v>241</v>
      </c>
      <c r="T29" s="392">
        <v>72.372372372372368</v>
      </c>
      <c r="U29" s="391">
        <v>92</v>
      </c>
      <c r="V29" s="393">
        <v>27.627627627627625</v>
      </c>
      <c r="W29" s="350"/>
      <c r="X29" s="389">
        <v>345</v>
      </c>
      <c r="Y29" s="390">
        <v>23.565573770491806</v>
      </c>
      <c r="Z29" s="391">
        <v>255</v>
      </c>
      <c r="AA29" s="392">
        <v>73.91304347826086</v>
      </c>
      <c r="AB29" s="391">
        <v>90</v>
      </c>
      <c r="AC29" s="393">
        <f t="shared" si="0"/>
        <v>26.086956521739129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425661</v>
      </c>
      <c r="E31" s="1230">
        <f>L31+S31+Z31</f>
        <v>259381</v>
      </c>
      <c r="F31" s="1231">
        <f>E31/$D31*100</f>
        <v>60.93605004921757</v>
      </c>
      <c r="G31" s="1230">
        <f>N31+U31+AB31</f>
        <v>166280</v>
      </c>
      <c r="H31" s="1232">
        <f>G31/$D31*100</f>
        <v>39.06394995078243</v>
      </c>
      <c r="I31" s="320"/>
      <c r="J31" s="1233">
        <f>SUM(J12:J29)</f>
        <v>110808</v>
      </c>
      <c r="K31" s="1234">
        <f>J31/$D31*100</f>
        <v>26.031983197896917</v>
      </c>
      <c r="L31" s="1230">
        <f>SUM(L12:L29)</f>
        <v>52110</v>
      </c>
      <c r="M31" s="1231">
        <f>L31/$J31*100</f>
        <v>47.027290448343081</v>
      </c>
      <c r="N31" s="1230">
        <f>SUM(N12:N29)</f>
        <v>58698</v>
      </c>
      <c r="O31" s="1235">
        <f>N31/$J31*100</f>
        <v>52.972709551656919</v>
      </c>
      <c r="P31" s="320"/>
      <c r="Q31" s="1233">
        <f>SUM(Q12:Q29)</f>
        <v>117974</v>
      </c>
      <c r="R31" s="1234">
        <f>Q31/$D31*100</f>
        <v>27.715482508381083</v>
      </c>
      <c r="S31" s="1230">
        <f>SUM(S12:S29)</f>
        <v>77519</v>
      </c>
      <c r="T31" s="1231">
        <f>S31/$Q31*100</f>
        <v>65.708545950802716</v>
      </c>
      <c r="U31" s="1230">
        <f>SUM(U12:U29)</f>
        <v>40455</v>
      </c>
      <c r="V31" s="1235">
        <f>U31/$Q31*100</f>
        <v>34.291454049197277</v>
      </c>
      <c r="W31" s="320"/>
      <c r="X31" s="1233">
        <f>SUM(X12:X29)</f>
        <v>196879</v>
      </c>
      <c r="Y31" s="1234">
        <f>X31/$D31*100</f>
        <v>46.252534293722</v>
      </c>
      <c r="Z31" s="1230">
        <f>SUM(Z12:Z29)</f>
        <v>129752</v>
      </c>
      <c r="AA31" s="1231">
        <f>Z31/$X31*100</f>
        <v>65.904438766958378</v>
      </c>
      <c r="AB31" s="1230">
        <f>SUM(AB12:AB29)</f>
        <v>67127</v>
      </c>
      <c r="AC31" s="1235">
        <f>AB31/$X31*100</f>
        <v>34.095561233041614</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51"/>
      <c r="C34" s="1451"/>
      <c r="D34" s="1451"/>
      <c r="E34" s="1451"/>
      <c r="F34" s="1451"/>
      <c r="G34" s="1451"/>
      <c r="H34" s="1451"/>
      <c r="I34" s="1451"/>
      <c r="J34" s="1451"/>
      <c r="K34" s="1451"/>
      <c r="L34" s="1451"/>
      <c r="M34" s="1451"/>
      <c r="N34" s="1451"/>
      <c r="O34" s="1451"/>
    </row>
    <row r="35" spans="2:15" s="329" customFormat="1" ht="29.25" customHeight="1" x14ac:dyDescent="0.25">
      <c r="B35" s="1452"/>
      <c r="C35" s="1452"/>
      <c r="D35" s="1452"/>
      <c r="E35" s="1452"/>
      <c r="F35" s="1452"/>
      <c r="G35" s="1452"/>
      <c r="H35" s="1452"/>
      <c r="I35" s="1452"/>
      <c r="J35" s="1452"/>
      <c r="K35" s="1452"/>
      <c r="L35" s="1452"/>
      <c r="M35" s="1452"/>
    </row>
    <row r="36" spans="2:15" s="329" customFormat="1" ht="4.5" customHeight="1" x14ac:dyDescent="0.25">
      <c r="B36" s="1442"/>
      <c r="C36" s="1442"/>
      <c r="D36" s="144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453"/>
      <c r="C2" s="1453"/>
    </row>
    <row r="3" spans="1:38" s="345" customFormat="1" ht="4.5" customHeight="1" x14ac:dyDescent="0.25">
      <c r="B3" s="1454"/>
      <c r="C3" s="1454"/>
    </row>
    <row r="4" spans="1:38" s="492" customFormat="1" ht="17.25" customHeight="1" x14ac:dyDescent="0.25">
      <c r="A4" s="1480" t="s">
        <v>407</v>
      </c>
      <c r="B4" s="1480"/>
      <c r="C4" s="1480"/>
      <c r="D4" s="1480"/>
      <c r="E4" s="1480"/>
      <c r="F4" s="1480"/>
      <c r="G4" s="1480"/>
      <c r="H4" s="1480"/>
      <c r="I4" s="1480"/>
      <c r="J4" s="1480"/>
      <c r="K4" s="1480"/>
      <c r="L4" s="1480"/>
      <c r="M4" s="1480"/>
      <c r="N4" s="1480"/>
    </row>
    <row r="5" spans="1:38" s="492" customFormat="1" ht="17.25" customHeight="1" x14ac:dyDescent="0.25">
      <c r="B5" s="1481" t="str">
        <f>porsaad!$B$6</f>
        <v>Situación a 28 de febrero de 2026</v>
      </c>
      <c r="C5" s="1481"/>
      <c r="D5" s="1481"/>
      <c r="E5" s="1481"/>
      <c r="F5" s="1481"/>
      <c r="G5" s="1481"/>
      <c r="H5" s="1481"/>
      <c r="I5" s="1481"/>
      <c r="J5" s="1481"/>
      <c r="K5" s="1481"/>
      <c r="L5" s="1481"/>
      <c r="M5" s="1481"/>
      <c r="N5" s="1481"/>
    </row>
    <row r="6" spans="1:38" s="492" customFormat="1" ht="6" customHeight="1" x14ac:dyDescent="0.25"/>
    <row r="7" spans="1:38" s="437" customFormat="1" ht="12.75" customHeight="1" x14ac:dyDescent="0.25">
      <c r="A7" s="488"/>
      <c r="B7" s="1457" t="s">
        <v>12</v>
      </c>
      <c r="D7" s="1460" t="s">
        <v>243</v>
      </c>
      <c r="E7" s="1461"/>
      <c r="F7" s="489"/>
      <c r="G7" s="1491"/>
      <c r="H7" s="1491"/>
      <c r="I7" s="489"/>
      <c r="J7" s="1491"/>
      <c r="K7" s="1491"/>
      <c r="L7" s="489"/>
      <c r="M7" s="1491"/>
      <c r="N7" s="1492"/>
      <c r="O7" s="488"/>
      <c r="P7" s="488"/>
      <c r="W7" s="490"/>
    </row>
    <row r="8" spans="1:38" s="437" customFormat="1" ht="33.75" customHeight="1" x14ac:dyDescent="0.25">
      <c r="A8" s="488"/>
      <c r="B8" s="1458"/>
      <c r="D8" s="1489"/>
      <c r="E8" s="1490"/>
      <c r="F8" s="491"/>
      <c r="G8" s="1466" t="s">
        <v>221</v>
      </c>
      <c r="H8" s="1468"/>
      <c r="J8" s="1466" t="s">
        <v>176</v>
      </c>
      <c r="K8" s="1468"/>
      <c r="M8" s="1466" t="s">
        <v>177</v>
      </c>
      <c r="N8" s="1468"/>
      <c r="O8" s="488"/>
      <c r="P8" s="488"/>
      <c r="W8" s="490"/>
    </row>
    <row r="9" spans="1:38" s="437" customFormat="1" ht="6" customHeight="1" x14ac:dyDescent="0.25">
      <c r="A9" s="488"/>
      <c r="B9" s="1458"/>
      <c r="D9" s="1493" t="s">
        <v>9</v>
      </c>
      <c r="E9" s="1500" t="s">
        <v>217</v>
      </c>
      <c r="G9" s="1495" t="s">
        <v>9</v>
      </c>
      <c r="H9" s="1497" t="s">
        <v>217</v>
      </c>
      <c r="J9" s="1495" t="s">
        <v>9</v>
      </c>
      <c r="K9" s="1497" t="s">
        <v>217</v>
      </c>
      <c r="M9" s="1495" t="s">
        <v>9</v>
      </c>
      <c r="N9" s="1497" t="s">
        <v>217</v>
      </c>
      <c r="O9" s="488"/>
      <c r="P9" s="488"/>
      <c r="W9" s="490"/>
    </row>
    <row r="10" spans="1:38" s="437" customFormat="1" ht="27.75" customHeight="1" x14ac:dyDescent="0.25">
      <c r="A10" s="488"/>
      <c r="B10" s="1459"/>
      <c r="D10" s="1494"/>
      <c r="E10" s="1501"/>
      <c r="F10" s="493"/>
      <c r="G10" s="1496"/>
      <c r="H10" s="1498"/>
      <c r="I10" s="494"/>
      <c r="J10" s="1496"/>
      <c r="K10" s="1498"/>
      <c r="L10" s="494"/>
      <c r="M10" s="1496"/>
      <c r="N10" s="1498"/>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440067</v>
      </c>
      <c r="E12" s="498">
        <f>D12/'20pobl'!D12*100</f>
        <v>5.071816942660198</v>
      </c>
      <c r="F12" s="350"/>
      <c r="G12" s="355">
        <v>122547</v>
      </c>
      <c r="H12" s="498">
        <v>1.7463992370663535</v>
      </c>
      <c r="I12" s="350"/>
      <c r="J12" s="355">
        <v>106669</v>
      </c>
      <c r="K12" s="498">
        <v>8.8183892462095521</v>
      </c>
      <c r="L12" s="350"/>
      <c r="M12" s="355">
        <v>210851</v>
      </c>
      <c r="N12" s="498">
        <f>M12/'20pobl'!X12*100</f>
        <v>46.859005842624711</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57159</v>
      </c>
      <c r="E13" s="500">
        <f>D13/'20pobl'!D13*100</f>
        <v>4.1886355259079258</v>
      </c>
      <c r="F13" s="350"/>
      <c r="G13" s="368">
        <v>11214</v>
      </c>
      <c r="H13" s="501">
        <v>1.0617327432924508</v>
      </c>
      <c r="I13" s="350"/>
      <c r="J13" s="368">
        <v>11169</v>
      </c>
      <c r="K13" s="501">
        <v>5.3243521537669469</v>
      </c>
      <c r="L13" s="350"/>
      <c r="M13" s="368">
        <v>34776</v>
      </c>
      <c r="N13" s="501">
        <f>M13/'20pobl'!X13*100</f>
        <v>35.251543319378413</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43495</v>
      </c>
      <c r="E14" s="500">
        <f>D14/'20pobl'!D14*100</f>
        <v>4.2846813406782198</v>
      </c>
      <c r="F14" s="350"/>
      <c r="G14" s="368">
        <v>9966</v>
      </c>
      <c r="H14" s="501">
        <v>1.3704149334800095</v>
      </c>
      <c r="I14" s="350"/>
      <c r="J14" s="368">
        <v>9639</v>
      </c>
      <c r="K14" s="501">
        <v>4.785403996524761</v>
      </c>
      <c r="L14" s="350"/>
      <c r="M14" s="368">
        <v>23890</v>
      </c>
      <c r="N14" s="501">
        <f>M14/'20pobl'!X14*100</f>
        <v>27.625523254469346</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47596</v>
      </c>
      <c r="E15" s="500">
        <f>D15/'20pobl'!D15*100</f>
        <v>3.8081552577761704</v>
      </c>
      <c r="F15" s="350"/>
      <c r="G15" s="368">
        <v>13998</v>
      </c>
      <c r="H15" s="501">
        <v>1.3468071779684743</v>
      </c>
      <c r="I15" s="350"/>
      <c r="J15" s="368">
        <v>11019</v>
      </c>
      <c r="K15" s="501">
        <v>7.1477685521536065</v>
      </c>
      <c r="L15" s="350"/>
      <c r="M15" s="368">
        <v>22579</v>
      </c>
      <c r="N15" s="501">
        <f>M15/'20pobl'!X15*100</f>
        <v>40.078456431829878</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79294</v>
      </c>
      <c r="E16" s="500">
        <f>D16/'20pobl'!D16*100</f>
        <v>3.5103454565255308</v>
      </c>
      <c r="F16" s="350"/>
      <c r="G16" s="368">
        <v>27419</v>
      </c>
      <c r="H16" s="501">
        <v>1.4836856268259278</v>
      </c>
      <c r="I16" s="350"/>
      <c r="J16" s="368">
        <v>18951</v>
      </c>
      <c r="K16" s="501">
        <v>6.2027454291942421</v>
      </c>
      <c r="L16" s="350"/>
      <c r="M16" s="368">
        <v>32924</v>
      </c>
      <c r="N16" s="501">
        <f>M16/'20pobl'!X16*100</f>
        <v>31.264778219871424</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22630</v>
      </c>
      <c r="E17" s="502">
        <f>D17/'20pobl'!D17*100</f>
        <v>3.8121838271091244</v>
      </c>
      <c r="F17" s="350"/>
      <c r="G17" s="377">
        <v>6492</v>
      </c>
      <c r="H17" s="502">
        <v>1.4488516533914779</v>
      </c>
      <c r="I17" s="350"/>
      <c r="J17" s="377">
        <v>4731</v>
      </c>
      <c r="K17" s="502">
        <v>4.5763203714451537</v>
      </c>
      <c r="L17" s="350"/>
      <c r="M17" s="377">
        <v>11407</v>
      </c>
      <c r="N17" s="502">
        <f>M17/'20pobl'!X17*100</f>
        <v>27.053884830661229</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157984</v>
      </c>
      <c r="E18" s="500">
        <f>D18/'20pobl'!D18*100</f>
        <v>6.5793194379026341</v>
      </c>
      <c r="F18" s="350"/>
      <c r="G18" s="368">
        <v>32843</v>
      </c>
      <c r="H18" s="501">
        <v>1.880211040708232</v>
      </c>
      <c r="I18" s="350"/>
      <c r="J18" s="368">
        <v>28343</v>
      </c>
      <c r="K18" s="501">
        <v>6.577155043382815</v>
      </c>
      <c r="L18" s="350"/>
      <c r="M18" s="368">
        <v>96798</v>
      </c>
      <c r="N18" s="501">
        <f>M18/'20pobl'!X18*100</f>
        <v>43.306579335892408</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100613</v>
      </c>
      <c r="E19" s="500">
        <f>D19/'20pobl'!D19*100</f>
        <v>4.7316610687281377</v>
      </c>
      <c r="F19" s="350"/>
      <c r="G19" s="368">
        <v>23933</v>
      </c>
      <c r="H19" s="501">
        <v>1.408260918685333</v>
      </c>
      <c r="I19" s="350"/>
      <c r="J19" s="368">
        <v>20137</v>
      </c>
      <c r="K19" s="501">
        <v>6.8868460112586263</v>
      </c>
      <c r="L19" s="350"/>
      <c r="M19" s="368">
        <v>56543</v>
      </c>
      <c r="N19" s="501">
        <f>M19/'20pobl'!X19*100</f>
        <v>42.036904868111932</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379400</v>
      </c>
      <c r="E20" s="500">
        <f>D20/'20pobl'!D20*100</f>
        <v>4.6700408142365095</v>
      </c>
      <c r="F20" s="350"/>
      <c r="G20" s="368">
        <v>98024</v>
      </c>
      <c r="H20" s="501">
        <v>1.5029425162511869</v>
      </c>
      <c r="I20" s="350"/>
      <c r="J20" s="368">
        <v>84961</v>
      </c>
      <c r="K20" s="501">
        <v>7.5649391989414907</v>
      </c>
      <c r="L20" s="350"/>
      <c r="M20" s="368">
        <v>196415</v>
      </c>
      <c r="N20" s="501">
        <f>M20/'20pobl'!X20*100</f>
        <v>41.013952866790007</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219070</v>
      </c>
      <c r="E21" s="500">
        <f>D21/'20pobl'!D21*100</f>
        <v>4.0380212129288928</v>
      </c>
      <c r="F21" s="350"/>
      <c r="G21" s="368">
        <v>58520</v>
      </c>
      <c r="H21" s="501">
        <v>1.3549853132743641</v>
      </c>
      <c r="I21" s="350"/>
      <c r="J21" s="368">
        <v>47390</v>
      </c>
      <c r="K21" s="501">
        <v>5.9610962681197703</v>
      </c>
      <c r="L21" s="350"/>
      <c r="M21" s="368">
        <v>113160</v>
      </c>
      <c r="N21" s="501">
        <f>M21/'20pobl'!X21*100</f>
        <v>36.347517730496456</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58170</v>
      </c>
      <c r="E22" s="500">
        <f>D22/'20pobl'!D22*100</f>
        <v>5.5224071885279749</v>
      </c>
      <c r="F22" s="350"/>
      <c r="G22" s="368">
        <v>14031</v>
      </c>
      <c r="H22" s="501">
        <v>1.7285708829866786</v>
      </c>
      <c r="I22" s="350"/>
      <c r="J22" s="368">
        <v>12369</v>
      </c>
      <c r="K22" s="501">
        <v>7.4704209019586525</v>
      </c>
      <c r="L22" s="350"/>
      <c r="M22" s="368">
        <v>31770</v>
      </c>
      <c r="N22" s="501">
        <f>M22/'20pobl'!X22*100</f>
        <v>41.769106375146265</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98819</v>
      </c>
      <c r="E23" s="500">
        <f>D23/'20pobl'!D23*100</f>
        <v>3.640089422895223</v>
      </c>
      <c r="F23" s="350"/>
      <c r="G23" s="368">
        <v>27751</v>
      </c>
      <c r="H23" s="501">
        <v>1.3980972456209646</v>
      </c>
      <c r="I23" s="350"/>
      <c r="J23" s="368">
        <v>17461</v>
      </c>
      <c r="K23" s="501">
        <v>3.6048664975132803</v>
      </c>
      <c r="L23" s="350"/>
      <c r="M23" s="368">
        <v>53607</v>
      </c>
      <c r="N23" s="501">
        <f>M23/'20pobl'!X23*100</f>
        <v>21.839759468092041</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278703</v>
      </c>
      <c r="E24" s="500">
        <f>D24/'20pobl'!D24*100</f>
        <v>3.917732164951758</v>
      </c>
      <c r="F24" s="350"/>
      <c r="G24" s="368">
        <v>66483</v>
      </c>
      <c r="H24" s="501">
        <v>1.1519712061779466</v>
      </c>
      <c r="I24" s="350"/>
      <c r="J24" s="368">
        <v>54966</v>
      </c>
      <c r="K24" s="501">
        <v>5.8875510525419426</v>
      </c>
      <c r="L24" s="350"/>
      <c r="M24" s="368">
        <v>157254</v>
      </c>
      <c r="N24" s="501">
        <f>M24/'20pobl'!X24*100</f>
        <v>38.443617055086037</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67471</v>
      </c>
      <c r="E25" s="500">
        <f>D25/'20pobl'!D25*100</f>
        <v>4.2515102499135153</v>
      </c>
      <c r="F25" s="350"/>
      <c r="G25" s="368">
        <v>23199</v>
      </c>
      <c r="H25" s="501">
        <v>1.7619649794365266</v>
      </c>
      <c r="I25" s="350"/>
      <c r="J25" s="368">
        <v>15280</v>
      </c>
      <c r="K25" s="501">
        <v>7.7948048238006811</v>
      </c>
      <c r="L25" s="350"/>
      <c r="M25" s="368">
        <v>28992</v>
      </c>
      <c r="N25" s="501">
        <f>M25/'20pobl'!X25*100</f>
        <v>39.01703765510188</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23828</v>
      </c>
      <c r="E26" s="504">
        <f>D26/'20pobl'!D26*100</f>
        <v>3.4843694706764889</v>
      </c>
      <c r="F26" s="350"/>
      <c r="G26" s="377">
        <v>5651</v>
      </c>
      <c r="H26" s="502">
        <v>1.045861711578324</v>
      </c>
      <c r="I26" s="350"/>
      <c r="J26" s="377">
        <v>4555</v>
      </c>
      <c r="K26" s="502">
        <v>4.5689352525201867</v>
      </c>
      <c r="L26" s="350"/>
      <c r="M26" s="377">
        <v>13622</v>
      </c>
      <c r="N26" s="502">
        <f>M26/'20pobl'!X26*100</f>
        <v>31.07278906909373</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120518</v>
      </c>
      <c r="E27" s="504">
        <f>D27/'20pobl'!D27*100</f>
        <v>5.3746460733259811</v>
      </c>
      <c r="F27" s="350"/>
      <c r="G27" s="377">
        <v>31905</v>
      </c>
      <c r="H27" s="502">
        <v>1.8766278224411865</v>
      </c>
      <c r="I27" s="350"/>
      <c r="J27" s="377">
        <v>24162</v>
      </c>
      <c r="K27" s="502">
        <v>6.4420490205749896</v>
      </c>
      <c r="L27" s="350"/>
      <c r="M27" s="377">
        <v>64451</v>
      </c>
      <c r="N27" s="502">
        <f>M27/'20pobl'!X27*100</f>
        <v>38.558318177467214</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15057</v>
      </c>
      <c r="E28" s="504">
        <f>D28/'20pobl'!D28*100</f>
        <v>4.6073628455063149</v>
      </c>
      <c r="F28" s="350"/>
      <c r="G28" s="377">
        <v>3438</v>
      </c>
      <c r="H28" s="502">
        <v>1.3572838531385709</v>
      </c>
      <c r="I28" s="350"/>
      <c r="J28" s="377">
        <v>2855</v>
      </c>
      <c r="K28" s="502">
        <v>5.645416435972475</v>
      </c>
      <c r="L28" s="350"/>
      <c r="M28" s="377">
        <v>8764</v>
      </c>
      <c r="N28" s="502">
        <f>M28/'20pobl'!X28*100</f>
        <v>38.219004840608783</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5754</v>
      </c>
      <c r="E29" s="506">
        <f>D29/'20pobl'!D29*100</f>
        <v>3.3721298217236892</v>
      </c>
      <c r="F29" s="350"/>
      <c r="G29" s="389">
        <v>3111</v>
      </c>
      <c r="H29" s="507">
        <v>2.0997995369776654</v>
      </c>
      <c r="I29" s="350"/>
      <c r="J29" s="389">
        <v>1069</v>
      </c>
      <c r="K29" s="507">
        <v>6.1338076658251088</v>
      </c>
      <c r="L29" s="350"/>
      <c r="M29" s="389">
        <v>1574</v>
      </c>
      <c r="N29" s="507">
        <f>M29/'20pobl'!X29*100</f>
        <v>31.174489998019411</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36" t="s">
        <v>0</v>
      </c>
      <c r="C31" s="320"/>
      <c r="D31" s="1242">
        <f>G31+J31+M31</f>
        <v>2215628</v>
      </c>
      <c r="E31" s="1243">
        <f>D31/'20pobl'!D31*100</f>
        <v>4.5098815454563788</v>
      </c>
      <c r="F31" s="320"/>
      <c r="G31" s="1242">
        <f>SUM(G12:G29)</f>
        <v>580525</v>
      </c>
      <c r="H31" s="1243">
        <f>G31/'20pobl'!J31*100</f>
        <v>1.4904490081456911</v>
      </c>
      <c r="I31" s="320"/>
      <c r="J31" s="1242">
        <f>SUM(J12:J29)</f>
        <v>475726</v>
      </c>
      <c r="K31" s="1243">
        <f>J31/'20pobl'!Q31*100</f>
        <v>6.6557240995676601</v>
      </c>
      <c r="L31" s="320"/>
      <c r="M31" s="1242">
        <f>SUM(M12:M29)</f>
        <v>1159377</v>
      </c>
      <c r="N31" s="1243">
        <f>M31/'20pobl'!X31*100</f>
        <v>38.250605492637256</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customHeight="1" x14ac:dyDescent="0.25">
      <c r="B33" s="397" t="s">
        <v>47</v>
      </c>
      <c r="C33" s="509"/>
      <c r="F33" s="509"/>
    </row>
    <row r="34" spans="2:14" s="496" customFormat="1" ht="13.5" customHeight="1" x14ac:dyDescent="0.25">
      <c r="B34" s="1485" t="str">
        <f>'24solcasaad_pobl'!B34:N34</f>
        <v xml:space="preserve">(1) Cifras INE de población referidas al 01/01/2025. Publicado Censo de Población Anual el 02/12/2025 </v>
      </c>
      <c r="C34" s="1502"/>
      <c r="D34" s="1502"/>
      <c r="E34" s="1502"/>
      <c r="F34" s="1502"/>
      <c r="G34" s="1502"/>
      <c r="H34" s="1502"/>
      <c r="I34" s="1502"/>
      <c r="J34" s="1502"/>
      <c r="K34" s="1502"/>
      <c r="L34" s="1502"/>
      <c r="M34" s="1502"/>
      <c r="N34" s="1502"/>
    </row>
    <row r="35" spans="2:14" ht="29.25" customHeight="1" x14ac:dyDescent="0.25">
      <c r="B35" s="1499"/>
      <c r="C35" s="1499"/>
      <c r="D35" s="1499"/>
      <c r="E35" s="510"/>
    </row>
    <row r="36" spans="2:14" ht="4.5" customHeight="1" x14ac:dyDescent="0.25">
      <c r="B36" s="1479"/>
      <c r="C36" s="1479"/>
      <c r="D36" s="1479"/>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T42"/>
  <sheetViews>
    <sheetView zoomScaleNormal="100" workbookViewId="0"/>
  </sheetViews>
  <sheetFormatPr baseColWidth="10" defaultColWidth="11.453125" defaultRowHeight="15" x14ac:dyDescent="0.25"/>
  <cols>
    <col min="1" max="1" width="2" style="212" customWidth="1"/>
    <col min="2" max="2" width="4.54296875" style="212" customWidth="1"/>
    <col min="3" max="3" width="13.453125" style="212" customWidth="1"/>
    <col min="4" max="4" width="0.81640625" style="212" customWidth="1"/>
    <col min="5" max="5" width="7" style="212" customWidth="1"/>
    <col min="6" max="6" width="7.1796875" style="212" customWidth="1"/>
    <col min="7" max="7" width="7" style="212" customWidth="1"/>
    <col min="8" max="8" width="7.1796875" style="212" customWidth="1"/>
    <col min="9" max="9" width="7" style="212" customWidth="1"/>
    <col min="10" max="10" width="7.1796875" style="212" customWidth="1"/>
    <col min="11" max="11" width="7" style="212" customWidth="1"/>
    <col min="12" max="12" width="7.1796875" style="212" customWidth="1"/>
    <col min="13" max="13" width="7" style="212" customWidth="1"/>
    <col min="14" max="14" width="7.1796875" style="212" customWidth="1"/>
    <col min="15" max="15" width="7" style="209" customWidth="1"/>
    <col min="16" max="16" width="5.26953125" style="212" customWidth="1"/>
    <col min="17" max="17" width="7" style="209" customWidth="1"/>
    <col min="18" max="18" width="7.1796875" style="212" customWidth="1"/>
    <col min="19" max="19" width="2.81640625" style="212" customWidth="1"/>
    <col min="20" max="20" width="11.1796875" style="212" customWidth="1"/>
    <col min="21" max="16384" width="11.453125" style="212"/>
  </cols>
  <sheetData>
    <row r="1" spans="1:20" s="209" customFormat="1" ht="13.5" customHeight="1" x14ac:dyDescent="0.25"/>
    <row r="2" spans="1:20" s="211" customFormat="1" ht="66.75" customHeight="1" x14ac:dyDescent="0.3">
      <c r="A2" s="210"/>
      <c r="B2" s="1417"/>
      <c r="C2" s="1417"/>
      <c r="D2" s="1417"/>
      <c r="E2" s="1417"/>
      <c r="F2" s="1417"/>
      <c r="G2" s="1417"/>
      <c r="H2" s="1417"/>
      <c r="I2" s="1417"/>
      <c r="J2" s="1417"/>
      <c r="K2" s="1417"/>
      <c r="L2" s="1417"/>
      <c r="M2" s="1417"/>
      <c r="N2" s="1417"/>
      <c r="O2" s="1417"/>
      <c r="P2" s="1417"/>
      <c r="Q2" s="1417"/>
      <c r="R2" s="1417"/>
      <c r="S2" s="210"/>
      <c r="T2" s="210"/>
    </row>
    <row r="3" spans="1:20" x14ac:dyDescent="0.25">
      <c r="C3" s="1418" t="s">
        <v>314</v>
      </c>
      <c r="D3" s="1418"/>
      <c r="E3" s="1418"/>
    </row>
    <row r="5" spans="1:20" ht="23.25" customHeight="1" x14ac:dyDescent="0.25">
      <c r="B5" s="1419" t="s">
        <v>290</v>
      </c>
      <c r="C5" s="1420"/>
      <c r="D5" s="1420"/>
      <c r="E5" s="1420"/>
      <c r="F5" s="1420"/>
      <c r="G5" s="1420"/>
      <c r="H5" s="1420"/>
      <c r="I5" s="1420"/>
      <c r="J5" s="1420"/>
      <c r="K5" s="1420"/>
      <c r="L5" s="1420"/>
      <c r="M5" s="1420"/>
      <c r="N5" s="1420"/>
      <c r="O5" s="1420"/>
      <c r="P5" s="1420"/>
      <c r="Q5" s="1421">
        <v>46081</v>
      </c>
      <c r="R5" s="1422"/>
      <c r="S5" s="1422"/>
    </row>
    <row r="6" spans="1:20" ht="19" customHeight="1" x14ac:dyDescent="0.25">
      <c r="B6" s="213"/>
      <c r="C6" s="213"/>
      <c r="D6" s="213"/>
      <c r="E6" s="213"/>
      <c r="F6" s="213"/>
      <c r="G6" s="213"/>
      <c r="H6" s="213"/>
      <c r="I6" s="213"/>
      <c r="J6" s="213"/>
      <c r="K6" s="213"/>
      <c r="L6" s="213"/>
      <c r="M6" s="213"/>
      <c r="N6" s="213"/>
      <c r="O6" s="213"/>
      <c r="P6" s="213"/>
      <c r="Q6" s="213"/>
      <c r="R6" s="213"/>
      <c r="S6" s="213"/>
    </row>
    <row r="7" spans="1:20" ht="18.75" customHeight="1" x14ac:dyDescent="0.25">
      <c r="B7" s="1423" t="s">
        <v>315</v>
      </c>
      <c r="C7" s="1423"/>
      <c r="D7" s="1423"/>
      <c r="E7" s="1423"/>
      <c r="F7" s="1423"/>
      <c r="G7" s="1423"/>
      <c r="H7" s="1423"/>
      <c r="I7" s="1423"/>
      <c r="J7" s="1423"/>
      <c r="K7" s="1423"/>
      <c r="L7" s="1423"/>
      <c r="M7" s="1423"/>
      <c r="N7" s="1423"/>
      <c r="O7" s="1423"/>
      <c r="P7" s="1423"/>
      <c r="Q7" s="1423"/>
      <c r="R7" s="1423"/>
      <c r="S7" s="1423"/>
    </row>
    <row r="8" spans="1:20" ht="18.75" customHeight="1" x14ac:dyDescent="0.25">
      <c r="B8" s="1416" t="s">
        <v>316</v>
      </c>
      <c r="C8" s="1416"/>
      <c r="D8" s="1416"/>
      <c r="E8" s="1416"/>
      <c r="F8" s="1416"/>
      <c r="G8" s="1416"/>
      <c r="H8" s="1416"/>
      <c r="I8" s="1416"/>
      <c r="J8" s="1416"/>
      <c r="K8" s="1416"/>
      <c r="L8" s="1416"/>
      <c r="M8" s="1416"/>
      <c r="N8" s="1416"/>
      <c r="O8" s="1416"/>
      <c r="P8" s="1416"/>
      <c r="Q8" s="1416"/>
      <c r="R8" s="1416"/>
      <c r="S8" s="1416"/>
      <c r="T8" s="1416"/>
    </row>
    <row r="9" spans="1:20" ht="18.75" customHeight="1" x14ac:dyDescent="0.25">
      <c r="B9" s="1416" t="s">
        <v>317</v>
      </c>
      <c r="C9" s="1416"/>
      <c r="D9" s="1416"/>
      <c r="E9" s="1416"/>
      <c r="F9" s="1416"/>
      <c r="G9" s="1416"/>
      <c r="H9" s="1416"/>
      <c r="I9" s="1416"/>
      <c r="J9" s="1416"/>
      <c r="K9" s="1416"/>
      <c r="L9" s="1416"/>
      <c r="M9" s="1416"/>
      <c r="N9" s="1416"/>
      <c r="O9" s="1416"/>
      <c r="P9" s="1416"/>
      <c r="Q9" s="1416"/>
      <c r="R9" s="1416"/>
      <c r="S9" s="1416"/>
      <c r="T9" s="1416"/>
    </row>
    <row r="10" spans="1:20" ht="18.75" customHeight="1" x14ac:dyDescent="0.25">
      <c r="B10" s="1416" t="s">
        <v>318</v>
      </c>
      <c r="C10" s="1416"/>
      <c r="D10" s="1416"/>
      <c r="E10" s="1416"/>
      <c r="F10" s="1416"/>
      <c r="G10" s="1416"/>
      <c r="H10" s="1416"/>
      <c r="I10" s="1416"/>
      <c r="J10" s="1416"/>
      <c r="K10" s="1416"/>
      <c r="L10" s="1416"/>
      <c r="M10" s="1416"/>
      <c r="N10" s="1416"/>
      <c r="O10" s="1416"/>
      <c r="P10" s="1416"/>
      <c r="Q10" s="1416"/>
      <c r="R10" s="1416"/>
      <c r="S10" s="1416"/>
      <c r="T10" s="1416"/>
    </row>
    <row r="11" spans="1:20" ht="18.75" customHeight="1" x14ac:dyDescent="0.25">
      <c r="B11" s="1416" t="s">
        <v>319</v>
      </c>
      <c r="C11" s="1416"/>
      <c r="D11" s="1416"/>
      <c r="E11" s="1416"/>
      <c r="F11" s="1416"/>
      <c r="G11" s="1416"/>
      <c r="H11" s="1416"/>
      <c r="I11" s="1416"/>
      <c r="J11" s="1416"/>
      <c r="K11" s="1416"/>
      <c r="L11" s="1416"/>
      <c r="M11" s="1416"/>
      <c r="N11" s="1416"/>
      <c r="O11" s="1416"/>
      <c r="P11" s="1416"/>
      <c r="Q11" s="1416"/>
      <c r="R11" s="1416"/>
      <c r="S11" s="1416"/>
      <c r="T11" s="1416"/>
    </row>
    <row r="12" spans="1:20" ht="18.75" customHeight="1" x14ac:dyDescent="0.25">
      <c r="B12" s="1416" t="s">
        <v>320</v>
      </c>
      <c r="C12" s="1416"/>
      <c r="D12" s="1416"/>
      <c r="E12" s="1416"/>
      <c r="F12" s="1416"/>
      <c r="G12" s="1416"/>
      <c r="H12" s="1416"/>
      <c r="I12" s="1416"/>
      <c r="J12" s="1416"/>
      <c r="K12" s="1416"/>
      <c r="L12" s="1416"/>
      <c r="M12" s="1416"/>
      <c r="N12" s="1416"/>
      <c r="O12" s="1416"/>
      <c r="P12" s="1416"/>
      <c r="Q12" s="1416"/>
      <c r="R12" s="1416"/>
      <c r="S12" s="1416"/>
      <c r="T12" s="1416"/>
    </row>
    <row r="13" spans="1:20" ht="18.75" customHeight="1" x14ac:dyDescent="0.25">
      <c r="B13" s="1416" t="s">
        <v>321</v>
      </c>
      <c r="C13" s="1416"/>
      <c r="D13" s="1416"/>
      <c r="E13" s="1416"/>
      <c r="F13" s="1416"/>
      <c r="G13" s="1416"/>
      <c r="H13" s="1416"/>
      <c r="I13" s="1416"/>
      <c r="J13" s="1416"/>
      <c r="K13" s="1416"/>
      <c r="L13" s="1416"/>
      <c r="M13" s="1416"/>
      <c r="N13" s="1416"/>
      <c r="O13" s="1416"/>
      <c r="P13" s="1416"/>
      <c r="Q13" s="1416"/>
      <c r="R13" s="1416"/>
      <c r="S13" s="1416"/>
      <c r="T13" s="1416"/>
    </row>
    <row r="14" spans="1:20" ht="18.75" customHeight="1" x14ac:dyDescent="0.25">
      <c r="B14" s="214"/>
      <c r="C14" s="214"/>
      <c r="D14" s="214"/>
      <c r="E14" s="214"/>
      <c r="F14" s="214"/>
      <c r="G14" s="214"/>
      <c r="H14" s="214"/>
      <c r="I14" s="214"/>
      <c r="J14" s="214"/>
      <c r="K14" s="214"/>
      <c r="L14" s="214"/>
      <c r="M14" s="214"/>
      <c r="N14" s="214"/>
      <c r="O14" s="214"/>
      <c r="P14" s="214"/>
      <c r="Q14" s="214"/>
      <c r="R14" s="214"/>
      <c r="S14" s="214"/>
    </row>
    <row r="15" spans="1:20" ht="18.75" customHeight="1" x14ac:dyDescent="0.25">
      <c r="B15" s="1423" t="s">
        <v>322</v>
      </c>
      <c r="C15" s="1423"/>
      <c r="D15" s="1423"/>
      <c r="E15" s="1423"/>
      <c r="F15" s="1423"/>
      <c r="G15" s="1423"/>
      <c r="H15" s="1423"/>
      <c r="I15" s="1423"/>
      <c r="J15" s="1423"/>
      <c r="K15" s="1423"/>
      <c r="L15" s="1423"/>
      <c r="M15" s="1423"/>
      <c r="N15" s="1423"/>
      <c r="O15" s="1423"/>
      <c r="P15" s="1423"/>
      <c r="Q15" s="1423"/>
      <c r="R15" s="1423"/>
      <c r="S15" s="1423"/>
    </row>
    <row r="16" spans="1:20" ht="18.75" customHeight="1" x14ac:dyDescent="0.25">
      <c r="B16" s="1416" t="s">
        <v>323</v>
      </c>
      <c r="C16" s="1416"/>
      <c r="D16" s="1416"/>
      <c r="E16" s="1416"/>
      <c r="F16" s="1416"/>
      <c r="G16" s="1416"/>
      <c r="H16" s="1416"/>
      <c r="I16" s="1416"/>
      <c r="J16" s="1416"/>
      <c r="K16" s="1416"/>
      <c r="L16" s="1416"/>
      <c r="M16" s="1416"/>
      <c r="N16" s="1416"/>
      <c r="O16" s="1416"/>
      <c r="P16" s="1416"/>
      <c r="Q16" s="1416"/>
      <c r="R16" s="1416"/>
      <c r="S16" s="1416"/>
    </row>
    <row r="17" spans="2:20" ht="18.75" customHeight="1" x14ac:dyDescent="0.25">
      <c r="B17" s="1416" t="s">
        <v>324</v>
      </c>
      <c r="C17" s="1416"/>
      <c r="D17" s="1416"/>
      <c r="E17" s="1416"/>
      <c r="F17" s="1416"/>
      <c r="G17" s="1416"/>
      <c r="H17" s="1416"/>
      <c r="I17" s="1416"/>
      <c r="J17" s="1416"/>
      <c r="K17" s="1416"/>
      <c r="L17" s="1416"/>
      <c r="M17" s="1416"/>
      <c r="N17" s="1416"/>
      <c r="O17" s="1416"/>
      <c r="P17" s="1416"/>
      <c r="Q17" s="1416"/>
      <c r="R17" s="1416"/>
      <c r="S17" s="1416"/>
      <c r="T17" s="214"/>
    </row>
    <row r="18" spans="2:20" ht="18.75" customHeight="1" x14ac:dyDescent="0.25">
      <c r="B18" s="1416" t="s">
        <v>325</v>
      </c>
      <c r="C18" s="1416"/>
      <c r="D18" s="1416"/>
      <c r="E18" s="1416"/>
      <c r="F18" s="1416"/>
      <c r="G18" s="1416"/>
      <c r="H18" s="1416"/>
      <c r="I18" s="1416"/>
      <c r="J18" s="1416"/>
      <c r="K18" s="1416"/>
      <c r="L18" s="1416"/>
      <c r="M18" s="1416"/>
      <c r="N18" s="1416"/>
      <c r="O18" s="1416"/>
      <c r="P18" s="1416"/>
      <c r="Q18" s="1416"/>
      <c r="R18" s="1416"/>
      <c r="S18" s="1416"/>
      <c r="T18" s="214"/>
    </row>
    <row r="19" spans="2:20" ht="18.75" customHeight="1" x14ac:dyDescent="0.25">
      <c r="B19" s="214"/>
      <c r="C19" s="214"/>
      <c r="D19" s="214"/>
      <c r="E19" s="214"/>
      <c r="F19" s="214"/>
      <c r="G19" s="214"/>
      <c r="H19" s="214"/>
      <c r="I19" s="214"/>
      <c r="J19" s="214"/>
      <c r="K19" s="214"/>
      <c r="L19" s="214"/>
      <c r="M19" s="214"/>
      <c r="N19" s="214"/>
      <c r="O19" s="214"/>
      <c r="P19" s="214"/>
      <c r="Q19" s="214"/>
      <c r="R19" s="214"/>
      <c r="S19" s="214"/>
    </row>
    <row r="20" spans="2:20" ht="18.75" customHeight="1" x14ac:dyDescent="0.25">
      <c r="B20" s="1423" t="s">
        <v>326</v>
      </c>
      <c r="C20" s="1423"/>
      <c r="D20" s="1423"/>
      <c r="E20" s="1423"/>
      <c r="F20" s="1423"/>
      <c r="G20" s="1423"/>
      <c r="H20" s="1423"/>
      <c r="I20" s="1423"/>
      <c r="J20" s="1423"/>
      <c r="K20" s="1423"/>
      <c r="L20" s="1423"/>
      <c r="M20" s="1423"/>
      <c r="N20" s="1423"/>
      <c r="O20" s="1423"/>
      <c r="P20" s="1423"/>
      <c r="Q20" s="1423"/>
      <c r="R20" s="1423"/>
      <c r="S20" s="1423"/>
    </row>
    <row r="21" spans="2:20" ht="18.75" customHeight="1" x14ac:dyDescent="0.25">
      <c r="B21" s="1416" t="s">
        <v>327</v>
      </c>
      <c r="C21" s="1416"/>
      <c r="D21" s="1416"/>
      <c r="E21" s="1416"/>
      <c r="F21" s="1416"/>
      <c r="G21" s="1416"/>
      <c r="H21" s="1416"/>
      <c r="I21" s="1416"/>
      <c r="J21" s="1416"/>
      <c r="K21" s="1416"/>
      <c r="L21" s="1416"/>
      <c r="M21" s="1416"/>
      <c r="N21" s="1416"/>
      <c r="O21" s="1416"/>
      <c r="P21" s="1416"/>
      <c r="Q21" s="1416"/>
      <c r="R21" s="1416"/>
      <c r="S21" s="1416"/>
    </row>
    <row r="22" spans="2:20" ht="18.75" customHeight="1" x14ac:dyDescent="0.25">
      <c r="B22" s="214"/>
      <c r="C22" s="214"/>
      <c r="D22" s="214"/>
      <c r="E22" s="214"/>
      <c r="F22" s="214"/>
      <c r="G22" s="214"/>
      <c r="H22" s="214"/>
      <c r="I22" s="214"/>
      <c r="J22" s="214"/>
      <c r="K22" s="214"/>
      <c r="L22" s="214"/>
      <c r="M22" s="214"/>
      <c r="N22" s="214"/>
      <c r="O22" s="214"/>
      <c r="P22" s="214"/>
      <c r="Q22" s="214"/>
      <c r="R22" s="214"/>
      <c r="S22" s="214"/>
    </row>
    <row r="23" spans="2:20" ht="18.75" customHeight="1" x14ac:dyDescent="0.25">
      <c r="B23" s="1423" t="s">
        <v>328</v>
      </c>
      <c r="C23" s="1423"/>
      <c r="D23" s="1423"/>
      <c r="E23" s="1423"/>
      <c r="F23" s="1423"/>
      <c r="G23" s="1423"/>
      <c r="H23" s="1423"/>
      <c r="I23" s="1423"/>
      <c r="J23" s="1423"/>
      <c r="K23" s="1423"/>
      <c r="L23" s="1423"/>
      <c r="M23" s="1423"/>
      <c r="N23" s="1423"/>
      <c r="O23" s="1423"/>
      <c r="P23" s="1423"/>
      <c r="Q23" s="1423"/>
      <c r="R23" s="1423"/>
      <c r="S23" s="1423"/>
    </row>
    <row r="24" spans="2:20" ht="18.75" customHeight="1" x14ac:dyDescent="0.25">
      <c r="B24" s="1416" t="s">
        <v>328</v>
      </c>
      <c r="C24" s="1416"/>
      <c r="D24" s="1416"/>
      <c r="E24" s="1416"/>
      <c r="F24" s="1416"/>
      <c r="G24" s="1416"/>
      <c r="H24" s="1416"/>
      <c r="I24" s="1416"/>
      <c r="J24" s="1416"/>
      <c r="K24" s="1416"/>
      <c r="L24" s="1416"/>
      <c r="M24" s="1416"/>
      <c r="N24" s="1416"/>
      <c r="O24" s="1416"/>
      <c r="P24" s="1416"/>
      <c r="Q24" s="1416"/>
      <c r="R24" s="1416"/>
      <c r="S24" s="1416"/>
    </row>
    <row r="25" spans="2:20" ht="18.75" customHeight="1" x14ac:dyDescent="0.25">
      <c r="B25" s="1416" t="s">
        <v>329</v>
      </c>
      <c r="C25" s="1416"/>
      <c r="D25" s="1416"/>
      <c r="E25" s="1416"/>
      <c r="F25" s="1416"/>
      <c r="G25" s="1416"/>
      <c r="H25" s="1416"/>
      <c r="I25" s="1416"/>
      <c r="J25" s="1416"/>
      <c r="K25" s="1416"/>
      <c r="L25" s="1416"/>
      <c r="M25" s="1416"/>
      <c r="N25" s="1416"/>
      <c r="O25" s="1416"/>
      <c r="P25" s="1416"/>
      <c r="Q25" s="1416"/>
      <c r="R25" s="1416"/>
      <c r="S25" s="1416"/>
    </row>
    <row r="26" spans="2:20" ht="18.75" customHeight="1" x14ac:dyDescent="0.25">
      <c r="B26" s="214"/>
      <c r="C26" s="214"/>
      <c r="D26" s="214"/>
      <c r="E26" s="214"/>
      <c r="F26" s="214"/>
      <c r="G26" s="214"/>
      <c r="H26" s="214"/>
      <c r="I26" s="214"/>
      <c r="J26" s="214"/>
      <c r="K26" s="214"/>
      <c r="L26" s="214"/>
      <c r="M26" s="214"/>
      <c r="N26" s="214"/>
      <c r="O26" s="214"/>
      <c r="P26" s="214"/>
      <c r="Q26" s="214"/>
      <c r="R26" s="214"/>
      <c r="S26" s="214"/>
    </row>
    <row r="27" spans="2:20" ht="18.75" customHeight="1" x14ac:dyDescent="0.25">
      <c r="B27" s="1423" t="s">
        <v>330</v>
      </c>
      <c r="C27" s="1423"/>
      <c r="D27" s="1423"/>
      <c r="E27" s="1423"/>
      <c r="F27" s="1423"/>
      <c r="G27" s="1423"/>
      <c r="H27" s="1423"/>
      <c r="I27" s="1423"/>
      <c r="J27" s="1423"/>
      <c r="K27" s="1423"/>
      <c r="L27" s="1423"/>
      <c r="M27" s="1423"/>
      <c r="N27" s="1423"/>
      <c r="O27" s="1423"/>
      <c r="P27" s="1423"/>
      <c r="Q27" s="1423"/>
      <c r="R27" s="1423"/>
      <c r="S27" s="1423"/>
    </row>
    <row r="28" spans="2:20" ht="18.75" customHeight="1" x14ac:dyDescent="0.25">
      <c r="B28" s="1416" t="s">
        <v>330</v>
      </c>
      <c r="C28" s="1416"/>
      <c r="D28" s="1416"/>
      <c r="E28" s="1416"/>
      <c r="F28" s="1416"/>
      <c r="G28" s="1416"/>
      <c r="H28" s="1416"/>
      <c r="I28" s="1416"/>
      <c r="J28" s="1416"/>
      <c r="K28" s="1416"/>
      <c r="L28" s="1416"/>
      <c r="M28" s="1416"/>
      <c r="N28" s="1416"/>
      <c r="O28" s="1416"/>
      <c r="P28" s="1416"/>
      <c r="Q28" s="1416"/>
      <c r="R28" s="1416"/>
      <c r="S28" s="1416"/>
    </row>
    <row r="29" spans="2:20" ht="18.75" customHeight="1" x14ac:dyDescent="0.25">
      <c r="B29" s="1416" t="s">
        <v>331</v>
      </c>
      <c r="C29" s="1416"/>
      <c r="D29" s="1416"/>
      <c r="E29" s="1416"/>
      <c r="F29" s="1416"/>
      <c r="G29" s="1416"/>
      <c r="H29" s="1416"/>
      <c r="I29" s="1416"/>
      <c r="J29" s="1416"/>
      <c r="K29" s="1416"/>
      <c r="L29" s="1416"/>
      <c r="M29" s="1416"/>
      <c r="N29" s="1416"/>
      <c r="O29" s="1416"/>
      <c r="P29" s="1416"/>
      <c r="Q29" s="1416"/>
      <c r="R29" s="1416"/>
      <c r="S29" s="1416"/>
    </row>
    <row r="30" spans="2:20" ht="18.75" customHeight="1" x14ac:dyDescent="0.25">
      <c r="B30" s="214"/>
      <c r="C30" s="214"/>
      <c r="D30" s="214"/>
      <c r="E30" s="214"/>
      <c r="F30" s="214"/>
      <c r="G30" s="214"/>
      <c r="H30" s="214"/>
      <c r="I30" s="214"/>
      <c r="J30" s="214"/>
      <c r="K30" s="214"/>
      <c r="L30" s="214"/>
      <c r="M30" s="214"/>
      <c r="N30" s="214"/>
      <c r="O30" s="214"/>
      <c r="P30" s="214"/>
      <c r="Q30" s="214"/>
      <c r="R30" s="214"/>
      <c r="S30" s="214"/>
    </row>
    <row r="31" spans="2:20" ht="18.75" customHeight="1" x14ac:dyDescent="0.25">
      <c r="B31" s="1423" t="s">
        <v>332</v>
      </c>
      <c r="C31" s="1423"/>
      <c r="D31" s="1423"/>
      <c r="E31" s="1423"/>
      <c r="F31" s="1423"/>
      <c r="G31" s="1423"/>
      <c r="H31" s="1423"/>
      <c r="I31" s="1423"/>
      <c r="J31" s="1423"/>
      <c r="K31" s="1423"/>
      <c r="L31" s="1423"/>
      <c r="M31" s="1423"/>
      <c r="N31" s="1423"/>
      <c r="O31" s="1423"/>
      <c r="P31" s="1423"/>
      <c r="Q31" s="1423"/>
      <c r="R31" s="1423"/>
      <c r="S31" s="1423"/>
    </row>
    <row r="32" spans="2:20" ht="18.75" customHeight="1" x14ac:dyDescent="0.25">
      <c r="B32" s="1416" t="s">
        <v>333</v>
      </c>
      <c r="C32" s="1416"/>
      <c r="D32" s="1416"/>
      <c r="E32" s="1416"/>
      <c r="F32" s="1416"/>
      <c r="G32" s="1416"/>
      <c r="H32" s="1416"/>
      <c r="I32" s="1416"/>
      <c r="J32" s="1416"/>
      <c r="K32" s="1416"/>
      <c r="L32" s="1416"/>
      <c r="M32" s="1416"/>
      <c r="N32" s="1416"/>
      <c r="O32" s="1416"/>
      <c r="P32" s="1416"/>
      <c r="Q32" s="1416"/>
      <c r="R32" s="1416"/>
      <c r="S32" s="1416"/>
    </row>
    <row r="33" spans="2:20" ht="18.75" customHeight="1" x14ac:dyDescent="0.25">
      <c r="B33" s="1416" t="s">
        <v>334</v>
      </c>
      <c r="C33" s="1416"/>
      <c r="D33" s="1416"/>
      <c r="E33" s="1416"/>
      <c r="F33" s="1416"/>
      <c r="G33" s="1416"/>
      <c r="H33" s="1416"/>
      <c r="I33" s="1416"/>
      <c r="J33" s="1416"/>
      <c r="K33" s="1416"/>
      <c r="L33" s="1416"/>
      <c r="M33" s="1416"/>
      <c r="N33" s="1416"/>
      <c r="O33" s="1416"/>
      <c r="P33" s="1416"/>
      <c r="Q33" s="1416"/>
      <c r="R33" s="1416"/>
      <c r="S33" s="1416"/>
      <c r="T33" s="214"/>
    </row>
    <row r="34" spans="2:20" ht="18.75" customHeight="1" x14ac:dyDescent="0.25">
      <c r="B34" s="1416" t="s">
        <v>335</v>
      </c>
      <c r="C34" s="1416"/>
      <c r="D34" s="1416"/>
      <c r="E34" s="1416"/>
      <c r="F34" s="1416"/>
      <c r="G34" s="1416"/>
      <c r="H34" s="1416"/>
      <c r="I34" s="1416"/>
      <c r="J34" s="1416"/>
      <c r="K34" s="1416"/>
      <c r="L34" s="1416"/>
      <c r="M34" s="1416"/>
      <c r="N34" s="1416"/>
      <c r="O34" s="1416"/>
      <c r="P34" s="1416"/>
      <c r="Q34" s="1416"/>
      <c r="R34" s="1416"/>
      <c r="S34" s="1416"/>
      <c r="T34" s="214"/>
    </row>
    <row r="35" spans="2:20" ht="15" customHeight="1" x14ac:dyDescent="0.25">
      <c r="B35" s="1416" t="s">
        <v>495</v>
      </c>
      <c r="C35" s="1416"/>
      <c r="D35" s="1416"/>
      <c r="E35" s="1416"/>
      <c r="F35" s="1416"/>
      <c r="G35" s="1416"/>
      <c r="H35" s="1416"/>
      <c r="I35" s="1416"/>
      <c r="J35" s="1416"/>
      <c r="K35" s="1416"/>
      <c r="L35" s="1416"/>
      <c r="M35" s="1416"/>
      <c r="N35" s="1416"/>
      <c r="O35" s="1416"/>
      <c r="P35" s="1416"/>
      <c r="Q35" s="1416"/>
      <c r="R35" s="1416"/>
      <c r="S35" s="1416"/>
      <c r="T35" s="214"/>
    </row>
    <row r="36" spans="2:20" ht="16" customHeight="1" x14ac:dyDescent="0.25"/>
    <row r="37" spans="2:20" ht="16" customHeight="1" x14ac:dyDescent="0.25"/>
    <row r="38" spans="2:20" ht="16" customHeight="1" x14ac:dyDescent="0.25"/>
    <row r="39" spans="2:20" ht="16" customHeight="1" x14ac:dyDescent="0.25"/>
    <row r="40" spans="2:20" ht="16" customHeight="1" x14ac:dyDescent="0.25"/>
    <row r="41" spans="2:20" ht="16" customHeight="1" x14ac:dyDescent="0.25"/>
    <row r="42" spans="2:20" ht="18" customHeight="1" x14ac:dyDescent="0.25"/>
  </sheetData>
  <mergeCells count="28">
    <mergeCell ref="B32:S32"/>
    <mergeCell ref="B33:S33"/>
    <mergeCell ref="B34:S34"/>
    <mergeCell ref="B35:S35"/>
    <mergeCell ref="B31:S31"/>
    <mergeCell ref="B27:S27"/>
    <mergeCell ref="B28:S28"/>
    <mergeCell ref="B16:S16"/>
    <mergeCell ref="B17:S17"/>
    <mergeCell ref="B18:S18"/>
    <mergeCell ref="B20:S20"/>
    <mergeCell ref="B21:S21"/>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6"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32" t="s">
        <v>135</v>
      </c>
      <c r="V1" s="32" t="s">
        <v>16</v>
      </c>
      <c r="Y1" s="32" t="s">
        <v>15</v>
      </c>
    </row>
    <row r="2" spans="1:50" s="36" customFormat="1" ht="52.5" customHeight="1" x14ac:dyDescent="0.3">
      <c r="B2" s="1508"/>
      <c r="C2" s="1508"/>
      <c r="D2" s="1508"/>
      <c r="E2" s="1508"/>
      <c r="F2" s="1508"/>
      <c r="G2" s="1508"/>
      <c r="H2" s="1508"/>
      <c r="I2" s="1508"/>
      <c r="O2" s="37"/>
    </row>
    <row r="3" spans="1:50" s="38" customFormat="1" ht="4.5" customHeight="1" x14ac:dyDescent="0.25">
      <c r="B3" s="1509"/>
      <c r="C3" s="1509"/>
      <c r="D3" s="1509"/>
      <c r="E3" s="1509"/>
      <c r="F3" s="1509"/>
      <c r="G3" s="1509"/>
      <c r="H3" s="1509"/>
      <c r="I3" s="1509"/>
      <c r="O3" s="37"/>
    </row>
    <row r="4" spans="1:50" s="38" customFormat="1" ht="17.25" customHeight="1" x14ac:dyDescent="0.25">
      <c r="A4" s="1509" t="s">
        <v>192</v>
      </c>
      <c r="B4" s="1509"/>
      <c r="C4" s="1509"/>
      <c r="D4" s="1509"/>
      <c r="E4" s="1509"/>
      <c r="F4" s="1509"/>
      <c r="G4" s="1509"/>
      <c r="H4" s="1509"/>
      <c r="I4" s="1509"/>
      <c r="J4" s="1509"/>
      <c r="K4" s="1509"/>
      <c r="L4" s="1509"/>
      <c r="M4" s="1509"/>
      <c r="N4" s="1509"/>
      <c r="O4" s="1509"/>
      <c r="P4" s="1509"/>
      <c r="Q4" s="1509"/>
      <c r="R4" s="1509"/>
      <c r="S4" s="1509"/>
      <c r="T4" s="1509"/>
      <c r="U4" s="1509"/>
      <c r="V4" s="1509"/>
      <c r="W4" s="1509"/>
      <c r="X4" s="1509"/>
      <c r="Y4" s="1509"/>
      <c r="Z4" s="1509"/>
    </row>
    <row r="5" spans="1:50" s="38" customFormat="1" ht="17.25" customHeight="1" x14ac:dyDescent="0.25">
      <c r="B5" s="1517" t="e">
        <f>#REF!</f>
        <v>#REF!</v>
      </c>
      <c r="C5" s="1517"/>
      <c r="D5" s="1517"/>
      <c r="E5" s="1517"/>
      <c r="F5" s="1517"/>
      <c r="G5" s="1517"/>
      <c r="H5" s="1517"/>
      <c r="I5" s="1517"/>
      <c r="J5" s="1517"/>
      <c r="K5" s="1517"/>
      <c r="L5" s="1517"/>
      <c r="M5" s="1517"/>
      <c r="N5" s="1517"/>
      <c r="O5" s="1517"/>
      <c r="P5" s="1517"/>
      <c r="Q5" s="1517"/>
      <c r="R5" s="1517"/>
      <c r="S5" s="1517"/>
      <c r="T5" s="1517"/>
      <c r="U5" s="1517"/>
      <c r="V5" s="1517"/>
      <c r="W5" s="1517"/>
      <c r="X5" s="1517"/>
      <c r="Y5" s="1517"/>
      <c r="Z5" s="1517"/>
    </row>
    <row r="6" spans="1:50" s="38" customFormat="1" ht="6" customHeight="1" x14ac:dyDescent="0.25">
      <c r="O6" s="37"/>
    </row>
    <row r="7" spans="1:50" s="41" customFormat="1" ht="12.75" customHeight="1" x14ac:dyDescent="0.25">
      <c r="A7" s="39"/>
      <c r="B7" s="1510" t="s">
        <v>12</v>
      </c>
      <c r="C7" s="40"/>
      <c r="D7" s="1505" t="s">
        <v>109</v>
      </c>
      <c r="E7" s="1503"/>
      <c r="F7" s="181"/>
      <c r="G7" s="1503"/>
      <c r="H7" s="1503"/>
      <c r="I7" s="181"/>
      <c r="J7" s="1503"/>
      <c r="K7" s="1503"/>
      <c r="L7" s="181"/>
      <c r="M7" s="1503"/>
      <c r="N7" s="1504"/>
      <c r="O7" s="40"/>
      <c r="P7" s="1505" t="s">
        <v>30</v>
      </c>
      <c r="Q7" s="1503"/>
      <c r="R7" s="181"/>
      <c r="S7" s="1503"/>
      <c r="T7" s="1503"/>
      <c r="U7" s="181"/>
      <c r="V7" s="1503"/>
      <c r="W7" s="1503"/>
      <c r="X7" s="181"/>
      <c r="Y7" s="1503"/>
      <c r="Z7" s="1504"/>
      <c r="AA7" s="116"/>
      <c r="AB7" s="116"/>
      <c r="AC7" s="117"/>
      <c r="AD7" s="117"/>
      <c r="AE7" s="117"/>
      <c r="AF7" s="117"/>
      <c r="AG7" s="117"/>
      <c r="AH7" s="117"/>
      <c r="AI7" s="118"/>
    </row>
    <row r="8" spans="1:50" s="41" customFormat="1" ht="33.75" customHeight="1" x14ac:dyDescent="0.25">
      <c r="A8" s="39"/>
      <c r="B8" s="1511"/>
      <c r="C8" s="40"/>
      <c r="D8" s="1514"/>
      <c r="E8" s="1515"/>
      <c r="F8" s="40"/>
      <c r="G8" s="1505" t="s">
        <v>168</v>
      </c>
      <c r="H8" s="1504"/>
      <c r="I8" s="40"/>
      <c r="J8" s="1505" t="s">
        <v>174</v>
      </c>
      <c r="K8" s="1504"/>
      <c r="L8" s="40"/>
      <c r="M8" s="1505" t="s">
        <v>169</v>
      </c>
      <c r="N8" s="1504"/>
      <c r="O8" s="40"/>
      <c r="P8" s="1514"/>
      <c r="Q8" s="1516"/>
      <c r="R8" s="130"/>
      <c r="S8" s="1505" t="s">
        <v>175</v>
      </c>
      <c r="T8" s="1504"/>
      <c r="U8" s="40"/>
      <c r="V8" s="1505" t="s">
        <v>176</v>
      </c>
      <c r="W8" s="1504"/>
      <c r="X8" s="40"/>
      <c r="Y8" s="1505" t="s">
        <v>177</v>
      </c>
      <c r="Z8" s="1504"/>
      <c r="AA8" s="116"/>
      <c r="AB8" s="116"/>
      <c r="AC8" s="117"/>
      <c r="AD8" s="117"/>
      <c r="AE8" s="117"/>
      <c r="AF8" s="117"/>
      <c r="AG8" s="117"/>
      <c r="AH8" s="117"/>
      <c r="AI8" s="118"/>
    </row>
    <row r="9" spans="1:50" s="46" customFormat="1" ht="36.75" customHeight="1" x14ac:dyDescent="0.25">
      <c r="A9" s="42"/>
      <c r="B9" s="1512"/>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513" t="s">
        <v>216</v>
      </c>
      <c r="C33" s="1513"/>
      <c r="D33" s="1513"/>
      <c r="E33" s="1513"/>
      <c r="F33" s="1513"/>
      <c r="G33" s="1513"/>
      <c r="H33" s="1513"/>
      <c r="I33" s="1513"/>
      <c r="J33" s="1513"/>
      <c r="K33" s="1513"/>
      <c r="L33" s="1513"/>
      <c r="M33" s="1513"/>
      <c r="O33" s="86"/>
    </row>
    <row r="34" spans="2:19" ht="29.25" customHeight="1" x14ac:dyDescent="0.25">
      <c r="B34" s="1507"/>
      <c r="C34" s="1507"/>
      <c r="D34" s="1507"/>
      <c r="E34" s="1507"/>
      <c r="F34" s="1507"/>
      <c r="G34" s="1507"/>
      <c r="H34" s="1507"/>
      <c r="I34" s="1507"/>
      <c r="J34" s="1507"/>
      <c r="K34" s="1507"/>
      <c r="L34" s="1507"/>
      <c r="M34" s="1507"/>
      <c r="N34" s="1507"/>
      <c r="O34" s="1507"/>
      <c r="P34" s="1507"/>
      <c r="Q34" s="89"/>
      <c r="R34" s="89"/>
      <c r="S34" s="89"/>
    </row>
    <row r="35" spans="2:19" ht="4.5" customHeight="1" x14ac:dyDescent="0.25">
      <c r="B35" s="1506"/>
      <c r="C35" s="1506"/>
      <c r="D35" s="1506"/>
      <c r="E35" s="1506"/>
      <c r="F35" s="1506"/>
      <c r="G35" s="1506"/>
      <c r="H35" s="1506"/>
      <c r="I35" s="1506"/>
      <c r="J35" s="1506"/>
      <c r="K35" s="1506"/>
      <c r="L35" s="1506"/>
      <c r="M35" s="1506"/>
      <c r="N35" s="1506"/>
      <c r="O35" s="1506"/>
      <c r="P35" s="1506"/>
      <c r="Q35" s="89"/>
      <c r="R35" s="89"/>
      <c r="S35" s="89"/>
    </row>
    <row r="38" spans="2:19" x14ac:dyDescent="0.25">
      <c r="L38" s="90"/>
      <c r="M38" s="90"/>
      <c r="N38" s="90"/>
    </row>
  </sheetData>
  <mergeCells count="22">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 ref="V7:W7"/>
    <mergeCell ref="P7:Q8"/>
    <mergeCell ref="B33:M33"/>
    <mergeCell ref="B34:P34"/>
    <mergeCell ref="B35:P35"/>
    <mergeCell ref="S7:T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50"/>
  <sheetViews>
    <sheetView showGridLines="0" zoomScaleNormal="100" workbookViewId="0">
      <selection activeCell="AC34" sqref="AC34"/>
    </sheetView>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7.7265625" style="333" customWidth="1"/>
    <col min="6" max="6" width="0.453125" style="333" customWidth="1"/>
    <col min="7" max="7" width="12.453125" style="333" customWidth="1"/>
    <col min="8" max="8" width="6.26953125" style="333" customWidth="1"/>
    <col min="9" max="9" width="0.453125" style="333" customWidth="1"/>
    <col min="10" max="10" width="10.81640625" style="333" customWidth="1"/>
    <col min="11" max="11" width="6.26953125" style="333" customWidth="1"/>
    <col min="12" max="12" width="0.453125" style="333" customWidth="1"/>
    <col min="13" max="13" width="11.81640625" style="333" customWidth="1"/>
    <col min="14" max="14" width="6.26953125" style="333" customWidth="1"/>
    <col min="15" max="15" width="0.7265625" style="450" customWidth="1"/>
    <col min="16" max="16" width="10.453125" style="333" bestFit="1" customWidth="1"/>
    <col min="17" max="17" width="8.54296875" style="333" customWidth="1"/>
    <col min="18" max="18" width="0.453125" style="333" customWidth="1"/>
    <col min="19" max="19" width="8.7265625" style="333" bestFit="1" customWidth="1"/>
    <col min="20" max="20" width="8.1796875" style="333" bestFit="1" customWidth="1"/>
    <col min="21" max="21" width="0.453125" style="333" customWidth="1"/>
    <col min="22" max="22" width="8.7265625" style="333" bestFit="1" customWidth="1"/>
    <col min="23" max="23" width="8" style="333" bestFit="1" customWidth="1"/>
    <col min="24" max="24" width="0.453125" style="333" customWidth="1"/>
    <col min="25" max="25" width="10.26953125" style="333" bestFit="1" customWidth="1"/>
    <col min="26" max="26" width="8" style="396" bestFit="1" customWidth="1"/>
    <col min="27" max="27" width="11.453125" style="396"/>
    <col min="28" max="30" width="3.453125" style="396" bestFit="1" customWidth="1"/>
    <col min="31" max="31" width="13" style="396" bestFit="1" customWidth="1"/>
    <col min="32" max="32" width="5" style="396" bestFit="1" customWidth="1"/>
    <col min="33" max="33" width="3.81640625" style="396" customWidth="1"/>
    <col min="34" max="36" width="3.453125" style="396" bestFit="1" customWidth="1"/>
    <col min="37" max="37" width="8.453125" style="396" bestFit="1" customWidth="1"/>
    <col min="38" max="38" width="5" style="396" bestFit="1" customWidth="1"/>
    <col min="39" max="39" width="3.54296875" style="396" customWidth="1"/>
    <col min="40" max="42" width="3.453125" style="396" bestFit="1" customWidth="1"/>
    <col min="43" max="43" width="8.453125" style="396" bestFit="1" customWidth="1"/>
    <col min="44" max="44" width="5" style="396" bestFit="1" customWidth="1"/>
    <col min="45" max="45" width="3.26953125" style="396" customWidth="1"/>
    <col min="46" max="46" width="4.54296875" style="396" bestFit="1" customWidth="1"/>
    <col min="47" max="47" width="3.453125" style="396" bestFit="1" customWidth="1"/>
    <col min="48" max="48" width="4.54296875" style="396" bestFit="1" customWidth="1"/>
    <col min="49" max="49" width="8.453125" style="396" bestFit="1" customWidth="1"/>
    <col min="50" max="50" width="6" style="396" bestFit="1" customWidth="1"/>
    <col min="51" max="16384" width="11.453125" style="333"/>
  </cols>
  <sheetData>
    <row r="1" spans="1:50" s="340" customFormat="1" ht="15" customHeight="1" x14ac:dyDescent="0.25">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35">
      <c r="B2" s="1453"/>
      <c r="C2" s="1453"/>
      <c r="D2" s="1453"/>
      <c r="E2" s="1453"/>
      <c r="F2" s="1453"/>
      <c r="G2" s="1453"/>
      <c r="H2" s="1453"/>
      <c r="I2" s="1453"/>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5">
      <c r="B3" s="1454"/>
      <c r="C3" s="1454"/>
      <c r="D3" s="1454"/>
      <c r="E3" s="1454"/>
      <c r="F3" s="1454"/>
      <c r="G3" s="1454"/>
      <c r="H3" s="1454"/>
      <c r="I3" s="1454"/>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5">
      <c r="A4" s="1480" t="s">
        <v>408</v>
      </c>
      <c r="B4" s="1480"/>
      <c r="C4" s="1480"/>
      <c r="D4" s="1480"/>
      <c r="E4" s="1480"/>
      <c r="F4" s="1480"/>
      <c r="G4" s="1480"/>
      <c r="H4" s="1480"/>
      <c r="I4" s="1480"/>
      <c r="J4" s="1480"/>
      <c r="K4" s="1480"/>
      <c r="L4" s="1480"/>
      <c r="M4" s="1480"/>
      <c r="N4" s="1480"/>
      <c r="O4" s="1480"/>
      <c r="P4" s="1480"/>
      <c r="Q4" s="1480"/>
      <c r="R4" s="1480"/>
      <c r="S4" s="1480"/>
      <c r="T4" s="1480"/>
      <c r="U4" s="1480"/>
      <c r="V4" s="1480"/>
      <c r="W4" s="1480"/>
      <c r="X4" s="1480"/>
      <c r="Y4" s="1480"/>
      <c r="Z4" s="1480"/>
    </row>
    <row r="5" spans="1:50" s="492" customFormat="1" ht="17.25" customHeight="1" x14ac:dyDescent="0.25">
      <c r="B5" s="1481" t="str">
        <f>porsaad!$B$6</f>
        <v>Situación a 28 de febrero de 2026</v>
      </c>
      <c r="C5" s="1481"/>
      <c r="D5" s="1481"/>
      <c r="E5" s="1481"/>
      <c r="F5" s="1481"/>
      <c r="G5" s="1481"/>
      <c r="H5" s="1481"/>
      <c r="I5" s="1481"/>
      <c r="J5" s="1481"/>
      <c r="K5" s="1481"/>
      <c r="L5" s="1481"/>
      <c r="M5" s="1481"/>
      <c r="N5" s="1481"/>
      <c r="O5" s="1481"/>
      <c r="P5" s="1481"/>
      <c r="Q5" s="1481"/>
      <c r="R5" s="1481"/>
      <c r="S5" s="1481"/>
      <c r="T5" s="1481"/>
      <c r="U5" s="1481"/>
      <c r="V5" s="1481"/>
      <c r="W5" s="1481"/>
      <c r="X5" s="1481"/>
      <c r="Y5" s="1481"/>
      <c r="Z5" s="1481"/>
    </row>
    <row r="6" spans="1:50" s="345" customFormat="1" ht="6" customHeight="1" x14ac:dyDescent="0.25">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5">
      <c r="A7" s="512"/>
      <c r="B7" s="1518" t="s">
        <v>12</v>
      </c>
      <c r="D7" s="1518" t="s">
        <v>208</v>
      </c>
      <c r="E7" s="1518"/>
      <c r="G7" s="1518"/>
      <c r="H7" s="1518"/>
      <c r="J7" s="1518"/>
      <c r="K7" s="1518"/>
      <c r="M7" s="1518"/>
      <c r="N7" s="1518"/>
      <c r="P7" s="1518" t="s">
        <v>30</v>
      </c>
      <c r="Q7" s="1518"/>
      <c r="S7" s="1518"/>
      <c r="T7" s="1518"/>
      <c r="V7" s="1518"/>
      <c r="W7" s="1518"/>
      <c r="Y7" s="1518"/>
      <c r="Z7" s="1518"/>
      <c r="AA7" s="512"/>
      <c r="AB7" s="512"/>
      <c r="AI7" s="514"/>
    </row>
    <row r="8" spans="1:50" s="513" customFormat="1" ht="33.75" customHeight="1" x14ac:dyDescent="0.25">
      <c r="A8" s="512"/>
      <c r="B8" s="1518"/>
      <c r="D8" s="1518"/>
      <c r="E8" s="1518"/>
      <c r="G8" s="1518" t="s">
        <v>168</v>
      </c>
      <c r="H8" s="1518"/>
      <c r="J8" s="1518" t="s">
        <v>174</v>
      </c>
      <c r="K8" s="1518"/>
      <c r="M8" s="1518" t="s">
        <v>169</v>
      </c>
      <c r="N8" s="1518"/>
      <c r="P8" s="1518"/>
      <c r="Q8" s="1518"/>
      <c r="S8" s="1518" t="s">
        <v>175</v>
      </c>
      <c r="T8" s="1518"/>
      <c r="V8" s="1518" t="s">
        <v>176</v>
      </c>
      <c r="W8" s="1518"/>
      <c r="Y8" s="1518" t="s">
        <v>177</v>
      </c>
      <c r="Z8" s="1518"/>
      <c r="AA8" s="512"/>
      <c r="AB8" s="512"/>
      <c r="AI8" s="514"/>
    </row>
    <row r="9" spans="1:50" s="513" customFormat="1" ht="36.75" customHeight="1" x14ac:dyDescent="0.25">
      <c r="A9" s="512"/>
      <c r="B9" s="1518"/>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5">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35">
      <c r="A11" s="519"/>
      <c r="B11" s="557" t="s">
        <v>8</v>
      </c>
      <c r="C11" s="558"/>
      <c r="D11" s="559">
        <f>G11+J11+M11</f>
        <v>8676713</v>
      </c>
      <c r="E11" s="560">
        <f t="shared" ref="E11:E28" si="0">D11*100/$D$30</f>
        <v>17.661334770061334</v>
      </c>
      <c r="F11" s="558"/>
      <c r="G11" s="561">
        <f>'20pobl'!J12</f>
        <v>7017124</v>
      </c>
      <c r="H11" s="562">
        <f>G11*100/$G$30</f>
        <v>18.015874434064553</v>
      </c>
      <c r="I11" s="558"/>
      <c r="J11" s="561">
        <f>'20pobl'!Q12</f>
        <v>1209620</v>
      </c>
      <c r="K11" s="562">
        <f>J11*100/$J$30</f>
        <v>16.923390744502157</v>
      </c>
      <c r="L11" s="558"/>
      <c r="M11" s="561">
        <f>'20pobl'!X12</f>
        <v>449969</v>
      </c>
      <c r="N11" s="562">
        <f t="shared" ref="N11:N28" si="1">M11*100/$M$30</f>
        <v>14.845547826907463</v>
      </c>
      <c r="O11" s="558"/>
      <c r="P11" s="563">
        <f t="shared" ref="P11:P28" si="2">S11+V11+Y11</f>
        <v>440067</v>
      </c>
      <c r="Q11" s="564">
        <f>P11*100/D11</f>
        <v>5.0718169426601989</v>
      </c>
      <c r="R11" s="558"/>
      <c r="S11" s="561">
        <f>'34adictcasaad'!G12</f>
        <v>122547</v>
      </c>
      <c r="T11" s="565">
        <f>S11*100/G11</f>
        <v>1.7463992370663537</v>
      </c>
      <c r="U11" s="558"/>
      <c r="V11" s="561">
        <f>'34adictcasaad'!J12</f>
        <v>106669</v>
      </c>
      <c r="W11" s="565">
        <f>V11*100/J11</f>
        <v>8.8183892462095539</v>
      </c>
      <c r="X11" s="558"/>
      <c r="Y11" s="561">
        <f>'34adictcasaad'!M12</f>
        <v>210851</v>
      </c>
      <c r="Z11" s="565">
        <f>Y11*100/M11</f>
        <v>46.859005842624711</v>
      </c>
      <c r="AA11" s="566"/>
      <c r="AB11" s="567">
        <f t="shared" ref="AB11:AB28" si="3">_xlfn.RANK.EQ(Q11,Q$11:Q$30,0)</f>
        <v>4</v>
      </c>
      <c r="AC11" s="567">
        <v>1</v>
      </c>
      <c r="AD11" s="567">
        <f>MATCH(AC11,AB$11:AB$30,0)</f>
        <v>7</v>
      </c>
      <c r="AE11" s="568" t="str">
        <f t="shared" ref="AE11:AE29" si="4">INDEX(B$11:B$30,AD11,1)</f>
        <v>Castilla y León</v>
      </c>
      <c r="AF11" s="569">
        <f t="shared" ref="AF11:AF29" si="5">INDEX(Q$11:Q$30,AD11,1)</f>
        <v>6.5793194379026341</v>
      </c>
      <c r="AH11" s="567">
        <f>_xlfn.RANK.EQ(T11,T$11:T$30,0)</f>
        <v>5</v>
      </c>
      <c r="AI11" s="567">
        <v>1</v>
      </c>
      <c r="AJ11" s="567">
        <f>MATCH(AI11,AH$11:AH$30,0)</f>
        <v>18</v>
      </c>
      <c r="AK11" s="568" t="str">
        <f>INDEX(B$11:B$30,AJ11,1)</f>
        <v>Ceuta y Melilla</v>
      </c>
      <c r="AL11" s="569">
        <f>INDEX(T$11:T$30,AJ11,1)</f>
        <v>2.0997995369776654</v>
      </c>
      <c r="AN11" s="567">
        <f>_xlfn.RANK.EQ(W11,W$11:W$30,0)</f>
        <v>1</v>
      </c>
      <c r="AO11" s="567">
        <v>1</v>
      </c>
      <c r="AP11" s="567">
        <f>MATCH(AO11,AN$11:AN$30,0)</f>
        <v>1</v>
      </c>
      <c r="AQ11" s="568" t="str">
        <f>INDEX(B$11:B$30,AP11,1)</f>
        <v>Andalucía</v>
      </c>
      <c r="AR11" s="569">
        <f>INDEX(W$11:W$30,AP11,1)</f>
        <v>8.8183892462095539</v>
      </c>
      <c r="AT11" s="567">
        <f>_xlfn.RANK.EQ(Z11,Z$11:Z$30,0)</f>
        <v>1</v>
      </c>
      <c r="AU11" s="567">
        <v>1</v>
      </c>
      <c r="AV11" s="567">
        <f>MATCH(AU11,AT$11:AT$30,0)</f>
        <v>1</v>
      </c>
      <c r="AW11" s="568" t="str">
        <f>INDEX(B$11:B$30,AV11,1)</f>
        <v>Andalucía</v>
      </c>
      <c r="AX11" s="569">
        <f>INDEX(Z$11:Z$30,AV11,1)</f>
        <v>46.859005842624711</v>
      </c>
    </row>
    <row r="12" spans="1:50" s="396" customFormat="1" ht="18" customHeight="1" x14ac:dyDescent="0.35">
      <c r="A12" s="519"/>
      <c r="B12" s="557" t="s">
        <v>7</v>
      </c>
      <c r="C12" s="558"/>
      <c r="D12" s="559">
        <f t="shared" ref="D12:D28" si="6">G12+J12+M12</f>
        <v>1364621</v>
      </c>
      <c r="E12" s="560">
        <f t="shared" si="0"/>
        <v>2.7776680311145325</v>
      </c>
      <c r="F12" s="558"/>
      <c r="G12" s="561">
        <f>'20pobl'!J13</f>
        <v>1056198</v>
      </c>
      <c r="H12" s="562">
        <f t="shared" ref="H12:H28" si="7">G12*100/$G$30</f>
        <v>2.711699343706925</v>
      </c>
      <c r="I12" s="558"/>
      <c r="J12" s="561">
        <f>'20pobl'!Q13</f>
        <v>209772</v>
      </c>
      <c r="K12" s="562">
        <f t="shared" ref="K12:K28" si="8">J12*100/$J$30</f>
        <v>2.9348502201151656</v>
      </c>
      <c r="L12" s="558"/>
      <c r="M12" s="561">
        <f>'20pobl'!X13</f>
        <v>98651</v>
      </c>
      <c r="N12" s="562">
        <f t="shared" si="1"/>
        <v>3.2547311896425044</v>
      </c>
      <c r="O12" s="558"/>
      <c r="P12" s="563">
        <f t="shared" si="2"/>
        <v>57159</v>
      </c>
      <c r="Q12" s="564">
        <f t="shared" ref="Q12:Q28" si="9">P12*100/D12</f>
        <v>4.1886355259079258</v>
      </c>
      <c r="R12" s="558"/>
      <c r="S12" s="561">
        <f>'34adictcasaad'!G13</f>
        <v>11214</v>
      </c>
      <c r="T12" s="565">
        <f t="shared" ref="T12:T28" si="10">S12*100/G12</f>
        <v>1.0617327432924508</v>
      </c>
      <c r="U12" s="558"/>
      <c r="V12" s="561">
        <f>'34adictcasaad'!J13</f>
        <v>11169</v>
      </c>
      <c r="W12" s="565">
        <f t="shared" ref="W12:W28" si="11">V12*100/J12</f>
        <v>5.3243521537669469</v>
      </c>
      <c r="X12" s="558"/>
      <c r="Y12" s="561">
        <f>'34adictcasaad'!M13</f>
        <v>34776</v>
      </c>
      <c r="Z12" s="565">
        <f t="shared" ref="Z12:Z28" si="12">Y12*100/M12</f>
        <v>35.251543319378413</v>
      </c>
      <c r="AA12" s="566"/>
      <c r="AB12" s="567">
        <f t="shared" si="3"/>
        <v>11</v>
      </c>
      <c r="AC12" s="567">
        <v>2</v>
      </c>
      <c r="AD12" s="567">
        <f t="shared" ref="AD12:AD28" si="13">MATCH(AC12,AB$11:AB$30,0)</f>
        <v>11</v>
      </c>
      <c r="AE12" s="568" t="str">
        <f t="shared" si="4"/>
        <v>Extremadura</v>
      </c>
      <c r="AF12" s="569">
        <f t="shared" si="5"/>
        <v>5.5224071885279749</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1.8802110407082322</v>
      </c>
      <c r="AN12" s="567">
        <f t="shared" ref="AN12:AN30" si="18">_xlfn.RANK.EQ(W12,W$11:W$30,0)</f>
        <v>15</v>
      </c>
      <c r="AO12" s="567">
        <v>2</v>
      </c>
      <c r="AP12" s="567">
        <f t="shared" ref="AP12:AP28" si="19">MATCH(AO12,AN$11:AN$30,0)</f>
        <v>14</v>
      </c>
      <c r="AQ12" s="568" t="str">
        <f t="shared" ref="AQ12:AQ29" si="20">INDEX(B$11:B$30,AP12,1)</f>
        <v>Murcia, Región de</v>
      </c>
      <c r="AR12" s="569">
        <f t="shared" ref="AR12:AR28" si="21">INDEX(W$11:W$30,AP12,1)</f>
        <v>7.794804823800682</v>
      </c>
      <c r="AT12" s="567">
        <f t="shared" ref="AT12:AT30" si="22">_xlfn.RANK.EQ(Z12,Z$11:Z$30,0)</f>
        <v>13</v>
      </c>
      <c r="AU12" s="567">
        <v>2</v>
      </c>
      <c r="AV12" s="567">
        <f t="shared" ref="AV12:AV28" si="23">MATCH(AU12,AT$11:AT$30,0)</f>
        <v>7</v>
      </c>
      <c r="AW12" s="568" t="str">
        <f t="shared" ref="AW12:AW29" si="24">INDEX(B$11:B$30,AV12,1)</f>
        <v>Castilla y León</v>
      </c>
      <c r="AX12" s="569">
        <f t="shared" ref="AX12:AX29" si="25">INDEX(Z$11:Z$30,AV12,1)</f>
        <v>43.306579335892408</v>
      </c>
    </row>
    <row r="13" spans="1:50" s="396" customFormat="1" ht="18" customHeight="1" x14ac:dyDescent="0.35">
      <c r="A13" s="519"/>
      <c r="B13" s="557" t="s">
        <v>37</v>
      </c>
      <c r="C13" s="558"/>
      <c r="D13" s="559">
        <f t="shared" si="6"/>
        <v>1015128</v>
      </c>
      <c r="E13" s="560">
        <f t="shared" si="0"/>
        <v>2.0662796432776815</v>
      </c>
      <c r="F13" s="558"/>
      <c r="G13" s="561">
        <f>'20pobl'!J14</f>
        <v>727225</v>
      </c>
      <c r="H13" s="562">
        <f t="shared" si="7"/>
        <v>1.8670888935855481</v>
      </c>
      <c r="I13" s="558"/>
      <c r="J13" s="561">
        <f>'20pobl'!Q14</f>
        <v>201425</v>
      </c>
      <c r="K13" s="562">
        <f t="shared" si="8"/>
        <v>2.818070121783161</v>
      </c>
      <c r="L13" s="558"/>
      <c r="M13" s="561">
        <f>'20pobl'!X14</f>
        <v>86478</v>
      </c>
      <c r="N13" s="562">
        <f t="shared" si="1"/>
        <v>2.8531149589756262</v>
      </c>
      <c r="O13" s="558"/>
      <c r="P13" s="563">
        <f t="shared" si="2"/>
        <v>43495</v>
      </c>
      <c r="Q13" s="564">
        <f t="shared" si="9"/>
        <v>4.2846813406782198</v>
      </c>
      <c r="R13" s="558"/>
      <c r="S13" s="561">
        <f>'34adictcasaad'!G14</f>
        <v>9966</v>
      </c>
      <c r="T13" s="565">
        <f t="shared" si="10"/>
        <v>1.3704149334800095</v>
      </c>
      <c r="U13" s="558"/>
      <c r="V13" s="561">
        <f>'34adictcasaad'!J14</f>
        <v>9639</v>
      </c>
      <c r="W13" s="565">
        <f t="shared" si="11"/>
        <v>4.785403996524761</v>
      </c>
      <c r="X13" s="558"/>
      <c r="Y13" s="561">
        <f>'34adictcasaad'!M14</f>
        <v>23890</v>
      </c>
      <c r="Z13" s="565">
        <f t="shared" si="12"/>
        <v>27.625523254469346</v>
      </c>
      <c r="AA13" s="566"/>
      <c r="AB13" s="567">
        <f t="shared" si="3"/>
        <v>9</v>
      </c>
      <c r="AC13" s="567">
        <v>3</v>
      </c>
      <c r="AD13" s="567">
        <f t="shared" si="13"/>
        <v>16</v>
      </c>
      <c r="AE13" s="568" t="str">
        <f t="shared" si="4"/>
        <v>País Vasco</v>
      </c>
      <c r="AF13" s="570">
        <f t="shared" si="5"/>
        <v>5.3746460733259811</v>
      </c>
      <c r="AH13" s="567">
        <f t="shared" si="14"/>
        <v>13</v>
      </c>
      <c r="AI13" s="567">
        <v>3</v>
      </c>
      <c r="AJ13" s="567">
        <f t="shared" si="15"/>
        <v>16</v>
      </c>
      <c r="AK13" s="568" t="str">
        <f t="shared" si="16"/>
        <v>País Vasco</v>
      </c>
      <c r="AL13" s="569">
        <f t="shared" si="17"/>
        <v>1.8766278224411865</v>
      </c>
      <c r="AN13" s="567">
        <f t="shared" si="18"/>
        <v>16</v>
      </c>
      <c r="AO13" s="567">
        <v>3</v>
      </c>
      <c r="AP13" s="567">
        <f t="shared" si="19"/>
        <v>9</v>
      </c>
      <c r="AQ13" s="568" t="str">
        <f t="shared" si="20"/>
        <v>Cataluña</v>
      </c>
      <c r="AR13" s="569">
        <f t="shared" si="21"/>
        <v>7.5649391989414907</v>
      </c>
      <c r="AT13" s="567">
        <f t="shared" si="22"/>
        <v>17</v>
      </c>
      <c r="AU13" s="567">
        <v>3</v>
      </c>
      <c r="AV13" s="567">
        <f t="shared" si="23"/>
        <v>8</v>
      </c>
      <c r="AW13" s="568" t="str">
        <f t="shared" si="24"/>
        <v>Castilla - La Mancha</v>
      </c>
      <c r="AX13" s="569">
        <f t="shared" si="25"/>
        <v>42.036904868111932</v>
      </c>
    </row>
    <row r="14" spans="1:50" s="396" customFormat="1" ht="18" customHeight="1" x14ac:dyDescent="0.35">
      <c r="A14" s="519"/>
      <c r="B14" s="557" t="s">
        <v>38</v>
      </c>
      <c r="C14" s="558"/>
      <c r="D14" s="559">
        <f t="shared" si="6"/>
        <v>1249844</v>
      </c>
      <c r="E14" s="560">
        <f t="shared" si="0"/>
        <v>2.5440409627876983</v>
      </c>
      <c r="F14" s="558"/>
      <c r="G14" s="561">
        <f>'20pobl'!J15</f>
        <v>1039347</v>
      </c>
      <c r="H14" s="562">
        <f t="shared" si="7"/>
        <v>2.6684358214877908</v>
      </c>
      <c r="I14" s="558"/>
      <c r="J14" s="561">
        <f>'20pobl'!Q15</f>
        <v>154160</v>
      </c>
      <c r="K14" s="562">
        <f t="shared" si="8"/>
        <v>2.156801241028135</v>
      </c>
      <c r="L14" s="558"/>
      <c r="M14" s="561">
        <f>'20pobl'!X15</f>
        <v>56337</v>
      </c>
      <c r="N14" s="562">
        <f t="shared" si="1"/>
        <v>1.8586916608132686</v>
      </c>
      <c r="O14" s="558"/>
      <c r="P14" s="563">
        <f t="shared" si="2"/>
        <v>47596</v>
      </c>
      <c r="Q14" s="564">
        <f t="shared" si="9"/>
        <v>3.8081552577761704</v>
      </c>
      <c r="R14" s="558"/>
      <c r="S14" s="561">
        <f>'34adictcasaad'!G15</f>
        <v>13998</v>
      </c>
      <c r="T14" s="565">
        <f t="shared" si="10"/>
        <v>1.3468071779684745</v>
      </c>
      <c r="U14" s="558"/>
      <c r="V14" s="561">
        <f>'34adictcasaad'!J15</f>
        <v>11019</v>
      </c>
      <c r="W14" s="565">
        <f t="shared" si="11"/>
        <v>7.1477685521536065</v>
      </c>
      <c r="X14" s="558"/>
      <c r="Y14" s="561">
        <f>'34adictcasaad'!M15</f>
        <v>22579</v>
      </c>
      <c r="Z14" s="565">
        <f t="shared" si="12"/>
        <v>40.078456431829878</v>
      </c>
      <c r="AA14" s="566"/>
      <c r="AB14" s="567">
        <f t="shared" si="3"/>
        <v>15</v>
      </c>
      <c r="AC14" s="567">
        <v>4</v>
      </c>
      <c r="AD14" s="567">
        <f t="shared" si="13"/>
        <v>1</v>
      </c>
      <c r="AE14" s="568" t="str">
        <f t="shared" si="4"/>
        <v>Andalucía</v>
      </c>
      <c r="AF14" s="569">
        <f t="shared" si="5"/>
        <v>5.0718169426601989</v>
      </c>
      <c r="AH14" s="567">
        <f t="shared" si="14"/>
        <v>16</v>
      </c>
      <c r="AI14" s="567">
        <v>4</v>
      </c>
      <c r="AJ14" s="567">
        <f t="shared" si="15"/>
        <v>14</v>
      </c>
      <c r="AK14" s="568" t="str">
        <f t="shared" si="16"/>
        <v>Murcia, Región de</v>
      </c>
      <c r="AL14" s="569">
        <f t="shared" si="17"/>
        <v>1.7619649794365266</v>
      </c>
      <c r="AN14" s="567">
        <f t="shared" si="18"/>
        <v>5</v>
      </c>
      <c r="AO14" s="567">
        <v>4</v>
      </c>
      <c r="AP14" s="567">
        <f t="shared" si="19"/>
        <v>11</v>
      </c>
      <c r="AQ14" s="568" t="str">
        <f t="shared" si="20"/>
        <v>Extremadura</v>
      </c>
      <c r="AR14" s="569">
        <f t="shared" si="21"/>
        <v>7.4704209019586525</v>
      </c>
      <c r="AT14" s="567">
        <f t="shared" si="22"/>
        <v>6</v>
      </c>
      <c r="AU14" s="567">
        <v>4</v>
      </c>
      <c r="AV14" s="567">
        <f t="shared" si="23"/>
        <v>11</v>
      </c>
      <c r="AW14" s="568" t="str">
        <f t="shared" si="24"/>
        <v>Extremadura</v>
      </c>
      <c r="AX14" s="569">
        <f t="shared" si="25"/>
        <v>41.769106375146265</v>
      </c>
    </row>
    <row r="15" spans="1:50" s="396" customFormat="1" ht="18" customHeight="1" x14ac:dyDescent="0.35">
      <c r="A15" s="519"/>
      <c r="B15" s="557" t="s">
        <v>6</v>
      </c>
      <c r="C15" s="558"/>
      <c r="D15" s="559">
        <f t="shared" si="6"/>
        <v>2258866</v>
      </c>
      <c r="E15" s="560">
        <f t="shared" si="0"/>
        <v>4.597891923670792</v>
      </c>
      <c r="F15" s="558"/>
      <c r="G15" s="561">
        <f>'20pobl'!J16</f>
        <v>1848033</v>
      </c>
      <c r="H15" s="562">
        <f t="shared" si="7"/>
        <v>4.7446689666603614</v>
      </c>
      <c r="I15" s="558"/>
      <c r="J15" s="561">
        <f>'20pobl'!Q16</f>
        <v>305526</v>
      </c>
      <c r="K15" s="562">
        <f t="shared" si="8"/>
        <v>4.2745125581627006</v>
      </c>
      <c r="L15" s="558"/>
      <c r="M15" s="561">
        <f>'20pobl'!X16</f>
        <v>105307</v>
      </c>
      <c r="N15" s="562">
        <f t="shared" si="1"/>
        <v>3.4743284648679</v>
      </c>
      <c r="O15" s="558"/>
      <c r="P15" s="563">
        <f t="shared" si="2"/>
        <v>79294</v>
      </c>
      <c r="Q15" s="564">
        <f t="shared" si="9"/>
        <v>3.5103454565255308</v>
      </c>
      <c r="R15" s="558"/>
      <c r="S15" s="561">
        <f>'34adictcasaad'!G16</f>
        <v>27419</v>
      </c>
      <c r="T15" s="565">
        <f t="shared" si="10"/>
        <v>1.483685626825928</v>
      </c>
      <c r="U15" s="558"/>
      <c r="V15" s="561">
        <f>'34adictcasaad'!J16</f>
        <v>18951</v>
      </c>
      <c r="W15" s="565">
        <f t="shared" si="11"/>
        <v>6.2027454291942421</v>
      </c>
      <c r="X15" s="558"/>
      <c r="Y15" s="561">
        <f>'34adictcasaad'!M16</f>
        <v>32924</v>
      </c>
      <c r="Z15" s="565">
        <f t="shared" si="12"/>
        <v>31.264778219871424</v>
      </c>
      <c r="AA15" s="566"/>
      <c r="AB15" s="567">
        <f t="shared" si="3"/>
        <v>17</v>
      </c>
      <c r="AC15" s="567">
        <v>5</v>
      </c>
      <c r="AD15" s="567">
        <f t="shared" si="13"/>
        <v>8</v>
      </c>
      <c r="AE15" s="568" t="str">
        <f t="shared" si="4"/>
        <v>Castilla - La Mancha</v>
      </c>
      <c r="AF15" s="569">
        <f t="shared" si="5"/>
        <v>4.7316610687281377</v>
      </c>
      <c r="AH15" s="567">
        <f t="shared" si="14"/>
        <v>9</v>
      </c>
      <c r="AI15" s="567">
        <v>5</v>
      </c>
      <c r="AJ15" s="567">
        <f t="shared" si="15"/>
        <v>1</v>
      </c>
      <c r="AK15" s="568" t="str">
        <f t="shared" si="16"/>
        <v>Andalucía</v>
      </c>
      <c r="AL15" s="569">
        <f t="shared" si="17"/>
        <v>1.7463992370663537</v>
      </c>
      <c r="AN15" s="567">
        <f t="shared" si="18"/>
        <v>10</v>
      </c>
      <c r="AO15" s="567">
        <v>5</v>
      </c>
      <c r="AP15" s="567">
        <f t="shared" si="19"/>
        <v>4</v>
      </c>
      <c r="AQ15" s="568" t="str">
        <f t="shared" si="20"/>
        <v>Balears, Illes</v>
      </c>
      <c r="AR15" s="569">
        <f t="shared" si="21"/>
        <v>7.1477685521536065</v>
      </c>
      <c r="AT15" s="567">
        <f t="shared" si="22"/>
        <v>14</v>
      </c>
      <c r="AU15" s="567">
        <v>5</v>
      </c>
      <c r="AV15" s="567">
        <f t="shared" si="23"/>
        <v>9</v>
      </c>
      <c r="AW15" s="568" t="str">
        <f t="shared" si="24"/>
        <v>Cataluña</v>
      </c>
      <c r="AX15" s="569">
        <f t="shared" si="25"/>
        <v>41.013952866790007</v>
      </c>
    </row>
    <row r="16" spans="1:50" s="396" customFormat="1" ht="18" customHeight="1" x14ac:dyDescent="0.35">
      <c r="A16" s="519"/>
      <c r="B16" s="557" t="s">
        <v>5</v>
      </c>
      <c r="C16" s="558"/>
      <c r="D16" s="571">
        <f t="shared" si="6"/>
        <v>593623</v>
      </c>
      <c r="E16" s="560">
        <f t="shared" si="0"/>
        <v>1.2083117800724905</v>
      </c>
      <c r="F16" s="558"/>
      <c r="G16" s="572">
        <f>'20pobl'!J17</f>
        <v>448079</v>
      </c>
      <c r="H16" s="562">
        <f t="shared" si="7"/>
        <v>1.15040506631224</v>
      </c>
      <c r="I16" s="558"/>
      <c r="J16" s="572">
        <f>'20pobl'!Q17</f>
        <v>103380</v>
      </c>
      <c r="K16" s="562">
        <f t="shared" si="8"/>
        <v>1.4463551653962674</v>
      </c>
      <c r="L16" s="558"/>
      <c r="M16" s="572">
        <f>'20pobl'!X17</f>
        <v>42164</v>
      </c>
      <c r="N16" s="562">
        <f t="shared" si="1"/>
        <v>1.3910906719656826</v>
      </c>
      <c r="O16" s="558"/>
      <c r="P16" s="572">
        <f t="shared" si="2"/>
        <v>22630</v>
      </c>
      <c r="Q16" s="564">
        <f t="shared" si="9"/>
        <v>3.8121838271091248</v>
      </c>
      <c r="R16" s="558"/>
      <c r="S16" s="572">
        <f>'34adictcasaad'!G17</f>
        <v>6492</v>
      </c>
      <c r="T16" s="565">
        <f t="shared" si="10"/>
        <v>1.4488516533914779</v>
      </c>
      <c r="U16" s="558"/>
      <c r="V16" s="572">
        <f>'34adictcasaad'!J17</f>
        <v>4731</v>
      </c>
      <c r="W16" s="565">
        <f t="shared" si="11"/>
        <v>4.5763203714451537</v>
      </c>
      <c r="X16" s="558"/>
      <c r="Y16" s="572">
        <f>'34adictcasaad'!M17</f>
        <v>11407</v>
      </c>
      <c r="Z16" s="565">
        <f t="shared" si="12"/>
        <v>27.053884830661229</v>
      </c>
      <c r="AA16" s="566"/>
      <c r="AB16" s="567">
        <f t="shared" si="3"/>
        <v>14</v>
      </c>
      <c r="AC16" s="567">
        <v>6</v>
      </c>
      <c r="AD16" s="567">
        <f t="shared" si="13"/>
        <v>9</v>
      </c>
      <c r="AE16" s="568" t="str">
        <f t="shared" si="4"/>
        <v>Cataluña</v>
      </c>
      <c r="AF16" s="569">
        <f t="shared" si="5"/>
        <v>4.6700408142365095</v>
      </c>
      <c r="AH16" s="567">
        <f t="shared" si="14"/>
        <v>10</v>
      </c>
      <c r="AI16" s="567">
        <v>6</v>
      </c>
      <c r="AJ16" s="567">
        <f t="shared" si="15"/>
        <v>11</v>
      </c>
      <c r="AK16" s="568" t="str">
        <f t="shared" si="16"/>
        <v>Extremadura</v>
      </c>
      <c r="AL16" s="569">
        <f t="shared" si="17"/>
        <v>1.7285708829866788</v>
      </c>
      <c r="AN16" s="567">
        <f t="shared" si="18"/>
        <v>17</v>
      </c>
      <c r="AO16" s="567">
        <v>6</v>
      </c>
      <c r="AP16" s="567">
        <f t="shared" si="19"/>
        <v>8</v>
      </c>
      <c r="AQ16" s="568" t="str">
        <f t="shared" si="20"/>
        <v>Castilla - La Mancha</v>
      </c>
      <c r="AR16" s="569">
        <f t="shared" si="21"/>
        <v>6.8868460112586272</v>
      </c>
      <c r="AT16" s="567">
        <f t="shared" si="22"/>
        <v>18</v>
      </c>
      <c r="AU16" s="567">
        <v>6</v>
      </c>
      <c r="AV16" s="567">
        <f t="shared" si="23"/>
        <v>4</v>
      </c>
      <c r="AW16" s="568" t="str">
        <f t="shared" si="24"/>
        <v>Balears, Illes</v>
      </c>
      <c r="AX16" s="569">
        <f t="shared" si="25"/>
        <v>40.078456431829878</v>
      </c>
    </row>
    <row r="17" spans="1:50" s="396" customFormat="1" ht="18" customHeight="1" x14ac:dyDescent="0.35">
      <c r="A17" s="519"/>
      <c r="B17" s="557" t="s">
        <v>4</v>
      </c>
      <c r="C17" s="558"/>
      <c r="D17" s="559">
        <f t="shared" si="6"/>
        <v>2401221</v>
      </c>
      <c r="E17" s="560">
        <f t="shared" si="0"/>
        <v>4.8876536469399703</v>
      </c>
      <c r="F17" s="558"/>
      <c r="G17" s="561">
        <f>'20pobl'!J18</f>
        <v>1746772</v>
      </c>
      <c r="H17" s="562">
        <f t="shared" si="7"/>
        <v>4.4846898839096774</v>
      </c>
      <c r="I17" s="558"/>
      <c r="J17" s="561">
        <f>'20pobl'!Q18</f>
        <v>430931</v>
      </c>
      <c r="K17" s="562">
        <f t="shared" si="8"/>
        <v>6.0290121665639287</v>
      </c>
      <c r="L17" s="558"/>
      <c r="M17" s="561">
        <f>'20pobl'!X18</f>
        <v>223518</v>
      </c>
      <c r="N17" s="562">
        <f t="shared" si="1"/>
        <v>7.3743905895177271</v>
      </c>
      <c r="O17" s="558"/>
      <c r="P17" s="563">
        <f t="shared" si="2"/>
        <v>157984</v>
      </c>
      <c r="Q17" s="564">
        <f>P17*100/D17</f>
        <v>6.5793194379026341</v>
      </c>
      <c r="R17" s="558"/>
      <c r="S17" s="561">
        <f>'34adictcasaad'!G18</f>
        <v>32843</v>
      </c>
      <c r="T17" s="565">
        <f>S17*100/G17</f>
        <v>1.8802110407082322</v>
      </c>
      <c r="U17" s="558"/>
      <c r="V17" s="561">
        <f>'34adictcasaad'!J18</f>
        <v>28343</v>
      </c>
      <c r="W17" s="565">
        <f>V17*100/J17</f>
        <v>6.577155043382815</v>
      </c>
      <c r="X17" s="558"/>
      <c r="Y17" s="561">
        <f>'34adictcasaad'!M18</f>
        <v>96798</v>
      </c>
      <c r="Z17" s="565">
        <f>Y17*100/M17</f>
        <v>43.306579335892408</v>
      </c>
      <c r="AA17" s="566"/>
      <c r="AB17" s="567">
        <f t="shared" si="3"/>
        <v>1</v>
      </c>
      <c r="AC17" s="567">
        <v>7</v>
      </c>
      <c r="AD17" s="567">
        <f t="shared" si="13"/>
        <v>17</v>
      </c>
      <c r="AE17" s="568" t="str">
        <f t="shared" si="4"/>
        <v>Rioja, La</v>
      </c>
      <c r="AF17" s="569">
        <f t="shared" si="5"/>
        <v>4.607362845506314</v>
      </c>
      <c r="AH17" s="567">
        <f t="shared" si="14"/>
        <v>2</v>
      </c>
      <c r="AI17" s="567">
        <v>7</v>
      </c>
      <c r="AJ17" s="567">
        <f t="shared" si="15"/>
        <v>9</v>
      </c>
      <c r="AK17" s="568" t="str">
        <f t="shared" si="16"/>
        <v>Cataluña</v>
      </c>
      <c r="AL17" s="569">
        <f t="shared" si="17"/>
        <v>1.5029425162511869</v>
      </c>
      <c r="AN17" s="567">
        <f t="shared" si="18"/>
        <v>8</v>
      </c>
      <c r="AO17" s="567">
        <v>7</v>
      </c>
      <c r="AP17" s="567">
        <f t="shared" si="19"/>
        <v>20</v>
      </c>
      <c r="AQ17" s="568" t="str">
        <f t="shared" si="20"/>
        <v>TOTAL</v>
      </c>
      <c r="AR17" s="569">
        <f t="shared" si="21"/>
        <v>6.6557240995676601</v>
      </c>
      <c r="AT17" s="567">
        <f t="shared" si="22"/>
        <v>2</v>
      </c>
      <c r="AU17" s="567">
        <v>7</v>
      </c>
      <c r="AV17" s="567">
        <f t="shared" si="23"/>
        <v>14</v>
      </c>
      <c r="AW17" s="568" t="str">
        <f t="shared" si="24"/>
        <v>Murcia, Región de</v>
      </c>
      <c r="AX17" s="569">
        <f t="shared" si="25"/>
        <v>39.017037655101873</v>
      </c>
    </row>
    <row r="18" spans="1:50" s="396" customFormat="1" ht="18" customHeight="1" x14ac:dyDescent="0.35">
      <c r="A18" s="519"/>
      <c r="B18" s="557" t="s">
        <v>40</v>
      </c>
      <c r="C18" s="558"/>
      <c r="D18" s="559">
        <f t="shared" si="6"/>
        <v>2126378</v>
      </c>
      <c r="E18" s="560">
        <f t="shared" si="0"/>
        <v>4.328214348647176</v>
      </c>
      <c r="F18" s="558"/>
      <c r="G18" s="561">
        <f>'20pobl'!J19</f>
        <v>1699472</v>
      </c>
      <c r="H18" s="562">
        <f t="shared" si="7"/>
        <v>4.3632511205742635</v>
      </c>
      <c r="I18" s="558"/>
      <c r="J18" s="561">
        <f>'20pobl'!Q19</f>
        <v>292398</v>
      </c>
      <c r="K18" s="562">
        <f t="shared" si="8"/>
        <v>4.0908430803979279</v>
      </c>
      <c r="L18" s="558"/>
      <c r="M18" s="561">
        <f>'20pobl'!X19</f>
        <v>134508</v>
      </c>
      <c r="N18" s="562">
        <f t="shared" si="1"/>
        <v>4.4377389266853253</v>
      </c>
      <c r="O18" s="558"/>
      <c r="P18" s="563">
        <f t="shared" si="2"/>
        <v>100613</v>
      </c>
      <c r="Q18" s="564">
        <f t="shared" si="9"/>
        <v>4.7316610687281377</v>
      </c>
      <c r="R18" s="558"/>
      <c r="S18" s="561">
        <f>'34adictcasaad'!G19</f>
        <v>23933</v>
      </c>
      <c r="T18" s="565">
        <f t="shared" si="10"/>
        <v>1.4082609186853328</v>
      </c>
      <c r="U18" s="558"/>
      <c r="V18" s="561">
        <f>'34adictcasaad'!J19</f>
        <v>20137</v>
      </c>
      <c r="W18" s="565">
        <f t="shared" si="11"/>
        <v>6.8868460112586272</v>
      </c>
      <c r="X18" s="558"/>
      <c r="Y18" s="561">
        <f>'34adictcasaad'!M19</f>
        <v>56543</v>
      </c>
      <c r="Z18" s="565">
        <f t="shared" si="12"/>
        <v>42.036904868111932</v>
      </c>
      <c r="AA18" s="566"/>
      <c r="AB18" s="567">
        <f t="shared" si="3"/>
        <v>5</v>
      </c>
      <c r="AC18" s="567">
        <v>8</v>
      </c>
      <c r="AD18" s="567">
        <f t="shared" si="13"/>
        <v>20</v>
      </c>
      <c r="AE18" s="568" t="str">
        <f t="shared" si="4"/>
        <v>TOTAL</v>
      </c>
      <c r="AF18" s="569">
        <f t="shared" si="5"/>
        <v>4.5098815454563796</v>
      </c>
      <c r="AH18" s="567">
        <f t="shared" si="14"/>
        <v>11</v>
      </c>
      <c r="AI18" s="567">
        <v>8</v>
      </c>
      <c r="AJ18" s="567">
        <f t="shared" si="15"/>
        <v>20</v>
      </c>
      <c r="AK18" s="568" t="str">
        <f t="shared" si="16"/>
        <v>TOTAL</v>
      </c>
      <c r="AL18" s="569">
        <f t="shared" si="17"/>
        <v>1.4904490081456911</v>
      </c>
      <c r="AN18" s="567">
        <f t="shared" si="18"/>
        <v>6</v>
      </c>
      <c r="AO18" s="567">
        <v>8</v>
      </c>
      <c r="AP18" s="567">
        <f t="shared" si="19"/>
        <v>7</v>
      </c>
      <c r="AQ18" s="568" t="str">
        <f t="shared" si="20"/>
        <v>Castilla y León</v>
      </c>
      <c r="AR18" s="569">
        <f t="shared" si="21"/>
        <v>6.577155043382815</v>
      </c>
      <c r="AT18" s="567">
        <f t="shared" si="22"/>
        <v>3</v>
      </c>
      <c r="AU18" s="567">
        <v>8</v>
      </c>
      <c r="AV18" s="567">
        <f t="shared" si="23"/>
        <v>16</v>
      </c>
      <c r="AW18" s="568" t="str">
        <f t="shared" si="24"/>
        <v>País Vasco</v>
      </c>
      <c r="AX18" s="569">
        <f t="shared" si="25"/>
        <v>38.558318177467214</v>
      </c>
    </row>
    <row r="19" spans="1:50" s="396" customFormat="1" ht="18" customHeight="1" x14ac:dyDescent="0.35">
      <c r="A19" s="519"/>
      <c r="B19" s="557" t="s">
        <v>41</v>
      </c>
      <c r="C19" s="558"/>
      <c r="D19" s="559">
        <f t="shared" si="6"/>
        <v>8124126</v>
      </c>
      <c r="E19" s="560">
        <f t="shared" si="0"/>
        <v>16.536551226271897</v>
      </c>
      <c r="F19" s="558"/>
      <c r="G19" s="561">
        <f>'20pobl'!J20</f>
        <v>6522139</v>
      </c>
      <c r="H19" s="562">
        <f t="shared" si="7"/>
        <v>16.745042166208741</v>
      </c>
      <c r="I19" s="558"/>
      <c r="J19" s="561">
        <f>'20pobl'!Q20</f>
        <v>1123089</v>
      </c>
      <c r="K19" s="562">
        <f t="shared" si="8"/>
        <v>15.712764329171296</v>
      </c>
      <c r="L19" s="558"/>
      <c r="M19" s="561">
        <f>'20pobl'!X20</f>
        <v>478898</v>
      </c>
      <c r="N19" s="562">
        <f t="shared" si="1"/>
        <v>15.799984361612312</v>
      </c>
      <c r="O19" s="558"/>
      <c r="P19" s="563">
        <f t="shared" si="2"/>
        <v>379400</v>
      </c>
      <c r="Q19" s="564">
        <f t="shared" si="9"/>
        <v>4.6700408142365095</v>
      </c>
      <c r="R19" s="558"/>
      <c r="S19" s="561">
        <f>'34adictcasaad'!G20</f>
        <v>98024</v>
      </c>
      <c r="T19" s="565">
        <f t="shared" si="10"/>
        <v>1.5029425162511869</v>
      </c>
      <c r="U19" s="558"/>
      <c r="V19" s="561">
        <f>'34adictcasaad'!J20</f>
        <v>84961</v>
      </c>
      <c r="W19" s="565">
        <f t="shared" si="11"/>
        <v>7.5649391989414907</v>
      </c>
      <c r="X19" s="558"/>
      <c r="Y19" s="561">
        <f>'34adictcasaad'!M20</f>
        <v>196415</v>
      </c>
      <c r="Z19" s="565">
        <f t="shared" si="12"/>
        <v>41.013952866790007</v>
      </c>
      <c r="AA19" s="566"/>
      <c r="AB19" s="567">
        <f t="shared" si="3"/>
        <v>6</v>
      </c>
      <c r="AC19" s="567">
        <v>9</v>
      </c>
      <c r="AD19" s="567">
        <f t="shared" si="13"/>
        <v>3</v>
      </c>
      <c r="AE19" s="568" t="str">
        <f t="shared" si="4"/>
        <v>Asturias, Principado de</v>
      </c>
      <c r="AF19" s="569">
        <f t="shared" si="5"/>
        <v>4.2846813406782198</v>
      </c>
      <c r="AH19" s="567">
        <f t="shared" si="14"/>
        <v>7</v>
      </c>
      <c r="AI19" s="567">
        <v>9</v>
      </c>
      <c r="AJ19" s="567">
        <f t="shared" si="15"/>
        <v>5</v>
      </c>
      <c r="AK19" s="568" t="str">
        <f t="shared" si="16"/>
        <v>Canarias</v>
      </c>
      <c r="AL19" s="569">
        <f t="shared" si="17"/>
        <v>1.483685626825928</v>
      </c>
      <c r="AN19" s="567">
        <f t="shared" si="18"/>
        <v>3</v>
      </c>
      <c r="AO19" s="567">
        <v>9</v>
      </c>
      <c r="AP19" s="567">
        <f t="shared" si="19"/>
        <v>16</v>
      </c>
      <c r="AQ19" s="568" t="str">
        <f t="shared" si="20"/>
        <v>País Vasco</v>
      </c>
      <c r="AR19" s="569">
        <f t="shared" si="21"/>
        <v>6.4420490205749905</v>
      </c>
      <c r="AT19" s="567">
        <f t="shared" si="22"/>
        <v>5</v>
      </c>
      <c r="AU19" s="567">
        <v>9</v>
      </c>
      <c r="AV19" s="567">
        <f t="shared" si="23"/>
        <v>13</v>
      </c>
      <c r="AW19" s="568" t="str">
        <f t="shared" si="24"/>
        <v>Madrid, Comunidad de</v>
      </c>
      <c r="AX19" s="569">
        <f t="shared" si="25"/>
        <v>38.443617055086044</v>
      </c>
    </row>
    <row r="20" spans="1:50" s="396" customFormat="1" ht="18" customHeight="1" x14ac:dyDescent="0.35">
      <c r="A20" s="519"/>
      <c r="B20" s="557" t="s">
        <v>3</v>
      </c>
      <c r="C20" s="558"/>
      <c r="D20" s="559">
        <f t="shared" si="6"/>
        <v>5425182</v>
      </c>
      <c r="E20" s="560">
        <f t="shared" si="0"/>
        <v>11.042886343078409</v>
      </c>
      <c r="F20" s="558"/>
      <c r="G20" s="561">
        <f>'20pobl'!J21</f>
        <v>4318866</v>
      </c>
      <c r="H20" s="562">
        <f t="shared" si="7"/>
        <v>11.088324440832261</v>
      </c>
      <c r="I20" s="558"/>
      <c r="J20" s="561">
        <f>'20pobl'!Q21</f>
        <v>794988</v>
      </c>
      <c r="K20" s="562">
        <f t="shared" si="8"/>
        <v>11.122412461095452</v>
      </c>
      <c r="L20" s="558"/>
      <c r="M20" s="561">
        <f>'20pobl'!X21</f>
        <v>311328</v>
      </c>
      <c r="N20" s="562">
        <f t="shared" si="1"/>
        <v>10.271451397441705</v>
      </c>
      <c r="O20" s="558"/>
      <c r="P20" s="563">
        <f t="shared" si="2"/>
        <v>219070</v>
      </c>
      <c r="Q20" s="564">
        <f t="shared" si="9"/>
        <v>4.0380212129288937</v>
      </c>
      <c r="R20" s="558"/>
      <c r="S20" s="561">
        <f>'34adictcasaad'!G21</f>
        <v>58520</v>
      </c>
      <c r="T20" s="565">
        <f t="shared" si="10"/>
        <v>1.3549853132743641</v>
      </c>
      <c r="U20" s="558"/>
      <c r="V20" s="561">
        <f>'34adictcasaad'!J21</f>
        <v>47390</v>
      </c>
      <c r="W20" s="565">
        <f t="shared" si="11"/>
        <v>5.9610962681197703</v>
      </c>
      <c r="X20" s="558"/>
      <c r="Y20" s="561">
        <f>'34adictcasaad'!M21</f>
        <v>113160</v>
      </c>
      <c r="Z20" s="565">
        <f t="shared" si="12"/>
        <v>36.347517730496456</v>
      </c>
      <c r="AA20" s="566"/>
      <c r="AB20" s="567">
        <f t="shared" si="3"/>
        <v>12</v>
      </c>
      <c r="AC20" s="567">
        <v>10</v>
      </c>
      <c r="AD20" s="567">
        <f t="shared" si="13"/>
        <v>14</v>
      </c>
      <c r="AE20" s="568" t="str">
        <f t="shared" si="4"/>
        <v>Murcia, Región de</v>
      </c>
      <c r="AF20" s="570">
        <f t="shared" si="5"/>
        <v>4.2515102499135153</v>
      </c>
      <c r="AH20" s="567">
        <f t="shared" si="14"/>
        <v>15</v>
      </c>
      <c r="AI20" s="567">
        <v>10</v>
      </c>
      <c r="AJ20" s="567">
        <f t="shared" si="15"/>
        <v>6</v>
      </c>
      <c r="AK20" s="568" t="str">
        <f t="shared" si="16"/>
        <v>Cantabria</v>
      </c>
      <c r="AL20" s="569">
        <f t="shared" si="17"/>
        <v>1.4488516533914779</v>
      </c>
      <c r="AN20" s="567">
        <f t="shared" si="18"/>
        <v>12</v>
      </c>
      <c r="AO20" s="567">
        <v>10</v>
      </c>
      <c r="AP20" s="567">
        <f t="shared" si="19"/>
        <v>5</v>
      </c>
      <c r="AQ20" s="568" t="str">
        <f t="shared" si="20"/>
        <v>Canarias</v>
      </c>
      <c r="AR20" s="569">
        <f t="shared" si="21"/>
        <v>6.2027454291942421</v>
      </c>
      <c r="AT20" s="567">
        <f t="shared" si="22"/>
        <v>12</v>
      </c>
      <c r="AU20" s="567">
        <v>10</v>
      </c>
      <c r="AV20" s="567">
        <f t="shared" si="23"/>
        <v>20</v>
      </c>
      <c r="AW20" s="568" t="str">
        <f t="shared" si="24"/>
        <v>TOTAL</v>
      </c>
      <c r="AX20" s="569">
        <f t="shared" si="25"/>
        <v>38.250605492637256</v>
      </c>
    </row>
    <row r="21" spans="1:50" s="329" customFormat="1" ht="18" customHeight="1" x14ac:dyDescent="0.35">
      <c r="A21" s="348"/>
      <c r="B21" s="548" t="s">
        <v>2</v>
      </c>
      <c r="C21" s="573"/>
      <c r="D21" s="574">
        <f t="shared" si="6"/>
        <v>1053345</v>
      </c>
      <c r="E21" s="575">
        <f t="shared" si="0"/>
        <v>2.1440698422744027</v>
      </c>
      <c r="F21" s="573"/>
      <c r="G21" s="576">
        <f>'20pobl'!J22</f>
        <v>811711</v>
      </c>
      <c r="H21" s="577">
        <f t="shared" si="7"/>
        <v>2.083999577711463</v>
      </c>
      <c r="I21" s="573"/>
      <c r="J21" s="576">
        <f>'20pobl'!Q22</f>
        <v>165573</v>
      </c>
      <c r="K21" s="577">
        <f t="shared" si="8"/>
        <v>2.3164767247064826</v>
      </c>
      <c r="L21" s="573"/>
      <c r="M21" s="576">
        <f>'20pobl'!X22</f>
        <v>76061</v>
      </c>
      <c r="N21" s="577">
        <f t="shared" si="1"/>
        <v>2.5094333459914093</v>
      </c>
      <c r="O21" s="573"/>
      <c r="P21" s="578">
        <f t="shared" si="2"/>
        <v>58170</v>
      </c>
      <c r="Q21" s="579">
        <f t="shared" si="9"/>
        <v>5.5224071885279749</v>
      </c>
      <c r="R21" s="573"/>
      <c r="S21" s="576">
        <f>'34adictcasaad'!G22</f>
        <v>14031</v>
      </c>
      <c r="T21" s="580">
        <f t="shared" si="10"/>
        <v>1.7285708829866788</v>
      </c>
      <c r="U21" s="573"/>
      <c r="V21" s="576">
        <f>'34adictcasaad'!J22</f>
        <v>12369</v>
      </c>
      <c r="W21" s="580">
        <f t="shared" si="11"/>
        <v>7.4704209019586525</v>
      </c>
      <c r="X21" s="573"/>
      <c r="Y21" s="576">
        <f>'34adictcasaad'!M22</f>
        <v>31770</v>
      </c>
      <c r="Z21" s="565">
        <f t="shared" si="12"/>
        <v>41.769106375146265</v>
      </c>
      <c r="AA21" s="566"/>
      <c r="AB21" s="567">
        <f t="shared" si="3"/>
        <v>2</v>
      </c>
      <c r="AC21" s="567">
        <v>11</v>
      </c>
      <c r="AD21" s="567">
        <f t="shared" si="13"/>
        <v>2</v>
      </c>
      <c r="AE21" s="568" t="str">
        <f t="shared" si="4"/>
        <v>Aragón</v>
      </c>
      <c r="AF21" s="569">
        <f t="shared" si="5"/>
        <v>4.1886355259079258</v>
      </c>
      <c r="AG21" s="396"/>
      <c r="AH21" s="567">
        <f t="shared" si="14"/>
        <v>6</v>
      </c>
      <c r="AI21" s="567">
        <v>11</v>
      </c>
      <c r="AJ21" s="567">
        <f t="shared" si="15"/>
        <v>8</v>
      </c>
      <c r="AK21" s="568" t="str">
        <f t="shared" si="16"/>
        <v>Castilla - La Mancha</v>
      </c>
      <c r="AL21" s="569">
        <f t="shared" si="17"/>
        <v>1.4082609186853328</v>
      </c>
      <c r="AM21" s="396"/>
      <c r="AN21" s="567">
        <f t="shared" si="18"/>
        <v>4</v>
      </c>
      <c r="AO21" s="567">
        <v>11</v>
      </c>
      <c r="AP21" s="567">
        <f t="shared" si="19"/>
        <v>18</v>
      </c>
      <c r="AQ21" s="568" t="str">
        <f t="shared" si="20"/>
        <v>Ceuta y Melilla</v>
      </c>
      <c r="AR21" s="569">
        <f t="shared" si="21"/>
        <v>6.1338076658251088</v>
      </c>
      <c r="AS21" s="396"/>
      <c r="AT21" s="567">
        <f t="shared" si="22"/>
        <v>4</v>
      </c>
      <c r="AU21" s="567">
        <v>11</v>
      </c>
      <c r="AV21" s="567">
        <f t="shared" si="23"/>
        <v>17</v>
      </c>
      <c r="AW21" s="568" t="str">
        <f t="shared" si="24"/>
        <v>Rioja, La</v>
      </c>
      <c r="AX21" s="569">
        <f t="shared" si="25"/>
        <v>38.219004840608783</v>
      </c>
    </row>
    <row r="22" spans="1:50" s="329" customFormat="1" ht="18" customHeight="1" x14ac:dyDescent="0.35">
      <c r="A22" s="348"/>
      <c r="B22" s="548" t="s">
        <v>35</v>
      </c>
      <c r="C22" s="573"/>
      <c r="D22" s="574">
        <f t="shared" si="6"/>
        <v>2714741</v>
      </c>
      <c r="E22" s="575">
        <f t="shared" si="0"/>
        <v>5.5258194681570174</v>
      </c>
      <c r="F22" s="573"/>
      <c r="G22" s="576">
        <f>'20pobl'!J23</f>
        <v>1984912</v>
      </c>
      <c r="H22" s="577">
        <f t="shared" si="7"/>
        <v>5.096094262359899</v>
      </c>
      <c r="I22" s="573"/>
      <c r="J22" s="576">
        <f>'20pobl'!Q23</f>
        <v>484373</v>
      </c>
      <c r="K22" s="577">
        <f t="shared" si="8"/>
        <v>6.7767013980314008</v>
      </c>
      <c r="L22" s="573"/>
      <c r="M22" s="576">
        <f>'20pobl'!X23</f>
        <v>245456</v>
      </c>
      <c r="N22" s="577">
        <f t="shared" si="1"/>
        <v>8.0981774020019124</v>
      </c>
      <c r="O22" s="573"/>
      <c r="P22" s="578">
        <f t="shared" si="2"/>
        <v>98819</v>
      </c>
      <c r="Q22" s="579">
        <f t="shared" si="9"/>
        <v>3.640089422895223</v>
      </c>
      <c r="R22" s="573"/>
      <c r="S22" s="576">
        <f>'34adictcasaad'!G23</f>
        <v>27751</v>
      </c>
      <c r="T22" s="580">
        <f t="shared" si="10"/>
        <v>1.3980972456209646</v>
      </c>
      <c r="U22" s="573"/>
      <c r="V22" s="576">
        <f>'34adictcasaad'!J23</f>
        <v>17461</v>
      </c>
      <c r="W22" s="580">
        <f t="shared" si="11"/>
        <v>3.6048664975132803</v>
      </c>
      <c r="X22" s="573"/>
      <c r="Y22" s="576">
        <f>'34adictcasaad'!M23</f>
        <v>53607</v>
      </c>
      <c r="Z22" s="565">
        <f t="shared" si="12"/>
        <v>21.839759468092041</v>
      </c>
      <c r="AA22" s="566"/>
      <c r="AB22" s="567">
        <f t="shared" si="3"/>
        <v>16</v>
      </c>
      <c r="AC22" s="567">
        <v>12</v>
      </c>
      <c r="AD22" s="567">
        <f t="shared" si="13"/>
        <v>10</v>
      </c>
      <c r="AE22" s="568" t="str">
        <f t="shared" si="4"/>
        <v>Comunitat Valenciana</v>
      </c>
      <c r="AF22" s="569">
        <f t="shared" si="5"/>
        <v>4.0380212129288937</v>
      </c>
      <c r="AG22" s="396"/>
      <c r="AH22" s="567">
        <f t="shared" si="14"/>
        <v>12</v>
      </c>
      <c r="AI22" s="567">
        <v>12</v>
      </c>
      <c r="AJ22" s="567">
        <f t="shared" si="15"/>
        <v>12</v>
      </c>
      <c r="AK22" s="568" t="str">
        <f t="shared" si="16"/>
        <v>Galicia</v>
      </c>
      <c r="AL22" s="569">
        <f t="shared" si="17"/>
        <v>1.3980972456209646</v>
      </c>
      <c r="AM22" s="396"/>
      <c r="AN22" s="567">
        <f t="shared" si="18"/>
        <v>19</v>
      </c>
      <c r="AO22" s="567">
        <v>12</v>
      </c>
      <c r="AP22" s="567">
        <f t="shared" si="19"/>
        <v>10</v>
      </c>
      <c r="AQ22" s="568" t="str">
        <f t="shared" si="20"/>
        <v>Comunitat Valenciana</v>
      </c>
      <c r="AR22" s="569">
        <f t="shared" si="21"/>
        <v>5.9610962681197703</v>
      </c>
      <c r="AS22" s="396"/>
      <c r="AT22" s="567">
        <f t="shared" si="22"/>
        <v>19</v>
      </c>
      <c r="AU22" s="567">
        <v>12</v>
      </c>
      <c r="AV22" s="567">
        <f t="shared" si="23"/>
        <v>10</v>
      </c>
      <c r="AW22" s="568" t="str">
        <f t="shared" si="24"/>
        <v>Comunitat Valenciana</v>
      </c>
      <c r="AX22" s="569">
        <f t="shared" si="25"/>
        <v>36.347517730496456</v>
      </c>
    </row>
    <row r="23" spans="1:50" s="329" customFormat="1" ht="18" customHeight="1" x14ac:dyDescent="0.35">
      <c r="A23" s="348"/>
      <c r="B23" s="548" t="s">
        <v>42</v>
      </c>
      <c r="C23" s="573"/>
      <c r="D23" s="574">
        <f t="shared" si="6"/>
        <v>7113886</v>
      </c>
      <c r="E23" s="575">
        <f t="shared" si="0"/>
        <v>14.480221042467644</v>
      </c>
      <c r="F23" s="573"/>
      <c r="G23" s="576">
        <f>'20pobl'!J24</f>
        <v>5771238</v>
      </c>
      <c r="H23" s="577">
        <f t="shared" si="7"/>
        <v>14.817167138146889</v>
      </c>
      <c r="I23" s="573"/>
      <c r="J23" s="576">
        <f>'20pobl'!Q24</f>
        <v>933597</v>
      </c>
      <c r="K23" s="577">
        <f t="shared" si="8"/>
        <v>13.061644837961493</v>
      </c>
      <c r="L23" s="573"/>
      <c r="M23" s="576">
        <f>'20pobl'!X24</f>
        <v>409051</v>
      </c>
      <c r="N23" s="577">
        <f t="shared" si="1"/>
        <v>13.495565659288362</v>
      </c>
      <c r="O23" s="573"/>
      <c r="P23" s="578">
        <f t="shared" si="2"/>
        <v>278703</v>
      </c>
      <c r="Q23" s="579">
        <f t="shared" si="9"/>
        <v>3.9177321649517576</v>
      </c>
      <c r="R23" s="573"/>
      <c r="S23" s="576">
        <f>'34adictcasaad'!G24</f>
        <v>66483</v>
      </c>
      <c r="T23" s="580">
        <f t="shared" si="10"/>
        <v>1.1519712061779466</v>
      </c>
      <c r="U23" s="573"/>
      <c r="V23" s="576">
        <f>'34adictcasaad'!J24</f>
        <v>54966</v>
      </c>
      <c r="W23" s="580">
        <f t="shared" si="11"/>
        <v>5.8875510525419426</v>
      </c>
      <c r="X23" s="573"/>
      <c r="Y23" s="576">
        <f>'34adictcasaad'!M24</f>
        <v>157254</v>
      </c>
      <c r="Z23" s="565">
        <f t="shared" si="12"/>
        <v>38.443617055086044</v>
      </c>
      <c r="AA23" s="566"/>
      <c r="AB23" s="567">
        <f t="shared" si="3"/>
        <v>13</v>
      </c>
      <c r="AC23" s="567">
        <v>13</v>
      </c>
      <c r="AD23" s="567">
        <f t="shared" si="13"/>
        <v>13</v>
      </c>
      <c r="AE23" s="568" t="str">
        <f t="shared" si="4"/>
        <v>Madrid, Comunidad de</v>
      </c>
      <c r="AF23" s="569">
        <f t="shared" si="5"/>
        <v>3.9177321649517576</v>
      </c>
      <c r="AG23" s="396"/>
      <c r="AH23" s="567">
        <f t="shared" si="14"/>
        <v>17</v>
      </c>
      <c r="AI23" s="567">
        <v>13</v>
      </c>
      <c r="AJ23" s="567">
        <f t="shared" si="15"/>
        <v>3</v>
      </c>
      <c r="AK23" s="568" t="str">
        <f t="shared" si="16"/>
        <v>Asturias, Principado de</v>
      </c>
      <c r="AL23" s="569">
        <f t="shared" si="17"/>
        <v>1.3704149334800095</v>
      </c>
      <c r="AM23" s="396"/>
      <c r="AN23" s="567">
        <f t="shared" si="18"/>
        <v>13</v>
      </c>
      <c r="AO23" s="567">
        <v>13</v>
      </c>
      <c r="AP23" s="567">
        <f t="shared" si="19"/>
        <v>13</v>
      </c>
      <c r="AQ23" s="568" t="str">
        <f t="shared" si="20"/>
        <v>Madrid, Comunidad de</v>
      </c>
      <c r="AR23" s="569">
        <f t="shared" si="21"/>
        <v>5.8875510525419426</v>
      </c>
      <c r="AS23" s="396"/>
      <c r="AT23" s="567">
        <f t="shared" si="22"/>
        <v>9</v>
      </c>
      <c r="AU23" s="567">
        <v>13</v>
      </c>
      <c r="AV23" s="567">
        <f t="shared" si="23"/>
        <v>2</v>
      </c>
      <c r="AW23" s="568" t="str">
        <f t="shared" si="24"/>
        <v>Aragón</v>
      </c>
      <c r="AX23" s="569">
        <f t="shared" si="25"/>
        <v>35.251543319378413</v>
      </c>
    </row>
    <row r="24" spans="1:50" s="329" customFormat="1" ht="18" customHeight="1" x14ac:dyDescent="0.35">
      <c r="A24" s="348"/>
      <c r="B24" s="548" t="s">
        <v>43</v>
      </c>
      <c r="C24" s="573"/>
      <c r="D24" s="574">
        <f t="shared" si="6"/>
        <v>1586989</v>
      </c>
      <c r="E24" s="575">
        <f t="shared" si="0"/>
        <v>3.2302951596307112</v>
      </c>
      <c r="F24" s="573"/>
      <c r="G24" s="576">
        <f>'20pobl'!J25</f>
        <v>1316655</v>
      </c>
      <c r="H24" s="577">
        <f t="shared" si="7"/>
        <v>3.3804007386763102</v>
      </c>
      <c r="I24" s="573"/>
      <c r="J24" s="576">
        <f>'20pobl'!Q25</f>
        <v>196028</v>
      </c>
      <c r="K24" s="577">
        <f t="shared" si="8"/>
        <v>2.7425624914132283</v>
      </c>
      <c r="L24" s="573"/>
      <c r="M24" s="576">
        <f>'20pobl'!X25</f>
        <v>74306</v>
      </c>
      <c r="N24" s="577">
        <f t="shared" si="1"/>
        <v>2.4515317206878384</v>
      </c>
      <c r="O24" s="573"/>
      <c r="P24" s="578">
        <f t="shared" si="2"/>
        <v>67471</v>
      </c>
      <c r="Q24" s="579">
        <f t="shared" si="9"/>
        <v>4.2515102499135153</v>
      </c>
      <c r="R24" s="573"/>
      <c r="S24" s="576">
        <f>'34adictcasaad'!G25</f>
        <v>23199</v>
      </c>
      <c r="T24" s="580">
        <f t="shared" si="10"/>
        <v>1.7619649794365266</v>
      </c>
      <c r="U24" s="573"/>
      <c r="V24" s="576">
        <f>'34adictcasaad'!J25</f>
        <v>15280</v>
      </c>
      <c r="W24" s="580">
        <f t="shared" si="11"/>
        <v>7.794804823800682</v>
      </c>
      <c r="X24" s="573"/>
      <c r="Y24" s="576">
        <f>'34adictcasaad'!M25</f>
        <v>28992</v>
      </c>
      <c r="Z24" s="565">
        <f t="shared" si="12"/>
        <v>39.017037655101873</v>
      </c>
      <c r="AA24" s="566"/>
      <c r="AB24" s="567">
        <f t="shared" si="3"/>
        <v>10</v>
      </c>
      <c r="AC24" s="567">
        <v>14</v>
      </c>
      <c r="AD24" s="567">
        <f t="shared" si="13"/>
        <v>6</v>
      </c>
      <c r="AE24" s="568" t="str">
        <f t="shared" si="4"/>
        <v>Cantabria</v>
      </c>
      <c r="AF24" s="569">
        <f t="shared" si="5"/>
        <v>3.8121838271091248</v>
      </c>
      <c r="AG24" s="396"/>
      <c r="AH24" s="567">
        <f t="shared" si="14"/>
        <v>4</v>
      </c>
      <c r="AI24" s="567">
        <v>14</v>
      </c>
      <c r="AJ24" s="567">
        <f t="shared" si="15"/>
        <v>17</v>
      </c>
      <c r="AK24" s="568" t="str">
        <f t="shared" si="16"/>
        <v>Rioja, La</v>
      </c>
      <c r="AL24" s="569">
        <f t="shared" si="17"/>
        <v>1.3572838531385709</v>
      </c>
      <c r="AM24" s="396"/>
      <c r="AN24" s="567">
        <f t="shared" si="18"/>
        <v>2</v>
      </c>
      <c r="AO24" s="567">
        <v>14</v>
      </c>
      <c r="AP24" s="567">
        <f t="shared" si="19"/>
        <v>17</v>
      </c>
      <c r="AQ24" s="568" t="str">
        <f t="shared" si="20"/>
        <v>Rioja, La</v>
      </c>
      <c r="AR24" s="569">
        <f t="shared" si="21"/>
        <v>5.645416435972475</v>
      </c>
      <c r="AS24" s="396"/>
      <c r="AT24" s="567">
        <f t="shared" si="22"/>
        <v>7</v>
      </c>
      <c r="AU24" s="567">
        <v>14</v>
      </c>
      <c r="AV24" s="567">
        <f t="shared" si="23"/>
        <v>5</v>
      </c>
      <c r="AW24" s="568" t="str">
        <f t="shared" si="24"/>
        <v>Canarias</v>
      </c>
      <c r="AX24" s="569">
        <f t="shared" si="25"/>
        <v>31.264778219871424</v>
      </c>
    </row>
    <row r="25" spans="1:50" s="329" customFormat="1" ht="18" customHeight="1" x14ac:dyDescent="0.35">
      <c r="B25" s="548" t="s">
        <v>44</v>
      </c>
      <c r="C25" s="573"/>
      <c r="D25" s="581">
        <f t="shared" si="6"/>
        <v>683854</v>
      </c>
      <c r="E25" s="575">
        <f t="shared" si="0"/>
        <v>1.3919757894314961</v>
      </c>
      <c r="F25" s="573"/>
      <c r="G25" s="582">
        <f>'20pobl'!J26</f>
        <v>540320</v>
      </c>
      <c r="H25" s="577">
        <f t="shared" si="7"/>
        <v>1.3872260593105894</v>
      </c>
      <c r="I25" s="573"/>
      <c r="J25" s="582">
        <f>'20pobl'!Q26</f>
        <v>99695</v>
      </c>
      <c r="K25" s="577">
        <f t="shared" si="8"/>
        <v>1.394799557111442</v>
      </c>
      <c r="L25" s="573"/>
      <c r="M25" s="582">
        <f>'20pobl'!X26</f>
        <v>43839</v>
      </c>
      <c r="N25" s="577">
        <f t="shared" si="1"/>
        <v>1.4463529069420256</v>
      </c>
      <c r="O25" s="573"/>
      <c r="P25" s="583">
        <f t="shared" si="2"/>
        <v>23828</v>
      </c>
      <c r="Q25" s="579">
        <f t="shared" si="9"/>
        <v>3.4843694706764894</v>
      </c>
      <c r="R25" s="573"/>
      <c r="S25" s="582">
        <f>'34adictcasaad'!G26</f>
        <v>5651</v>
      </c>
      <c r="T25" s="580">
        <f t="shared" si="10"/>
        <v>1.045861711578324</v>
      </c>
      <c r="U25" s="573"/>
      <c r="V25" s="582">
        <f>'34adictcasaad'!J26</f>
        <v>4555</v>
      </c>
      <c r="W25" s="580">
        <f t="shared" si="11"/>
        <v>4.5689352525201867</v>
      </c>
      <c r="X25" s="573"/>
      <c r="Y25" s="582">
        <f>'34adictcasaad'!M26</f>
        <v>13622</v>
      </c>
      <c r="Z25" s="565">
        <f t="shared" si="12"/>
        <v>31.07278906909373</v>
      </c>
      <c r="AA25" s="566"/>
      <c r="AB25" s="567">
        <f t="shared" si="3"/>
        <v>18</v>
      </c>
      <c r="AC25" s="567">
        <v>15</v>
      </c>
      <c r="AD25" s="567">
        <f t="shared" si="13"/>
        <v>4</v>
      </c>
      <c r="AE25" s="568" t="str">
        <f t="shared" si="4"/>
        <v>Balears, Illes</v>
      </c>
      <c r="AF25" s="569">
        <f t="shared" si="5"/>
        <v>3.8081552577761704</v>
      </c>
      <c r="AG25" s="396"/>
      <c r="AH25" s="567">
        <f t="shared" si="14"/>
        <v>19</v>
      </c>
      <c r="AI25" s="567">
        <v>15</v>
      </c>
      <c r="AJ25" s="567">
        <f t="shared" si="15"/>
        <v>10</v>
      </c>
      <c r="AK25" s="568" t="str">
        <f t="shared" si="16"/>
        <v>Comunitat Valenciana</v>
      </c>
      <c r="AL25" s="569">
        <f t="shared" si="17"/>
        <v>1.3549853132743641</v>
      </c>
      <c r="AM25" s="396"/>
      <c r="AN25" s="567">
        <f t="shared" si="18"/>
        <v>18</v>
      </c>
      <c r="AO25" s="567">
        <v>15</v>
      </c>
      <c r="AP25" s="567">
        <f t="shared" si="19"/>
        <v>2</v>
      </c>
      <c r="AQ25" s="568" t="str">
        <f t="shared" si="20"/>
        <v>Aragón</v>
      </c>
      <c r="AR25" s="569">
        <f t="shared" si="21"/>
        <v>5.3243521537669469</v>
      </c>
      <c r="AS25" s="396"/>
      <c r="AT25" s="567">
        <f t="shared" si="22"/>
        <v>16</v>
      </c>
      <c r="AU25" s="567">
        <v>15</v>
      </c>
      <c r="AV25" s="567">
        <f t="shared" si="23"/>
        <v>18</v>
      </c>
      <c r="AW25" s="568" t="str">
        <f t="shared" si="24"/>
        <v>Ceuta y Melilla</v>
      </c>
      <c r="AX25" s="569">
        <f t="shared" si="25"/>
        <v>31.174489998019411</v>
      </c>
    </row>
    <row r="26" spans="1:50" s="329" customFormat="1" ht="18" customHeight="1" x14ac:dyDescent="0.35">
      <c r="B26" s="548" t="s">
        <v>45</v>
      </c>
      <c r="C26" s="573"/>
      <c r="D26" s="581">
        <f t="shared" si="6"/>
        <v>2242343</v>
      </c>
      <c r="E26" s="575">
        <f t="shared" si="0"/>
        <v>4.5642595752912012</v>
      </c>
      <c r="F26" s="573"/>
      <c r="G26" s="582">
        <f>'20pobl'!J27</f>
        <v>1700124</v>
      </c>
      <c r="H26" s="577">
        <f t="shared" si="7"/>
        <v>4.3649250756206621</v>
      </c>
      <c r="I26" s="573"/>
      <c r="J26" s="582">
        <f>'20pobl'!Q27</f>
        <v>375067</v>
      </c>
      <c r="K26" s="577">
        <f t="shared" si="8"/>
        <v>5.2474375393662394</v>
      </c>
      <c r="L26" s="573"/>
      <c r="M26" s="582">
        <f>'20pobl'!X27</f>
        <v>167152</v>
      </c>
      <c r="N26" s="577">
        <f t="shared" si="1"/>
        <v>5.5147421497108384</v>
      </c>
      <c r="O26" s="573"/>
      <c r="P26" s="583">
        <f t="shared" si="2"/>
        <v>120518</v>
      </c>
      <c r="Q26" s="579">
        <f t="shared" si="9"/>
        <v>5.3746460733259811</v>
      </c>
      <c r="R26" s="573"/>
      <c r="S26" s="582">
        <f>'34adictcasaad'!G27</f>
        <v>31905</v>
      </c>
      <c r="T26" s="580">
        <f t="shared" si="10"/>
        <v>1.8766278224411865</v>
      </c>
      <c r="U26" s="573"/>
      <c r="V26" s="582">
        <f>'34adictcasaad'!J27</f>
        <v>24162</v>
      </c>
      <c r="W26" s="580">
        <f t="shared" si="11"/>
        <v>6.4420490205749905</v>
      </c>
      <c r="X26" s="573"/>
      <c r="Y26" s="582">
        <f>'34adictcasaad'!M27</f>
        <v>64451</v>
      </c>
      <c r="Z26" s="565">
        <f t="shared" si="12"/>
        <v>38.558318177467214</v>
      </c>
      <c r="AA26" s="566"/>
      <c r="AB26" s="567">
        <f t="shared" si="3"/>
        <v>3</v>
      </c>
      <c r="AC26" s="567">
        <v>16</v>
      </c>
      <c r="AD26" s="567">
        <f t="shared" si="13"/>
        <v>12</v>
      </c>
      <c r="AE26" s="568" t="str">
        <f t="shared" si="4"/>
        <v>Galicia</v>
      </c>
      <c r="AF26" s="570">
        <f t="shared" si="5"/>
        <v>3.640089422895223</v>
      </c>
      <c r="AG26" s="396"/>
      <c r="AH26" s="567">
        <f t="shared" si="14"/>
        <v>3</v>
      </c>
      <c r="AI26" s="567">
        <v>16</v>
      </c>
      <c r="AJ26" s="567">
        <f t="shared" si="15"/>
        <v>4</v>
      </c>
      <c r="AK26" s="568" t="str">
        <f t="shared" si="16"/>
        <v>Balears, Illes</v>
      </c>
      <c r="AL26" s="569">
        <f t="shared" si="17"/>
        <v>1.3468071779684745</v>
      </c>
      <c r="AM26" s="396"/>
      <c r="AN26" s="567">
        <f t="shared" si="18"/>
        <v>9</v>
      </c>
      <c r="AO26" s="567">
        <v>16</v>
      </c>
      <c r="AP26" s="567">
        <f t="shared" si="19"/>
        <v>3</v>
      </c>
      <c r="AQ26" s="568" t="str">
        <f t="shared" si="20"/>
        <v>Asturias, Principado de</v>
      </c>
      <c r="AR26" s="569">
        <f t="shared" si="21"/>
        <v>4.785403996524761</v>
      </c>
      <c r="AS26" s="396"/>
      <c r="AT26" s="567">
        <f t="shared" si="22"/>
        <v>8</v>
      </c>
      <c r="AU26" s="567">
        <v>16</v>
      </c>
      <c r="AV26" s="567">
        <f t="shared" si="23"/>
        <v>15</v>
      </c>
      <c r="AW26" s="568" t="str">
        <f t="shared" si="24"/>
        <v>Navarra, Comunidad Foral de</v>
      </c>
      <c r="AX26" s="569">
        <f t="shared" si="25"/>
        <v>31.07278906909373</v>
      </c>
    </row>
    <row r="27" spans="1:50" s="329" customFormat="1" ht="18" customHeight="1" x14ac:dyDescent="0.35">
      <c r="B27" s="548" t="s">
        <v>46</v>
      </c>
      <c r="C27" s="573"/>
      <c r="D27" s="581">
        <f t="shared" si="6"/>
        <v>326803</v>
      </c>
      <c r="E27" s="584">
        <f t="shared" si="0"/>
        <v>0.66520319236793413</v>
      </c>
      <c r="F27" s="573"/>
      <c r="G27" s="582">
        <f>'20pobl'!J28</f>
        <v>253300</v>
      </c>
      <c r="H27" s="585">
        <f t="shared" si="7"/>
        <v>0.65032640069472214</v>
      </c>
      <c r="I27" s="573"/>
      <c r="J27" s="582">
        <f>'20pobl'!Q28</f>
        <v>50572</v>
      </c>
      <c r="K27" s="585">
        <f t="shared" si="8"/>
        <v>0.7075360168738638</v>
      </c>
      <c r="L27" s="573"/>
      <c r="M27" s="582">
        <f>'20pobl'!X28</f>
        <v>22931</v>
      </c>
      <c r="N27" s="585">
        <f t="shared" si="1"/>
        <v>0.75654824492090567</v>
      </c>
      <c r="O27" s="573"/>
      <c r="P27" s="583">
        <f t="shared" si="2"/>
        <v>15057</v>
      </c>
      <c r="Q27" s="586">
        <f t="shared" si="9"/>
        <v>4.607362845506314</v>
      </c>
      <c r="R27" s="573"/>
      <c r="S27" s="582">
        <f>'34adictcasaad'!G28</f>
        <v>3438</v>
      </c>
      <c r="T27" s="587">
        <f t="shared" si="10"/>
        <v>1.3572838531385709</v>
      </c>
      <c r="U27" s="573"/>
      <c r="V27" s="582">
        <f>'34adictcasaad'!J28</f>
        <v>2855</v>
      </c>
      <c r="W27" s="587">
        <f t="shared" si="11"/>
        <v>5.645416435972475</v>
      </c>
      <c r="X27" s="573"/>
      <c r="Y27" s="582">
        <f>'34adictcasaad'!M28</f>
        <v>8764</v>
      </c>
      <c r="Z27" s="588">
        <f t="shared" si="12"/>
        <v>38.219004840608783</v>
      </c>
      <c r="AA27" s="566"/>
      <c r="AB27" s="567">
        <f t="shared" si="3"/>
        <v>7</v>
      </c>
      <c r="AC27" s="567">
        <v>17</v>
      </c>
      <c r="AD27" s="567">
        <f t="shared" si="13"/>
        <v>5</v>
      </c>
      <c r="AE27" s="568" t="str">
        <f t="shared" si="4"/>
        <v>Canarias</v>
      </c>
      <c r="AF27" s="569">
        <f t="shared" si="5"/>
        <v>3.5103454565255308</v>
      </c>
      <c r="AG27" s="396"/>
      <c r="AH27" s="567">
        <f t="shared" si="14"/>
        <v>14</v>
      </c>
      <c r="AI27" s="567">
        <v>17</v>
      </c>
      <c r="AJ27" s="567">
        <f t="shared" si="15"/>
        <v>13</v>
      </c>
      <c r="AK27" s="568" t="str">
        <f t="shared" si="16"/>
        <v>Madrid, Comunidad de</v>
      </c>
      <c r="AL27" s="569">
        <f t="shared" si="17"/>
        <v>1.1519712061779466</v>
      </c>
      <c r="AM27" s="396"/>
      <c r="AN27" s="567">
        <f t="shared" si="18"/>
        <v>14</v>
      </c>
      <c r="AO27" s="567">
        <v>17</v>
      </c>
      <c r="AP27" s="567">
        <f t="shared" si="19"/>
        <v>6</v>
      </c>
      <c r="AQ27" s="568" t="str">
        <f t="shared" si="20"/>
        <v>Cantabria</v>
      </c>
      <c r="AR27" s="569">
        <f t="shared" si="21"/>
        <v>4.5763203714451537</v>
      </c>
      <c r="AS27" s="396"/>
      <c r="AT27" s="567">
        <f t="shared" si="22"/>
        <v>11</v>
      </c>
      <c r="AU27" s="567">
        <v>17</v>
      </c>
      <c r="AV27" s="567">
        <f t="shared" si="23"/>
        <v>3</v>
      </c>
      <c r="AW27" s="568" t="str">
        <f t="shared" si="24"/>
        <v>Asturias, Principado de</v>
      </c>
      <c r="AX27" s="569">
        <f t="shared" si="25"/>
        <v>27.625523254469346</v>
      </c>
    </row>
    <row r="28" spans="1:50" s="329" customFormat="1" ht="18" customHeight="1" x14ac:dyDescent="0.35">
      <c r="B28" s="548" t="s">
        <v>1</v>
      </c>
      <c r="C28" s="573"/>
      <c r="D28" s="581">
        <f t="shared" si="6"/>
        <v>170634</v>
      </c>
      <c r="E28" s="584">
        <f t="shared" si="0"/>
        <v>0.34732325445760925</v>
      </c>
      <c r="F28" s="573"/>
      <c r="G28" s="582">
        <f>'20pobl'!J29</f>
        <v>148157</v>
      </c>
      <c r="H28" s="585">
        <f t="shared" si="7"/>
        <v>0.38038061013710206</v>
      </c>
      <c r="I28" s="573"/>
      <c r="J28" s="582">
        <f>'20pobl'!Q29</f>
        <v>17428</v>
      </c>
      <c r="K28" s="585">
        <f t="shared" si="8"/>
        <v>0.24382934631965708</v>
      </c>
      <c r="L28" s="573"/>
      <c r="M28" s="582">
        <f>'20pobl'!X29</f>
        <v>5049</v>
      </c>
      <c r="N28" s="585">
        <f t="shared" si="1"/>
        <v>0.16657852202719695</v>
      </c>
      <c r="O28" s="573"/>
      <c r="P28" s="583">
        <f t="shared" si="2"/>
        <v>5754</v>
      </c>
      <c r="Q28" s="586">
        <f t="shared" si="9"/>
        <v>3.3721298217236892</v>
      </c>
      <c r="R28" s="573"/>
      <c r="S28" s="582">
        <f>'34adictcasaad'!G29</f>
        <v>3111</v>
      </c>
      <c r="T28" s="587">
        <f t="shared" si="10"/>
        <v>2.0997995369776654</v>
      </c>
      <c r="U28" s="573"/>
      <c r="V28" s="582">
        <f>'34adictcasaad'!J29</f>
        <v>1069</v>
      </c>
      <c r="W28" s="587">
        <f t="shared" si="11"/>
        <v>6.1338076658251088</v>
      </c>
      <c r="X28" s="573"/>
      <c r="Y28" s="582">
        <f>'34adictcasaad'!M29</f>
        <v>1574</v>
      </c>
      <c r="Z28" s="588">
        <f t="shared" si="12"/>
        <v>31.174489998019411</v>
      </c>
      <c r="AA28" s="566"/>
      <c r="AB28" s="567">
        <f t="shared" si="3"/>
        <v>19</v>
      </c>
      <c r="AC28" s="567">
        <v>18</v>
      </c>
      <c r="AD28" s="567">
        <f t="shared" si="13"/>
        <v>15</v>
      </c>
      <c r="AE28" s="568" t="str">
        <f t="shared" si="4"/>
        <v>Navarra, Comunidad Foral de</v>
      </c>
      <c r="AF28" s="569">
        <f t="shared" si="5"/>
        <v>3.4843694706764894</v>
      </c>
      <c r="AG28" s="396"/>
      <c r="AH28" s="567">
        <f t="shared" si="14"/>
        <v>1</v>
      </c>
      <c r="AI28" s="567">
        <v>18</v>
      </c>
      <c r="AJ28" s="567">
        <f t="shared" si="15"/>
        <v>2</v>
      </c>
      <c r="AK28" s="568" t="str">
        <f t="shared" si="16"/>
        <v>Aragón</v>
      </c>
      <c r="AL28" s="569">
        <f t="shared" si="17"/>
        <v>1.0617327432924508</v>
      </c>
      <c r="AM28" s="396"/>
      <c r="AN28" s="567">
        <f t="shared" si="18"/>
        <v>11</v>
      </c>
      <c r="AO28" s="567">
        <v>18</v>
      </c>
      <c r="AP28" s="567">
        <f t="shared" si="19"/>
        <v>15</v>
      </c>
      <c r="AQ28" s="568" t="str">
        <f t="shared" si="20"/>
        <v>Navarra, Comunidad Foral de</v>
      </c>
      <c r="AR28" s="569">
        <f t="shared" si="21"/>
        <v>4.5689352525201867</v>
      </c>
      <c r="AS28" s="396"/>
      <c r="AT28" s="567">
        <f t="shared" si="22"/>
        <v>15</v>
      </c>
      <c r="AU28" s="567">
        <v>18</v>
      </c>
      <c r="AV28" s="567">
        <f t="shared" si="23"/>
        <v>6</v>
      </c>
      <c r="AW28" s="568" t="str">
        <f t="shared" si="24"/>
        <v>Cantabria</v>
      </c>
      <c r="AX28" s="569">
        <f t="shared" si="25"/>
        <v>27.053884830661229</v>
      </c>
    </row>
    <row r="29" spans="1:50" s="329" customFormat="1" ht="3.75" customHeight="1" x14ac:dyDescent="0.3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18</v>
      </c>
      <c r="AE29" s="568" t="str">
        <f t="shared" si="4"/>
        <v>Ceuta y Melilla</v>
      </c>
      <c r="AF29" s="569">
        <f t="shared" si="5"/>
        <v>3.3721298217236892</v>
      </c>
      <c r="AG29" s="396"/>
      <c r="AH29" s="396"/>
      <c r="AI29" s="396"/>
      <c r="AJ29" s="567">
        <f>MATCH(AI30,AH$11:AH$30,0)</f>
        <v>15</v>
      </c>
      <c r="AK29" s="568" t="str">
        <f t="shared" si="16"/>
        <v>Navarra, Comunidad Foral de</v>
      </c>
      <c r="AL29" s="569">
        <f t="shared" si="17"/>
        <v>1.045861711578324</v>
      </c>
      <c r="AM29" s="396"/>
      <c r="AN29" s="396"/>
      <c r="AO29" s="396"/>
      <c r="AP29" s="567">
        <f>MATCH(AO30,AN$11:AN$30,0)</f>
        <v>12</v>
      </c>
      <c r="AQ29" s="568" t="str">
        <f t="shared" si="20"/>
        <v>Galicia</v>
      </c>
      <c r="AR29" s="569">
        <f>INDEX(W$11:W$30,AP29,1)</f>
        <v>3.6048664975132803</v>
      </c>
      <c r="AS29" s="396"/>
      <c r="AT29" s="396"/>
      <c r="AU29" s="396"/>
      <c r="AV29" s="567">
        <f>MATCH(AU30,AT$11:AT$30,0)</f>
        <v>12</v>
      </c>
      <c r="AW29" s="568" t="str">
        <f t="shared" si="24"/>
        <v>Galicia</v>
      </c>
      <c r="AX29" s="569">
        <f t="shared" si="25"/>
        <v>21.839759468092041</v>
      </c>
    </row>
    <row r="30" spans="1:50" s="329" customFormat="1" ht="18" customHeight="1" x14ac:dyDescent="0.35">
      <c r="B30" s="548" t="s">
        <v>0</v>
      </c>
      <c r="C30" s="320"/>
      <c r="D30" s="549">
        <f>SUM(D11:D28)</f>
        <v>49128297</v>
      </c>
      <c r="E30" s="546">
        <f>SUM(E11:E28)</f>
        <v>100.00000000000003</v>
      </c>
      <c r="F30" s="320"/>
      <c r="G30" s="549">
        <f>SUM(G11:G28)</f>
        <v>38949672</v>
      </c>
      <c r="H30" s="550">
        <f>SUM(H11:H28)</f>
        <v>100</v>
      </c>
      <c r="I30" s="320"/>
      <c r="J30" s="549">
        <f>SUM(J11:J28)</f>
        <v>7147622</v>
      </c>
      <c r="K30" s="550">
        <f>SUM(K11:K28)</f>
        <v>99.999999999999986</v>
      </c>
      <c r="L30" s="320"/>
      <c r="M30" s="549">
        <f>SUM(M11:M28)</f>
        <v>3031003</v>
      </c>
      <c r="N30" s="550">
        <f>SUM(N11:N28)</f>
        <v>100</v>
      </c>
      <c r="O30" s="320"/>
      <c r="P30" s="549">
        <f>SUM(P11:P28)</f>
        <v>2215628</v>
      </c>
      <c r="Q30" s="545">
        <f>P30*100/D30</f>
        <v>4.5098815454563796</v>
      </c>
      <c r="R30" s="320"/>
      <c r="S30" s="549">
        <f>SUM(S11:S28)</f>
        <v>580525</v>
      </c>
      <c r="T30" s="546">
        <f>S30*100/G30</f>
        <v>1.4904490081456911</v>
      </c>
      <c r="U30" s="320"/>
      <c r="V30" s="549">
        <f>SUM(V11:V28)</f>
        <v>475726</v>
      </c>
      <c r="W30" s="546">
        <f>V30*100/J30</f>
        <v>6.6557240995676601</v>
      </c>
      <c r="X30" s="320"/>
      <c r="Y30" s="549">
        <f>SUM(Y11:Y28)</f>
        <v>1159377</v>
      </c>
      <c r="Z30" s="551">
        <f>Y30*100/M30</f>
        <v>38.250605492637256</v>
      </c>
      <c r="AA30" s="566"/>
      <c r="AB30" s="567">
        <f>_xlfn.RANK.EQ(Q30,Q$11:Q$30,0)</f>
        <v>8</v>
      </c>
      <c r="AC30" s="567">
        <v>19</v>
      </c>
      <c r="AD30" s="396"/>
      <c r="AE30" s="396"/>
      <c r="AF30" s="589"/>
      <c r="AG30" s="396"/>
      <c r="AH30" s="567">
        <f t="shared" si="14"/>
        <v>8</v>
      </c>
      <c r="AI30" s="567">
        <v>19</v>
      </c>
      <c r="AJ30" s="396"/>
      <c r="AK30" s="396"/>
      <c r="AL30" s="589"/>
      <c r="AM30" s="396"/>
      <c r="AN30" s="567">
        <f t="shared" si="18"/>
        <v>7</v>
      </c>
      <c r="AO30" s="567">
        <v>19</v>
      </c>
      <c r="AP30" s="396"/>
      <c r="AQ30" s="396"/>
      <c r="AR30" s="589"/>
      <c r="AS30" s="396"/>
      <c r="AT30" s="567">
        <f t="shared" si="22"/>
        <v>10</v>
      </c>
      <c r="AU30" s="567">
        <v>19</v>
      </c>
      <c r="AV30" s="396"/>
      <c r="AW30" s="396"/>
      <c r="AX30" s="589"/>
    </row>
    <row r="31" spans="1:50" s="329" customFormat="1" ht="5.25" customHeight="1" x14ac:dyDescent="0.25">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5">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5">
      <c r="B33" s="1519" t="s">
        <v>170</v>
      </c>
      <c r="C33" s="1519"/>
      <c r="D33" s="1519"/>
      <c r="E33" s="1519"/>
      <c r="F33" s="1519"/>
      <c r="G33" s="1519"/>
      <c r="H33" s="1519"/>
      <c r="I33" s="1519"/>
      <c r="J33" s="1519"/>
      <c r="K33" s="1519"/>
      <c r="L33" s="1519"/>
      <c r="M33" s="1519"/>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5">
      <c r="B34" s="1520"/>
      <c r="C34" s="1520"/>
      <c r="D34" s="1520"/>
      <c r="E34" s="1520"/>
      <c r="F34" s="1520"/>
      <c r="G34" s="1520"/>
      <c r="H34" s="1520"/>
      <c r="I34" s="1520"/>
      <c r="J34" s="1520"/>
      <c r="K34" s="1520"/>
      <c r="L34" s="1520"/>
      <c r="M34" s="1520"/>
      <c r="N34" s="1520"/>
      <c r="O34" s="1520"/>
      <c r="P34" s="1520"/>
    </row>
    <row r="35" spans="2:50" s="329" customFormat="1" ht="4.5" customHeight="1" x14ac:dyDescent="0.25">
      <c r="B35" s="1442"/>
      <c r="C35" s="1442"/>
      <c r="D35" s="1442"/>
      <c r="E35" s="1442"/>
      <c r="F35" s="1442"/>
      <c r="G35" s="1442"/>
      <c r="H35" s="1442"/>
      <c r="I35" s="1442"/>
      <c r="J35" s="1442"/>
      <c r="K35" s="1442"/>
      <c r="L35" s="1442"/>
      <c r="M35" s="1442"/>
      <c r="N35" s="1442"/>
      <c r="O35" s="1442"/>
      <c r="P35" s="1442"/>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5">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5">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5">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5">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5">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5">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5">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5">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5">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5">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5">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5">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5">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5">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5">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70"/>
  <sheetViews>
    <sheetView zoomScaleNormal="100" workbookViewId="0"/>
  </sheetViews>
  <sheetFormatPr baseColWidth="10" defaultColWidth="11.453125" defaultRowHeight="14.5" x14ac:dyDescent="0.25"/>
  <cols>
    <col min="1" max="1" width="2.81640625" style="333" customWidth="1"/>
    <col min="2" max="2" width="32.26953125" style="333" customWidth="1"/>
    <col min="3" max="3" width="0.54296875" style="333" customWidth="1"/>
    <col min="4" max="4" width="12.1796875"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 style="333" customWidth="1"/>
    <col min="12" max="12" width="8.453125" style="333" customWidth="1"/>
    <col min="13" max="13" width="5" style="333" customWidth="1"/>
    <col min="14" max="14" width="8.1796875" style="333" customWidth="1"/>
    <col min="15" max="15" width="6.26953125" style="333" customWidth="1"/>
    <col min="16" max="16" width="8.26953125" style="333" customWidth="1"/>
    <col min="17" max="17" width="6.54296875" style="333" customWidth="1"/>
    <col min="18" max="18" width="9" style="333" customWidth="1"/>
    <col min="19" max="19" width="5.81640625" style="333" customWidth="1"/>
    <col min="20" max="20" width="8.81640625" style="333" customWidth="1"/>
    <col min="21" max="21" width="7" style="333" customWidth="1"/>
    <col min="22" max="22" width="7.26953125" style="333" customWidth="1"/>
    <col min="23" max="23" width="3.54296875" style="333" customWidth="1"/>
    <col min="24" max="25" width="2.453125" style="596" bestFit="1" customWidth="1"/>
    <col min="26" max="26" width="4.81640625" style="596" customWidth="1"/>
    <col min="27" max="27" width="14.7265625" style="396" bestFit="1" customWidth="1"/>
    <col min="28" max="28" width="8.1796875" style="396" customWidth="1"/>
    <col min="29" max="29" width="8.453125" style="396" bestFit="1" customWidth="1"/>
    <col min="30" max="30" width="4.26953125" style="396" bestFit="1" customWidth="1"/>
    <col min="31" max="31" width="2.453125" style="333" bestFit="1" customWidth="1"/>
    <col min="32" max="32" width="4.26953125" style="333" bestFit="1" customWidth="1"/>
    <col min="33" max="33" width="8.453125" style="333" bestFit="1" customWidth="1"/>
    <col min="34" max="34" width="4.26953125" style="333" bestFit="1" customWidth="1"/>
    <col min="35" max="16384" width="11.453125" style="333"/>
  </cols>
  <sheetData>
    <row r="1" spans="1:34" s="340" customFormat="1" x14ac:dyDescent="0.25">
      <c r="B1" s="311"/>
      <c r="C1" s="341"/>
      <c r="E1" s="341"/>
      <c r="F1" s="342" t="s">
        <v>135</v>
      </c>
      <c r="G1" s="342"/>
      <c r="H1" s="342"/>
      <c r="I1" s="342" t="s">
        <v>16</v>
      </c>
      <c r="X1" s="598"/>
      <c r="Y1" s="598"/>
      <c r="Z1" s="598"/>
      <c r="AA1" s="342"/>
      <c r="AB1" s="342"/>
      <c r="AC1" s="342"/>
      <c r="AD1" s="342"/>
    </row>
    <row r="2" spans="1:34" s="343" customFormat="1" x14ac:dyDescent="0.35">
      <c r="B2" s="1453"/>
      <c r="C2" s="1453"/>
      <c r="X2" s="599"/>
      <c r="Y2" s="599"/>
      <c r="Z2" s="599"/>
      <c r="AA2" s="556"/>
      <c r="AB2" s="556"/>
      <c r="AC2" s="556"/>
      <c r="AD2" s="556"/>
    </row>
    <row r="3" spans="1:34" s="345" customFormat="1" ht="32.25" customHeight="1" x14ac:dyDescent="0.25">
      <c r="B3" s="1454"/>
      <c r="C3" s="1454"/>
      <c r="X3" s="599"/>
      <c r="Y3" s="599"/>
      <c r="Z3" s="599"/>
      <c r="AA3" s="556"/>
      <c r="AB3" s="556"/>
      <c r="AC3" s="556"/>
      <c r="AD3" s="556"/>
    </row>
    <row r="4" spans="1:34" s="492" customFormat="1" ht="19.5" customHeight="1" x14ac:dyDescent="0.25">
      <c r="A4" s="1525" t="s">
        <v>471</v>
      </c>
      <c r="B4" s="1525"/>
      <c r="C4" s="1525"/>
      <c r="D4" s="1525"/>
      <c r="E4" s="1525"/>
      <c r="F4" s="1525"/>
      <c r="G4" s="1525"/>
      <c r="H4" s="1525"/>
      <c r="I4" s="1525"/>
      <c r="J4" s="1525"/>
      <c r="K4" s="1525"/>
      <c r="L4" s="1525"/>
      <c r="M4" s="1525"/>
      <c r="N4" s="1525"/>
      <c r="O4" s="1525"/>
      <c r="P4" s="1525"/>
      <c r="Q4" s="1525"/>
      <c r="R4" s="1525"/>
      <c r="S4" s="1525"/>
      <c r="T4" s="1525"/>
      <c r="U4" s="1525"/>
      <c r="V4" s="1525"/>
      <c r="AA4" s="556"/>
      <c r="AB4" s="556"/>
      <c r="AC4" s="556"/>
      <c r="AD4" s="556"/>
    </row>
    <row r="5" spans="1:34" s="492" customFormat="1" ht="15.5" x14ac:dyDescent="0.25">
      <c r="B5" s="1481" t="str">
        <f>porsaad!$B$6</f>
        <v>Situación a 28 de febrero de 2026</v>
      </c>
      <c r="C5" s="1481"/>
      <c r="D5" s="1481"/>
      <c r="E5" s="1481"/>
      <c r="F5" s="1481"/>
      <c r="G5" s="1481"/>
      <c r="H5" s="1481"/>
      <c r="I5" s="1481"/>
      <c r="J5" s="1481"/>
      <c r="K5" s="1481"/>
      <c r="L5" s="1481"/>
      <c r="M5" s="1481"/>
      <c r="N5" s="1481"/>
      <c r="O5" s="1481"/>
      <c r="P5" s="1481"/>
      <c r="Q5" s="1481"/>
      <c r="R5" s="1481"/>
      <c r="S5" s="1481"/>
      <c r="T5" s="1481"/>
      <c r="U5" s="1481"/>
      <c r="V5" s="1481"/>
      <c r="AA5" s="556"/>
      <c r="AB5" s="556"/>
      <c r="AC5" s="556"/>
      <c r="AD5" s="556"/>
    </row>
    <row r="6" spans="1:34" s="492" customFormat="1" ht="6" customHeight="1" x14ac:dyDescent="0.25">
      <c r="AA6" s="556"/>
      <c r="AB6" s="556"/>
      <c r="AC6" s="556"/>
      <c r="AD6" s="556"/>
    </row>
    <row r="7" spans="1:34" s="437" customFormat="1" ht="7.5" customHeight="1" x14ac:dyDescent="0.25">
      <c r="A7" s="488"/>
      <c r="B7" s="1457" t="s">
        <v>12</v>
      </c>
      <c r="D7" s="1482" t="s">
        <v>243</v>
      </c>
      <c r="E7" s="593"/>
      <c r="F7" s="1522"/>
      <c r="G7" s="1522"/>
      <c r="H7" s="489"/>
      <c r="I7" s="445"/>
      <c r="J7" s="445"/>
      <c r="K7" s="445"/>
      <c r="L7" s="445"/>
      <c r="M7" s="489"/>
      <c r="N7" s="489"/>
      <c r="O7" s="489"/>
      <c r="P7" s="489"/>
      <c r="Q7" s="489"/>
      <c r="R7" s="489"/>
      <c r="S7" s="594"/>
      <c r="T7" s="489"/>
      <c r="U7" s="489"/>
      <c r="V7" s="595"/>
      <c r="AA7" s="513"/>
      <c r="AB7" s="513"/>
      <c r="AC7" s="513"/>
      <c r="AD7" s="513"/>
    </row>
    <row r="8" spans="1:34" s="437" customFormat="1" ht="15" customHeight="1" x14ac:dyDescent="0.25">
      <c r="A8" s="488"/>
      <c r="B8" s="1458"/>
      <c r="D8" s="1521"/>
      <c r="F8" s="1482" t="s">
        <v>382</v>
      </c>
      <c r="G8" s="1483"/>
      <c r="I8" s="1482" t="s">
        <v>383</v>
      </c>
      <c r="J8" s="1484"/>
      <c r="K8" s="1530" t="s">
        <v>371</v>
      </c>
      <c r="L8" s="1531"/>
      <c r="M8" s="1531"/>
      <c r="N8" s="1531"/>
      <c r="O8" s="1531"/>
      <c r="P8" s="1531"/>
      <c r="Q8" s="1531"/>
      <c r="R8" s="1531"/>
      <c r="S8" s="1531"/>
      <c r="T8" s="1531"/>
      <c r="U8" s="1531"/>
      <c r="V8" s="1532"/>
      <c r="AA8" s="513"/>
      <c r="AB8" s="513"/>
      <c r="AC8" s="513"/>
      <c r="AD8" s="513"/>
    </row>
    <row r="9" spans="1:34" s="437" customFormat="1" ht="25.5" customHeight="1" x14ac:dyDescent="0.25">
      <c r="A9" s="488"/>
      <c r="B9" s="1458"/>
      <c r="D9" s="1493"/>
      <c r="E9" s="491"/>
      <c r="F9" s="1523"/>
      <c r="G9" s="1524"/>
      <c r="I9" s="1523"/>
      <c r="J9" s="1529"/>
      <c r="K9" s="1526" t="s">
        <v>372</v>
      </c>
      <c r="L9" s="1527"/>
      <c r="M9" s="1526" t="s">
        <v>373</v>
      </c>
      <c r="N9" s="1528"/>
      <c r="O9" s="1526" t="s">
        <v>374</v>
      </c>
      <c r="P9" s="1527"/>
      <c r="Q9" s="1534" t="s">
        <v>375</v>
      </c>
      <c r="R9" s="1534"/>
      <c r="S9" s="1535" t="s">
        <v>376</v>
      </c>
      <c r="T9" s="1536"/>
      <c r="U9" s="1537" t="s">
        <v>377</v>
      </c>
      <c r="V9" s="1538"/>
      <c r="AA9" s="513"/>
      <c r="AB9" s="513"/>
      <c r="AC9" s="513"/>
      <c r="AD9" s="513"/>
    </row>
    <row r="10" spans="1:34" s="437" customFormat="1" ht="39" x14ac:dyDescent="0.25">
      <c r="A10" s="488"/>
      <c r="B10" s="1459"/>
      <c r="D10" s="600" t="s">
        <v>9</v>
      </c>
      <c r="E10" s="493"/>
      <c r="F10" s="455" t="s">
        <v>9</v>
      </c>
      <c r="G10" s="401" t="s">
        <v>272</v>
      </c>
      <c r="H10" s="494"/>
      <c r="I10" s="400" t="s">
        <v>9</v>
      </c>
      <c r="J10" s="406" t="s">
        <v>272</v>
      </c>
      <c r="K10" s="601" t="s">
        <v>9</v>
      </c>
      <c r="L10" s="403" t="s">
        <v>378</v>
      </c>
      <c r="M10" s="405" t="s">
        <v>9</v>
      </c>
      <c r="N10" s="403" t="s">
        <v>378</v>
      </c>
      <c r="O10" s="407" t="s">
        <v>9</v>
      </c>
      <c r="P10" s="403" t="s">
        <v>378</v>
      </c>
      <c r="Q10" s="406" t="s">
        <v>9</v>
      </c>
      <c r="R10" s="735" t="s">
        <v>378</v>
      </c>
      <c r="S10" s="406" t="s">
        <v>9</v>
      </c>
      <c r="T10" s="736" t="s">
        <v>378</v>
      </c>
      <c r="U10" s="407" t="s">
        <v>9</v>
      </c>
      <c r="V10" s="735" t="s">
        <v>378</v>
      </c>
      <c r="AA10" s="568" t="s">
        <v>207</v>
      </c>
      <c r="AB10" s="602" t="s">
        <v>384</v>
      </c>
      <c r="AC10" s="603" t="s">
        <v>385</v>
      </c>
      <c r="AD10" s="513"/>
    </row>
    <row r="11" spans="1:34" s="328" customFormat="1" ht="8.25" customHeight="1" x14ac:dyDescent="0.25">
      <c r="A11" s="326"/>
      <c r="B11" s="327"/>
      <c r="D11" s="327"/>
      <c r="F11" s="327"/>
      <c r="G11" s="327"/>
      <c r="I11" s="327"/>
      <c r="J11" s="327"/>
      <c r="K11" s="319"/>
      <c r="L11" s="348"/>
      <c r="M11" s="329"/>
      <c r="N11" s="329"/>
      <c r="O11" s="329"/>
      <c r="P11" s="329"/>
      <c r="Q11" s="329"/>
      <c r="R11" s="329"/>
      <c r="S11" s="329"/>
      <c r="T11" s="329"/>
      <c r="U11" s="329"/>
      <c r="V11" s="329"/>
      <c r="X11" s="596"/>
      <c r="Y11" s="596"/>
      <c r="Z11" s="596"/>
      <c r="AA11" s="604">
        <v>44286</v>
      </c>
      <c r="AB11" s="602">
        <v>25720</v>
      </c>
      <c r="AC11" s="602">
        <v>23592</v>
      </c>
      <c r="AD11" s="396"/>
    </row>
    <row r="12" spans="1:34" s="331" customFormat="1" x14ac:dyDescent="0.35">
      <c r="A12" s="330"/>
      <c r="B12" s="349" t="s">
        <v>8</v>
      </c>
      <c r="C12" s="350"/>
      <c r="D12" s="605">
        <v>440067</v>
      </c>
      <c r="E12" s="350"/>
      <c r="F12" s="355">
        <v>4764</v>
      </c>
      <c r="G12" s="358">
        <v>1.082562427993919</v>
      </c>
      <c r="H12" s="350"/>
      <c r="I12" s="355">
        <v>6748</v>
      </c>
      <c r="J12" s="358">
        <v>1.533402868199615</v>
      </c>
      <c r="K12" s="355">
        <v>6354</v>
      </c>
      <c r="L12" s="358">
        <v>94.161232957913455</v>
      </c>
      <c r="M12" s="355">
        <v>36</v>
      </c>
      <c r="N12" s="358">
        <v>0.53349140486069946</v>
      </c>
      <c r="O12" s="355">
        <v>0</v>
      </c>
      <c r="P12" s="358">
        <v>0</v>
      </c>
      <c r="Q12" s="355">
        <v>334</v>
      </c>
      <c r="R12" s="358">
        <v>4.9496147006520452</v>
      </c>
      <c r="S12" s="355">
        <v>8</v>
      </c>
      <c r="T12" s="358">
        <v>0.11855364552459988</v>
      </c>
      <c r="U12" s="355">
        <v>16</v>
      </c>
      <c r="V12" s="358">
        <v>0.23710729104919975</v>
      </c>
      <c r="X12" s="606"/>
      <c r="Y12" s="606"/>
      <c r="Z12" s="606"/>
      <c r="AA12" s="604">
        <v>44316</v>
      </c>
      <c r="AB12" s="602">
        <v>26707</v>
      </c>
      <c r="AC12" s="602">
        <v>18034</v>
      </c>
      <c r="AD12" s="567"/>
      <c r="AE12" s="360"/>
      <c r="AF12" s="360"/>
      <c r="AG12" s="361"/>
      <c r="AH12" s="607"/>
    </row>
    <row r="13" spans="1:34" s="331" customFormat="1" x14ac:dyDescent="0.35">
      <c r="A13" s="330"/>
      <c r="B13" s="363" t="s">
        <v>7</v>
      </c>
      <c r="C13" s="350"/>
      <c r="D13" s="608">
        <v>57159</v>
      </c>
      <c r="E13" s="350"/>
      <c r="F13" s="368">
        <v>979</v>
      </c>
      <c r="G13" s="372">
        <v>1.712766143564443</v>
      </c>
      <c r="H13" s="350"/>
      <c r="I13" s="368">
        <v>1031</v>
      </c>
      <c r="J13" s="372">
        <v>1.8037404433247608</v>
      </c>
      <c r="K13" s="368">
        <v>1011</v>
      </c>
      <c r="L13" s="372">
        <v>98.060135790494655</v>
      </c>
      <c r="M13" s="368">
        <v>13</v>
      </c>
      <c r="N13" s="372">
        <v>1.2609117361784674</v>
      </c>
      <c r="O13" s="368">
        <v>0</v>
      </c>
      <c r="P13" s="372">
        <v>0</v>
      </c>
      <c r="Q13" s="368">
        <v>4</v>
      </c>
      <c r="R13" s="372">
        <v>0.38797284190106696</v>
      </c>
      <c r="S13" s="368">
        <v>0</v>
      </c>
      <c r="T13" s="372">
        <v>0</v>
      </c>
      <c r="U13" s="368">
        <v>3</v>
      </c>
      <c r="V13" s="372">
        <v>0.29097963142580019</v>
      </c>
      <c r="X13" s="606"/>
      <c r="Y13" s="606"/>
      <c r="Z13" s="606"/>
      <c r="AA13" s="604">
        <v>44347</v>
      </c>
      <c r="AB13" s="602">
        <v>28175</v>
      </c>
      <c r="AC13" s="602">
        <v>15503</v>
      </c>
      <c r="AD13" s="567"/>
      <c r="AE13" s="360"/>
      <c r="AF13" s="360"/>
      <c r="AG13" s="361"/>
      <c r="AH13" s="607"/>
    </row>
    <row r="14" spans="1:34" s="331" customFormat="1" x14ac:dyDescent="0.35">
      <c r="A14" s="330"/>
      <c r="B14" s="363" t="s">
        <v>37</v>
      </c>
      <c r="C14" s="350"/>
      <c r="D14" s="608">
        <v>43495</v>
      </c>
      <c r="E14" s="350"/>
      <c r="F14" s="368">
        <v>902</v>
      </c>
      <c r="G14" s="372">
        <v>2.0738015863892398</v>
      </c>
      <c r="H14" s="350"/>
      <c r="I14" s="368">
        <v>811</v>
      </c>
      <c r="J14" s="372">
        <v>1.8645821358776868</v>
      </c>
      <c r="K14" s="368">
        <v>793</v>
      </c>
      <c r="L14" s="372">
        <v>97.780517879161536</v>
      </c>
      <c r="M14" s="368">
        <v>1</v>
      </c>
      <c r="N14" s="372">
        <v>0.12330456226880394</v>
      </c>
      <c r="O14" s="368">
        <v>0</v>
      </c>
      <c r="P14" s="372">
        <v>0</v>
      </c>
      <c r="Q14" s="368">
        <v>0</v>
      </c>
      <c r="R14" s="372">
        <v>0</v>
      </c>
      <c r="S14" s="368">
        <v>0</v>
      </c>
      <c r="T14" s="372">
        <v>0</v>
      </c>
      <c r="U14" s="368">
        <v>17</v>
      </c>
      <c r="V14" s="372">
        <v>2.0961775585696669</v>
      </c>
      <c r="X14" s="606"/>
      <c r="Y14" s="606"/>
      <c r="Z14" s="606"/>
      <c r="AA14" s="604">
        <v>44377</v>
      </c>
      <c r="AB14" s="602">
        <v>28047</v>
      </c>
      <c r="AC14" s="602">
        <v>18622</v>
      </c>
      <c r="AD14" s="567"/>
      <c r="AE14" s="360"/>
      <c r="AF14" s="360"/>
      <c r="AG14" s="361"/>
      <c r="AH14" s="607"/>
    </row>
    <row r="15" spans="1:34" s="331" customFormat="1" x14ac:dyDescent="0.35">
      <c r="A15" s="330"/>
      <c r="B15" s="363" t="s">
        <v>38</v>
      </c>
      <c r="C15" s="350"/>
      <c r="D15" s="608">
        <v>47596</v>
      </c>
      <c r="E15" s="350"/>
      <c r="F15" s="368">
        <v>821</v>
      </c>
      <c r="G15" s="372">
        <v>1.7249348684763424</v>
      </c>
      <c r="H15" s="350"/>
      <c r="I15" s="368">
        <v>633</v>
      </c>
      <c r="J15" s="372">
        <v>1.3299436927472896</v>
      </c>
      <c r="K15" s="368">
        <v>613</v>
      </c>
      <c r="L15" s="372">
        <v>96.840442338072677</v>
      </c>
      <c r="M15" s="368">
        <v>17</v>
      </c>
      <c r="N15" s="372">
        <v>2.6856240126382307</v>
      </c>
      <c r="O15" s="368">
        <v>0</v>
      </c>
      <c r="P15" s="372">
        <v>0</v>
      </c>
      <c r="Q15" s="368">
        <v>2</v>
      </c>
      <c r="R15" s="372">
        <v>0.31595576619273302</v>
      </c>
      <c r="S15" s="368">
        <v>1</v>
      </c>
      <c r="T15" s="372">
        <v>0.15797788309636651</v>
      </c>
      <c r="U15" s="368">
        <v>0</v>
      </c>
      <c r="V15" s="372">
        <v>0</v>
      </c>
      <c r="X15" s="606"/>
      <c r="Y15" s="606"/>
      <c r="Z15" s="606"/>
      <c r="AA15" s="604">
        <v>44408</v>
      </c>
      <c r="AB15" s="602">
        <v>26363</v>
      </c>
      <c r="AC15" s="602">
        <v>16904</v>
      </c>
      <c r="AD15" s="567"/>
      <c r="AE15" s="360"/>
      <c r="AF15" s="360"/>
      <c r="AG15" s="361"/>
      <c r="AH15" s="607"/>
    </row>
    <row r="16" spans="1:34" s="331" customFormat="1" x14ac:dyDescent="0.35">
      <c r="A16" s="330"/>
      <c r="B16" s="363" t="s">
        <v>6</v>
      </c>
      <c r="C16" s="350"/>
      <c r="D16" s="608">
        <v>79294</v>
      </c>
      <c r="E16" s="350"/>
      <c r="F16" s="368">
        <v>2141</v>
      </c>
      <c r="G16" s="372">
        <v>2.7000781900269879</v>
      </c>
      <c r="H16" s="350"/>
      <c r="I16" s="368">
        <v>1158</v>
      </c>
      <c r="J16" s="372">
        <v>1.4603879234242187</v>
      </c>
      <c r="K16" s="368">
        <v>1119</v>
      </c>
      <c r="L16" s="372">
        <v>96.632124352331601</v>
      </c>
      <c r="M16" s="368">
        <v>7</v>
      </c>
      <c r="N16" s="372">
        <v>0.60449050086355793</v>
      </c>
      <c r="O16" s="368">
        <v>0</v>
      </c>
      <c r="P16" s="372">
        <v>0</v>
      </c>
      <c r="Q16" s="368">
        <v>11</v>
      </c>
      <c r="R16" s="372">
        <v>0.94991364421416236</v>
      </c>
      <c r="S16" s="368">
        <v>12</v>
      </c>
      <c r="T16" s="372">
        <v>1.0362694300518136</v>
      </c>
      <c r="U16" s="368">
        <v>9</v>
      </c>
      <c r="V16" s="372">
        <v>0.77720207253886009</v>
      </c>
      <c r="X16" s="606"/>
      <c r="Y16" s="606"/>
      <c r="Z16" s="606"/>
      <c r="AA16" s="604">
        <v>44439</v>
      </c>
      <c r="AB16" s="602">
        <v>16420</v>
      </c>
      <c r="AC16" s="602">
        <v>20385</v>
      </c>
      <c r="AD16" s="567"/>
      <c r="AE16" s="360"/>
      <c r="AF16" s="360"/>
      <c r="AG16" s="361"/>
      <c r="AH16" s="607"/>
    </row>
    <row r="17" spans="1:34" s="331" customFormat="1" x14ac:dyDescent="0.35">
      <c r="A17" s="330"/>
      <c r="B17" s="363" t="s">
        <v>5</v>
      </c>
      <c r="C17" s="350"/>
      <c r="D17" s="609">
        <v>22630</v>
      </c>
      <c r="E17" s="350"/>
      <c r="F17" s="377">
        <v>24</v>
      </c>
      <c r="G17" s="372">
        <v>0.10605391073795847</v>
      </c>
      <c r="H17" s="350"/>
      <c r="I17" s="377">
        <v>469</v>
      </c>
      <c r="J17" s="372">
        <v>2.0724701723376047</v>
      </c>
      <c r="K17" s="377">
        <v>442</v>
      </c>
      <c r="L17" s="372">
        <v>94.243070362473347</v>
      </c>
      <c r="M17" s="377">
        <v>7</v>
      </c>
      <c r="N17" s="372">
        <v>1.4925373134328357</v>
      </c>
      <c r="O17" s="377">
        <v>0</v>
      </c>
      <c r="P17" s="372">
        <v>0</v>
      </c>
      <c r="Q17" s="377">
        <v>20</v>
      </c>
      <c r="R17" s="372">
        <v>4.2643923240938166</v>
      </c>
      <c r="S17" s="377">
        <v>0</v>
      </c>
      <c r="T17" s="372">
        <v>0</v>
      </c>
      <c r="U17" s="377">
        <v>0</v>
      </c>
      <c r="V17" s="372">
        <v>0</v>
      </c>
      <c r="X17" s="606"/>
      <c r="Y17" s="606"/>
      <c r="Z17" s="606"/>
      <c r="AA17" s="604">
        <v>44469</v>
      </c>
      <c r="AB17" s="602">
        <v>22330</v>
      </c>
      <c r="AC17" s="602">
        <v>19468</v>
      </c>
      <c r="AD17" s="567"/>
      <c r="AE17" s="360"/>
      <c r="AF17" s="360"/>
      <c r="AG17" s="361"/>
      <c r="AH17" s="607"/>
    </row>
    <row r="18" spans="1:34" s="331" customFormat="1" x14ac:dyDescent="0.35">
      <c r="A18" s="330"/>
      <c r="B18" s="363" t="s">
        <v>4</v>
      </c>
      <c r="C18" s="350"/>
      <c r="D18" s="608">
        <v>157984</v>
      </c>
      <c r="E18" s="350"/>
      <c r="F18" s="368">
        <v>1266</v>
      </c>
      <c r="G18" s="372">
        <v>0.80134697184525017</v>
      </c>
      <c r="H18" s="350"/>
      <c r="I18" s="368">
        <v>2744</v>
      </c>
      <c r="J18" s="372">
        <v>1.7368847478225642</v>
      </c>
      <c r="K18" s="368">
        <v>2662</v>
      </c>
      <c r="L18" s="372">
        <v>97.011661807580168</v>
      </c>
      <c r="M18" s="368">
        <v>53</v>
      </c>
      <c r="N18" s="372">
        <v>1.9314868804664722</v>
      </c>
      <c r="O18" s="368">
        <v>2</v>
      </c>
      <c r="P18" s="372">
        <v>7.2886297376093298E-2</v>
      </c>
      <c r="Q18" s="368">
        <v>2</v>
      </c>
      <c r="R18" s="372">
        <v>7.2886297376093298E-2</v>
      </c>
      <c r="S18" s="368">
        <v>0</v>
      </c>
      <c r="T18" s="372">
        <v>0</v>
      </c>
      <c r="U18" s="368">
        <v>25</v>
      </c>
      <c r="V18" s="372">
        <v>0.91107871720116618</v>
      </c>
      <c r="X18" s="606"/>
      <c r="Y18" s="606"/>
      <c r="Z18" s="606"/>
      <c r="AA18" s="604">
        <v>44500</v>
      </c>
      <c r="AB18" s="602">
        <v>29317</v>
      </c>
      <c r="AC18" s="602">
        <v>17136</v>
      </c>
      <c r="AD18" s="567"/>
      <c r="AE18" s="360"/>
      <c r="AF18" s="360"/>
      <c r="AG18" s="361"/>
      <c r="AH18" s="607"/>
    </row>
    <row r="19" spans="1:34" s="331" customFormat="1" x14ac:dyDescent="0.35">
      <c r="A19" s="330"/>
      <c r="B19" s="363" t="s">
        <v>40</v>
      </c>
      <c r="C19" s="350"/>
      <c r="D19" s="608">
        <v>100613</v>
      </c>
      <c r="E19" s="350"/>
      <c r="F19" s="368">
        <v>1455</v>
      </c>
      <c r="G19" s="372">
        <v>1.4461351912774691</v>
      </c>
      <c r="H19" s="350"/>
      <c r="I19" s="368">
        <v>1810</v>
      </c>
      <c r="J19" s="372">
        <v>1.7989722998022124</v>
      </c>
      <c r="K19" s="368">
        <v>1635</v>
      </c>
      <c r="L19" s="372">
        <v>90.331491712707177</v>
      </c>
      <c r="M19" s="368">
        <v>20</v>
      </c>
      <c r="N19" s="372">
        <v>1.1049723756906076</v>
      </c>
      <c r="O19" s="368">
        <v>9</v>
      </c>
      <c r="P19" s="372">
        <v>0.49723756906077343</v>
      </c>
      <c r="Q19" s="368">
        <v>23</v>
      </c>
      <c r="R19" s="372">
        <v>1.270718232044199</v>
      </c>
      <c r="S19" s="368">
        <v>0</v>
      </c>
      <c r="T19" s="372">
        <v>0</v>
      </c>
      <c r="U19" s="368">
        <v>123</v>
      </c>
      <c r="V19" s="372">
        <v>6.7955801104972373</v>
      </c>
      <c r="X19" s="606"/>
      <c r="Y19" s="606"/>
      <c r="Z19" s="606"/>
      <c r="AA19" s="604">
        <v>44530</v>
      </c>
      <c r="AB19" s="602">
        <v>28155</v>
      </c>
      <c r="AC19" s="602">
        <v>19590</v>
      </c>
      <c r="AD19" s="567"/>
      <c r="AE19" s="360"/>
      <c r="AF19" s="360"/>
      <c r="AG19" s="361"/>
      <c r="AH19" s="607"/>
    </row>
    <row r="20" spans="1:34" s="331" customFormat="1" x14ac:dyDescent="0.35">
      <c r="A20" s="330"/>
      <c r="B20" s="363" t="s">
        <v>41</v>
      </c>
      <c r="C20" s="350"/>
      <c r="D20" s="608">
        <v>379400</v>
      </c>
      <c r="E20" s="350"/>
      <c r="F20" s="368">
        <v>7150</v>
      </c>
      <c r="G20" s="372">
        <v>1.8845545598313127</v>
      </c>
      <c r="H20" s="350"/>
      <c r="I20" s="368">
        <v>6558</v>
      </c>
      <c r="J20" s="372">
        <v>1.7285187137585662</v>
      </c>
      <c r="K20" s="368">
        <v>5480</v>
      </c>
      <c r="L20" s="372">
        <v>83.562061604147601</v>
      </c>
      <c r="M20" s="368">
        <v>92</v>
      </c>
      <c r="N20" s="372">
        <v>1.4028667276608722</v>
      </c>
      <c r="O20" s="368">
        <v>726</v>
      </c>
      <c r="P20" s="372">
        <v>11.070448307410796</v>
      </c>
      <c r="Q20" s="368">
        <v>0</v>
      </c>
      <c r="R20" s="372">
        <v>0</v>
      </c>
      <c r="S20" s="368">
        <v>52</v>
      </c>
      <c r="T20" s="372">
        <v>0.79292467215614526</v>
      </c>
      <c r="U20" s="368">
        <v>208</v>
      </c>
      <c r="V20" s="372">
        <v>3.171698688624581</v>
      </c>
      <c r="X20" s="606"/>
      <c r="Y20" s="606"/>
      <c r="Z20" s="606"/>
      <c r="AA20" s="604">
        <v>44561</v>
      </c>
      <c r="AB20" s="602">
        <v>24865</v>
      </c>
      <c r="AC20" s="602">
        <v>26807</v>
      </c>
      <c r="AD20" s="567"/>
      <c r="AE20" s="360"/>
      <c r="AF20" s="360"/>
      <c r="AG20" s="361"/>
      <c r="AH20" s="607"/>
    </row>
    <row r="21" spans="1:34" s="331" customFormat="1" x14ac:dyDescent="0.35">
      <c r="A21" s="330"/>
      <c r="B21" s="363" t="s">
        <v>3</v>
      </c>
      <c r="C21" s="350"/>
      <c r="D21" s="608">
        <v>219070</v>
      </c>
      <c r="E21" s="350"/>
      <c r="F21" s="368">
        <v>3562</v>
      </c>
      <c r="G21" s="372">
        <v>1.625964303647236</v>
      </c>
      <c r="H21" s="350"/>
      <c r="I21" s="368">
        <v>3301</v>
      </c>
      <c r="J21" s="372">
        <v>1.506824302734286</v>
      </c>
      <c r="K21" s="368">
        <v>3206</v>
      </c>
      <c r="L21" s="372">
        <v>97.122084216903971</v>
      </c>
      <c r="M21" s="368">
        <v>22</v>
      </c>
      <c r="N21" s="372">
        <v>0.66646470766434418</v>
      </c>
      <c r="O21" s="368">
        <v>0</v>
      </c>
      <c r="P21" s="372">
        <v>0</v>
      </c>
      <c r="Q21" s="368">
        <v>20</v>
      </c>
      <c r="R21" s="372">
        <v>0.60587700696758562</v>
      </c>
      <c r="S21" s="368">
        <v>29</v>
      </c>
      <c r="T21" s="372">
        <v>0.87852166010299915</v>
      </c>
      <c r="U21" s="368">
        <v>24</v>
      </c>
      <c r="V21" s="372">
        <v>0.72705240836110274</v>
      </c>
      <c r="X21" s="606"/>
      <c r="Y21" s="606"/>
      <c r="Z21" s="606"/>
      <c r="AA21" s="604">
        <v>44592</v>
      </c>
      <c r="AB21" s="602">
        <v>20377</v>
      </c>
      <c r="AC21" s="602">
        <v>22366</v>
      </c>
      <c r="AD21" s="567"/>
      <c r="AE21" s="360"/>
      <c r="AF21" s="360"/>
      <c r="AG21" s="361"/>
      <c r="AH21" s="607"/>
    </row>
    <row r="22" spans="1:34" s="331" customFormat="1" x14ac:dyDescent="0.35">
      <c r="A22" s="330"/>
      <c r="B22" s="363" t="s">
        <v>2</v>
      </c>
      <c r="C22" s="350"/>
      <c r="D22" s="608">
        <v>58170</v>
      </c>
      <c r="E22" s="350"/>
      <c r="F22" s="368">
        <v>636</v>
      </c>
      <c r="G22" s="372">
        <v>1.0933470861268697</v>
      </c>
      <c r="H22" s="350"/>
      <c r="I22" s="368">
        <v>1087</v>
      </c>
      <c r="J22" s="372">
        <v>1.8686608217294138</v>
      </c>
      <c r="K22" s="368">
        <v>990</v>
      </c>
      <c r="L22" s="372">
        <v>91.076356945722168</v>
      </c>
      <c r="M22" s="368">
        <v>13</v>
      </c>
      <c r="N22" s="372">
        <v>1.1959521619135236</v>
      </c>
      <c r="O22" s="368">
        <v>0</v>
      </c>
      <c r="P22" s="372">
        <v>0</v>
      </c>
      <c r="Q22" s="368">
        <v>0</v>
      </c>
      <c r="R22" s="372">
        <v>0</v>
      </c>
      <c r="S22" s="368">
        <v>0</v>
      </c>
      <c r="T22" s="372">
        <v>0</v>
      </c>
      <c r="U22" s="368">
        <v>84</v>
      </c>
      <c r="V22" s="372">
        <v>7.727690892364306</v>
      </c>
      <c r="X22" s="606"/>
      <c r="Y22" s="606"/>
      <c r="Z22" s="606"/>
      <c r="AA22" s="604">
        <v>44620</v>
      </c>
      <c r="AB22" s="602">
        <v>25448</v>
      </c>
      <c r="AC22" s="602">
        <v>23602</v>
      </c>
      <c r="AD22" s="567"/>
      <c r="AE22" s="360"/>
      <c r="AF22" s="360"/>
      <c r="AG22" s="361"/>
      <c r="AH22" s="607"/>
    </row>
    <row r="23" spans="1:34" s="331" customFormat="1" x14ac:dyDescent="0.35">
      <c r="A23" s="330"/>
      <c r="B23" s="363" t="s">
        <v>35</v>
      </c>
      <c r="C23" s="350"/>
      <c r="D23" s="608">
        <v>98819</v>
      </c>
      <c r="E23" s="350"/>
      <c r="F23" s="368">
        <v>1653</v>
      </c>
      <c r="G23" s="372">
        <v>1.6727552393770428</v>
      </c>
      <c r="H23" s="350"/>
      <c r="I23" s="368">
        <v>2134</v>
      </c>
      <c r="J23" s="372">
        <v>2.1595037391594731</v>
      </c>
      <c r="K23" s="368">
        <v>2109</v>
      </c>
      <c r="L23" s="372">
        <v>98.828491096532332</v>
      </c>
      <c r="M23" s="368">
        <v>13</v>
      </c>
      <c r="N23" s="372">
        <v>0.60918462980318655</v>
      </c>
      <c r="O23" s="368">
        <v>0</v>
      </c>
      <c r="P23" s="372">
        <v>0</v>
      </c>
      <c r="Q23" s="368">
        <v>9</v>
      </c>
      <c r="R23" s="372">
        <v>0.4217432052483599</v>
      </c>
      <c r="S23" s="368">
        <v>0</v>
      </c>
      <c r="T23" s="372">
        <v>0</v>
      </c>
      <c r="U23" s="368">
        <v>3</v>
      </c>
      <c r="V23" s="372">
        <v>0.14058106841611998</v>
      </c>
      <c r="X23" s="606"/>
      <c r="Y23" s="606"/>
      <c r="Z23" s="606"/>
      <c r="AA23" s="604">
        <v>44651</v>
      </c>
      <c r="AB23" s="602">
        <v>31825</v>
      </c>
      <c r="AC23" s="602">
        <v>22165</v>
      </c>
      <c r="AD23" s="567"/>
      <c r="AE23" s="360"/>
      <c r="AF23" s="360"/>
      <c r="AG23" s="361"/>
      <c r="AH23" s="607"/>
    </row>
    <row r="24" spans="1:34" s="331" customFormat="1" x14ac:dyDescent="0.35">
      <c r="A24" s="330"/>
      <c r="B24" s="363" t="s">
        <v>42</v>
      </c>
      <c r="C24" s="350"/>
      <c r="D24" s="608">
        <v>278703</v>
      </c>
      <c r="E24" s="350"/>
      <c r="F24" s="368">
        <v>3785</v>
      </c>
      <c r="G24" s="372">
        <v>1.3580765187314094</v>
      </c>
      <c r="H24" s="350"/>
      <c r="I24" s="368">
        <v>4033</v>
      </c>
      <c r="J24" s="372">
        <v>1.4470601321119614</v>
      </c>
      <c r="K24" s="368">
        <v>3177</v>
      </c>
      <c r="L24" s="372">
        <v>78.775105380609972</v>
      </c>
      <c r="M24" s="368">
        <v>106</v>
      </c>
      <c r="N24" s="372">
        <v>2.6283163897842798</v>
      </c>
      <c r="O24" s="368">
        <v>0</v>
      </c>
      <c r="P24" s="372">
        <v>0</v>
      </c>
      <c r="Q24" s="368">
        <v>22</v>
      </c>
      <c r="R24" s="372">
        <v>0.54549962806843544</v>
      </c>
      <c r="S24" s="368">
        <v>0</v>
      </c>
      <c r="T24" s="372">
        <v>0</v>
      </c>
      <c r="U24" s="368">
        <v>728</v>
      </c>
      <c r="V24" s="372">
        <v>18.05107860153732</v>
      </c>
      <c r="X24" s="606"/>
      <c r="Y24" s="606"/>
      <c r="Z24" s="606"/>
      <c r="AA24" s="604">
        <v>44681</v>
      </c>
      <c r="AB24" s="602">
        <v>29337</v>
      </c>
      <c r="AC24" s="602">
        <v>20494</v>
      </c>
      <c r="AD24" s="567"/>
      <c r="AE24" s="360"/>
      <c r="AF24" s="360"/>
      <c r="AG24" s="361"/>
      <c r="AH24" s="607"/>
    </row>
    <row r="25" spans="1:34" x14ac:dyDescent="0.35">
      <c r="A25" s="332"/>
      <c r="B25" s="363" t="s">
        <v>43</v>
      </c>
      <c r="C25" s="350"/>
      <c r="D25" s="608">
        <v>67471</v>
      </c>
      <c r="E25" s="350"/>
      <c r="F25" s="368">
        <v>1532</v>
      </c>
      <c r="G25" s="372">
        <v>2.2706051488787775</v>
      </c>
      <c r="H25" s="350"/>
      <c r="I25" s="368">
        <v>978</v>
      </c>
      <c r="J25" s="372">
        <v>1.4495116420388019</v>
      </c>
      <c r="K25" s="368">
        <v>751</v>
      </c>
      <c r="L25" s="372">
        <v>76.789366053169744</v>
      </c>
      <c r="M25" s="368">
        <v>12</v>
      </c>
      <c r="N25" s="372">
        <v>1.2269938650306749</v>
      </c>
      <c r="O25" s="368">
        <v>0</v>
      </c>
      <c r="P25" s="372">
        <v>0</v>
      </c>
      <c r="Q25" s="368">
        <v>173</v>
      </c>
      <c r="R25" s="372">
        <v>17.689161554192228</v>
      </c>
      <c r="S25" s="368">
        <v>19</v>
      </c>
      <c r="T25" s="372">
        <v>1.9427402862985685</v>
      </c>
      <c r="U25" s="368">
        <v>23</v>
      </c>
      <c r="V25" s="372">
        <v>2.3517382413087935</v>
      </c>
      <c r="X25" s="606"/>
      <c r="Y25" s="606"/>
      <c r="Z25" s="606"/>
      <c r="AA25" s="604">
        <v>44712</v>
      </c>
      <c r="AB25" s="602">
        <v>27733</v>
      </c>
      <c r="AC25" s="602">
        <v>19944</v>
      </c>
      <c r="AD25" s="567"/>
      <c r="AE25" s="360"/>
      <c r="AF25" s="360"/>
      <c r="AG25" s="361"/>
      <c r="AH25" s="607"/>
    </row>
    <row r="26" spans="1:34" s="331" customFormat="1" x14ac:dyDescent="0.35">
      <c r="B26" s="363" t="s">
        <v>44</v>
      </c>
      <c r="C26" s="350"/>
      <c r="D26" s="610">
        <v>23828</v>
      </c>
      <c r="E26" s="350"/>
      <c r="F26" s="377">
        <v>394</v>
      </c>
      <c r="G26" s="372">
        <v>1.6535168709081751</v>
      </c>
      <c r="H26" s="350"/>
      <c r="I26" s="377">
        <v>455</v>
      </c>
      <c r="J26" s="372">
        <v>1.9095182138660398</v>
      </c>
      <c r="K26" s="377">
        <v>451</v>
      </c>
      <c r="L26" s="372">
        <v>99.120879120879124</v>
      </c>
      <c r="M26" s="377">
        <v>4</v>
      </c>
      <c r="N26" s="372">
        <v>0.87912087912087911</v>
      </c>
      <c r="O26" s="377">
        <v>0</v>
      </c>
      <c r="P26" s="372">
        <v>0</v>
      </c>
      <c r="Q26" s="377">
        <v>0</v>
      </c>
      <c r="R26" s="372">
        <v>0</v>
      </c>
      <c r="S26" s="377">
        <v>0</v>
      </c>
      <c r="T26" s="372">
        <v>0</v>
      </c>
      <c r="U26" s="377">
        <v>0</v>
      </c>
      <c r="V26" s="372">
        <v>0</v>
      </c>
      <c r="X26" s="606"/>
      <c r="Y26" s="606"/>
      <c r="Z26" s="606"/>
      <c r="AA26" s="604">
        <v>44742</v>
      </c>
      <c r="AB26" s="602">
        <v>30967</v>
      </c>
      <c r="AC26" s="602">
        <v>20368</v>
      </c>
      <c r="AD26" s="567"/>
      <c r="AE26" s="360"/>
      <c r="AF26" s="360"/>
      <c r="AG26" s="361"/>
      <c r="AH26" s="607"/>
    </row>
    <row r="27" spans="1:34" s="331" customFormat="1" x14ac:dyDescent="0.35">
      <c r="B27" s="363" t="s">
        <v>45</v>
      </c>
      <c r="C27" s="350"/>
      <c r="D27" s="610">
        <v>120518</v>
      </c>
      <c r="E27" s="350"/>
      <c r="F27" s="377">
        <v>1767</v>
      </c>
      <c r="G27" s="372">
        <v>1.4661710283940987</v>
      </c>
      <c r="H27" s="350"/>
      <c r="I27" s="377">
        <v>2326</v>
      </c>
      <c r="J27" s="372">
        <v>1.9300021573540882</v>
      </c>
      <c r="K27" s="377">
        <v>2272</v>
      </c>
      <c r="L27" s="372">
        <v>97.678417884780742</v>
      </c>
      <c r="M27" s="377">
        <v>32</v>
      </c>
      <c r="N27" s="372">
        <v>1.3757523645743766</v>
      </c>
      <c r="O27" s="377">
        <v>0</v>
      </c>
      <c r="P27" s="372">
        <v>0</v>
      </c>
      <c r="Q27" s="377">
        <v>5</v>
      </c>
      <c r="R27" s="372">
        <v>0.21496130696474636</v>
      </c>
      <c r="S27" s="377">
        <v>13</v>
      </c>
      <c r="T27" s="372">
        <v>0.55889939810834055</v>
      </c>
      <c r="U27" s="377">
        <v>4</v>
      </c>
      <c r="V27" s="372">
        <v>0.17196904557179707</v>
      </c>
      <c r="X27" s="606"/>
      <c r="Y27" s="606"/>
      <c r="Z27" s="606"/>
      <c r="AA27" s="604">
        <v>44773</v>
      </c>
      <c r="AB27" s="602">
        <v>28674</v>
      </c>
      <c r="AC27" s="602">
        <v>20566</v>
      </c>
      <c r="AD27" s="567"/>
      <c r="AE27" s="360"/>
      <c r="AF27" s="360"/>
      <c r="AG27" s="361"/>
      <c r="AH27" s="607"/>
    </row>
    <row r="28" spans="1:34" s="331" customFormat="1" x14ac:dyDescent="0.35">
      <c r="B28" s="363" t="s">
        <v>46</v>
      </c>
      <c r="C28" s="350"/>
      <c r="D28" s="610">
        <v>15057</v>
      </c>
      <c r="E28" s="350"/>
      <c r="F28" s="377">
        <v>398</v>
      </c>
      <c r="G28" s="383">
        <v>2.6432888357574553</v>
      </c>
      <c r="H28" s="350"/>
      <c r="I28" s="377">
        <v>302</v>
      </c>
      <c r="J28" s="383">
        <v>2.0057116291425916</v>
      </c>
      <c r="K28" s="377">
        <v>90</v>
      </c>
      <c r="L28" s="383">
        <v>29.80132450331126</v>
      </c>
      <c r="M28" s="377">
        <v>3</v>
      </c>
      <c r="N28" s="383">
        <v>0.99337748344370869</v>
      </c>
      <c r="O28" s="377">
        <v>197</v>
      </c>
      <c r="P28" s="383">
        <v>65.231788079470192</v>
      </c>
      <c r="Q28" s="377">
        <v>0</v>
      </c>
      <c r="R28" s="383">
        <v>0</v>
      </c>
      <c r="S28" s="377">
        <v>0</v>
      </c>
      <c r="T28" s="383">
        <v>0</v>
      </c>
      <c r="U28" s="377">
        <v>12</v>
      </c>
      <c r="V28" s="383">
        <v>3.9735099337748347</v>
      </c>
      <c r="X28" s="606"/>
      <c r="Y28" s="606"/>
      <c r="Z28" s="606"/>
      <c r="AA28" s="604">
        <v>44804</v>
      </c>
      <c r="AB28" s="602">
        <v>19988</v>
      </c>
      <c r="AC28" s="602">
        <v>21716</v>
      </c>
      <c r="AD28" s="567"/>
      <c r="AE28" s="360"/>
      <c r="AF28" s="360"/>
      <c r="AG28" s="361"/>
      <c r="AH28" s="607"/>
    </row>
    <row r="29" spans="1:34" s="331" customFormat="1" x14ac:dyDescent="0.35">
      <c r="B29" s="384" t="s">
        <v>1</v>
      </c>
      <c r="C29" s="350"/>
      <c r="D29" s="611">
        <v>5754</v>
      </c>
      <c r="E29" s="350"/>
      <c r="F29" s="389">
        <v>76</v>
      </c>
      <c r="G29" s="393">
        <v>1.3208202989224886</v>
      </c>
      <c r="H29" s="350"/>
      <c r="I29" s="389">
        <v>109</v>
      </c>
      <c r="J29" s="393">
        <v>1.894334376086201</v>
      </c>
      <c r="K29" s="389">
        <v>67</v>
      </c>
      <c r="L29" s="393">
        <v>61.467889908256879</v>
      </c>
      <c r="M29" s="389">
        <v>7</v>
      </c>
      <c r="N29" s="393">
        <v>6.4220183486238538</v>
      </c>
      <c r="O29" s="389">
        <v>0</v>
      </c>
      <c r="P29" s="393">
        <v>0</v>
      </c>
      <c r="Q29" s="389">
        <v>27</v>
      </c>
      <c r="R29" s="393">
        <v>24.770642201834864</v>
      </c>
      <c r="S29" s="389">
        <v>3</v>
      </c>
      <c r="T29" s="393">
        <v>2.7522935779816518</v>
      </c>
      <c r="U29" s="389">
        <v>5</v>
      </c>
      <c r="V29" s="393">
        <v>4.5871559633027523</v>
      </c>
      <c r="X29" s="606"/>
      <c r="Y29" s="606"/>
      <c r="Z29" s="606"/>
      <c r="AA29" s="604">
        <v>44834</v>
      </c>
      <c r="AB29" s="602">
        <v>27552</v>
      </c>
      <c r="AC29" s="602">
        <v>21574</v>
      </c>
      <c r="AD29" s="567"/>
      <c r="AE29" s="360"/>
      <c r="AF29" s="360"/>
      <c r="AG29" s="361"/>
      <c r="AH29" s="607"/>
    </row>
    <row r="30" spans="1:34"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X30" s="596"/>
      <c r="Y30" s="596"/>
      <c r="Z30" s="606"/>
      <c r="AA30" s="604">
        <v>44865</v>
      </c>
      <c r="AB30" s="602">
        <v>29104</v>
      </c>
      <c r="AC30" s="602">
        <v>17287</v>
      </c>
      <c r="AD30" s="396"/>
      <c r="AE30" s="329"/>
      <c r="AF30" s="360"/>
      <c r="AG30" s="361"/>
      <c r="AH30" s="607"/>
    </row>
    <row r="31" spans="1:34" s="322" customFormat="1" x14ac:dyDescent="0.35">
      <c r="B31" s="439" t="s">
        <v>0</v>
      </c>
      <c r="C31" s="437"/>
      <c r="D31" s="597">
        <v>2215628</v>
      </c>
      <c r="E31" s="437"/>
      <c r="F31" s="440">
        <v>33305</v>
      </c>
      <c r="G31" s="441">
        <v>1.5031855528094067</v>
      </c>
      <c r="H31" s="437"/>
      <c r="I31" s="440">
        <v>36687</v>
      </c>
      <c r="J31" s="441">
        <v>1.6558285055072421</v>
      </c>
      <c r="K31" s="440">
        <v>33222</v>
      </c>
      <c r="L31" s="441">
        <v>90.555237550085863</v>
      </c>
      <c r="M31" s="440">
        <v>458</v>
      </c>
      <c r="N31" s="441">
        <v>1.2483986153133262</v>
      </c>
      <c r="O31" s="440">
        <v>934</v>
      </c>
      <c r="P31" s="441">
        <v>2.5458609316651675</v>
      </c>
      <c r="Q31" s="440">
        <v>652</v>
      </c>
      <c r="R31" s="441">
        <v>1.7771962820617655</v>
      </c>
      <c r="S31" s="440">
        <v>137</v>
      </c>
      <c r="T31" s="441">
        <v>0.3734292801264753</v>
      </c>
      <c r="U31" s="440">
        <v>1284</v>
      </c>
      <c r="V31" s="441">
        <v>3.4998773407474038</v>
      </c>
      <c r="X31" s="1260"/>
      <c r="Y31" s="1260"/>
      <c r="Z31" s="1261"/>
      <c r="AA31" s="1262">
        <v>44895</v>
      </c>
      <c r="AB31" s="1263">
        <v>30634</v>
      </c>
      <c r="AC31" s="1263">
        <v>17693</v>
      </c>
      <c r="AD31" s="1336"/>
      <c r="AE31" s="1264"/>
      <c r="AF31" s="320"/>
      <c r="AG31" s="320"/>
      <c r="AH31" s="591"/>
    </row>
    <row r="32" spans="1:34" s="328" customFormat="1" ht="5.25" customHeight="1" x14ac:dyDescent="0.25">
      <c r="B32" s="397" t="s">
        <v>39</v>
      </c>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604">
        <v>44926</v>
      </c>
      <c r="AB32" s="602">
        <v>28835</v>
      </c>
      <c r="AC32" s="602">
        <v>20499</v>
      </c>
      <c r="AD32" s="396"/>
    </row>
    <row r="33" spans="2:30" s="394" customFormat="1" ht="14.5" customHeight="1" x14ac:dyDescent="0.25">
      <c r="B33" s="1533" t="s">
        <v>386</v>
      </c>
      <c r="C33" s="1533"/>
      <c r="D33" s="1533"/>
      <c r="E33" s="1533"/>
      <c r="F33" s="1533"/>
      <c r="G33" s="1533"/>
      <c r="H33" s="1533"/>
      <c r="I33" s="1533"/>
      <c r="J33" s="1533"/>
      <c r="K33" s="1533"/>
      <c r="L33" s="1533"/>
      <c r="M33" s="1533"/>
      <c r="N33" s="1533"/>
      <c r="O33" s="1533"/>
      <c r="P33" s="1533"/>
      <c r="Q33" s="1533"/>
      <c r="R33" s="1533"/>
      <c r="S33" s="1533"/>
      <c r="T33" s="1533"/>
      <c r="U33" s="1533"/>
      <c r="V33" s="1533"/>
      <c r="X33" s="596"/>
      <c r="Y33" s="596"/>
      <c r="Z33" s="596"/>
      <c r="AA33" s="604">
        <v>44957</v>
      </c>
      <c r="AB33" s="602">
        <v>25222</v>
      </c>
      <c r="AC33" s="602">
        <v>21942</v>
      </c>
      <c r="AD33" s="396"/>
    </row>
    <row r="34" spans="2:30" s="394" customFormat="1" ht="12" customHeight="1" x14ac:dyDescent="0.25">
      <c r="B34" s="1533"/>
      <c r="C34" s="1533"/>
      <c r="D34" s="1533"/>
      <c r="E34" s="1533"/>
      <c r="F34" s="1533"/>
      <c r="G34" s="1533"/>
      <c r="H34" s="1533"/>
      <c r="I34" s="1533"/>
      <c r="J34" s="1533"/>
      <c r="K34" s="1533"/>
      <c r="L34" s="1533"/>
      <c r="M34" s="1533"/>
      <c r="N34" s="1533"/>
      <c r="O34" s="1533"/>
      <c r="P34" s="1533"/>
      <c r="Q34" s="1533"/>
      <c r="R34" s="1533"/>
      <c r="S34" s="1533"/>
      <c r="T34" s="1533"/>
      <c r="U34" s="1533"/>
      <c r="V34" s="1533"/>
      <c r="X34" s="596"/>
      <c r="Y34" s="596"/>
      <c r="Z34" s="596"/>
      <c r="AA34" s="604">
        <v>44985</v>
      </c>
      <c r="AB34" s="602">
        <v>28262</v>
      </c>
      <c r="AC34" s="602">
        <v>21287</v>
      </c>
      <c r="AD34" s="396"/>
    </row>
    <row r="35" spans="2:30" x14ac:dyDescent="0.25">
      <c r="B35" s="1499"/>
      <c r="C35" s="1499"/>
      <c r="D35" s="1499"/>
      <c r="AA35" s="604">
        <v>45016</v>
      </c>
      <c r="AB35" s="602">
        <v>37938</v>
      </c>
      <c r="AC35" s="602">
        <v>24401</v>
      </c>
    </row>
    <row r="36" spans="2:30" x14ac:dyDescent="0.25">
      <c r="B36" s="1479"/>
      <c r="C36" s="1479"/>
      <c r="D36" s="1479"/>
      <c r="AA36" s="604">
        <v>45046</v>
      </c>
      <c r="AB36" s="602">
        <v>30972</v>
      </c>
      <c r="AC36" s="602">
        <v>22154</v>
      </c>
    </row>
    <row r="37" spans="2:30" x14ac:dyDescent="0.25">
      <c r="AA37" s="604">
        <v>45077</v>
      </c>
      <c r="AB37" s="602">
        <v>34993</v>
      </c>
      <c r="AC37" s="602">
        <v>18583</v>
      </c>
    </row>
    <row r="38" spans="2:30" x14ac:dyDescent="0.25">
      <c r="AA38" s="604">
        <v>45107</v>
      </c>
      <c r="AB38" s="602">
        <v>33173</v>
      </c>
      <c r="AC38" s="602">
        <v>18432</v>
      </c>
    </row>
    <row r="39" spans="2:30" x14ac:dyDescent="0.25">
      <c r="AA39" s="604">
        <v>45138</v>
      </c>
      <c r="AB39" s="602">
        <v>29845</v>
      </c>
      <c r="AC39" s="602">
        <v>17338</v>
      </c>
    </row>
    <row r="40" spans="2:30" x14ac:dyDescent="0.25">
      <c r="AA40" s="604">
        <v>45169</v>
      </c>
      <c r="AB40" s="602">
        <v>17652</v>
      </c>
      <c r="AC40" s="602">
        <v>15962</v>
      </c>
    </row>
    <row r="41" spans="2:30" x14ac:dyDescent="0.25">
      <c r="AA41" s="604">
        <v>45199</v>
      </c>
      <c r="AB41" s="602">
        <v>35295</v>
      </c>
      <c r="AC41" s="602">
        <v>21157</v>
      </c>
    </row>
    <row r="42" spans="2:30" x14ac:dyDescent="0.25">
      <c r="AA42" s="604">
        <v>45230</v>
      </c>
      <c r="AB42" s="602">
        <v>31994</v>
      </c>
      <c r="AC42" s="602">
        <v>20149</v>
      </c>
    </row>
    <row r="43" spans="2:30" x14ac:dyDescent="0.25">
      <c r="AA43" s="604">
        <v>45260</v>
      </c>
      <c r="AB43" s="602">
        <v>28434</v>
      </c>
      <c r="AC43" s="602">
        <v>45500</v>
      </c>
    </row>
    <row r="44" spans="2:30" x14ac:dyDescent="0.25">
      <c r="AA44" s="604">
        <v>45291</v>
      </c>
      <c r="AB44" s="602">
        <v>25527</v>
      </c>
      <c r="AC44" s="602">
        <v>18425</v>
      </c>
    </row>
    <row r="45" spans="2:30" x14ac:dyDescent="0.25">
      <c r="AA45" s="604">
        <v>45322</v>
      </c>
      <c r="AB45" s="602">
        <v>23712</v>
      </c>
      <c r="AC45" s="602">
        <v>22911</v>
      </c>
    </row>
    <row r="46" spans="2:30" x14ac:dyDescent="0.25">
      <c r="AA46" s="604">
        <v>45351</v>
      </c>
      <c r="AB46" s="602">
        <v>26838</v>
      </c>
      <c r="AC46" s="602">
        <v>27054</v>
      </c>
    </row>
    <row r="47" spans="2:30" x14ac:dyDescent="0.25">
      <c r="AA47" s="604">
        <v>45382</v>
      </c>
      <c r="AB47" s="602">
        <v>32072</v>
      </c>
      <c r="AC47" s="602">
        <v>22207</v>
      </c>
    </row>
    <row r="48" spans="2:30" x14ac:dyDescent="0.25">
      <c r="AA48" s="604">
        <v>45412</v>
      </c>
      <c r="AB48" s="602">
        <v>26319</v>
      </c>
      <c r="AC48" s="602">
        <v>20493</v>
      </c>
    </row>
    <row r="49" spans="27:29" x14ac:dyDescent="0.25">
      <c r="AA49" s="604">
        <v>45443</v>
      </c>
      <c r="AB49" s="602">
        <v>26675</v>
      </c>
      <c r="AC49" s="602">
        <v>21872</v>
      </c>
    </row>
    <row r="50" spans="27:29" x14ac:dyDescent="0.25">
      <c r="AA50" s="604">
        <v>45473</v>
      </c>
      <c r="AB50" s="602">
        <v>31224</v>
      </c>
      <c r="AC50" s="602">
        <v>20144</v>
      </c>
    </row>
    <row r="51" spans="27:29" x14ac:dyDescent="0.25">
      <c r="AA51" s="604">
        <v>45504</v>
      </c>
      <c r="AB51" s="602">
        <v>23913</v>
      </c>
      <c r="AC51" s="602">
        <v>18018</v>
      </c>
    </row>
    <row r="52" spans="27:29" x14ac:dyDescent="0.25">
      <c r="AA52" s="604">
        <v>45535</v>
      </c>
      <c r="AB52" s="602">
        <v>33519</v>
      </c>
      <c r="AC52" s="602">
        <v>19284</v>
      </c>
    </row>
    <row r="53" spans="27:29" x14ac:dyDescent="0.25">
      <c r="AA53" s="604">
        <v>45565</v>
      </c>
      <c r="AB53" s="602">
        <v>21655</v>
      </c>
      <c r="AC53" s="602">
        <v>18822</v>
      </c>
    </row>
    <row r="54" spans="27:29" x14ac:dyDescent="0.25">
      <c r="AA54" s="604">
        <v>45596</v>
      </c>
      <c r="AB54" s="602">
        <v>29870</v>
      </c>
      <c r="AC54" s="602">
        <v>17653</v>
      </c>
    </row>
    <row r="55" spans="27:29" x14ac:dyDescent="0.25">
      <c r="AA55" s="604">
        <v>45626</v>
      </c>
      <c r="AB55" s="602">
        <v>34436</v>
      </c>
      <c r="AC55" s="602">
        <v>19875</v>
      </c>
    </row>
    <row r="56" spans="27:29" x14ac:dyDescent="0.25">
      <c r="AA56" s="604">
        <v>45657</v>
      </c>
      <c r="AB56" s="602">
        <v>30004</v>
      </c>
      <c r="AC56" s="602">
        <v>18320</v>
      </c>
    </row>
    <row r="57" spans="27:29" x14ac:dyDescent="0.25">
      <c r="AA57" s="604">
        <v>45688</v>
      </c>
      <c r="AB57" s="602">
        <v>29776</v>
      </c>
      <c r="AC57" s="602">
        <v>21050</v>
      </c>
    </row>
    <row r="58" spans="27:29" x14ac:dyDescent="0.25">
      <c r="AA58" s="604">
        <v>45716</v>
      </c>
      <c r="AB58" s="602">
        <v>38438</v>
      </c>
      <c r="AC58" s="602">
        <v>26721</v>
      </c>
    </row>
    <row r="59" spans="27:29" x14ac:dyDescent="0.25">
      <c r="AA59" s="604">
        <v>45747</v>
      </c>
      <c r="AB59" s="602">
        <v>35709</v>
      </c>
      <c r="AC59" s="602">
        <v>21845</v>
      </c>
    </row>
    <row r="60" spans="27:29" x14ac:dyDescent="0.25">
      <c r="AA60" s="604">
        <v>45777</v>
      </c>
      <c r="AB60" s="602">
        <v>30361</v>
      </c>
      <c r="AC60" s="602">
        <v>22050</v>
      </c>
    </row>
    <row r="61" spans="27:29" x14ac:dyDescent="0.25">
      <c r="AA61" s="604">
        <v>45808</v>
      </c>
      <c r="AB61" s="602">
        <v>31782</v>
      </c>
      <c r="AC61" s="602">
        <v>20496</v>
      </c>
    </row>
    <row r="62" spans="27:29" x14ac:dyDescent="0.25">
      <c r="AA62" s="604">
        <v>45838</v>
      </c>
      <c r="AB62" s="602">
        <v>31227</v>
      </c>
      <c r="AC62" s="602">
        <v>19760</v>
      </c>
    </row>
    <row r="63" spans="27:29" x14ac:dyDescent="0.25">
      <c r="AA63" s="604">
        <v>45869</v>
      </c>
      <c r="AB63" s="602">
        <v>38899</v>
      </c>
      <c r="AC63" s="602">
        <v>21107</v>
      </c>
    </row>
    <row r="64" spans="27:29" x14ac:dyDescent="0.25">
      <c r="AA64" s="604">
        <v>45900</v>
      </c>
      <c r="AB64" s="602">
        <v>25807</v>
      </c>
      <c r="AC64" s="602">
        <v>19983</v>
      </c>
    </row>
    <row r="65" spans="27:29" x14ac:dyDescent="0.25">
      <c r="AA65" s="604">
        <v>45930</v>
      </c>
      <c r="AB65" s="602">
        <v>32193</v>
      </c>
      <c r="AC65" s="602">
        <v>19798</v>
      </c>
    </row>
    <row r="66" spans="27:29" x14ac:dyDescent="0.25">
      <c r="AA66" s="604">
        <v>45961</v>
      </c>
      <c r="AB66" s="602">
        <v>51502</v>
      </c>
      <c r="AC66" s="602">
        <v>18854</v>
      </c>
    </row>
    <row r="67" spans="27:29" x14ac:dyDescent="0.25">
      <c r="AA67" s="604">
        <v>45991</v>
      </c>
      <c r="AB67" s="602">
        <v>47817</v>
      </c>
      <c r="AC67" s="602">
        <v>21634</v>
      </c>
    </row>
    <row r="68" spans="27:29" x14ac:dyDescent="0.25">
      <c r="AA68" s="604">
        <v>46022</v>
      </c>
      <c r="AB68" s="602">
        <v>40333</v>
      </c>
      <c r="AC68" s="602">
        <v>21260</v>
      </c>
    </row>
    <row r="69" spans="27:29" x14ac:dyDescent="0.25">
      <c r="AA69" s="604">
        <v>46053</v>
      </c>
      <c r="AB69" s="602">
        <v>29513</v>
      </c>
      <c r="AC69" s="602">
        <v>24724</v>
      </c>
    </row>
    <row r="70" spans="27:29" x14ac:dyDescent="0.25">
      <c r="AA70" s="604">
        <v>46081</v>
      </c>
      <c r="AB70" s="602">
        <v>33305</v>
      </c>
      <c r="AC70" s="602">
        <v>36687</v>
      </c>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4"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6.7265625" style="615"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81640625" style="615" customWidth="1"/>
    <col min="22" max="22" width="0.7265625" style="615" customWidth="1"/>
    <col min="23" max="23" width="7.54296875" style="615" customWidth="1"/>
    <col min="24" max="24" width="6.1796875" style="615" customWidth="1"/>
    <col min="25" max="25" width="0.54296875" style="615" customWidth="1"/>
    <col min="26" max="26" width="9.1796875" style="615" bestFit="1" customWidth="1"/>
    <col min="27" max="27" width="6.1796875" style="615" customWidth="1"/>
    <col min="28" max="28" width="0.7265625" style="615" customWidth="1"/>
    <col min="29" max="29" width="9.1796875" style="615" customWidth="1"/>
    <col min="30" max="30" width="6.7265625" style="615" customWidth="1"/>
    <col min="31" max="16384" width="11.453125" style="615"/>
  </cols>
  <sheetData>
    <row r="1" spans="2:32" ht="15" hidden="1" customHeight="1" x14ac:dyDescent="0.25">
      <c r="E1" s="616" t="s">
        <v>36</v>
      </c>
      <c r="F1" s="616"/>
      <c r="H1" s="616" t="s">
        <v>21</v>
      </c>
      <c r="K1" s="616" t="s">
        <v>20</v>
      </c>
      <c r="N1" s="616" t="s">
        <v>19</v>
      </c>
      <c r="Q1" s="616" t="s">
        <v>18</v>
      </c>
      <c r="T1" s="616" t="s">
        <v>17</v>
      </c>
      <c r="W1" s="616" t="s">
        <v>16</v>
      </c>
      <c r="Z1" s="616" t="s">
        <v>15</v>
      </c>
    </row>
    <row r="2" spans="2:32" s="613" customFormat="1" x14ac:dyDescent="0.25">
      <c r="C2" s="617"/>
      <c r="D2" s="617"/>
      <c r="AB2" s="617"/>
    </row>
    <row r="3" spans="2:32" s="619" customFormat="1" ht="47.25" customHeight="1" x14ac:dyDescent="0.35">
      <c r="B3" s="1542"/>
      <c r="C3" s="1542"/>
      <c r="D3" s="1542"/>
      <c r="E3" s="1542"/>
      <c r="F3" s="1542"/>
      <c r="G3" s="1542"/>
      <c r="H3" s="1542"/>
      <c r="I3" s="1542"/>
      <c r="J3" s="1542"/>
      <c r="K3" s="1542"/>
      <c r="L3" s="618"/>
      <c r="M3" s="618"/>
      <c r="W3" s="620"/>
      <c r="AA3" s="620"/>
      <c r="AD3" s="620"/>
    </row>
    <row r="4" spans="2:32" s="621" customFormat="1" ht="13.5" customHeight="1" x14ac:dyDescent="0.25">
      <c r="B4" s="1543"/>
      <c r="C4" s="1543"/>
      <c r="D4" s="1543"/>
      <c r="E4" s="1543"/>
      <c r="F4" s="1543"/>
      <c r="G4" s="1543"/>
      <c r="H4" s="1543"/>
      <c r="I4" s="1543"/>
      <c r="J4" s="1543"/>
      <c r="K4" s="1543"/>
      <c r="L4" s="1543"/>
      <c r="M4" s="1543"/>
      <c r="N4" s="1543"/>
      <c r="O4" s="1543"/>
      <c r="P4" s="1543"/>
      <c r="Q4" s="1543"/>
      <c r="R4" s="1543"/>
      <c r="S4" s="1543"/>
      <c r="T4" s="1543"/>
      <c r="U4" s="1543"/>
      <c r="V4" s="1543"/>
      <c r="W4" s="1543"/>
      <c r="X4" s="1543"/>
      <c r="Y4" s="1543"/>
      <c r="Z4" s="1543"/>
      <c r="AA4" s="1543"/>
      <c r="AB4" s="1543"/>
      <c r="AC4" s="1543"/>
      <c r="AD4" s="1543"/>
    </row>
    <row r="5" spans="2:32" s="623" customFormat="1" ht="16.5" customHeight="1" x14ac:dyDescent="0.25">
      <c r="B5" s="1544" t="s">
        <v>409</v>
      </c>
      <c r="C5" s="1544"/>
      <c r="D5" s="1544"/>
      <c r="E5" s="1544"/>
      <c r="F5" s="1544"/>
      <c r="G5" s="1544"/>
      <c r="H5" s="1544"/>
      <c r="I5" s="1544"/>
      <c r="J5" s="1544"/>
      <c r="K5" s="1544"/>
      <c r="L5" s="1544"/>
      <c r="M5" s="1544"/>
      <c r="N5" s="1544"/>
      <c r="O5" s="1544"/>
      <c r="P5" s="1544"/>
      <c r="Q5" s="1544"/>
      <c r="R5" s="1544"/>
      <c r="S5" s="1544"/>
      <c r="T5" s="1544"/>
      <c r="U5" s="1544"/>
      <c r="V5" s="1544"/>
      <c r="W5" s="1544"/>
      <c r="X5" s="1544"/>
      <c r="Y5" s="1544"/>
      <c r="Z5" s="1544"/>
      <c r="AA5" s="1544"/>
      <c r="AB5" s="1544"/>
      <c r="AC5" s="1544"/>
      <c r="AD5" s="1544"/>
    </row>
    <row r="6" spans="2:32" s="623" customFormat="1" ht="14.25" customHeight="1" x14ac:dyDescent="0.25">
      <c r="B6" s="1481" t="str">
        <f>porsaad!$B$6</f>
        <v>Situación a 28 de febrero de 2026</v>
      </c>
      <c r="C6" s="1481"/>
      <c r="D6" s="1481"/>
      <c r="E6" s="1481"/>
      <c r="F6" s="1481"/>
      <c r="G6" s="1481"/>
      <c r="H6" s="1481"/>
      <c r="I6" s="1481"/>
      <c r="J6" s="1481"/>
      <c r="K6" s="1481"/>
      <c r="L6" s="1481"/>
      <c r="M6" s="1481"/>
      <c r="N6" s="1481"/>
      <c r="O6" s="1481"/>
      <c r="P6" s="1481"/>
      <c r="Q6" s="1481"/>
      <c r="R6" s="1481"/>
      <c r="S6" s="1481"/>
      <c r="T6" s="1481"/>
      <c r="U6" s="1481"/>
      <c r="V6" s="1481"/>
      <c r="W6" s="1481"/>
      <c r="X6" s="1481"/>
      <c r="Y6" s="1481"/>
      <c r="Z6" s="1481"/>
      <c r="AA6" s="1481"/>
      <c r="AB6" s="1481"/>
      <c r="AC6" s="1481"/>
      <c r="AD6" s="622"/>
    </row>
    <row r="7" spans="2:32" s="621" customFormat="1" ht="5.25" customHeight="1" x14ac:dyDescent="0.25">
      <c r="AC7" s="792"/>
    </row>
    <row r="8" spans="2:32" s="626" customFormat="1" ht="21.75" customHeight="1" x14ac:dyDescent="0.25">
      <c r="B8" s="1558" t="s">
        <v>27</v>
      </c>
      <c r="C8" s="625"/>
      <c r="D8" s="1575" t="s">
        <v>112</v>
      </c>
      <c r="E8" s="1573" t="s">
        <v>26</v>
      </c>
      <c r="F8" s="1574"/>
      <c r="G8" s="1574"/>
      <c r="H8" s="1574"/>
      <c r="I8" s="1574"/>
      <c r="J8" s="1574"/>
      <c r="K8" s="1574"/>
      <c r="L8" s="1574"/>
      <c r="M8" s="1574"/>
      <c r="N8" s="1574"/>
      <c r="O8" s="1574"/>
      <c r="P8" s="1574"/>
      <c r="Q8" s="1574"/>
      <c r="R8" s="1574"/>
      <c r="S8" s="1574"/>
      <c r="T8" s="1574"/>
      <c r="U8" s="1574"/>
      <c r="V8" s="1574"/>
      <c r="W8" s="1574"/>
      <c r="X8" s="1574"/>
      <c r="Y8" s="1574"/>
      <c r="Z8" s="1574"/>
      <c r="AA8" s="1554"/>
      <c r="AB8" s="625"/>
      <c r="AC8" s="1575" t="s">
        <v>0</v>
      </c>
      <c r="AD8" s="1576"/>
    </row>
    <row r="9" spans="2:32" s="626" customFormat="1" ht="21.75" customHeight="1" x14ac:dyDescent="0.25">
      <c r="B9" s="1572"/>
      <c r="C9" s="625"/>
      <c r="D9" s="1581"/>
      <c r="E9" s="1579" t="s">
        <v>22</v>
      </c>
      <c r="F9" s="1580"/>
      <c r="G9" s="627"/>
      <c r="H9" s="1579" t="s">
        <v>21</v>
      </c>
      <c r="I9" s="1580"/>
      <c r="J9" s="627"/>
      <c r="K9" s="1579" t="s">
        <v>20</v>
      </c>
      <c r="L9" s="1580"/>
      <c r="M9" s="627"/>
      <c r="N9" s="1579" t="s">
        <v>19</v>
      </c>
      <c r="O9" s="1580"/>
      <c r="P9" s="627"/>
      <c r="Q9" s="1579" t="s">
        <v>18</v>
      </c>
      <c r="R9" s="1580"/>
      <c r="S9" s="627"/>
      <c r="T9" s="1579" t="s">
        <v>17</v>
      </c>
      <c r="U9" s="1580"/>
      <c r="V9" s="627"/>
      <c r="W9" s="1579" t="s">
        <v>16</v>
      </c>
      <c r="X9" s="1580"/>
      <c r="Y9" s="627"/>
      <c r="Z9" s="1579" t="s">
        <v>15</v>
      </c>
      <c r="AA9" s="1580"/>
      <c r="AB9" s="625"/>
      <c r="AC9" s="1577"/>
      <c r="AD9" s="1578"/>
    </row>
    <row r="10" spans="2:32" s="626" customFormat="1" ht="21.75" customHeight="1" x14ac:dyDescent="0.25">
      <c r="B10" s="1559"/>
      <c r="C10" s="628"/>
      <c r="D10" s="1582"/>
      <c r="E10" s="818" t="s">
        <v>9</v>
      </c>
      <c r="F10" s="819" t="s">
        <v>25</v>
      </c>
      <c r="G10" s="629"/>
      <c r="H10" s="818" t="s">
        <v>9</v>
      </c>
      <c r="I10" s="819" t="s">
        <v>25</v>
      </c>
      <c r="J10" s="629"/>
      <c r="K10" s="818" t="s">
        <v>9</v>
      </c>
      <c r="L10" s="819" t="s">
        <v>25</v>
      </c>
      <c r="M10" s="629"/>
      <c r="N10" s="818" t="s">
        <v>9</v>
      </c>
      <c r="O10" s="819" t="s">
        <v>25</v>
      </c>
      <c r="P10" s="629"/>
      <c r="Q10" s="818" t="s">
        <v>9</v>
      </c>
      <c r="R10" s="819" t="s">
        <v>25</v>
      </c>
      <c r="S10" s="629"/>
      <c r="T10" s="818" t="s">
        <v>9</v>
      </c>
      <c r="U10" s="819" t="s">
        <v>25</v>
      </c>
      <c r="V10" s="629"/>
      <c r="W10" s="818" t="s">
        <v>9</v>
      </c>
      <c r="X10" s="819" t="s">
        <v>25</v>
      </c>
      <c r="Y10" s="629"/>
      <c r="Z10" s="818" t="s">
        <v>9</v>
      </c>
      <c r="AA10" s="819" t="s">
        <v>25</v>
      </c>
      <c r="AB10" s="628"/>
      <c r="AC10" s="708" t="s">
        <v>9</v>
      </c>
      <c r="AD10" s="819" t="s">
        <v>25</v>
      </c>
    </row>
    <row r="11" spans="2:32" s="631" customFormat="1" ht="9"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5">
      <c r="B12" s="1583" t="s">
        <v>24</v>
      </c>
      <c r="D12" s="793" t="s">
        <v>31</v>
      </c>
      <c r="E12" s="794">
        <v>597</v>
      </c>
      <c r="F12" s="795">
        <v>0.20835223743081099</v>
      </c>
      <c r="G12" s="634"/>
      <c r="H12" s="796">
        <v>11147</v>
      </c>
      <c r="I12" s="795">
        <v>3.890288761543133</v>
      </c>
      <c r="J12" s="634"/>
      <c r="K12" s="796">
        <v>6427</v>
      </c>
      <c r="L12" s="795">
        <v>2.2430147905658666</v>
      </c>
      <c r="M12" s="634"/>
      <c r="N12" s="796">
        <v>8782</v>
      </c>
      <c r="O12" s="795">
        <v>3.0649067824411764</v>
      </c>
      <c r="P12" s="634"/>
      <c r="Q12" s="796">
        <v>8702</v>
      </c>
      <c r="R12" s="795">
        <v>3.0369868846280021</v>
      </c>
      <c r="S12" s="634"/>
      <c r="T12" s="796">
        <v>12221</v>
      </c>
      <c r="U12" s="795">
        <v>4.265113389684994</v>
      </c>
      <c r="V12" s="634"/>
      <c r="W12" s="796">
        <v>41959</v>
      </c>
      <c r="X12" s="795">
        <v>14.6436374042871</v>
      </c>
      <c r="Y12" s="634"/>
      <c r="Z12" s="796">
        <v>196699</v>
      </c>
      <c r="AA12" s="795">
        <f t="shared" ref="AA12:AA21" si="0">Z12*100/$AC12</f>
        <v>68.647699749418919</v>
      </c>
      <c r="AB12" s="637"/>
      <c r="AC12" s="675">
        <f t="shared" ref="AC12:AD15" si="1">E12+H12+K12+N12+Q12+T12+W12+Z12</f>
        <v>286534</v>
      </c>
      <c r="AD12" s="676">
        <f t="shared" si="1"/>
        <v>100</v>
      </c>
      <c r="AF12" s="797"/>
    </row>
    <row r="13" spans="2:32" s="633" customFormat="1" ht="21" customHeight="1" x14ac:dyDescent="0.25">
      <c r="B13" s="1584"/>
      <c r="D13" s="798" t="s">
        <v>49</v>
      </c>
      <c r="E13" s="799">
        <v>857</v>
      </c>
      <c r="F13" s="800">
        <v>0.20954723615264428</v>
      </c>
      <c r="G13" s="634"/>
      <c r="H13" s="801">
        <v>14137</v>
      </c>
      <c r="I13" s="800">
        <v>3.4566736026720331</v>
      </c>
      <c r="J13" s="634"/>
      <c r="K13" s="801">
        <v>8513</v>
      </c>
      <c r="L13" s="800">
        <v>2.0815351474532799</v>
      </c>
      <c r="M13" s="634"/>
      <c r="N13" s="801">
        <v>11800</v>
      </c>
      <c r="O13" s="800">
        <v>2.8852478256723484</v>
      </c>
      <c r="P13" s="634"/>
      <c r="Q13" s="801">
        <v>13749</v>
      </c>
      <c r="R13" s="800">
        <v>3.3618027419634844</v>
      </c>
      <c r="S13" s="634"/>
      <c r="T13" s="801">
        <v>23077</v>
      </c>
      <c r="U13" s="800">
        <v>5.6426155994102354</v>
      </c>
      <c r="V13" s="634"/>
      <c r="W13" s="801">
        <v>75238</v>
      </c>
      <c r="X13" s="800">
        <v>18.396633551520011</v>
      </c>
      <c r="Y13" s="634"/>
      <c r="Z13" s="801">
        <v>261606</v>
      </c>
      <c r="AA13" s="800">
        <f t="shared" si="0"/>
        <v>63.965944295155964</v>
      </c>
      <c r="AB13" s="637"/>
      <c r="AC13" s="683">
        <f t="shared" si="1"/>
        <v>408977</v>
      </c>
      <c r="AD13" s="684">
        <f t="shared" si="1"/>
        <v>100</v>
      </c>
      <c r="AF13" s="797"/>
    </row>
    <row r="14" spans="2:32" s="633" customFormat="1" ht="21" customHeight="1" x14ac:dyDescent="0.25">
      <c r="B14" s="1584"/>
      <c r="D14" s="798" t="s">
        <v>50</v>
      </c>
      <c r="E14" s="799">
        <v>389</v>
      </c>
      <c r="F14" s="800">
        <v>9.2375572004264953E-2</v>
      </c>
      <c r="G14" s="634"/>
      <c r="H14" s="801">
        <v>11579</v>
      </c>
      <c r="I14" s="800">
        <v>2.7496574504817066</v>
      </c>
      <c r="J14" s="634"/>
      <c r="K14" s="801">
        <v>8317</v>
      </c>
      <c r="L14" s="800">
        <v>1.9750324739318035</v>
      </c>
      <c r="M14" s="634"/>
      <c r="N14" s="801">
        <v>10624</v>
      </c>
      <c r="O14" s="800">
        <v>2.5228742338645525</v>
      </c>
      <c r="P14" s="634"/>
      <c r="Q14" s="801">
        <v>15149</v>
      </c>
      <c r="R14" s="800">
        <v>3.5974229827573514</v>
      </c>
      <c r="S14" s="634"/>
      <c r="T14" s="801">
        <v>27328</v>
      </c>
      <c r="U14" s="800">
        <v>6.4895620353021917</v>
      </c>
      <c r="V14" s="634"/>
      <c r="W14" s="801">
        <v>101078</v>
      </c>
      <c r="X14" s="800">
        <v>24.002925622229029</v>
      </c>
      <c r="Y14" s="634"/>
      <c r="Z14" s="801">
        <v>246643</v>
      </c>
      <c r="AA14" s="800">
        <f t="shared" si="0"/>
        <v>58.570149629429103</v>
      </c>
      <c r="AB14" s="637"/>
      <c r="AC14" s="683">
        <f t="shared" si="1"/>
        <v>421107</v>
      </c>
      <c r="AD14" s="684">
        <f t="shared" si="1"/>
        <v>100</v>
      </c>
      <c r="AF14" s="797"/>
    </row>
    <row r="15" spans="2:32" s="633" customFormat="1" ht="21" customHeight="1" x14ac:dyDescent="0.25">
      <c r="B15" s="1584"/>
      <c r="D15" s="802" t="s">
        <v>113</v>
      </c>
      <c r="E15" s="803">
        <v>699</v>
      </c>
      <c r="F15" s="804">
        <v>0.26948774197030623</v>
      </c>
      <c r="G15" s="634"/>
      <c r="H15" s="805">
        <v>12227</v>
      </c>
      <c r="I15" s="804">
        <v>4.7139150516036255</v>
      </c>
      <c r="J15" s="634"/>
      <c r="K15" s="805">
        <v>5613</v>
      </c>
      <c r="L15" s="804">
        <v>2.1639981340190686</v>
      </c>
      <c r="M15" s="634"/>
      <c r="N15" s="805">
        <v>5922</v>
      </c>
      <c r="O15" s="804">
        <v>2.2831279083664571</v>
      </c>
      <c r="P15" s="634"/>
      <c r="Q15" s="805">
        <v>9168</v>
      </c>
      <c r="R15" s="804">
        <v>3.53456883888951</v>
      </c>
      <c r="S15" s="634"/>
      <c r="T15" s="805">
        <v>18481</v>
      </c>
      <c r="U15" s="804">
        <v>7.12503999907472</v>
      </c>
      <c r="V15" s="634"/>
      <c r="W15" s="805">
        <v>77519</v>
      </c>
      <c r="X15" s="804">
        <v>29.886152031181929</v>
      </c>
      <c r="Y15" s="634"/>
      <c r="Z15" s="805">
        <v>129752</v>
      </c>
      <c r="AA15" s="804">
        <f t="shared" si="0"/>
        <v>50.023710294894386</v>
      </c>
      <c r="AB15" s="637"/>
      <c r="AC15" s="691">
        <f t="shared" si="1"/>
        <v>259381</v>
      </c>
      <c r="AD15" s="692">
        <f t="shared" si="1"/>
        <v>100</v>
      </c>
      <c r="AF15" s="797"/>
    </row>
    <row r="16" spans="2:32" s="633" customFormat="1" ht="21" customHeight="1" x14ac:dyDescent="0.25">
      <c r="B16" s="1585"/>
      <c r="D16" s="806" t="s">
        <v>68</v>
      </c>
      <c r="E16" s="807">
        <f>SUM(E12:E15)</f>
        <v>2542</v>
      </c>
      <c r="F16" s="808">
        <f t="shared" ref="F16:F21" si="2">E16*100/$AC16</f>
        <v>0.18473850635065869</v>
      </c>
      <c r="G16" s="634"/>
      <c r="H16" s="807">
        <f>SUM(H12:H15)</f>
        <v>49090</v>
      </c>
      <c r="I16" s="808">
        <f t="shared" ref="I16:I21" si="3">H16*100/$AC16</f>
        <v>3.5675898020274723</v>
      </c>
      <c r="J16" s="634"/>
      <c r="K16" s="809">
        <f>SUM(K12:K15)</f>
        <v>28870</v>
      </c>
      <c r="L16" s="810">
        <f t="shared" ref="L16:L21" si="4">K16*100/$AC16</f>
        <v>2.0981119899069696</v>
      </c>
      <c r="M16" s="634"/>
      <c r="N16" s="809">
        <f>SUM(N12:N15)</f>
        <v>37128</v>
      </c>
      <c r="O16" s="810">
        <f t="shared" ref="O16:O21" si="5">N16*100/$AC16</f>
        <v>2.6982577748966388</v>
      </c>
      <c r="P16" s="634"/>
      <c r="Q16" s="809">
        <f>SUM(Q12:Q15)</f>
        <v>46768</v>
      </c>
      <c r="R16" s="810">
        <f t="shared" ref="R16:R21" si="6">Q16*100/$AC16</f>
        <v>3.3988396793893019</v>
      </c>
      <c r="S16" s="634"/>
      <c r="T16" s="809">
        <f>SUM(T12:T15)</f>
        <v>81107</v>
      </c>
      <c r="U16" s="810">
        <f t="shared" ref="U16:U21" si="7">T16*100/$AC16</f>
        <v>5.8944083534944429</v>
      </c>
      <c r="V16" s="634"/>
      <c r="W16" s="809">
        <f>SUM(W12:W15)</f>
        <v>295794</v>
      </c>
      <c r="X16" s="810">
        <f t="shared" ref="X16:X21" si="8">W16*100/$AC16</f>
        <v>21.496672599326018</v>
      </c>
      <c r="Y16" s="634"/>
      <c r="Z16" s="807">
        <f>SUM(Z12:Z15)</f>
        <v>834700</v>
      </c>
      <c r="AA16" s="808">
        <f t="shared" si="0"/>
        <v>60.661381294608496</v>
      </c>
      <c r="AB16" s="637"/>
      <c r="AC16" s="811">
        <f>SUM(AC12:AC15)</f>
        <v>1375999</v>
      </c>
      <c r="AD16" s="812">
        <f t="shared" ref="AD16:AD21" si="9">F16+I16+L16+O16+R16+U16+X16+AA16</f>
        <v>100</v>
      </c>
      <c r="AF16" s="797"/>
    </row>
    <row r="17" spans="2:32" s="633" customFormat="1" ht="21" customHeight="1" x14ac:dyDescent="0.25">
      <c r="B17" s="1583" t="s">
        <v>23</v>
      </c>
      <c r="D17" s="793" t="s">
        <v>31</v>
      </c>
      <c r="E17" s="796">
        <v>812</v>
      </c>
      <c r="F17" s="795">
        <v>0.48635277346861766</v>
      </c>
      <c r="G17" s="634"/>
      <c r="H17" s="796">
        <v>24316</v>
      </c>
      <c r="I17" s="795">
        <v>14.564229112885354</v>
      </c>
      <c r="J17" s="634"/>
      <c r="K17" s="796">
        <v>10391</v>
      </c>
      <c r="L17" s="795">
        <v>6.2237582131926183</v>
      </c>
      <c r="M17" s="634"/>
      <c r="N17" s="796">
        <v>10860</v>
      </c>
      <c r="O17" s="795">
        <v>6.5046688668339749</v>
      </c>
      <c r="P17" s="634"/>
      <c r="Q17" s="796">
        <v>9919</v>
      </c>
      <c r="R17" s="795">
        <v>5.9410506896985451</v>
      </c>
      <c r="S17" s="634"/>
      <c r="T17" s="796">
        <v>13628</v>
      </c>
      <c r="U17" s="795">
        <v>8.1625807842737945</v>
      </c>
      <c r="V17" s="634"/>
      <c r="W17" s="796">
        <v>32069</v>
      </c>
      <c r="X17" s="795">
        <v>19.207939768922536</v>
      </c>
      <c r="Y17" s="634"/>
      <c r="Z17" s="796">
        <v>64962</v>
      </c>
      <c r="AA17" s="795">
        <f t="shared" si="0"/>
        <v>38.909419790724556</v>
      </c>
      <c r="AB17" s="637"/>
      <c r="AC17" s="675">
        <f>E17+H17+K17+N17+Q17+T17+W17+Z17</f>
        <v>166957</v>
      </c>
      <c r="AD17" s="676">
        <f t="shared" si="9"/>
        <v>100</v>
      </c>
      <c r="AF17" s="797"/>
    </row>
    <row r="18" spans="2:32" s="633" customFormat="1" ht="21" customHeight="1" x14ac:dyDescent="0.25">
      <c r="B18" s="1584"/>
      <c r="D18" s="798" t="s">
        <v>49</v>
      </c>
      <c r="E18" s="801">
        <v>1070</v>
      </c>
      <c r="F18" s="800">
        <v>0.42443643171928486</v>
      </c>
      <c r="G18" s="634"/>
      <c r="H18" s="801">
        <v>35261</v>
      </c>
      <c r="I18" s="800">
        <v>13.986965438181032</v>
      </c>
      <c r="J18" s="634"/>
      <c r="K18" s="801">
        <v>13789</v>
      </c>
      <c r="L18" s="800">
        <v>5.4696765953058124</v>
      </c>
      <c r="M18" s="634"/>
      <c r="N18" s="801">
        <v>15560</v>
      </c>
      <c r="O18" s="800">
        <v>6.1721783902355822</v>
      </c>
      <c r="P18" s="634"/>
      <c r="Q18" s="801">
        <v>16145</v>
      </c>
      <c r="R18" s="800">
        <v>6.4042300842129478</v>
      </c>
      <c r="S18" s="634"/>
      <c r="T18" s="801">
        <v>24889</v>
      </c>
      <c r="U18" s="800">
        <v>9.8727087374404494</v>
      </c>
      <c r="V18" s="634"/>
      <c r="W18" s="801">
        <v>52128</v>
      </c>
      <c r="X18" s="800">
        <v>20.677590946413908</v>
      </c>
      <c r="Y18" s="634"/>
      <c r="Z18" s="801">
        <v>93257</v>
      </c>
      <c r="AA18" s="800">
        <f t="shared" si="0"/>
        <v>36.99221337649098</v>
      </c>
      <c r="AB18" s="637"/>
      <c r="AC18" s="683">
        <f>E18+H18+K18+N18+Q18+T18+W18+Z18</f>
        <v>252099</v>
      </c>
      <c r="AD18" s="684">
        <f t="shared" si="9"/>
        <v>100</v>
      </c>
      <c r="AF18" s="797"/>
    </row>
    <row r="19" spans="2:32" s="633" customFormat="1" ht="21" customHeight="1" x14ac:dyDescent="0.25">
      <c r="B19" s="1584"/>
      <c r="D19" s="798" t="s">
        <v>50</v>
      </c>
      <c r="E19" s="801">
        <v>480</v>
      </c>
      <c r="F19" s="800">
        <v>0.1887586366907465</v>
      </c>
      <c r="G19" s="634"/>
      <c r="H19" s="801">
        <v>26391</v>
      </c>
      <c r="I19" s="800">
        <v>10.378185793553106</v>
      </c>
      <c r="J19" s="634"/>
      <c r="K19" s="801">
        <v>14308</v>
      </c>
      <c r="L19" s="800">
        <v>5.6265803620233354</v>
      </c>
      <c r="M19" s="634"/>
      <c r="N19" s="801">
        <v>14906</v>
      </c>
      <c r="O19" s="800">
        <v>5.8617421635672233</v>
      </c>
      <c r="P19" s="634"/>
      <c r="Q19" s="801">
        <v>16991</v>
      </c>
      <c r="R19" s="800">
        <v>6.6816624916926539</v>
      </c>
      <c r="S19" s="634"/>
      <c r="T19" s="801">
        <v>26606</v>
      </c>
      <c r="U19" s="800">
        <v>10.46273393290417</v>
      </c>
      <c r="V19" s="634"/>
      <c r="W19" s="801">
        <v>55280</v>
      </c>
      <c r="X19" s="800">
        <v>21.73870299221764</v>
      </c>
      <c r="Y19" s="634"/>
      <c r="Z19" s="801">
        <v>99331</v>
      </c>
      <c r="AA19" s="800">
        <f t="shared" si="0"/>
        <v>39.061633627351128</v>
      </c>
      <c r="AB19" s="637"/>
      <c r="AC19" s="683">
        <f>E19+H19+K19+N19+Q19+T19+W19+Z19</f>
        <v>254293</v>
      </c>
      <c r="AD19" s="684">
        <f t="shared" si="9"/>
        <v>100</v>
      </c>
      <c r="AF19" s="797"/>
    </row>
    <row r="20" spans="2:32" s="633" customFormat="1" ht="21" customHeight="1" x14ac:dyDescent="0.25">
      <c r="B20" s="1584"/>
      <c r="D20" s="802" t="s">
        <v>113</v>
      </c>
      <c r="E20" s="805">
        <v>838</v>
      </c>
      <c r="F20" s="804">
        <v>0.50396920856386818</v>
      </c>
      <c r="G20" s="634"/>
      <c r="H20" s="805">
        <v>17622</v>
      </c>
      <c r="I20" s="804">
        <v>10.597786865528025</v>
      </c>
      <c r="J20" s="634"/>
      <c r="K20" s="805">
        <v>8973</v>
      </c>
      <c r="L20" s="804">
        <v>5.3963194611498677</v>
      </c>
      <c r="M20" s="634"/>
      <c r="N20" s="805">
        <v>7048</v>
      </c>
      <c r="O20" s="804">
        <v>4.2386336300216501</v>
      </c>
      <c r="P20" s="634"/>
      <c r="Q20" s="805">
        <v>8353</v>
      </c>
      <c r="R20" s="804">
        <v>5.0234544142410389</v>
      </c>
      <c r="S20" s="634"/>
      <c r="T20" s="805">
        <v>15864</v>
      </c>
      <c r="U20" s="804">
        <v>9.5405340389704119</v>
      </c>
      <c r="V20" s="634"/>
      <c r="W20" s="805">
        <v>40455</v>
      </c>
      <c r="X20" s="804">
        <v>24.329444310801058</v>
      </c>
      <c r="Y20" s="634"/>
      <c r="Z20" s="805">
        <v>67127</v>
      </c>
      <c r="AA20" s="804">
        <f t="shared" si="0"/>
        <v>40.369858070724078</v>
      </c>
      <c r="AB20" s="637"/>
      <c r="AC20" s="691">
        <f>E20+H20+K20+N20+Q20+T20+W20+Z20</f>
        <v>166280</v>
      </c>
      <c r="AD20" s="692">
        <f t="shared" si="9"/>
        <v>100</v>
      </c>
      <c r="AF20" s="797"/>
    </row>
    <row r="21" spans="2:32" s="633" customFormat="1" ht="21" customHeight="1" x14ac:dyDescent="0.25">
      <c r="B21" s="1585"/>
      <c r="D21" s="813" t="s">
        <v>68</v>
      </c>
      <c r="E21" s="809">
        <f>SUM(E17:E20)</f>
        <v>3200</v>
      </c>
      <c r="F21" s="810">
        <f t="shared" si="2"/>
        <v>0.38112070926563996</v>
      </c>
      <c r="G21" s="634"/>
      <c r="H21" s="809">
        <f>SUM(H17:H20)</f>
        <v>103590</v>
      </c>
      <c r="I21" s="810">
        <f t="shared" si="3"/>
        <v>12.337591960258639</v>
      </c>
      <c r="J21" s="634"/>
      <c r="K21" s="809">
        <f>SUM(K17:K20)</f>
        <v>47461</v>
      </c>
      <c r="L21" s="810">
        <f t="shared" si="4"/>
        <v>5.6526156195176682</v>
      </c>
      <c r="M21" s="634"/>
      <c r="N21" s="809">
        <f>SUM(N17:N20)</f>
        <v>48374</v>
      </c>
      <c r="O21" s="810">
        <f t="shared" si="5"/>
        <v>5.7613541218800206</v>
      </c>
      <c r="P21" s="634"/>
      <c r="Q21" s="809">
        <f>SUM(Q17:Q20)</f>
        <v>51408</v>
      </c>
      <c r="R21" s="810">
        <f t="shared" si="6"/>
        <v>6.1227041943525053</v>
      </c>
      <c r="S21" s="634"/>
      <c r="T21" s="809">
        <f>SUM(T17:T20)</f>
        <v>80987</v>
      </c>
      <c r="U21" s="810">
        <f t="shared" si="7"/>
        <v>9.64556965040512</v>
      </c>
      <c r="V21" s="634"/>
      <c r="W21" s="809">
        <f>SUM(W17:W20)</f>
        <v>179932</v>
      </c>
      <c r="X21" s="810">
        <f t="shared" si="8"/>
        <v>21.429941081120351</v>
      </c>
      <c r="Y21" s="634"/>
      <c r="Z21" s="809">
        <f>SUM(Z17:Z20)</f>
        <v>324677</v>
      </c>
      <c r="AA21" s="810">
        <f t="shared" si="0"/>
        <v>38.669102663200057</v>
      </c>
      <c r="AB21" s="637"/>
      <c r="AC21" s="811">
        <f>SUM(AC17:AC20)</f>
        <v>839629</v>
      </c>
      <c r="AD21" s="812">
        <f t="shared" si="9"/>
        <v>100</v>
      </c>
      <c r="AF21" s="797"/>
    </row>
    <row r="22" spans="2:32" s="649" customFormat="1" ht="3" customHeight="1" x14ac:dyDescent="0.25">
      <c r="B22" s="644"/>
      <c r="C22" s="645"/>
      <c r="D22" s="637"/>
      <c r="E22" s="814"/>
      <c r="F22" s="815"/>
      <c r="G22" s="637"/>
      <c r="H22" s="646"/>
      <c r="I22" s="647"/>
      <c r="J22" s="637"/>
      <c r="K22" s="646"/>
      <c r="L22" s="647"/>
      <c r="M22" s="637"/>
      <c r="N22" s="646"/>
      <c r="O22" s="647"/>
      <c r="P22" s="637"/>
      <c r="Q22" s="646"/>
      <c r="R22" s="647"/>
      <c r="S22" s="637"/>
      <c r="T22" s="646"/>
      <c r="U22" s="647"/>
      <c r="V22" s="637"/>
      <c r="W22" s="646"/>
      <c r="X22" s="647"/>
      <c r="Y22" s="637"/>
      <c r="Z22" s="646"/>
      <c r="AA22" s="647"/>
      <c r="AB22" s="637"/>
      <c r="AC22" s="646"/>
      <c r="AD22" s="648"/>
    </row>
    <row r="23" spans="2:32" s="645" customFormat="1" ht="18" customHeight="1" x14ac:dyDescent="0.25">
      <c r="B23" s="1586" t="s">
        <v>0</v>
      </c>
      <c r="C23" s="1587"/>
      <c r="D23" s="1588"/>
      <c r="E23" s="816">
        <f>E16+E21</f>
        <v>5742</v>
      </c>
      <c r="F23" s="817">
        <f>E23*100/$AC23</f>
        <v>0.25915902850117439</v>
      </c>
      <c r="G23" s="1265"/>
      <c r="H23" s="664">
        <f>H16+H21</f>
        <v>152680</v>
      </c>
      <c r="I23" s="665">
        <f>H23*100/$AC23</f>
        <v>6.8910484973109201</v>
      </c>
      <c r="J23" s="1265"/>
      <c r="K23" s="664">
        <f>K16+K21</f>
        <v>76331</v>
      </c>
      <c r="L23" s="665">
        <f>K23*100/$AC23</f>
        <v>3.4451180432816337</v>
      </c>
      <c r="M23" s="1265"/>
      <c r="N23" s="664">
        <f>N16+N21</f>
        <v>85502</v>
      </c>
      <c r="O23" s="665">
        <f>N23*100/$AC23</f>
        <v>3.8590413192106254</v>
      </c>
      <c r="P23" s="1265"/>
      <c r="Q23" s="664">
        <f>Q16+Q21</f>
        <v>98176</v>
      </c>
      <c r="R23" s="665">
        <f>Q23*100/$AC23</f>
        <v>4.4310687534188951</v>
      </c>
      <c r="S23" s="1265"/>
      <c r="T23" s="664">
        <f>T16+T21</f>
        <v>162094</v>
      </c>
      <c r="U23" s="665">
        <f>T23*100/$AC23</f>
        <v>7.3159393183332222</v>
      </c>
      <c r="V23" s="1265"/>
      <c r="W23" s="664">
        <f>W16+W21</f>
        <v>475726</v>
      </c>
      <c r="X23" s="665">
        <f>W23*100/$AC23</f>
        <v>21.471384185431852</v>
      </c>
      <c r="Y23" s="1265"/>
      <c r="Z23" s="664">
        <f>Z16+Z21</f>
        <v>1159377</v>
      </c>
      <c r="AA23" s="665">
        <f>Z23*100/$AC23</f>
        <v>52.327240854511679</v>
      </c>
      <c r="AB23" s="1265"/>
      <c r="AC23" s="664">
        <f>AC16+AC21</f>
        <v>2215628</v>
      </c>
      <c r="AD23" s="665">
        <f>F23+I23+L23+O23+R23+U23+X23+AA23</f>
        <v>100</v>
      </c>
    </row>
    <row r="24" spans="2:32" s="631" customFormat="1" ht="5.25" customHeight="1" x14ac:dyDescent="0.25">
      <c r="B24" s="651"/>
      <c r="C24" s="651"/>
      <c r="D24" s="651"/>
      <c r="E24" s="651"/>
      <c r="F24" s="651"/>
      <c r="G24" s="651"/>
      <c r="H24" s="651"/>
      <c r="I24" s="651"/>
      <c r="J24" s="651"/>
      <c r="K24" s="651"/>
      <c r="L24" s="651"/>
      <c r="M24" s="651"/>
      <c r="N24" s="651"/>
      <c r="O24" s="652"/>
      <c r="P24" s="652"/>
    </row>
    <row r="25" spans="2:32" s="631" customFormat="1" ht="5.25" customHeight="1" x14ac:dyDescent="0.25">
      <c r="B25" s="651"/>
      <c r="C25" s="651"/>
      <c r="D25" s="651"/>
      <c r="E25" s="651"/>
      <c r="F25" s="651"/>
      <c r="G25" s="651"/>
      <c r="H25" s="651"/>
      <c r="I25" s="651"/>
      <c r="J25" s="651"/>
      <c r="K25" s="651"/>
      <c r="L25" s="651"/>
      <c r="M25" s="651"/>
      <c r="N25" s="651"/>
      <c r="O25" s="652"/>
      <c r="P25" s="652"/>
    </row>
    <row r="26" spans="2:32" s="631" customFormat="1" ht="12.75" customHeight="1" x14ac:dyDescent="0.25">
      <c r="B26" s="652"/>
      <c r="C26" s="652"/>
      <c r="D26" s="652"/>
      <c r="E26" s="652"/>
      <c r="F26" s="652"/>
      <c r="G26" s="652"/>
      <c r="H26" s="652"/>
      <c r="I26" s="652"/>
      <c r="J26" s="652"/>
      <c r="K26" s="652"/>
      <c r="L26" s="652"/>
      <c r="M26" s="652"/>
      <c r="N26" s="652"/>
      <c r="O26" s="652"/>
      <c r="P26" s="652"/>
    </row>
    <row r="27" spans="2:32" s="649" customFormat="1" ht="24.75" customHeight="1" x14ac:dyDescent="0.25">
      <c r="B27" s="653"/>
      <c r="C27" s="653"/>
      <c r="D27" s="653"/>
      <c r="E27" s="653" t="s">
        <v>114</v>
      </c>
      <c r="F27" s="653" t="s">
        <v>21</v>
      </c>
      <c r="G27" s="653"/>
      <c r="H27" s="653" t="s">
        <v>20</v>
      </c>
      <c r="I27" s="653" t="s">
        <v>19</v>
      </c>
      <c r="J27" s="653"/>
      <c r="K27" s="653" t="s">
        <v>18</v>
      </c>
      <c r="L27" s="653" t="s">
        <v>17</v>
      </c>
      <c r="M27" s="653"/>
      <c r="N27" s="653" t="s">
        <v>16</v>
      </c>
      <c r="O27" s="653" t="s">
        <v>15</v>
      </c>
      <c r="P27" s="653"/>
    </row>
    <row r="28" spans="2:32" s="649" customFormat="1" x14ac:dyDescent="0.25">
      <c r="B28" s="654"/>
      <c r="C28" s="654"/>
      <c r="D28" s="654"/>
      <c r="E28" s="654" t="e">
        <f>#REF!</f>
        <v>#REF!</v>
      </c>
      <c r="F28" s="655" t="e">
        <f>#REF!</f>
        <v>#REF!</v>
      </c>
      <c r="G28" s="655"/>
      <c r="H28" s="655" t="e">
        <f>#REF!</f>
        <v>#REF!</v>
      </c>
      <c r="I28" s="655" t="e">
        <f>#REF!</f>
        <v>#REF!</v>
      </c>
      <c r="J28" s="655"/>
      <c r="K28" s="655" t="e">
        <f>#REF!</f>
        <v>#REF!</v>
      </c>
      <c r="L28" s="655" t="e">
        <f>#REF!</f>
        <v>#REF!</v>
      </c>
      <c r="M28" s="655"/>
      <c r="N28" s="655" t="e">
        <f>#REF!</f>
        <v>#REF!</v>
      </c>
      <c r="O28" s="655" t="e">
        <f>#REF!</f>
        <v>#REF!</v>
      </c>
      <c r="P28" s="655"/>
    </row>
    <row r="29" spans="2:32" s="631" customFormat="1" x14ac:dyDescent="0.25">
      <c r="B29" s="652"/>
      <c r="C29" s="652"/>
      <c r="D29" s="652"/>
      <c r="E29" s="652"/>
      <c r="F29" s="652"/>
      <c r="G29" s="652"/>
      <c r="H29" s="652"/>
      <c r="I29" s="652"/>
      <c r="J29" s="652"/>
      <c r="K29" s="652"/>
      <c r="L29" s="652"/>
      <c r="M29" s="652"/>
      <c r="N29" s="652"/>
      <c r="O29" s="652"/>
      <c r="P29" s="652"/>
    </row>
    <row r="30" spans="2:32" s="631" customFormat="1" x14ac:dyDescent="0.25">
      <c r="B30" s="652"/>
      <c r="C30" s="652"/>
      <c r="D30" s="652"/>
      <c r="E30" s="652"/>
      <c r="F30" s="652"/>
      <c r="G30" s="652"/>
      <c r="H30" s="652"/>
      <c r="I30" s="652"/>
      <c r="J30" s="652"/>
      <c r="K30" s="652"/>
      <c r="L30" s="652"/>
      <c r="M30" s="652"/>
      <c r="N30" s="652"/>
      <c r="O30" s="652"/>
      <c r="P30" s="652"/>
    </row>
    <row r="31" spans="2:32" s="631" customFormat="1" x14ac:dyDescent="0.25">
      <c r="B31" s="652"/>
      <c r="C31" s="652"/>
      <c r="D31" s="652"/>
      <c r="E31" s="652"/>
      <c r="F31" s="652"/>
      <c r="G31" s="652"/>
      <c r="H31" s="652"/>
      <c r="I31" s="652"/>
      <c r="J31" s="652"/>
      <c r="K31" s="652"/>
      <c r="L31" s="652"/>
      <c r="M31" s="652"/>
      <c r="N31" s="652"/>
      <c r="O31" s="652"/>
      <c r="P31" s="652"/>
    </row>
    <row r="32" spans="2:32" s="631" customFormat="1" x14ac:dyDescent="0.25">
      <c r="B32" s="652"/>
      <c r="C32" s="652"/>
      <c r="D32" s="652"/>
      <c r="E32" s="652"/>
      <c r="F32" s="652"/>
      <c r="G32" s="652"/>
      <c r="H32" s="652"/>
      <c r="I32" s="652"/>
      <c r="J32" s="652"/>
      <c r="K32" s="652"/>
      <c r="L32" s="652"/>
      <c r="M32" s="652"/>
      <c r="N32" s="652"/>
      <c r="O32" s="652"/>
      <c r="P32" s="652"/>
    </row>
    <row r="33" spans="2:16" s="631" customForma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c r="B35" s="652"/>
      <c r="C35" s="652"/>
      <c r="D35" s="652"/>
      <c r="E35" s="652"/>
      <c r="F35" s="652"/>
      <c r="G35" s="652"/>
      <c r="H35" s="652"/>
      <c r="I35" s="652"/>
      <c r="J35" s="652"/>
      <c r="K35" s="652"/>
      <c r="L35" s="652"/>
      <c r="M35" s="652"/>
      <c r="N35" s="652"/>
      <c r="O35" s="652"/>
      <c r="P35" s="652"/>
    </row>
    <row r="36" spans="2:16" s="631" customFormat="1" x14ac:dyDescent="0.25">
      <c r="B36" s="652"/>
      <c r="C36" s="652"/>
      <c r="D36" s="652"/>
      <c r="E36" s="652"/>
      <c r="F36" s="652"/>
      <c r="G36" s="652"/>
      <c r="H36" s="652"/>
      <c r="I36" s="652"/>
      <c r="J36" s="652"/>
      <c r="K36" s="652"/>
      <c r="L36" s="652"/>
      <c r="M36" s="652"/>
      <c r="N36" s="652"/>
      <c r="O36" s="652"/>
      <c r="P36" s="652"/>
    </row>
    <row r="37" spans="2:16" s="631" customFormat="1" ht="15" customHeight="1" x14ac:dyDescent="0.25">
      <c r="C37" s="1541" t="s">
        <v>14</v>
      </c>
      <c r="D37" s="1541"/>
      <c r="E37" s="1541"/>
      <c r="F37" s="1541"/>
      <c r="G37" s="1541"/>
      <c r="H37" s="1541"/>
      <c r="I37" s="1541"/>
      <c r="J37" s="1541"/>
      <c r="K37" s="1541"/>
      <c r="L37" s="1541"/>
      <c r="M37" s="652"/>
      <c r="N37" s="652"/>
      <c r="O37" s="652"/>
      <c r="P37" s="652"/>
    </row>
    <row r="38" spans="2:16" s="631" customFormat="1" x14ac:dyDescent="0.25">
      <c r="L38" s="652"/>
      <c r="M38" s="652"/>
      <c r="N38" s="652"/>
      <c r="O38" s="652"/>
      <c r="P38" s="652"/>
    </row>
    <row r="39" spans="2:16" s="631" customFormat="1" x14ac:dyDescent="0.25">
      <c r="B39" s="652"/>
      <c r="C39" s="652"/>
      <c r="D39" s="652"/>
      <c r="E39" s="652"/>
      <c r="F39" s="652"/>
      <c r="G39" s="652"/>
      <c r="H39" s="652"/>
      <c r="I39" s="652"/>
      <c r="J39" s="652"/>
      <c r="K39" s="652"/>
      <c r="L39" s="652"/>
      <c r="M39" s="652"/>
      <c r="N39" s="652"/>
      <c r="O39" s="652"/>
      <c r="P39" s="652"/>
    </row>
    <row r="40" spans="2:16" s="631" customFormat="1" ht="5.25" customHeight="1" x14ac:dyDescent="0.25">
      <c r="B40" s="652"/>
      <c r="C40" s="652"/>
      <c r="D40" s="652"/>
      <c r="E40" s="652"/>
      <c r="F40" s="652"/>
      <c r="G40" s="652"/>
      <c r="H40" s="652"/>
      <c r="I40" s="652"/>
      <c r="J40" s="652"/>
      <c r="K40" s="652"/>
      <c r="L40" s="652"/>
      <c r="M40" s="652"/>
      <c r="N40" s="652"/>
      <c r="O40" s="652"/>
      <c r="P40" s="652"/>
    </row>
    <row r="41" spans="2:16" s="631" customFormat="1" ht="5.25" customHeight="1" x14ac:dyDescent="0.25">
      <c r="B41" s="652"/>
      <c r="C41" s="652"/>
      <c r="D41" s="652"/>
      <c r="E41" s="652"/>
      <c r="F41" s="652"/>
      <c r="G41" s="652"/>
      <c r="H41" s="652"/>
      <c r="I41" s="652"/>
      <c r="J41" s="652"/>
      <c r="K41" s="652"/>
      <c r="L41" s="652"/>
      <c r="M41" s="652"/>
      <c r="N41" s="652"/>
      <c r="O41" s="652"/>
      <c r="P41" s="652"/>
    </row>
    <row r="42" spans="2:16" s="631" customFormat="1" ht="16.5" customHeight="1" x14ac:dyDescent="0.25">
      <c r="B42" s="652"/>
      <c r="C42" s="652"/>
      <c r="D42" s="652"/>
      <c r="E42" s="652"/>
      <c r="F42" s="652"/>
      <c r="G42" s="652"/>
      <c r="H42" s="652"/>
      <c r="I42" s="652"/>
      <c r="J42" s="652"/>
      <c r="K42" s="652"/>
      <c r="L42" s="652"/>
      <c r="M42" s="652"/>
      <c r="N42" s="652"/>
      <c r="O42" s="652"/>
      <c r="P42" s="652"/>
    </row>
    <row r="43" spans="2:16" s="631" customFormat="1" x14ac:dyDescent="0.25">
      <c r="B43" s="652"/>
      <c r="C43" s="652"/>
      <c r="D43" s="652"/>
      <c r="E43" s="652"/>
      <c r="F43" s="652"/>
      <c r="G43" s="652"/>
      <c r="H43" s="652"/>
      <c r="I43" s="652"/>
      <c r="J43" s="652"/>
      <c r="K43" s="652"/>
      <c r="L43" s="652"/>
      <c r="M43" s="652"/>
      <c r="N43" s="652"/>
      <c r="O43" s="652"/>
      <c r="P43" s="652"/>
    </row>
    <row r="44" spans="2:16" s="631" customFormat="1" x14ac:dyDescent="0.25"/>
    <row r="45" spans="2:16" s="650" customFormat="1" x14ac:dyDescent="0.25"/>
    <row r="46" spans="2:16" s="657" customFormat="1" ht="12.75" customHeight="1" x14ac:dyDescent="0.25">
      <c r="B46" s="1551"/>
      <c r="C46" s="1551"/>
      <c r="D46" s="1551"/>
      <c r="E46" s="1551"/>
      <c r="F46" s="1551"/>
      <c r="G46" s="1551"/>
      <c r="H46" s="1551"/>
      <c r="I46" s="1551"/>
      <c r="J46" s="1551"/>
      <c r="K46" s="1551"/>
      <c r="L46" s="1551"/>
      <c r="M46" s="1551"/>
      <c r="N46" s="1551"/>
      <c r="O46" s="1551"/>
      <c r="P46" s="656"/>
    </row>
  </sheetData>
  <mergeCells count="21">
    <mergeCell ref="B46:O46"/>
    <mergeCell ref="N9:O9"/>
    <mergeCell ref="Q9:R9"/>
    <mergeCell ref="T9:U9"/>
    <mergeCell ref="W9:X9"/>
    <mergeCell ref="C37:L37"/>
    <mergeCell ref="D8:D10"/>
    <mergeCell ref="B12:B16"/>
    <mergeCell ref="B17:B21"/>
    <mergeCell ref="B23:D23"/>
    <mergeCell ref="B3:K3"/>
    <mergeCell ref="B4:AD4"/>
    <mergeCell ref="B5:AD5"/>
    <mergeCell ref="B6:AC6"/>
    <mergeCell ref="B8:B10"/>
    <mergeCell ref="E8:AA8"/>
    <mergeCell ref="AC8:AD9"/>
    <mergeCell ref="E9:F9"/>
    <mergeCell ref="H9:I9"/>
    <mergeCell ref="K9:L9"/>
    <mergeCell ref="Z9:AA9"/>
  </mergeCells>
  <printOptions horizontalCentered="1"/>
  <pageMargins left="0" right="0" top="0.43307086614173229" bottom="0.43307086614173229" header="0" footer="0"/>
  <pageSetup paperSize="9" scale="84"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23" t="s">
        <v>36</v>
      </c>
      <c r="G1" s="23" t="s">
        <v>21</v>
      </c>
      <c r="I1" s="23" t="s">
        <v>20</v>
      </c>
      <c r="K1" s="23" t="s">
        <v>19</v>
      </c>
      <c r="M1" s="23" t="s">
        <v>18</v>
      </c>
      <c r="O1" s="23" t="s">
        <v>17</v>
      </c>
      <c r="Q1" s="23" t="s">
        <v>16</v>
      </c>
      <c r="S1" s="23" t="s">
        <v>15</v>
      </c>
    </row>
    <row r="2" spans="2:30" s="2" customFormat="1" ht="14" x14ac:dyDescent="0.25">
      <c r="B2" s="6"/>
      <c r="C2" s="13"/>
      <c r="D2" s="13"/>
      <c r="T2" s="13"/>
    </row>
    <row r="3" spans="2:30" s="11" customFormat="1" ht="47.25" customHeight="1" x14ac:dyDescent="0.3">
      <c r="B3" s="1594"/>
      <c r="C3" s="1594"/>
      <c r="D3" s="1594"/>
      <c r="E3" s="1594"/>
      <c r="F3" s="1594"/>
      <c r="G3" s="1594"/>
      <c r="H3" s="1594"/>
      <c r="I3" s="1594"/>
      <c r="J3" s="12"/>
      <c r="Q3" s="16"/>
    </row>
    <row r="4" spans="2:30" s="4" customFormat="1" ht="2.25" customHeight="1" x14ac:dyDescent="0.25">
      <c r="B4" s="1595"/>
      <c r="C4" s="1595"/>
      <c r="D4" s="1595"/>
      <c r="E4" s="1595"/>
      <c r="F4" s="1595"/>
      <c r="G4" s="1595"/>
      <c r="H4" s="1595"/>
      <c r="I4" s="1595"/>
      <c r="J4" s="1595"/>
      <c r="K4" s="1595"/>
      <c r="L4" s="1595"/>
      <c r="M4" s="1595"/>
      <c r="N4" s="1595"/>
      <c r="O4" s="1595"/>
      <c r="P4" s="1595"/>
      <c r="Q4" s="1595"/>
      <c r="R4" s="1595"/>
      <c r="S4" s="1595"/>
      <c r="T4" s="1595"/>
    </row>
    <row r="5" spans="2:30" s="738" customFormat="1" ht="16.5" customHeight="1" x14ac:dyDescent="0.25">
      <c r="B5" s="1544" t="s">
        <v>410</v>
      </c>
      <c r="C5" s="1544"/>
      <c r="D5" s="1544"/>
      <c r="E5" s="1544"/>
      <c r="F5" s="1544"/>
      <c r="G5" s="1544"/>
      <c r="H5" s="1544"/>
      <c r="I5" s="1544"/>
      <c r="J5" s="1544"/>
      <c r="K5" s="1544"/>
      <c r="L5" s="1544"/>
      <c r="M5" s="1544"/>
      <c r="N5" s="1544"/>
      <c r="O5" s="1544"/>
      <c r="P5" s="1544"/>
      <c r="Q5" s="1544"/>
      <c r="R5" s="1544"/>
      <c r="S5" s="1544"/>
      <c r="T5" s="1544"/>
      <c r="U5" s="1544"/>
      <c r="V5" s="1544"/>
      <c r="W5" s="1544"/>
      <c r="X5" s="1544"/>
      <c r="Y5" s="1544"/>
      <c r="Z5" s="1544"/>
      <c r="AA5" s="1544"/>
      <c r="AB5" s="1544"/>
      <c r="AC5" s="712"/>
    </row>
    <row r="6" spans="2:30" s="738" customFormat="1" ht="14.25" customHeight="1" x14ac:dyDescent="0.25">
      <c r="B6" s="1481" t="str">
        <f>porsaad!$B$6</f>
        <v>Situación a 28 de febrero de 2026</v>
      </c>
      <c r="C6" s="1481"/>
      <c r="D6" s="1481"/>
      <c r="E6" s="1481"/>
      <c r="F6" s="1481"/>
      <c r="G6" s="1481"/>
      <c r="H6" s="1481"/>
      <c r="I6" s="1481"/>
      <c r="J6" s="1481"/>
      <c r="K6" s="1481"/>
      <c r="L6" s="1481"/>
      <c r="M6" s="1481"/>
      <c r="N6" s="1481"/>
      <c r="O6" s="1481"/>
      <c r="P6" s="1481"/>
      <c r="Q6" s="1481"/>
      <c r="R6" s="1481"/>
      <c r="S6" s="1481"/>
      <c r="T6" s="1481"/>
      <c r="U6" s="1481"/>
      <c r="V6" s="1481"/>
      <c r="W6" s="1481"/>
      <c r="X6" s="1481"/>
      <c r="Y6" s="1481"/>
      <c r="Z6" s="1481"/>
      <c r="AA6" s="1481"/>
      <c r="AB6" s="1481"/>
      <c r="AC6" s="1481"/>
    </row>
    <row r="7" spans="2:30" s="133" customFormat="1" ht="5.25" customHeight="1" x14ac:dyDescent="0.25"/>
    <row r="8" spans="2:30" s="134" customFormat="1" ht="21.75" customHeight="1" x14ac:dyDescent="0.25">
      <c r="B8" s="1590" t="s">
        <v>27</v>
      </c>
      <c r="D8" s="1590" t="s">
        <v>112</v>
      </c>
      <c r="E8" s="1590" t="s">
        <v>26</v>
      </c>
      <c r="F8" s="1590"/>
      <c r="G8" s="1590"/>
      <c r="H8" s="1590"/>
      <c r="I8" s="1590"/>
      <c r="J8" s="1590"/>
      <c r="K8" s="1590"/>
      <c r="L8" s="1590"/>
      <c r="M8" s="1590"/>
      <c r="N8" s="1590"/>
      <c r="O8" s="1590"/>
      <c r="P8" s="1590"/>
      <c r="Q8" s="1590"/>
      <c r="R8" s="1590"/>
      <c r="S8" s="1590"/>
    </row>
    <row r="9" spans="2:30" s="134" customFormat="1" ht="21.75" customHeight="1" x14ac:dyDescent="0.25">
      <c r="B9" s="1590"/>
      <c r="D9" s="1590"/>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5">
      <c r="B10" s="1590"/>
      <c r="D10" s="1590"/>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5">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5">
      <c r="B12" s="1589" t="s">
        <v>24</v>
      </c>
      <c r="D12" s="141" t="s">
        <v>31</v>
      </c>
      <c r="E12" s="142">
        <f>'36perfresol'!E12</f>
        <v>597</v>
      </c>
      <c r="F12" s="141"/>
      <c r="G12" s="142">
        <f>'36perfresol'!H12</f>
        <v>11147</v>
      </c>
      <c r="H12" s="141"/>
      <c r="I12" s="142">
        <f>'36perfresol'!K12</f>
        <v>6427</v>
      </c>
      <c r="J12" s="141"/>
      <c r="K12" s="142">
        <f>'36perfresol'!N12</f>
        <v>8782</v>
      </c>
      <c r="L12" s="141"/>
      <c r="M12" s="142">
        <f>'36perfresol'!Q12</f>
        <v>8702</v>
      </c>
      <c r="N12" s="141"/>
      <c r="O12" s="142">
        <f>'36perfresol'!T12</f>
        <v>12221</v>
      </c>
      <c r="P12" s="141"/>
      <c r="Q12" s="142">
        <f>'36perfresol'!W12</f>
        <v>41959</v>
      </c>
      <c r="R12" s="141"/>
      <c r="S12" s="142">
        <f>'36perfresol'!Z12</f>
        <v>196699</v>
      </c>
      <c r="T12" s="143"/>
      <c r="V12" s="144">
        <f>E12/E$16</f>
        <v>0.23485444531864674</v>
      </c>
      <c r="W12" s="144">
        <f>G12/G$16</f>
        <v>0.22707272356895497</v>
      </c>
      <c r="X12" s="144">
        <f>I12/I$16</f>
        <v>0.22261863526151715</v>
      </c>
      <c r="Y12" s="144">
        <f>K12/K$16</f>
        <v>0.23653307476836888</v>
      </c>
      <c r="Z12" s="144">
        <f>M12/M$16</f>
        <v>0.1860673965104345</v>
      </c>
      <c r="AA12" s="144">
        <f>O12/O$16</f>
        <v>0.15067750009247044</v>
      </c>
      <c r="AB12" s="144">
        <f>Q12/Q$16</f>
        <v>0.14185209977213872</v>
      </c>
      <c r="AC12" s="144">
        <f>S12/S$16</f>
        <v>0.23565233017850726</v>
      </c>
      <c r="AD12" s="144"/>
    </row>
    <row r="13" spans="2:30" s="140" customFormat="1" ht="21" customHeight="1" x14ac:dyDescent="0.25">
      <c r="B13" s="1589"/>
      <c r="D13" s="141" t="s">
        <v>49</v>
      </c>
      <c r="E13" s="142">
        <f>'36perfresol'!E13</f>
        <v>857</v>
      </c>
      <c r="F13" s="141"/>
      <c r="G13" s="142">
        <f>'36perfresol'!H13</f>
        <v>14137</v>
      </c>
      <c r="H13" s="141"/>
      <c r="I13" s="142">
        <f>'36perfresol'!K13</f>
        <v>8513</v>
      </c>
      <c r="J13" s="141"/>
      <c r="K13" s="142">
        <f>'36perfresol'!N13</f>
        <v>11800</v>
      </c>
      <c r="L13" s="141"/>
      <c r="M13" s="142">
        <f>'36perfresol'!Q13</f>
        <v>13749</v>
      </c>
      <c r="N13" s="141"/>
      <c r="O13" s="142">
        <f>'36perfresol'!T13</f>
        <v>23077</v>
      </c>
      <c r="P13" s="141"/>
      <c r="Q13" s="142">
        <f>'36perfresol'!W13</f>
        <v>75238</v>
      </c>
      <c r="R13" s="141"/>
      <c r="S13" s="142">
        <f>'36perfresol'!Z13</f>
        <v>261606</v>
      </c>
      <c r="T13" s="143"/>
      <c r="V13" s="144">
        <f>E13/E$16</f>
        <v>0.33713611329661686</v>
      </c>
      <c r="W13" s="144">
        <f>G13/G$16</f>
        <v>0.28798125891220205</v>
      </c>
      <c r="X13" s="144">
        <f>I13/I$16</f>
        <v>0.29487357118115692</v>
      </c>
      <c r="Y13" s="144">
        <f>K13/K$16</f>
        <v>0.31781943546649427</v>
      </c>
      <c r="Z13" s="144">
        <f>M13/M$16</f>
        <v>0.29398306534382485</v>
      </c>
      <c r="AA13" s="144">
        <f>O13/O$16</f>
        <v>0.28452538005350958</v>
      </c>
      <c r="AB13" s="144">
        <f>Q13/Q$16</f>
        <v>0.25435945286246509</v>
      </c>
      <c r="AC13" s="144">
        <f>S13/S$16</f>
        <v>0.31341320234814901</v>
      </c>
      <c r="AD13" s="144"/>
    </row>
    <row r="14" spans="2:30" s="140" customFormat="1" ht="21" customHeight="1" x14ac:dyDescent="0.25">
      <c r="B14" s="1589"/>
      <c r="D14" s="141" t="s">
        <v>50</v>
      </c>
      <c r="E14" s="142">
        <f>'36perfresol'!E14</f>
        <v>389</v>
      </c>
      <c r="F14" s="141"/>
      <c r="G14" s="142">
        <f>'36perfresol'!H14</f>
        <v>11579</v>
      </c>
      <c r="H14" s="141"/>
      <c r="I14" s="142">
        <f>'36perfresol'!K14</f>
        <v>8317</v>
      </c>
      <c r="J14" s="141"/>
      <c r="K14" s="142">
        <f>'36perfresol'!N14</f>
        <v>10624</v>
      </c>
      <c r="L14" s="141"/>
      <c r="M14" s="142">
        <f>'36perfresol'!Q14</f>
        <v>15149</v>
      </c>
      <c r="N14" s="141"/>
      <c r="O14" s="142">
        <f>'36perfresol'!T14</f>
        <v>27328</v>
      </c>
      <c r="P14" s="141"/>
      <c r="Q14" s="142">
        <f>'36perfresol'!W14</f>
        <v>101078</v>
      </c>
      <c r="R14" s="141"/>
      <c r="S14" s="142">
        <f>'36perfresol'!Z14</f>
        <v>246643</v>
      </c>
      <c r="T14" s="143"/>
      <c r="V14" s="144">
        <f>E14/E$16</f>
        <v>0.15302911093627064</v>
      </c>
      <c r="W14" s="144">
        <f>G14/G$16</f>
        <v>0.23587288653493582</v>
      </c>
      <c r="X14" s="144">
        <f>I14/I$16</f>
        <v>0.2880845167994458</v>
      </c>
      <c r="Y14" s="144">
        <f>K14/K$16</f>
        <v>0.28614522732169789</v>
      </c>
      <c r="Z14" s="144">
        <f>M14/M$16</f>
        <v>0.32391806363325348</v>
      </c>
      <c r="AA14" s="144">
        <f>O14/O$16</f>
        <v>0.33693762560568136</v>
      </c>
      <c r="AB14" s="144">
        <f>Q14/Q$16</f>
        <v>0.34171754667099402</v>
      </c>
      <c r="AC14" s="144">
        <f>S14/S$16</f>
        <v>0.29548700131783873</v>
      </c>
      <c r="AD14" s="144"/>
    </row>
    <row r="15" spans="2:30" s="140" customFormat="1" ht="21" customHeight="1" x14ac:dyDescent="0.25">
      <c r="B15" s="1589"/>
      <c r="D15" s="141" t="s">
        <v>113</v>
      </c>
      <c r="E15" s="142">
        <f>'36perfresol'!E15</f>
        <v>699</v>
      </c>
      <c r="F15" s="141"/>
      <c r="G15" s="142">
        <f>'36perfresol'!H15</f>
        <v>12227</v>
      </c>
      <c r="H15" s="141"/>
      <c r="I15" s="142">
        <f>'36perfresol'!K15</f>
        <v>5613</v>
      </c>
      <c r="J15" s="141"/>
      <c r="K15" s="142">
        <f>'36perfresol'!N15</f>
        <v>5922</v>
      </c>
      <c r="L15" s="141"/>
      <c r="M15" s="142">
        <f>'36perfresol'!Q15</f>
        <v>9168</v>
      </c>
      <c r="N15" s="141"/>
      <c r="O15" s="142">
        <f>'36perfresol'!T15</f>
        <v>18481</v>
      </c>
      <c r="P15" s="141"/>
      <c r="Q15" s="142">
        <f>'36perfresol'!W15</f>
        <v>77519</v>
      </c>
      <c r="R15" s="141"/>
      <c r="S15" s="142">
        <f>'36perfresol'!Z15</f>
        <v>129752</v>
      </c>
      <c r="T15" s="143"/>
      <c r="V15" s="144">
        <f>E15/E$16</f>
        <v>0.27498033044846576</v>
      </c>
      <c r="W15" s="144">
        <f>G15/G$16</f>
        <v>0.2490731309839071</v>
      </c>
      <c r="X15" s="144">
        <f>I15/I$16</f>
        <v>0.19442327675788015</v>
      </c>
      <c r="Y15" s="144">
        <f>K15/K$16</f>
        <v>0.1595022624434389</v>
      </c>
      <c r="Z15" s="144">
        <f>M15/M$16</f>
        <v>0.19603147451248717</v>
      </c>
      <c r="AA15" s="144">
        <f>O15/O$16</f>
        <v>0.22785949424833862</v>
      </c>
      <c r="AB15" s="144">
        <f>Q15/Q$16</f>
        <v>0.2620709006944022</v>
      </c>
      <c r="AC15" s="144">
        <f>S15/S$16</f>
        <v>0.15544746615550498</v>
      </c>
      <c r="AD15" s="144"/>
    </row>
    <row r="16" spans="2:30" s="140" customFormat="1" ht="21" customHeight="1" x14ac:dyDescent="0.25">
      <c r="B16" s="1589"/>
      <c r="D16" s="145" t="s">
        <v>68</v>
      </c>
      <c r="E16" s="142">
        <f>SUM(E12:E15)</f>
        <v>2542</v>
      </c>
      <c r="F16" s="141"/>
      <c r="G16" s="142">
        <f>SUM(G12:G15)</f>
        <v>49090</v>
      </c>
      <c r="H16" s="141"/>
      <c r="I16" s="142">
        <f>SUM(I12:I15)</f>
        <v>28870</v>
      </c>
      <c r="J16" s="141"/>
      <c r="K16" s="142">
        <f>SUM(K12:K15)</f>
        <v>37128</v>
      </c>
      <c r="L16" s="141"/>
      <c r="M16" s="142">
        <f>SUM(M12:M15)</f>
        <v>46768</v>
      </c>
      <c r="N16" s="141"/>
      <c r="O16" s="142">
        <f>SUM(O12:O15)</f>
        <v>81107</v>
      </c>
      <c r="P16" s="141"/>
      <c r="Q16" s="142">
        <f>SUM(Q12:Q15)</f>
        <v>295794</v>
      </c>
      <c r="R16" s="141"/>
      <c r="S16" s="142">
        <f>SUM(S12:S15)</f>
        <v>834700</v>
      </c>
      <c r="T16" s="143"/>
      <c r="V16" s="144"/>
    </row>
    <row r="17" spans="2:29" s="140" customFormat="1" ht="21" customHeight="1" x14ac:dyDescent="0.25">
      <c r="B17" s="1589" t="s">
        <v>23</v>
      </c>
      <c r="D17" s="141" t="s">
        <v>31</v>
      </c>
      <c r="E17" s="142">
        <f>'36perfresol'!E17</f>
        <v>812</v>
      </c>
      <c r="F17" s="141"/>
      <c r="G17" s="142">
        <f>'36perfresol'!H17</f>
        <v>24316</v>
      </c>
      <c r="H17" s="141"/>
      <c r="I17" s="142">
        <f>'36perfresol'!K17</f>
        <v>10391</v>
      </c>
      <c r="J17" s="141"/>
      <c r="K17" s="142">
        <f>'36perfresol'!N17</f>
        <v>10860</v>
      </c>
      <c r="L17" s="141"/>
      <c r="M17" s="142">
        <f>'36perfresol'!Q17</f>
        <v>9919</v>
      </c>
      <c r="N17" s="141"/>
      <c r="O17" s="142">
        <f>'36perfresol'!T17</f>
        <v>13628</v>
      </c>
      <c r="P17" s="141"/>
      <c r="Q17" s="142">
        <f>'36perfresol'!W17</f>
        <v>32069</v>
      </c>
      <c r="R17" s="141"/>
      <c r="S17" s="142">
        <f>'36perfresol'!Z17</f>
        <v>64962</v>
      </c>
      <c r="T17" s="143"/>
      <c r="V17" s="144">
        <f>E17/E$21</f>
        <v>0.25374999999999998</v>
      </c>
      <c r="W17" s="144">
        <f>G17/G$21</f>
        <v>0.23473308234385559</v>
      </c>
      <c r="X17" s="144">
        <f>I17/I$21</f>
        <v>0.21893765407387117</v>
      </c>
      <c r="Y17" s="144">
        <f>K17/K$21</f>
        <v>0.22450076487369247</v>
      </c>
      <c r="Z17" s="144">
        <f>M17/M$21</f>
        <v>0.19294662309368191</v>
      </c>
      <c r="AA17" s="144">
        <f>O17/O$21</f>
        <v>0.16827392050576018</v>
      </c>
      <c r="AB17" s="144">
        <f>Q17/Q$21</f>
        <v>0.17822844185581219</v>
      </c>
      <c r="AC17" s="144">
        <f>S17/S$21</f>
        <v>0.20008192757725371</v>
      </c>
    </row>
    <row r="18" spans="2:29" s="140" customFormat="1" ht="21" customHeight="1" x14ac:dyDescent="0.25">
      <c r="B18" s="1589"/>
      <c r="D18" s="141" t="s">
        <v>49</v>
      </c>
      <c r="E18" s="142">
        <f>'36perfresol'!E18</f>
        <v>1070</v>
      </c>
      <c r="F18" s="141"/>
      <c r="G18" s="142">
        <f>'36perfresol'!H18</f>
        <v>35261</v>
      </c>
      <c r="H18" s="141"/>
      <c r="I18" s="142">
        <f>'36perfresol'!K18</f>
        <v>13789</v>
      </c>
      <c r="J18" s="141"/>
      <c r="K18" s="142">
        <f>'36perfresol'!N18</f>
        <v>15560</v>
      </c>
      <c r="L18" s="141"/>
      <c r="M18" s="142">
        <f>'36perfresol'!Q18</f>
        <v>16145</v>
      </c>
      <c r="N18" s="141"/>
      <c r="O18" s="142">
        <f>'36perfresol'!T18</f>
        <v>24889</v>
      </c>
      <c r="P18" s="141"/>
      <c r="Q18" s="142">
        <f>'36perfresol'!W18</f>
        <v>52128</v>
      </c>
      <c r="R18" s="141"/>
      <c r="S18" s="142">
        <f>'36perfresol'!Z18</f>
        <v>93257</v>
      </c>
      <c r="T18" s="143"/>
      <c r="V18" s="144">
        <f>E18/E$21</f>
        <v>0.33437499999999998</v>
      </c>
      <c r="W18" s="144">
        <f>G18/G$21</f>
        <v>0.34038999903465583</v>
      </c>
      <c r="X18" s="144">
        <f>I18/I$21</f>
        <v>0.29053327995617456</v>
      </c>
      <c r="Y18" s="144">
        <f>K18/K$21</f>
        <v>0.32166039608053915</v>
      </c>
      <c r="Z18" s="144">
        <f>M18/M$21</f>
        <v>0.31405617802676628</v>
      </c>
      <c r="AA18" s="144">
        <f>O18/O$21</f>
        <v>0.30732092805018091</v>
      </c>
      <c r="AB18" s="144">
        <f>Q18/Q$21</f>
        <v>0.28970944579063201</v>
      </c>
      <c r="AC18" s="144">
        <f>S18/S$21</f>
        <v>0.28723007789279809</v>
      </c>
    </row>
    <row r="19" spans="2:29" s="140" customFormat="1" ht="21" customHeight="1" x14ac:dyDescent="0.25">
      <c r="B19" s="1589"/>
      <c r="D19" s="141" t="s">
        <v>50</v>
      </c>
      <c r="E19" s="142">
        <f>'36perfresol'!E19</f>
        <v>480</v>
      </c>
      <c r="F19" s="141"/>
      <c r="G19" s="142">
        <f>'36perfresol'!H19</f>
        <v>26391</v>
      </c>
      <c r="H19" s="141"/>
      <c r="I19" s="142">
        <f>'36perfresol'!K19</f>
        <v>14308</v>
      </c>
      <c r="J19" s="141"/>
      <c r="K19" s="142">
        <f>'36perfresol'!N19</f>
        <v>14906</v>
      </c>
      <c r="L19" s="141"/>
      <c r="M19" s="142">
        <f>'36perfresol'!Q19</f>
        <v>16991</v>
      </c>
      <c r="N19" s="141"/>
      <c r="O19" s="142">
        <f>'36perfresol'!T19</f>
        <v>26606</v>
      </c>
      <c r="P19" s="141"/>
      <c r="Q19" s="142">
        <f>'36perfresol'!W19</f>
        <v>55280</v>
      </c>
      <c r="R19" s="141"/>
      <c r="S19" s="142">
        <f>'36perfresol'!Z19</f>
        <v>99331</v>
      </c>
      <c r="T19" s="143"/>
      <c r="V19" s="144">
        <f>E19/E$21</f>
        <v>0.15</v>
      </c>
      <c r="W19" s="144">
        <f>G19/G$21</f>
        <v>0.25476397335650158</v>
      </c>
      <c r="X19" s="144">
        <f>I19/I$21</f>
        <v>0.30146857419776235</v>
      </c>
      <c r="Y19" s="144">
        <f>K19/K$21</f>
        <v>0.30814073675941622</v>
      </c>
      <c r="Z19" s="144">
        <f>M19/M$21</f>
        <v>0.33051276065981949</v>
      </c>
      <c r="AA19" s="144">
        <f>O19/O$21</f>
        <v>0.32852186153333252</v>
      </c>
      <c r="AB19" s="144">
        <f>Q19/Q$21</f>
        <v>0.30722717471044619</v>
      </c>
      <c r="AC19" s="144">
        <f>S19/S$21</f>
        <v>0.30593790136042898</v>
      </c>
    </row>
    <row r="20" spans="2:29" s="140" customFormat="1" ht="21" customHeight="1" x14ac:dyDescent="0.25">
      <c r="B20" s="1589"/>
      <c r="D20" s="141" t="s">
        <v>113</v>
      </c>
      <c r="E20" s="142">
        <f>'36perfresol'!E20</f>
        <v>838</v>
      </c>
      <c r="F20" s="141"/>
      <c r="G20" s="142">
        <f>'36perfresol'!H20</f>
        <v>17622</v>
      </c>
      <c r="H20" s="141"/>
      <c r="I20" s="142">
        <f>'36perfresol'!K20</f>
        <v>8973</v>
      </c>
      <c r="J20" s="141"/>
      <c r="K20" s="142">
        <f>'36perfresol'!N20</f>
        <v>7048</v>
      </c>
      <c r="L20" s="141"/>
      <c r="M20" s="142">
        <f>'36perfresol'!Q20</f>
        <v>8353</v>
      </c>
      <c r="N20" s="141"/>
      <c r="O20" s="142">
        <f>'36perfresol'!T20</f>
        <v>15864</v>
      </c>
      <c r="P20" s="141"/>
      <c r="Q20" s="142">
        <f>'36perfresol'!W20</f>
        <v>40455</v>
      </c>
      <c r="R20" s="141"/>
      <c r="S20" s="142">
        <f>'36perfresol'!Z20</f>
        <v>67127</v>
      </c>
      <c r="T20" s="143"/>
      <c r="V20" s="144">
        <f>E20/E$21</f>
        <v>0.26187500000000002</v>
      </c>
      <c r="W20" s="144">
        <f>G20/G$21</f>
        <v>0.17011294526498696</v>
      </c>
      <c r="X20" s="144">
        <f>I20/I$21</f>
        <v>0.18906049177219192</v>
      </c>
      <c r="Y20" s="144">
        <f>K20/K$21</f>
        <v>0.14569810228635216</v>
      </c>
      <c r="Z20" s="144">
        <f>M20/M$21</f>
        <v>0.16248443821973232</v>
      </c>
      <c r="AA20" s="144">
        <f>O20/O$21</f>
        <v>0.1958832899107264</v>
      </c>
      <c r="AB20" s="144">
        <f>Q20/Q$21</f>
        <v>0.22483493764310961</v>
      </c>
      <c r="AC20" s="144">
        <f>S20/S$21</f>
        <v>0.20675009316951926</v>
      </c>
    </row>
    <row r="21" spans="2:29" s="140" customFormat="1" ht="21" customHeight="1" x14ac:dyDescent="0.25">
      <c r="B21" s="1589"/>
      <c r="D21" s="145" t="s">
        <v>68</v>
      </c>
      <c r="E21" s="142">
        <f>SUM(E17:E20)</f>
        <v>3200</v>
      </c>
      <c r="F21" s="141"/>
      <c r="G21" s="142">
        <f>SUM(G17:G20)</f>
        <v>103590</v>
      </c>
      <c r="H21" s="141"/>
      <c r="I21" s="142">
        <f>SUM(I17:I20)</f>
        <v>47461</v>
      </c>
      <c r="J21" s="141"/>
      <c r="K21" s="142">
        <f>SUM(K17:K20)</f>
        <v>48374</v>
      </c>
      <c r="L21" s="141"/>
      <c r="M21" s="142">
        <f>SUM(M17:M20)</f>
        <v>51408</v>
      </c>
      <c r="N21" s="141"/>
      <c r="O21" s="142">
        <f>SUM(O17:O20)</f>
        <v>80987</v>
      </c>
      <c r="P21" s="141"/>
      <c r="Q21" s="142">
        <f>SUM(Q17:Q20)</f>
        <v>179932</v>
      </c>
      <c r="R21" s="141"/>
      <c r="S21" s="142">
        <f>SUM(S17:S20)</f>
        <v>324677</v>
      </c>
      <c r="T21" s="143"/>
      <c r="V21" s="144"/>
    </row>
    <row r="22" spans="2:29" s="136" customFormat="1" ht="3" customHeight="1" x14ac:dyDescent="0.25">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5">
      <c r="B23" s="1590" t="s">
        <v>0</v>
      </c>
      <c r="C23" s="1590"/>
      <c r="D23" s="1590"/>
      <c r="E23" s="147">
        <f>E16+E21</f>
        <v>5742</v>
      </c>
      <c r="F23" s="143"/>
      <c r="G23" s="147">
        <f>G16+G21</f>
        <v>152680</v>
      </c>
      <c r="H23" s="143"/>
      <c r="I23" s="147">
        <f>I16+I21</f>
        <v>76331</v>
      </c>
      <c r="J23" s="143"/>
      <c r="K23" s="147">
        <f>K16+K21</f>
        <v>85502</v>
      </c>
      <c r="L23" s="143"/>
      <c r="M23" s="147">
        <f>M16+M21</f>
        <v>98176</v>
      </c>
      <c r="N23" s="143"/>
      <c r="O23" s="147">
        <f>O16+O21</f>
        <v>162094</v>
      </c>
      <c r="P23" s="143"/>
      <c r="Q23" s="147">
        <f>Q16+Q21</f>
        <v>475726</v>
      </c>
      <c r="R23" s="143"/>
      <c r="S23" s="147">
        <f>S16+S21</f>
        <v>1159377</v>
      </c>
      <c r="T23" s="143"/>
    </row>
    <row r="24" spans="2:29" s="151" customFormat="1" ht="5.25" customHeight="1" x14ac:dyDescent="0.25">
      <c r="B24" s="149"/>
      <c r="C24" s="149"/>
      <c r="D24" s="149"/>
      <c r="E24" s="149"/>
      <c r="F24" s="149"/>
      <c r="G24" s="149"/>
      <c r="H24" s="149"/>
      <c r="I24" s="149"/>
      <c r="J24" s="149"/>
      <c r="K24" s="149"/>
      <c r="L24" s="150"/>
    </row>
    <row r="25" spans="2:29" s="21" customFormat="1" ht="5.25" customHeight="1" x14ac:dyDescent="0.25">
      <c r="B25" s="195"/>
      <c r="C25" s="195"/>
      <c r="D25" s="195"/>
      <c r="E25" s="195"/>
      <c r="F25" s="195"/>
      <c r="G25" s="195"/>
      <c r="H25" s="195"/>
      <c r="I25" s="195"/>
      <c r="J25" s="195"/>
      <c r="K25" s="195"/>
      <c r="L25" s="196"/>
    </row>
    <row r="26" spans="2:29" s="21" customFormat="1" ht="12.75" customHeight="1" x14ac:dyDescent="0.25">
      <c r="B26" s="152"/>
      <c r="C26" s="152"/>
      <c r="D26" s="152"/>
      <c r="E26" s="152"/>
      <c r="F26" s="152"/>
      <c r="G26" s="152"/>
      <c r="H26" s="152"/>
      <c r="I26" s="152"/>
      <c r="J26" s="152"/>
      <c r="K26" s="152"/>
      <c r="L26" s="152"/>
    </row>
    <row r="27" spans="2:29" s="194" customFormat="1" ht="24.75" customHeight="1" x14ac:dyDescent="0.25">
      <c r="B27" s="197"/>
      <c r="C27" s="197"/>
      <c r="D27" s="197"/>
      <c r="E27" s="197" t="s">
        <v>114</v>
      </c>
      <c r="F27" s="197"/>
      <c r="G27" s="197" t="s">
        <v>20</v>
      </c>
      <c r="H27" s="197"/>
      <c r="I27" s="197" t="s">
        <v>18</v>
      </c>
      <c r="J27" s="197"/>
      <c r="K27" s="197" t="s">
        <v>16</v>
      </c>
      <c r="L27" s="197"/>
    </row>
    <row r="28" spans="2:29" s="194" customFormat="1" ht="10" x14ac:dyDescent="0.25">
      <c r="B28" s="198"/>
      <c r="C28" s="198"/>
      <c r="D28" s="198"/>
      <c r="E28" s="198" t="e">
        <f>#REF!</f>
        <v>#REF!</v>
      </c>
      <c r="F28" s="199"/>
      <c r="G28" s="199" t="e">
        <f>#REF!</f>
        <v>#REF!</v>
      </c>
      <c r="H28" s="199"/>
      <c r="I28" s="199" t="e">
        <f>#REF!</f>
        <v>#REF!</v>
      </c>
      <c r="J28" s="199"/>
      <c r="K28" s="199" t="e">
        <f>#REF!</f>
        <v>#REF!</v>
      </c>
      <c r="L28" s="199"/>
    </row>
    <row r="29" spans="2:29" s="21" customFormat="1" x14ac:dyDescent="0.25">
      <c r="B29" s="152"/>
      <c r="C29" s="152"/>
      <c r="D29" s="152"/>
      <c r="E29" s="152"/>
      <c r="F29" s="152"/>
      <c r="G29" s="152"/>
      <c r="H29" s="152"/>
      <c r="I29" s="152"/>
      <c r="J29" s="152"/>
      <c r="K29" s="152"/>
      <c r="L29" s="152"/>
    </row>
    <row r="30" spans="2:29" s="21" customFormat="1" x14ac:dyDescent="0.25">
      <c r="B30" s="152"/>
      <c r="C30" s="152"/>
      <c r="D30" s="152"/>
      <c r="E30" s="152"/>
      <c r="F30" s="152"/>
      <c r="G30" s="152"/>
      <c r="H30" s="152"/>
      <c r="I30" s="152"/>
      <c r="J30" s="152"/>
      <c r="K30" s="152"/>
      <c r="L30" s="152"/>
    </row>
    <row r="31" spans="2:29" s="21" customFormat="1" x14ac:dyDescent="0.25">
      <c r="B31" s="152"/>
      <c r="C31" s="152"/>
      <c r="D31" s="152"/>
      <c r="E31" s="152"/>
      <c r="F31" s="152"/>
      <c r="G31" s="152"/>
      <c r="H31" s="152"/>
      <c r="I31" s="152"/>
      <c r="J31" s="152"/>
      <c r="K31" s="152"/>
      <c r="L31" s="152"/>
    </row>
    <row r="32" spans="2:29" s="21" customFormat="1" x14ac:dyDescent="0.25">
      <c r="B32" s="152"/>
      <c r="C32" s="152"/>
      <c r="D32" s="152"/>
      <c r="E32" s="152"/>
      <c r="F32" s="152"/>
      <c r="G32" s="152"/>
      <c r="H32" s="152"/>
      <c r="I32" s="152"/>
      <c r="J32" s="152"/>
      <c r="K32" s="152"/>
      <c r="L32" s="152"/>
    </row>
    <row r="33" spans="2:12" s="21" customFormat="1" x14ac:dyDescent="0.25">
      <c r="B33" s="152"/>
      <c r="C33" s="152"/>
      <c r="D33" s="152"/>
      <c r="E33" s="152"/>
      <c r="F33" s="152"/>
      <c r="G33" s="152"/>
      <c r="H33" s="152"/>
      <c r="I33" s="152"/>
      <c r="J33" s="152"/>
      <c r="K33" s="152"/>
      <c r="L33" s="152"/>
    </row>
    <row r="34" spans="2:12" s="21" customFormat="1" x14ac:dyDescent="0.25">
      <c r="B34" s="152"/>
      <c r="C34" s="152"/>
      <c r="D34" s="152"/>
      <c r="E34" s="152"/>
      <c r="F34" s="152"/>
      <c r="G34" s="152"/>
      <c r="H34" s="152"/>
      <c r="I34" s="152"/>
      <c r="J34" s="152"/>
      <c r="K34" s="152"/>
      <c r="L34" s="152"/>
    </row>
    <row r="35" spans="2:12" s="21" customFormat="1" x14ac:dyDescent="0.25">
      <c r="B35" s="152"/>
      <c r="C35" s="152"/>
      <c r="D35" s="152"/>
      <c r="E35" s="152"/>
      <c r="F35" s="152"/>
      <c r="G35" s="152"/>
      <c r="H35" s="152"/>
      <c r="I35" s="152"/>
      <c r="J35" s="152"/>
      <c r="K35" s="152"/>
      <c r="L35" s="152"/>
    </row>
    <row r="36" spans="2:12" s="9" customFormat="1" x14ac:dyDescent="0.25">
      <c r="B36" s="15"/>
      <c r="C36" s="15"/>
      <c r="D36" s="15"/>
      <c r="E36" s="15"/>
      <c r="F36" s="15"/>
      <c r="G36" s="15"/>
      <c r="H36" s="15"/>
      <c r="I36" s="15"/>
      <c r="J36" s="15"/>
      <c r="K36" s="15"/>
      <c r="L36" s="15"/>
    </row>
    <row r="37" spans="2:12" s="9" customFormat="1" x14ac:dyDescent="0.25">
      <c r="C37" s="1591"/>
      <c r="D37" s="1591"/>
      <c r="E37" s="1591"/>
      <c r="F37" s="1591"/>
      <c r="G37" s="1591"/>
      <c r="H37" s="1591"/>
      <c r="I37" s="1591"/>
      <c r="J37" s="15"/>
      <c r="K37" s="15"/>
      <c r="L37" s="15"/>
    </row>
    <row r="38" spans="2:12" s="9" customFormat="1" x14ac:dyDescent="0.25">
      <c r="J38" s="15"/>
      <c r="K38" s="15"/>
      <c r="L38" s="15"/>
    </row>
    <row r="39" spans="2:12" s="9" customFormat="1" x14ac:dyDescent="0.25">
      <c r="B39" s="15"/>
      <c r="C39" s="15"/>
      <c r="D39" s="15"/>
      <c r="E39" s="15"/>
      <c r="F39" s="15"/>
      <c r="G39" s="15"/>
      <c r="H39" s="15"/>
      <c r="I39" s="15"/>
      <c r="J39" s="15"/>
      <c r="K39" s="15"/>
      <c r="L39" s="15"/>
    </row>
    <row r="40" spans="2:12" s="9" customFormat="1" ht="5.25" customHeight="1" x14ac:dyDescent="0.25">
      <c r="B40" s="15"/>
      <c r="C40" s="15"/>
      <c r="D40" s="15"/>
      <c r="E40" s="15"/>
      <c r="F40" s="15"/>
      <c r="G40" s="15"/>
      <c r="H40" s="15"/>
      <c r="I40" s="15"/>
      <c r="J40" s="15"/>
      <c r="K40" s="15"/>
      <c r="L40" s="15"/>
    </row>
    <row r="41" spans="2:12" s="9" customFormat="1" ht="5.25" customHeight="1" x14ac:dyDescent="0.25">
      <c r="B41" s="15"/>
      <c r="C41" s="15"/>
      <c r="D41" s="15"/>
      <c r="E41" s="15"/>
      <c r="F41" s="15"/>
      <c r="G41" s="15"/>
      <c r="H41" s="15"/>
      <c r="I41" s="15"/>
      <c r="J41" s="15"/>
      <c r="K41" s="15"/>
      <c r="L41" s="15"/>
    </row>
    <row r="42" spans="2:12" s="9" customFormat="1" ht="16.5" customHeight="1" x14ac:dyDescent="0.25">
      <c r="B42" s="15"/>
      <c r="C42" s="15"/>
      <c r="D42" s="15"/>
      <c r="E42" s="15"/>
      <c r="F42" s="15"/>
      <c r="G42" s="15"/>
      <c r="H42" s="15"/>
      <c r="I42" s="15"/>
      <c r="J42" s="15"/>
      <c r="K42" s="15"/>
      <c r="L42" s="15"/>
    </row>
    <row r="43" spans="2:12" s="9" customFormat="1" x14ac:dyDescent="0.25">
      <c r="B43" s="15"/>
      <c r="C43" s="15"/>
      <c r="D43" s="15"/>
      <c r="E43" s="15"/>
      <c r="F43" s="15"/>
      <c r="G43" s="15"/>
      <c r="H43" s="15"/>
      <c r="I43" s="15"/>
      <c r="J43" s="15"/>
      <c r="K43" s="15"/>
      <c r="L43" s="15"/>
    </row>
    <row r="44" spans="2:12" s="9" customFormat="1" x14ac:dyDescent="0.25"/>
    <row r="45" spans="2:12" s="10" customFormat="1" x14ac:dyDescent="0.25"/>
    <row r="46" spans="2:12" s="3" customFormat="1" ht="12.75" customHeight="1" x14ac:dyDescent="0.25">
      <c r="B46" s="1592"/>
      <c r="C46" s="1593"/>
      <c r="D46" s="1593"/>
      <c r="E46" s="1593"/>
      <c r="F46" s="1593"/>
      <c r="G46" s="1593"/>
      <c r="H46" s="1593"/>
      <c r="I46" s="1593"/>
      <c r="J46" s="1593"/>
      <c r="K46" s="1593"/>
      <c r="L46" s="107"/>
    </row>
  </sheetData>
  <mergeCells count="12">
    <mergeCell ref="B3:I3"/>
    <mergeCell ref="B4:T4"/>
    <mergeCell ref="B8:B10"/>
    <mergeCell ref="D8:D10"/>
    <mergeCell ref="E8:S8"/>
    <mergeCell ref="B6:AC6"/>
    <mergeCell ref="B5:AB5"/>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9" zoomScaleNormal="100" workbookViewId="0">
      <selection activeCell="B6" sqref="B6:AC6"/>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23" t="s">
        <v>36</v>
      </c>
      <c r="G1" s="23" t="s">
        <v>21</v>
      </c>
      <c r="I1" s="23" t="s">
        <v>20</v>
      </c>
      <c r="K1" s="23" t="s">
        <v>19</v>
      </c>
      <c r="M1" s="23" t="s">
        <v>18</v>
      </c>
      <c r="O1" s="23" t="s">
        <v>17</v>
      </c>
      <c r="Q1" s="23" t="s">
        <v>16</v>
      </c>
      <c r="S1" s="23" t="s">
        <v>15</v>
      </c>
    </row>
    <row r="2" spans="2:30" s="2" customFormat="1" ht="14" x14ac:dyDescent="0.25">
      <c r="B2" s="6"/>
      <c r="C2" s="13"/>
      <c r="D2" s="13"/>
      <c r="T2" s="13"/>
    </row>
    <row r="3" spans="2:30" s="11" customFormat="1" ht="47.25" customHeight="1" x14ac:dyDescent="0.3">
      <c r="B3" s="1594"/>
      <c r="C3" s="1594"/>
      <c r="D3" s="1594"/>
      <c r="E3" s="1594"/>
      <c r="F3" s="1594"/>
      <c r="G3" s="1594"/>
      <c r="H3" s="1594"/>
      <c r="I3" s="1594"/>
      <c r="J3" s="12"/>
      <c r="Q3" s="16"/>
    </row>
    <row r="4" spans="2:30" s="4" customFormat="1" ht="2.25" customHeight="1" x14ac:dyDescent="0.25">
      <c r="B4" s="1595"/>
      <c r="C4" s="1595"/>
      <c r="D4" s="1595"/>
      <c r="E4" s="1595"/>
      <c r="F4" s="1595"/>
      <c r="G4" s="1595"/>
      <c r="H4" s="1595"/>
      <c r="I4" s="1595"/>
      <c r="J4" s="1595"/>
      <c r="K4" s="1595"/>
      <c r="L4" s="1595"/>
      <c r="M4" s="1595"/>
      <c r="N4" s="1595"/>
      <c r="O4" s="1595"/>
      <c r="P4" s="1595"/>
      <c r="Q4" s="1595"/>
      <c r="R4" s="1595"/>
      <c r="S4" s="1595"/>
      <c r="T4" s="1595"/>
    </row>
    <row r="5" spans="2:30" s="738" customFormat="1" ht="16.5" customHeight="1" x14ac:dyDescent="0.25">
      <c r="B5" s="1544" t="s">
        <v>411</v>
      </c>
      <c r="C5" s="1544"/>
      <c r="D5" s="1544"/>
      <c r="E5" s="1544"/>
      <c r="F5" s="1544"/>
      <c r="G5" s="1544"/>
      <c r="H5" s="1544"/>
      <c r="I5" s="1544"/>
      <c r="J5" s="1544"/>
      <c r="K5" s="1544"/>
      <c r="L5" s="1544"/>
      <c r="M5" s="1544"/>
      <c r="N5" s="1544"/>
      <c r="O5" s="1544"/>
      <c r="P5" s="1544"/>
      <c r="Q5" s="1544"/>
      <c r="R5" s="1544"/>
      <c r="S5" s="1544"/>
      <c r="T5" s="1544"/>
      <c r="U5" s="1544"/>
      <c r="V5" s="1544"/>
      <c r="W5" s="1544"/>
      <c r="X5" s="1544"/>
      <c r="Y5" s="1544"/>
      <c r="Z5" s="1544"/>
      <c r="AA5" s="1544"/>
      <c r="AB5" s="1544"/>
      <c r="AC5" s="712"/>
    </row>
    <row r="6" spans="2:30" s="738" customFormat="1" ht="14.25" customHeight="1" x14ac:dyDescent="0.25">
      <c r="B6" s="1481" t="str">
        <f>porsaad!$B$6</f>
        <v>Situación a 28 de febrero de 2026</v>
      </c>
      <c r="C6" s="1481"/>
      <c r="D6" s="1481"/>
      <c r="E6" s="1481"/>
      <c r="F6" s="1481"/>
      <c r="G6" s="1481"/>
      <c r="H6" s="1481"/>
      <c r="I6" s="1481"/>
      <c r="J6" s="1481"/>
      <c r="K6" s="1481"/>
      <c r="L6" s="1481"/>
      <c r="M6" s="1481"/>
      <c r="N6" s="1481"/>
      <c r="O6" s="1481"/>
      <c r="P6" s="1481"/>
      <c r="Q6" s="1481"/>
      <c r="R6" s="1481"/>
      <c r="S6" s="1481"/>
      <c r="T6" s="1481"/>
      <c r="U6" s="1481"/>
      <c r="V6" s="1481"/>
      <c r="W6" s="1481"/>
      <c r="X6" s="1481"/>
      <c r="Y6" s="1481"/>
      <c r="Z6" s="1481"/>
      <c r="AA6" s="1481"/>
      <c r="AB6" s="1481"/>
      <c r="AC6" s="1481"/>
    </row>
    <row r="7" spans="2:30" s="133" customFormat="1" ht="5.25" customHeight="1" x14ac:dyDescent="0.25"/>
    <row r="8" spans="2:30" s="134" customFormat="1" ht="21.75" customHeight="1" x14ac:dyDescent="0.25">
      <c r="B8" s="1590" t="s">
        <v>27</v>
      </c>
      <c r="D8" s="1590" t="s">
        <v>112</v>
      </c>
      <c r="E8" s="1590" t="s">
        <v>26</v>
      </c>
      <c r="F8" s="1590"/>
      <c r="G8" s="1590"/>
      <c r="H8" s="1590"/>
      <c r="I8" s="1590"/>
      <c r="J8" s="1590"/>
      <c r="K8" s="1590"/>
      <c r="L8" s="1590"/>
      <c r="M8" s="1590"/>
      <c r="N8" s="1590"/>
      <c r="O8" s="1590"/>
      <c r="P8" s="1590"/>
      <c r="Q8" s="1590"/>
      <c r="R8" s="1590"/>
      <c r="S8" s="1590"/>
    </row>
    <row r="9" spans="2:30" s="134" customFormat="1" ht="21.75" customHeight="1" x14ac:dyDescent="0.25">
      <c r="B9" s="1590"/>
      <c r="D9" s="1590"/>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5">
      <c r="B10" s="1590"/>
      <c r="D10" s="1590"/>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5">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5">
      <c r="B12" s="1589" t="s">
        <v>24</v>
      </c>
      <c r="D12" s="141" t="s">
        <v>31</v>
      </c>
      <c r="E12" s="142">
        <f>'36perfresol'!E12</f>
        <v>597</v>
      </c>
      <c r="F12" s="141"/>
      <c r="G12" s="142">
        <f>'36perfresol'!H12</f>
        <v>11147</v>
      </c>
      <c r="H12" s="141"/>
      <c r="I12" s="142">
        <f>'36perfresol'!K12</f>
        <v>6427</v>
      </c>
      <c r="J12" s="141"/>
      <c r="K12" s="142">
        <f>'36perfresol'!N12</f>
        <v>8782</v>
      </c>
      <c r="L12" s="141"/>
      <c r="M12" s="142">
        <f>'36perfresol'!Q12</f>
        <v>8702</v>
      </c>
      <c r="N12" s="141"/>
      <c r="O12" s="142">
        <f>'36perfresol'!T12</f>
        <v>12221</v>
      </c>
      <c r="P12" s="141"/>
      <c r="Q12" s="142">
        <f>'36perfresol'!W12</f>
        <v>41959</v>
      </c>
      <c r="R12" s="141"/>
      <c r="S12" s="142">
        <f>'36perfresol'!Z12</f>
        <v>196699</v>
      </c>
      <c r="T12" s="143"/>
      <c r="V12" s="144">
        <f>E12/E$16</f>
        <v>0.32392837764514376</v>
      </c>
      <c r="W12" s="144">
        <f>G12/G$16</f>
        <v>0.30238993028239697</v>
      </c>
      <c r="X12" s="144">
        <f>I12/I$16</f>
        <v>0.27634690630777831</v>
      </c>
      <c r="Y12" s="144">
        <f>K12/K$16</f>
        <v>0.28142023969749408</v>
      </c>
      <c r="Z12" s="144">
        <f>M12/M$16</f>
        <v>0.23143617021276597</v>
      </c>
      <c r="AA12" s="144">
        <f>O12/O$16</f>
        <v>0.19514259253345256</v>
      </c>
      <c r="AB12" s="144">
        <f>Q12/Q$16</f>
        <v>0.19222998511052572</v>
      </c>
      <c r="AC12" s="144">
        <f>S12/S$16</f>
        <v>0.27902625441876566</v>
      </c>
      <c r="AD12" s="144"/>
    </row>
    <row r="13" spans="2:30" s="140" customFormat="1" ht="21" customHeight="1" x14ac:dyDescent="0.25">
      <c r="B13" s="1589"/>
      <c r="D13" s="141" t="s">
        <v>49</v>
      </c>
      <c r="E13" s="142">
        <f>'36perfresol'!E13</f>
        <v>857</v>
      </c>
      <c r="F13" s="141"/>
      <c r="G13" s="142">
        <f>'36perfresol'!H13</f>
        <v>14137</v>
      </c>
      <c r="H13" s="141"/>
      <c r="I13" s="142">
        <f>'36perfresol'!K13</f>
        <v>8513</v>
      </c>
      <c r="J13" s="141"/>
      <c r="K13" s="142">
        <f>'36perfresol'!N13</f>
        <v>11800</v>
      </c>
      <c r="L13" s="141"/>
      <c r="M13" s="142">
        <f>'36perfresol'!Q13</f>
        <v>13749</v>
      </c>
      <c r="N13" s="141"/>
      <c r="O13" s="142">
        <f>'36perfresol'!T13</f>
        <v>23077</v>
      </c>
      <c r="P13" s="141"/>
      <c r="Q13" s="142">
        <f>'36perfresol'!W13</f>
        <v>75238</v>
      </c>
      <c r="R13" s="141"/>
      <c r="S13" s="142">
        <f>'36perfresol'!Z13</f>
        <v>261606</v>
      </c>
      <c r="T13" s="143"/>
      <c r="V13" s="144">
        <f>E13/E$16</f>
        <v>0.46500271296798695</v>
      </c>
      <c r="W13" s="144">
        <f>G13/G$16</f>
        <v>0.38350107153514362</v>
      </c>
      <c r="X13" s="144">
        <f>I13/I$16</f>
        <v>0.3660403319430709</v>
      </c>
      <c r="Y13" s="144">
        <f>K13/K$16</f>
        <v>0.3781324104338909</v>
      </c>
      <c r="Z13" s="144">
        <f>M13/M$16</f>
        <v>0.36566489361702126</v>
      </c>
      <c r="AA13" s="144">
        <f>O13/O$16</f>
        <v>0.36848912592214095</v>
      </c>
      <c r="AB13" s="144">
        <f>Q13/Q$16</f>
        <v>0.34469362043294011</v>
      </c>
      <c r="AC13" s="144">
        <f>S13/S$16</f>
        <v>0.37109971231920652</v>
      </c>
      <c r="AD13" s="144"/>
    </row>
    <row r="14" spans="2:30" s="140" customFormat="1" ht="21" customHeight="1" x14ac:dyDescent="0.25">
      <c r="B14" s="1589"/>
      <c r="D14" s="141" t="s">
        <v>50</v>
      </c>
      <c r="E14" s="142">
        <f>'36perfresol'!E14</f>
        <v>389</v>
      </c>
      <c r="F14" s="141"/>
      <c r="G14" s="142">
        <f>'36perfresol'!H14</f>
        <v>11579</v>
      </c>
      <c r="H14" s="141"/>
      <c r="I14" s="142">
        <f>'36perfresol'!K14</f>
        <v>8317</v>
      </c>
      <c r="J14" s="141"/>
      <c r="K14" s="142">
        <f>'36perfresol'!N14</f>
        <v>10624</v>
      </c>
      <c r="L14" s="141"/>
      <c r="M14" s="142">
        <f>'36perfresol'!Q14</f>
        <v>15149</v>
      </c>
      <c r="N14" s="141"/>
      <c r="O14" s="142">
        <f>'36perfresol'!T14</f>
        <v>27328</v>
      </c>
      <c r="P14" s="141"/>
      <c r="Q14" s="142">
        <f>'36perfresol'!W14</f>
        <v>101078</v>
      </c>
      <c r="R14" s="141"/>
      <c r="S14" s="142">
        <f>'36perfresol'!Z14</f>
        <v>246643</v>
      </c>
      <c r="T14" s="143"/>
      <c r="V14" s="144">
        <f>E14/E$16</f>
        <v>0.21106890938686923</v>
      </c>
      <c r="W14" s="144">
        <f>G14/G$16</f>
        <v>0.31410899818245935</v>
      </c>
      <c r="X14" s="144">
        <f>I14/I$16</f>
        <v>0.3576127617491508</v>
      </c>
      <c r="Y14" s="144">
        <f>K14/K$16</f>
        <v>0.34044734986861502</v>
      </c>
      <c r="Z14" s="144">
        <f>M14/M$16</f>
        <v>0.40289893617021277</v>
      </c>
      <c r="AA14" s="144">
        <f>O14/O$16</f>
        <v>0.43636828154440649</v>
      </c>
      <c r="AB14" s="144">
        <f>Q14/Q$16</f>
        <v>0.4630763944565342</v>
      </c>
      <c r="AC14" s="144">
        <f>S14/S$16</f>
        <v>0.34987403326202782</v>
      </c>
      <c r="AD14" s="144"/>
    </row>
    <row r="15" spans="2:30" s="140" customFormat="1" ht="21" customHeight="1" x14ac:dyDescent="0.25">
      <c r="B15" s="1589"/>
      <c r="D15" s="141"/>
      <c r="E15" s="142"/>
      <c r="F15" s="141"/>
      <c r="G15" s="142"/>
      <c r="H15" s="141"/>
      <c r="I15" s="142"/>
      <c r="J15" s="141"/>
      <c r="K15" s="142"/>
      <c r="L15" s="141"/>
      <c r="M15" s="142"/>
      <c r="N15" s="141"/>
      <c r="O15" s="142"/>
      <c r="P15" s="141"/>
      <c r="Q15" s="142"/>
      <c r="R15" s="141"/>
      <c r="S15" s="142"/>
      <c r="T15" s="143"/>
      <c r="V15" s="144"/>
      <c r="W15" s="144"/>
      <c r="X15" s="144"/>
      <c r="Y15" s="144"/>
      <c r="Z15" s="144"/>
      <c r="AA15" s="144"/>
      <c r="AB15" s="144"/>
      <c r="AC15" s="144"/>
      <c r="AD15" s="144"/>
    </row>
    <row r="16" spans="2:30" s="140" customFormat="1" ht="21" customHeight="1" x14ac:dyDescent="0.25">
      <c r="B16" s="1589"/>
      <c r="D16" s="145" t="s">
        <v>68</v>
      </c>
      <c r="E16" s="142">
        <f>SUM(E12:E15)</f>
        <v>1843</v>
      </c>
      <c r="F16" s="141"/>
      <c r="G16" s="142">
        <f>SUM(G12:G15)</f>
        <v>36863</v>
      </c>
      <c r="H16" s="141"/>
      <c r="I16" s="142">
        <f>SUM(I12:I15)</f>
        <v>23257</v>
      </c>
      <c r="J16" s="141"/>
      <c r="K16" s="142">
        <f>SUM(K12:K15)</f>
        <v>31206</v>
      </c>
      <c r="L16" s="141"/>
      <c r="M16" s="142">
        <f>SUM(M12:M15)</f>
        <v>37600</v>
      </c>
      <c r="N16" s="141"/>
      <c r="O16" s="142">
        <f>SUM(O12:O15)</f>
        <v>62626</v>
      </c>
      <c r="P16" s="141"/>
      <c r="Q16" s="142">
        <f>SUM(Q12:Q15)</f>
        <v>218275</v>
      </c>
      <c r="R16" s="141"/>
      <c r="S16" s="142">
        <f>SUM(S12:S15)</f>
        <v>704948</v>
      </c>
      <c r="T16" s="143"/>
      <c r="V16" s="144"/>
    </row>
    <row r="17" spans="2:29" s="140" customFormat="1" ht="21" customHeight="1" x14ac:dyDescent="0.25">
      <c r="B17" s="1589" t="s">
        <v>23</v>
      </c>
      <c r="D17" s="141" t="s">
        <v>31</v>
      </c>
      <c r="E17" s="142">
        <f>'36perfresol'!E17</f>
        <v>812</v>
      </c>
      <c r="F17" s="141"/>
      <c r="G17" s="142">
        <f>'36perfresol'!H17</f>
        <v>24316</v>
      </c>
      <c r="H17" s="141"/>
      <c r="I17" s="142">
        <f>'36perfresol'!K17</f>
        <v>10391</v>
      </c>
      <c r="J17" s="141"/>
      <c r="K17" s="142">
        <f>'36perfresol'!N17</f>
        <v>10860</v>
      </c>
      <c r="L17" s="141"/>
      <c r="M17" s="142">
        <f>'36perfresol'!Q17</f>
        <v>9919</v>
      </c>
      <c r="N17" s="141"/>
      <c r="O17" s="142">
        <f>'36perfresol'!T17</f>
        <v>13628</v>
      </c>
      <c r="P17" s="141"/>
      <c r="Q17" s="142">
        <f>'36perfresol'!W17</f>
        <v>32069</v>
      </c>
      <c r="R17" s="141"/>
      <c r="S17" s="142">
        <f>'36perfresol'!Z17</f>
        <v>64962</v>
      </c>
      <c r="T17" s="143"/>
      <c r="V17" s="144">
        <f>E17/E$21</f>
        <v>0.34377646062658762</v>
      </c>
      <c r="W17" s="144">
        <f>G17/G$21</f>
        <v>0.28284943234691978</v>
      </c>
      <c r="X17" s="144">
        <f>I17/I$21</f>
        <v>0.26998025358553318</v>
      </c>
      <c r="Y17" s="144">
        <f>K17/K$21</f>
        <v>0.26278855926051398</v>
      </c>
      <c r="Z17" s="144">
        <f>M17/M$21</f>
        <v>0.23037974683544304</v>
      </c>
      <c r="AA17" s="144">
        <f>O17/O$21</f>
        <v>0.20926554366352901</v>
      </c>
      <c r="AB17" s="144">
        <f>Q17/Q$21</f>
        <v>0.2299232131462535</v>
      </c>
      <c r="AC17" s="144">
        <f>S17/S$21</f>
        <v>0.25223063482818869</v>
      </c>
    </row>
    <row r="18" spans="2:29" s="140" customFormat="1" ht="21" customHeight="1" x14ac:dyDescent="0.25">
      <c r="B18" s="1589"/>
      <c r="D18" s="141" t="s">
        <v>49</v>
      </c>
      <c r="E18" s="142">
        <f>'36perfresol'!E18</f>
        <v>1070</v>
      </c>
      <c r="F18" s="141"/>
      <c r="G18" s="142">
        <f>'36perfresol'!H18</f>
        <v>35261</v>
      </c>
      <c r="H18" s="141"/>
      <c r="I18" s="142">
        <f>'36perfresol'!K18</f>
        <v>13789</v>
      </c>
      <c r="J18" s="141"/>
      <c r="K18" s="142">
        <f>'36perfresol'!N18</f>
        <v>15560</v>
      </c>
      <c r="L18" s="141"/>
      <c r="M18" s="142">
        <f>'36perfresol'!Q18</f>
        <v>16145</v>
      </c>
      <c r="N18" s="141"/>
      <c r="O18" s="142">
        <f>'36perfresol'!T18</f>
        <v>24889</v>
      </c>
      <c r="P18" s="141"/>
      <c r="Q18" s="142">
        <f>'36perfresol'!W18</f>
        <v>52128</v>
      </c>
      <c r="R18" s="141"/>
      <c r="S18" s="142">
        <f>'36perfresol'!Z18</f>
        <v>93257</v>
      </c>
      <c r="T18" s="143"/>
      <c r="V18" s="144">
        <f>E18/E$21</f>
        <v>0.45300592718035565</v>
      </c>
      <c r="W18" s="144">
        <f>G18/G$21</f>
        <v>0.41016424716173461</v>
      </c>
      <c r="X18" s="144">
        <f>I18/I$21</f>
        <v>0.3582675119517772</v>
      </c>
      <c r="Y18" s="144">
        <f>K18/K$21</f>
        <v>0.37651841455742147</v>
      </c>
      <c r="Z18" s="144">
        <f>M18/M$21</f>
        <v>0.37498548368366041</v>
      </c>
      <c r="AA18" s="144">
        <f>O18/O$21</f>
        <v>0.38218448167314162</v>
      </c>
      <c r="AB18" s="144">
        <f>Q18/Q$21</f>
        <v>0.37373903941151587</v>
      </c>
      <c r="AC18" s="144">
        <f>S18/S$21</f>
        <v>0.36209279751504564</v>
      </c>
    </row>
    <row r="19" spans="2:29" s="140" customFormat="1" ht="21" customHeight="1" x14ac:dyDescent="0.25">
      <c r="B19" s="1589"/>
      <c r="D19" s="141" t="s">
        <v>50</v>
      </c>
      <c r="E19" s="142">
        <f>'36perfresol'!E19</f>
        <v>480</v>
      </c>
      <c r="F19" s="141"/>
      <c r="G19" s="142">
        <f>'36perfresol'!H19</f>
        <v>26391</v>
      </c>
      <c r="H19" s="141"/>
      <c r="I19" s="142">
        <f>'36perfresol'!K19</f>
        <v>14308</v>
      </c>
      <c r="J19" s="141"/>
      <c r="K19" s="142">
        <f>'36perfresol'!N19</f>
        <v>14906</v>
      </c>
      <c r="L19" s="141"/>
      <c r="M19" s="142">
        <f>'36perfresol'!Q19</f>
        <v>16991</v>
      </c>
      <c r="N19" s="141"/>
      <c r="O19" s="142">
        <f>'36perfresol'!T19</f>
        <v>26606</v>
      </c>
      <c r="P19" s="141"/>
      <c r="Q19" s="142">
        <f>'36perfresol'!W19</f>
        <v>55280</v>
      </c>
      <c r="R19" s="141"/>
      <c r="S19" s="142">
        <f>'36perfresol'!Z19</f>
        <v>99331</v>
      </c>
      <c r="T19" s="143"/>
      <c r="V19" s="144">
        <f>E19/E$21</f>
        <v>0.20321761219305673</v>
      </c>
      <c r="W19" s="144">
        <f>G19/G$21</f>
        <v>0.30698632049134561</v>
      </c>
      <c r="X19" s="144">
        <f>I19/I$21</f>
        <v>0.37175223446268968</v>
      </c>
      <c r="Y19" s="144">
        <f>K19/K$21</f>
        <v>0.36069302618206456</v>
      </c>
      <c r="Z19" s="144">
        <f>M19/M$21</f>
        <v>0.39463476948089654</v>
      </c>
      <c r="AA19" s="144">
        <f>O19/O$21</f>
        <v>0.40854997466332937</v>
      </c>
      <c r="AB19" s="144">
        <f>Q19/Q$21</f>
        <v>0.3963377474422306</v>
      </c>
      <c r="AC19" s="144">
        <f>S19/S$21</f>
        <v>0.38567656765676567</v>
      </c>
    </row>
    <row r="20" spans="2:29" s="140" customFormat="1" ht="21" customHeight="1" x14ac:dyDescent="0.25">
      <c r="B20" s="1589"/>
      <c r="D20" s="141"/>
      <c r="E20" s="142"/>
      <c r="F20" s="141"/>
      <c r="G20" s="142"/>
      <c r="H20" s="141"/>
      <c r="I20" s="142"/>
      <c r="J20" s="141"/>
      <c r="K20" s="142"/>
      <c r="L20" s="141"/>
      <c r="M20" s="142"/>
      <c r="N20" s="141"/>
      <c r="O20" s="142"/>
      <c r="P20" s="141"/>
      <c r="Q20" s="142"/>
      <c r="R20" s="141"/>
      <c r="S20" s="142"/>
      <c r="T20" s="143"/>
      <c r="V20" s="144"/>
      <c r="W20" s="144"/>
      <c r="X20" s="144"/>
      <c r="Y20" s="144"/>
      <c r="Z20" s="144"/>
      <c r="AA20" s="144"/>
      <c r="AB20" s="144"/>
      <c r="AC20" s="144"/>
    </row>
    <row r="21" spans="2:29" s="140" customFormat="1" ht="21" customHeight="1" x14ac:dyDescent="0.25">
      <c r="B21" s="1589"/>
      <c r="D21" s="145" t="s">
        <v>68</v>
      </c>
      <c r="E21" s="142">
        <f>SUM(E17:E20)</f>
        <v>2362</v>
      </c>
      <c r="F21" s="141"/>
      <c r="G21" s="142">
        <f>SUM(G17:G20)</f>
        <v>85968</v>
      </c>
      <c r="H21" s="141"/>
      <c r="I21" s="142">
        <f>SUM(I17:I20)</f>
        <v>38488</v>
      </c>
      <c r="J21" s="141"/>
      <c r="K21" s="142">
        <f>SUM(K17:K20)</f>
        <v>41326</v>
      </c>
      <c r="L21" s="141"/>
      <c r="M21" s="142">
        <f>SUM(M17:M20)</f>
        <v>43055</v>
      </c>
      <c r="N21" s="141"/>
      <c r="O21" s="142">
        <f>SUM(O17:O20)</f>
        <v>65123</v>
      </c>
      <c r="P21" s="141"/>
      <c r="Q21" s="142">
        <f>SUM(Q17:Q20)</f>
        <v>139477</v>
      </c>
      <c r="R21" s="141"/>
      <c r="S21" s="142">
        <f>SUM(S17:S20)</f>
        <v>257550</v>
      </c>
      <c r="T21" s="143"/>
      <c r="V21" s="144"/>
    </row>
    <row r="22" spans="2:29" s="136" customFormat="1" ht="3" customHeight="1" x14ac:dyDescent="0.25">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5">
      <c r="B23" s="1590" t="s">
        <v>0</v>
      </c>
      <c r="C23" s="1590"/>
      <c r="D23" s="1590"/>
      <c r="E23" s="147">
        <f>E16+E21</f>
        <v>4205</v>
      </c>
      <c r="F23" s="143"/>
      <c r="G23" s="147">
        <f>G16+G21</f>
        <v>122831</v>
      </c>
      <c r="H23" s="143"/>
      <c r="I23" s="147">
        <f>I16+I21</f>
        <v>61745</v>
      </c>
      <c r="J23" s="143"/>
      <c r="K23" s="147">
        <f>K16+K21</f>
        <v>72532</v>
      </c>
      <c r="L23" s="143"/>
      <c r="M23" s="147">
        <f>M16+M21</f>
        <v>80655</v>
      </c>
      <c r="N23" s="143"/>
      <c r="O23" s="147">
        <f>O16+O21</f>
        <v>127749</v>
      </c>
      <c r="P23" s="143"/>
      <c r="Q23" s="147">
        <f>Q16+Q21</f>
        <v>357752</v>
      </c>
      <c r="R23" s="143"/>
      <c r="S23" s="147">
        <f>S16+S21</f>
        <v>962498</v>
      </c>
      <c r="T23" s="143"/>
    </row>
    <row r="24" spans="2:29" s="151" customFormat="1" ht="5.25" customHeight="1" x14ac:dyDescent="0.25">
      <c r="B24" s="149"/>
      <c r="C24" s="149"/>
      <c r="D24" s="149"/>
      <c r="E24" s="149"/>
      <c r="F24" s="149"/>
      <c r="G24" s="149"/>
      <c r="H24" s="149"/>
      <c r="I24" s="149"/>
      <c r="J24" s="149"/>
      <c r="K24" s="149"/>
      <c r="L24" s="150"/>
    </row>
    <row r="25" spans="2:29" s="21" customFormat="1" ht="5.25" customHeight="1" x14ac:dyDescent="0.25">
      <c r="B25" s="195"/>
      <c r="C25" s="195"/>
      <c r="D25" s="195"/>
      <c r="E25" s="195"/>
      <c r="F25" s="195"/>
      <c r="G25" s="195"/>
      <c r="H25" s="195"/>
      <c r="I25" s="195"/>
      <c r="J25" s="195"/>
      <c r="K25" s="195"/>
      <c r="L25" s="196"/>
    </row>
    <row r="26" spans="2:29" s="21" customFormat="1" ht="12.75" customHeight="1" x14ac:dyDescent="0.25">
      <c r="B26" s="152"/>
      <c r="C26" s="152"/>
      <c r="D26" s="152"/>
      <c r="E26" s="152"/>
      <c r="F26" s="152"/>
      <c r="G26" s="152"/>
      <c r="H26" s="152"/>
      <c r="I26" s="152"/>
      <c r="J26" s="152"/>
      <c r="K26" s="152"/>
      <c r="L26" s="152"/>
    </row>
    <row r="27" spans="2:29" s="194" customFormat="1" ht="24.75" customHeight="1" x14ac:dyDescent="0.25">
      <c r="B27" s="197"/>
      <c r="C27" s="197"/>
      <c r="D27" s="197"/>
      <c r="E27" s="197" t="s">
        <v>114</v>
      </c>
      <c r="F27" s="197"/>
      <c r="G27" s="197" t="s">
        <v>20</v>
      </c>
      <c r="H27" s="197"/>
      <c r="I27" s="197" t="s">
        <v>18</v>
      </c>
      <c r="J27" s="197"/>
      <c r="K27" s="197" t="s">
        <v>16</v>
      </c>
      <c r="L27" s="197"/>
    </row>
    <row r="28" spans="2:29" s="194" customFormat="1" ht="10" x14ac:dyDescent="0.25">
      <c r="B28" s="198"/>
      <c r="C28" s="198"/>
      <c r="D28" s="198"/>
      <c r="E28" s="198" t="e">
        <f>#REF!</f>
        <v>#REF!</v>
      </c>
      <c r="F28" s="199"/>
      <c r="G28" s="199" t="e">
        <f>#REF!</f>
        <v>#REF!</v>
      </c>
      <c r="H28" s="199"/>
      <c r="I28" s="199" t="e">
        <f>#REF!</f>
        <v>#REF!</v>
      </c>
      <c r="J28" s="199"/>
      <c r="K28" s="199" t="e">
        <f>#REF!</f>
        <v>#REF!</v>
      </c>
      <c r="L28" s="199"/>
    </row>
    <row r="29" spans="2:29" s="21" customFormat="1" x14ac:dyDescent="0.25">
      <c r="B29" s="152"/>
      <c r="C29" s="152"/>
      <c r="D29" s="152"/>
      <c r="E29" s="152"/>
      <c r="F29" s="152"/>
      <c r="G29" s="152"/>
      <c r="H29" s="152"/>
      <c r="I29" s="152"/>
      <c r="J29" s="152"/>
      <c r="K29" s="152"/>
      <c r="L29" s="152"/>
    </row>
    <row r="30" spans="2:29" s="21" customFormat="1" x14ac:dyDescent="0.25">
      <c r="B30" s="152"/>
      <c r="C30" s="152"/>
      <c r="D30" s="152"/>
      <c r="E30" s="152"/>
      <c r="F30" s="152"/>
      <c r="G30" s="152"/>
      <c r="H30" s="152"/>
      <c r="I30" s="152"/>
      <c r="J30" s="152"/>
      <c r="K30" s="152"/>
      <c r="L30" s="152"/>
    </row>
    <row r="31" spans="2:29" s="21" customFormat="1" x14ac:dyDescent="0.25">
      <c r="B31" s="152"/>
      <c r="C31" s="152"/>
      <c r="D31" s="152"/>
      <c r="E31" s="152"/>
      <c r="F31" s="152"/>
      <c r="G31" s="152"/>
      <c r="H31" s="152"/>
      <c r="I31" s="152"/>
      <c r="J31" s="152"/>
      <c r="K31" s="152"/>
      <c r="L31" s="152"/>
    </row>
    <row r="32" spans="2:29" s="21" customFormat="1" x14ac:dyDescent="0.25">
      <c r="B32" s="152"/>
      <c r="C32" s="152"/>
      <c r="D32" s="152"/>
      <c r="E32" s="152"/>
      <c r="F32" s="152"/>
      <c r="G32" s="152"/>
      <c r="H32" s="152"/>
      <c r="I32" s="152"/>
      <c r="J32" s="152"/>
      <c r="K32" s="152"/>
      <c r="L32" s="152"/>
    </row>
    <row r="33" spans="2:12" s="21" customFormat="1" x14ac:dyDescent="0.25">
      <c r="B33" s="152"/>
      <c r="C33" s="152"/>
      <c r="D33" s="152"/>
      <c r="E33" s="152"/>
      <c r="F33" s="152"/>
      <c r="G33" s="152"/>
      <c r="H33" s="152"/>
      <c r="I33" s="152"/>
      <c r="J33" s="152"/>
      <c r="K33" s="152"/>
      <c r="L33" s="152"/>
    </row>
    <row r="34" spans="2:12" s="21" customFormat="1" x14ac:dyDescent="0.25">
      <c r="B34" s="152"/>
      <c r="C34" s="152"/>
      <c r="D34" s="152"/>
      <c r="E34" s="152"/>
      <c r="F34" s="152"/>
      <c r="G34" s="152"/>
      <c r="H34" s="152"/>
      <c r="I34" s="152"/>
      <c r="J34" s="152"/>
      <c r="K34" s="152"/>
      <c r="L34" s="152"/>
    </row>
    <row r="35" spans="2:12" s="21" customFormat="1" x14ac:dyDescent="0.25">
      <c r="B35" s="152"/>
      <c r="C35" s="152"/>
      <c r="D35" s="152"/>
      <c r="E35" s="152"/>
      <c r="F35" s="152"/>
      <c r="G35" s="152"/>
      <c r="H35" s="152"/>
      <c r="I35" s="152"/>
      <c r="J35" s="152"/>
      <c r="K35" s="152"/>
      <c r="L35" s="152"/>
    </row>
    <row r="36" spans="2:12" s="9" customFormat="1" x14ac:dyDescent="0.25">
      <c r="B36" s="15"/>
      <c r="C36" s="15"/>
      <c r="D36" s="15"/>
      <c r="E36" s="15"/>
      <c r="F36" s="15"/>
      <c r="G36" s="15"/>
      <c r="H36" s="15"/>
      <c r="I36" s="15"/>
      <c r="J36" s="15"/>
      <c r="K36" s="15"/>
      <c r="L36" s="15"/>
    </row>
    <row r="37" spans="2:12" s="9" customFormat="1" x14ac:dyDescent="0.25">
      <c r="C37" s="1591"/>
      <c r="D37" s="1591"/>
      <c r="E37" s="1591"/>
      <c r="F37" s="1591"/>
      <c r="G37" s="1591"/>
      <c r="H37" s="1591"/>
      <c r="I37" s="1591"/>
      <c r="J37" s="15"/>
      <c r="K37" s="15"/>
      <c r="L37" s="15"/>
    </row>
    <row r="38" spans="2:12" s="9" customFormat="1" x14ac:dyDescent="0.25">
      <c r="J38" s="15"/>
      <c r="K38" s="15"/>
      <c r="L38" s="15"/>
    </row>
    <row r="39" spans="2:12" s="9" customFormat="1" x14ac:dyDescent="0.25">
      <c r="B39" s="15"/>
      <c r="C39" s="15"/>
      <c r="D39" s="15"/>
      <c r="E39" s="15"/>
      <c r="F39" s="15"/>
      <c r="G39" s="15"/>
      <c r="H39" s="15"/>
      <c r="I39" s="15"/>
      <c r="J39" s="15"/>
      <c r="K39" s="15"/>
      <c r="L39" s="15"/>
    </row>
    <row r="40" spans="2:12" s="9" customFormat="1" ht="5.25" customHeight="1" x14ac:dyDescent="0.25">
      <c r="B40" s="15"/>
      <c r="C40" s="15"/>
      <c r="D40" s="15"/>
      <c r="E40" s="15"/>
      <c r="F40" s="15"/>
      <c r="G40" s="15"/>
      <c r="H40" s="15"/>
      <c r="I40" s="15"/>
      <c r="J40" s="15"/>
      <c r="K40" s="15"/>
      <c r="L40" s="15"/>
    </row>
    <row r="41" spans="2:12" s="9" customFormat="1" ht="5.25" customHeight="1" x14ac:dyDescent="0.25">
      <c r="B41" s="15"/>
      <c r="C41" s="15"/>
      <c r="D41" s="15"/>
      <c r="E41" s="15"/>
      <c r="F41" s="15"/>
      <c r="G41" s="15"/>
      <c r="H41" s="15"/>
      <c r="I41" s="15"/>
      <c r="J41" s="15"/>
      <c r="K41" s="15"/>
      <c r="L41" s="15"/>
    </row>
    <row r="42" spans="2:12" s="9" customFormat="1" ht="16.5" customHeight="1" x14ac:dyDescent="0.25">
      <c r="B42" s="15"/>
      <c r="C42" s="15"/>
      <c r="D42" s="15"/>
      <c r="E42" s="15"/>
      <c r="F42" s="15"/>
      <c r="G42" s="15"/>
      <c r="H42" s="15"/>
      <c r="I42" s="15"/>
      <c r="J42" s="15"/>
      <c r="K42" s="15"/>
      <c r="L42" s="15"/>
    </row>
    <row r="43" spans="2:12" s="9" customFormat="1" x14ac:dyDescent="0.25">
      <c r="B43" s="15"/>
      <c r="C43" s="15"/>
      <c r="D43" s="15"/>
      <c r="E43" s="15"/>
      <c r="F43" s="15"/>
      <c r="G43" s="15"/>
      <c r="H43" s="15"/>
      <c r="I43" s="15"/>
      <c r="J43" s="15"/>
      <c r="K43" s="15"/>
      <c r="L43" s="15"/>
    </row>
    <row r="44" spans="2:12" s="9" customFormat="1" x14ac:dyDescent="0.25"/>
    <row r="45" spans="2:12" s="10" customFormat="1" x14ac:dyDescent="0.25"/>
    <row r="46" spans="2:12" s="3" customFormat="1" ht="12.75" customHeight="1" x14ac:dyDescent="0.25">
      <c r="B46" s="1592"/>
      <c r="C46" s="1593"/>
      <c r="D46" s="1593"/>
      <c r="E46" s="1593"/>
      <c r="F46" s="1593"/>
      <c r="G46" s="1593"/>
      <c r="H46" s="1593"/>
      <c r="I46" s="1593"/>
      <c r="J46" s="1593"/>
      <c r="K46" s="1593"/>
      <c r="L46" s="107"/>
    </row>
  </sheetData>
  <mergeCells count="12">
    <mergeCell ref="B3:I3"/>
    <mergeCell ref="B4:T4"/>
    <mergeCell ref="B5:AB5"/>
    <mergeCell ref="B6:AC6"/>
    <mergeCell ref="B8:B10"/>
    <mergeCell ref="D8:D10"/>
    <mergeCell ref="E8:S8"/>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8.542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4" t="s">
        <v>412</v>
      </c>
      <c r="C3" s="1544"/>
      <c r="D3" s="1544"/>
      <c r="E3" s="1544"/>
      <c r="F3" s="1544"/>
      <c r="G3" s="1544"/>
      <c r="H3" s="1544"/>
      <c r="I3" s="1544"/>
      <c r="J3" s="1544"/>
      <c r="K3" s="1544"/>
      <c r="L3" s="1544"/>
      <c r="M3" s="1544"/>
      <c r="N3" s="1544"/>
      <c r="O3" s="1544"/>
      <c r="P3" s="1544"/>
      <c r="Q3" s="1544"/>
      <c r="R3" s="1544"/>
      <c r="S3" s="1544"/>
      <c r="T3" s="1544"/>
      <c r="U3" s="1544"/>
      <c r="V3" s="1544"/>
      <c r="W3" s="1544"/>
      <c r="X3" s="1544"/>
      <c r="Y3" s="821"/>
    </row>
    <row r="4" spans="2:30" s="621" customFormat="1" ht="14.25" customHeight="1" x14ac:dyDescent="0.25">
      <c r="B4" s="1481" t="str">
        <f>porsaad!$B$6</f>
        <v>Situación a 28 de febrero de 2026</v>
      </c>
      <c r="C4" s="1481"/>
      <c r="D4" s="1481"/>
      <c r="E4" s="1481"/>
      <c r="F4" s="1481"/>
      <c r="G4" s="1481"/>
      <c r="H4" s="1481"/>
      <c r="I4" s="1481"/>
      <c r="J4" s="1481"/>
      <c r="K4" s="1481"/>
      <c r="L4" s="1481"/>
      <c r="M4" s="1481"/>
      <c r="N4" s="1481"/>
      <c r="O4" s="1481"/>
      <c r="P4" s="1481"/>
      <c r="Q4" s="1481"/>
      <c r="R4" s="1481"/>
      <c r="S4" s="1481"/>
      <c r="T4" s="1481"/>
      <c r="U4" s="1481"/>
      <c r="V4" s="1481"/>
      <c r="W4" s="1481"/>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6" t="s">
        <v>52</v>
      </c>
      <c r="G6" s="1597"/>
      <c r="H6" s="1597"/>
      <c r="I6" s="1597"/>
      <c r="J6" s="1597"/>
      <c r="K6" s="1597"/>
      <c r="L6" s="1597"/>
      <c r="M6" s="1597"/>
      <c r="N6" s="1597"/>
      <c r="O6" s="1597"/>
      <c r="P6" s="1597"/>
      <c r="Q6" s="1597"/>
      <c r="R6" s="1597"/>
      <c r="S6" s="1597"/>
      <c r="T6" s="1597"/>
      <c r="U6" s="1597"/>
      <c r="V6" s="1597"/>
      <c r="W6" s="1598"/>
      <c r="X6" s="825"/>
      <c r="Y6" s="826"/>
    </row>
    <row r="7" spans="2:30" s="621" customFormat="1" ht="64.5" customHeight="1" x14ac:dyDescent="0.25">
      <c r="B7" s="1558" t="s">
        <v>12</v>
      </c>
      <c r="C7" s="625"/>
      <c r="D7" s="871" t="s">
        <v>244</v>
      </c>
      <c r="E7" s="625"/>
      <c r="F7" s="1599" t="s">
        <v>54</v>
      </c>
      <c r="G7" s="1600"/>
      <c r="H7" s="1601" t="s">
        <v>55</v>
      </c>
      <c r="I7" s="1602"/>
      <c r="J7" s="1603" t="s">
        <v>56</v>
      </c>
      <c r="K7" s="1604"/>
      <c r="L7" s="1603" t="s">
        <v>57</v>
      </c>
      <c r="M7" s="1605"/>
      <c r="N7" s="1604" t="s">
        <v>58</v>
      </c>
      <c r="O7" s="1604"/>
      <c r="P7" s="1603" t="s">
        <v>59</v>
      </c>
      <c r="Q7" s="1605"/>
      <c r="R7" s="1601" t="s">
        <v>60</v>
      </c>
      <c r="S7" s="1602"/>
      <c r="T7" s="1603" t="s">
        <v>61</v>
      </c>
      <c r="U7" s="1605"/>
      <c r="V7" s="1603" t="s">
        <v>0</v>
      </c>
      <c r="W7" s="1606"/>
      <c r="X7" s="627"/>
      <c r="Y7" s="855" t="s">
        <v>478</v>
      </c>
      <c r="AD7" s="827"/>
    </row>
    <row r="8" spans="2:30" s="626" customFormat="1" ht="20.25" customHeight="1" x14ac:dyDescent="0.25">
      <c r="B8" s="1559"/>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338796</v>
      </c>
      <c r="E10" s="633"/>
      <c r="F10" s="675">
        <v>507</v>
      </c>
      <c r="G10" s="676">
        <v>9.6698333622601856E-2</v>
      </c>
      <c r="H10" s="675">
        <v>180658</v>
      </c>
      <c r="I10" s="676">
        <v>34.456267368031568</v>
      </c>
      <c r="J10" s="675">
        <v>196702</v>
      </c>
      <c r="K10" s="676">
        <v>37.516283274621358</v>
      </c>
      <c r="L10" s="675">
        <v>16664</v>
      </c>
      <c r="M10" s="676">
        <v>3.178266334293959</v>
      </c>
      <c r="N10" s="675">
        <v>28518</v>
      </c>
      <c r="O10" s="676">
        <v>5.4391382213991317</v>
      </c>
      <c r="P10" s="675">
        <v>3963</v>
      </c>
      <c r="Q10" s="676">
        <v>0.75584910482518963</v>
      </c>
      <c r="R10" s="675">
        <v>97286</v>
      </c>
      <c r="S10" s="676">
        <v>18.555017918754327</v>
      </c>
      <c r="T10" s="675">
        <v>13</v>
      </c>
      <c r="U10" s="676">
        <f t="shared" ref="U10:U27" si="0">T10*100/$V10</f>
        <v>2.4794444518615858E-3</v>
      </c>
      <c r="V10" s="831">
        <f>F10+H10+J10+L10+N10+P10+R10+T10</f>
        <v>524311</v>
      </c>
      <c r="W10" s="676">
        <f t="shared" ref="V10:W27" si="1">G10+I10+K10+M10+O10+Q10+S10+U10</f>
        <v>100.00000000000001</v>
      </c>
      <c r="X10" s="678"/>
      <c r="Y10" s="832">
        <f t="shared" ref="Y10:Y27" si="2">V10/D10</f>
        <v>1.5475713998984639</v>
      </c>
    </row>
    <row r="11" spans="2:30" s="633" customFormat="1" ht="18" customHeight="1" x14ac:dyDescent="0.25">
      <c r="B11" s="682" t="s">
        <v>7</v>
      </c>
      <c r="D11" s="833">
        <v>49233</v>
      </c>
      <c r="F11" s="683">
        <v>5126</v>
      </c>
      <c r="G11" s="684">
        <v>7.8326508159647945</v>
      </c>
      <c r="H11" s="683">
        <v>11319</v>
      </c>
      <c r="I11" s="684">
        <v>17.295703196626125</v>
      </c>
      <c r="J11" s="683">
        <v>6220</v>
      </c>
      <c r="K11" s="684">
        <v>9.5043090275655526</v>
      </c>
      <c r="L11" s="683">
        <v>1838</v>
      </c>
      <c r="M11" s="684">
        <v>2.8085080374060265</v>
      </c>
      <c r="N11" s="683">
        <v>4110</v>
      </c>
      <c r="O11" s="684">
        <v>6.2801784731984593</v>
      </c>
      <c r="P11" s="683">
        <v>10565</v>
      </c>
      <c r="Q11" s="684">
        <v>16.143573131226699</v>
      </c>
      <c r="R11" s="683">
        <v>26266</v>
      </c>
      <c r="S11" s="684">
        <v>40.13507731801235</v>
      </c>
      <c r="T11" s="683">
        <v>0</v>
      </c>
      <c r="U11" s="684">
        <f t="shared" si="0"/>
        <v>0</v>
      </c>
      <c r="V11" s="834">
        <f t="shared" si="1"/>
        <v>65444</v>
      </c>
      <c r="W11" s="684">
        <f t="shared" si="1"/>
        <v>100.00000000000001</v>
      </c>
      <c r="X11" s="678"/>
      <c r="Y11" s="835">
        <f t="shared" si="2"/>
        <v>1.3292710174070237</v>
      </c>
    </row>
    <row r="12" spans="2:30" s="633" customFormat="1" ht="22.5" customHeight="1" x14ac:dyDescent="0.25">
      <c r="B12" s="682" t="s">
        <v>37</v>
      </c>
      <c r="D12" s="833">
        <v>33640</v>
      </c>
      <c r="F12" s="685">
        <v>6928</v>
      </c>
      <c r="G12" s="684">
        <v>14.416214079114384</v>
      </c>
      <c r="H12" s="685">
        <v>8831</v>
      </c>
      <c r="I12" s="684">
        <v>18.376095053790291</v>
      </c>
      <c r="J12" s="685">
        <v>7755</v>
      </c>
      <c r="K12" s="684">
        <v>16.137087208939384</v>
      </c>
      <c r="L12" s="685">
        <v>2231</v>
      </c>
      <c r="M12" s="684">
        <v>4.6424038121397508</v>
      </c>
      <c r="N12" s="685">
        <v>3963</v>
      </c>
      <c r="O12" s="684">
        <v>8.2464573319183465</v>
      </c>
      <c r="P12" s="685">
        <v>5016</v>
      </c>
      <c r="Q12" s="684">
        <v>10.437605343654411</v>
      </c>
      <c r="R12" s="685">
        <v>13304</v>
      </c>
      <c r="S12" s="684">
        <v>27.683792163472543</v>
      </c>
      <c r="T12" s="685">
        <v>29</v>
      </c>
      <c r="U12" s="684">
        <f t="shared" si="0"/>
        <v>6.0345006970888737E-2</v>
      </c>
      <c r="V12" s="834">
        <f t="shared" si="1"/>
        <v>48057</v>
      </c>
      <c r="W12" s="684">
        <f t="shared" si="1"/>
        <v>100.00000000000001</v>
      </c>
      <c r="X12" s="678"/>
      <c r="Y12" s="835">
        <f t="shared" si="2"/>
        <v>1.4285671819262782</v>
      </c>
    </row>
    <row r="13" spans="2:30" s="633" customFormat="1" ht="18" customHeight="1" x14ac:dyDescent="0.25">
      <c r="B13" s="682" t="s">
        <v>38</v>
      </c>
      <c r="D13" s="833">
        <v>34144</v>
      </c>
      <c r="F13" s="683">
        <v>3727</v>
      </c>
      <c r="G13" s="684">
        <v>6.5406619634270475</v>
      </c>
      <c r="H13" s="683">
        <v>18733</v>
      </c>
      <c r="I13" s="684">
        <v>32.87529395247622</v>
      </c>
      <c r="J13" s="683">
        <v>2585</v>
      </c>
      <c r="K13" s="684">
        <v>4.5365203046576115</v>
      </c>
      <c r="L13" s="683">
        <v>1824</v>
      </c>
      <c r="M13" s="684">
        <v>3.2010108455301673</v>
      </c>
      <c r="N13" s="683">
        <v>3068</v>
      </c>
      <c r="O13" s="684">
        <v>5.3841564002667512</v>
      </c>
      <c r="P13" s="683">
        <v>824</v>
      </c>
      <c r="Q13" s="684">
        <v>1.4460706889895054</v>
      </c>
      <c r="R13" s="683">
        <v>26221</v>
      </c>
      <c r="S13" s="684">
        <v>46.0162858446527</v>
      </c>
      <c r="T13" s="683">
        <v>0</v>
      </c>
      <c r="U13" s="684">
        <f t="shared" si="0"/>
        <v>0</v>
      </c>
      <c r="V13" s="834">
        <f t="shared" si="1"/>
        <v>56982</v>
      </c>
      <c r="W13" s="684">
        <f t="shared" si="1"/>
        <v>100.00000000000001</v>
      </c>
      <c r="X13" s="678"/>
      <c r="Y13" s="835">
        <f t="shared" si="2"/>
        <v>1.6688730084348642</v>
      </c>
    </row>
    <row r="14" spans="2:30" s="633" customFormat="1" ht="18" customHeight="1" x14ac:dyDescent="0.25">
      <c r="B14" s="682" t="s">
        <v>6</v>
      </c>
      <c r="D14" s="833">
        <v>69284</v>
      </c>
      <c r="F14" s="683">
        <v>2015</v>
      </c>
      <c r="G14" s="684">
        <v>2.4459523433801484</v>
      </c>
      <c r="H14" s="683">
        <v>6357</v>
      </c>
      <c r="I14" s="684">
        <v>7.7165851349218872</v>
      </c>
      <c r="J14" s="683">
        <v>1394</v>
      </c>
      <c r="K14" s="684">
        <v>1.6921377502093928</v>
      </c>
      <c r="L14" s="683">
        <v>5559</v>
      </c>
      <c r="M14" s="684">
        <v>6.7479151746155059</v>
      </c>
      <c r="N14" s="683">
        <v>5590</v>
      </c>
      <c r="O14" s="684">
        <v>6.7855452106675083</v>
      </c>
      <c r="P14" s="683">
        <v>31366</v>
      </c>
      <c r="Q14" s="684">
        <v>38.07431325184205</v>
      </c>
      <c r="R14" s="683">
        <v>29882</v>
      </c>
      <c r="S14" s="684">
        <v>36.272927009868781</v>
      </c>
      <c r="T14" s="683">
        <v>218</v>
      </c>
      <c r="U14" s="684">
        <f t="shared" si="0"/>
        <v>0.26462412449472572</v>
      </c>
      <c r="V14" s="834">
        <f t="shared" si="1"/>
        <v>82381</v>
      </c>
      <c r="W14" s="684">
        <f t="shared" si="1"/>
        <v>100</v>
      </c>
      <c r="X14" s="678"/>
      <c r="Y14" s="835">
        <f t="shared" si="2"/>
        <v>1.1890335430979735</v>
      </c>
    </row>
    <row r="15" spans="2:30" s="633" customFormat="1" ht="18" customHeight="1" x14ac:dyDescent="0.25">
      <c r="B15" s="682" t="s">
        <v>5</v>
      </c>
      <c r="D15" s="833">
        <v>17725</v>
      </c>
      <c r="F15" s="685">
        <v>6194</v>
      </c>
      <c r="G15" s="684">
        <v>21.91790516631281</v>
      </c>
      <c r="H15" s="685">
        <v>4258</v>
      </c>
      <c r="I15" s="684">
        <v>15.067232837933474</v>
      </c>
      <c r="J15" s="685">
        <v>1308</v>
      </c>
      <c r="K15" s="684">
        <v>4.6284501061571124</v>
      </c>
      <c r="L15" s="685">
        <v>2164</v>
      </c>
      <c r="M15" s="684">
        <v>7.657466383581033</v>
      </c>
      <c r="N15" s="685">
        <v>4253</v>
      </c>
      <c r="O15" s="684">
        <v>15.049539985845719</v>
      </c>
      <c r="P15" s="685">
        <v>573</v>
      </c>
      <c r="Q15" s="684">
        <v>2.0276008492569004</v>
      </c>
      <c r="R15" s="685">
        <v>9510</v>
      </c>
      <c r="S15" s="684">
        <v>33.651804670912952</v>
      </c>
      <c r="T15" s="685">
        <v>0</v>
      </c>
      <c r="U15" s="684">
        <f t="shared" si="0"/>
        <v>0</v>
      </c>
      <c r="V15" s="834">
        <f t="shared" si="1"/>
        <v>28260</v>
      </c>
      <c r="W15" s="684">
        <f t="shared" si="1"/>
        <v>99.999999999999986</v>
      </c>
      <c r="X15" s="678"/>
      <c r="Y15" s="835">
        <f t="shared" si="2"/>
        <v>1.594358251057828</v>
      </c>
    </row>
    <row r="16" spans="2:30" s="742" customFormat="1" ht="18" customHeight="1" x14ac:dyDescent="0.25">
      <c r="B16" s="836" t="s">
        <v>4</v>
      </c>
      <c r="D16" s="837">
        <v>127280</v>
      </c>
      <c r="E16" s="820"/>
      <c r="F16" s="838">
        <v>14107</v>
      </c>
      <c r="G16" s="839">
        <v>7.8338710662660969</v>
      </c>
      <c r="H16" s="838">
        <v>36482</v>
      </c>
      <c r="I16" s="839">
        <v>20.259111380131831</v>
      </c>
      <c r="J16" s="838">
        <v>23730</v>
      </c>
      <c r="K16" s="839">
        <v>13.177696207733359</v>
      </c>
      <c r="L16" s="838">
        <v>8187</v>
      </c>
      <c r="M16" s="839">
        <v>4.5463884893684368</v>
      </c>
      <c r="N16" s="838">
        <v>8983</v>
      </c>
      <c r="O16" s="839">
        <v>4.9884216196404871</v>
      </c>
      <c r="P16" s="838">
        <v>46180</v>
      </c>
      <c r="Q16" s="839">
        <v>25.644585371813168</v>
      </c>
      <c r="R16" s="838">
        <v>39370</v>
      </c>
      <c r="S16" s="839">
        <v>21.862869772375152</v>
      </c>
      <c r="T16" s="838">
        <v>3038</v>
      </c>
      <c r="U16" s="839">
        <f t="shared" si="0"/>
        <v>1.6870560926714684</v>
      </c>
      <c r="V16" s="840">
        <f t="shared" si="1"/>
        <v>180077</v>
      </c>
      <c r="W16" s="839">
        <f t="shared" si="1"/>
        <v>100</v>
      </c>
      <c r="X16" s="841"/>
      <c r="Y16" s="835">
        <f t="shared" si="2"/>
        <v>1.4148098680075425</v>
      </c>
    </row>
    <row r="17" spans="2:25" s="742" customFormat="1" ht="18" customHeight="1" x14ac:dyDescent="0.25">
      <c r="B17" s="836" t="s">
        <v>40</v>
      </c>
      <c r="D17" s="837">
        <v>81293</v>
      </c>
      <c r="E17" s="820"/>
      <c r="F17" s="838">
        <v>15830</v>
      </c>
      <c r="G17" s="839">
        <v>13.427885553359516</v>
      </c>
      <c r="H17" s="838">
        <v>34117</v>
      </c>
      <c r="I17" s="839">
        <v>28.939935023623917</v>
      </c>
      <c r="J17" s="838">
        <v>15217</v>
      </c>
      <c r="K17" s="839">
        <v>12.907904893586339</v>
      </c>
      <c r="L17" s="838">
        <v>4330</v>
      </c>
      <c r="M17" s="839">
        <v>3.6729465853472334</v>
      </c>
      <c r="N17" s="838">
        <v>12703</v>
      </c>
      <c r="O17" s="839">
        <v>10.775390409622611</v>
      </c>
      <c r="P17" s="838">
        <v>12582</v>
      </c>
      <c r="Q17" s="839">
        <v>10.672751486567874</v>
      </c>
      <c r="R17" s="838">
        <v>23091</v>
      </c>
      <c r="S17" s="839">
        <v>19.587069192206229</v>
      </c>
      <c r="T17" s="838">
        <v>19</v>
      </c>
      <c r="U17" s="839">
        <f t="shared" si="0"/>
        <v>1.6116855686281163E-2</v>
      </c>
      <c r="V17" s="840">
        <f t="shared" si="1"/>
        <v>117889</v>
      </c>
      <c r="W17" s="839">
        <f t="shared" si="1"/>
        <v>100</v>
      </c>
      <c r="X17" s="841"/>
      <c r="Y17" s="835">
        <f t="shared" si="2"/>
        <v>1.450174061727332</v>
      </c>
    </row>
    <row r="18" spans="2:25" s="742" customFormat="1" ht="18" customHeight="1" x14ac:dyDescent="0.25">
      <c r="B18" s="836" t="s">
        <v>41</v>
      </c>
      <c r="D18" s="837">
        <v>249212</v>
      </c>
      <c r="E18" s="820"/>
      <c r="F18" s="838">
        <v>14</v>
      </c>
      <c r="G18" s="839">
        <v>4.5253695449094444E-3</v>
      </c>
      <c r="H18" s="838">
        <v>41890</v>
      </c>
      <c r="I18" s="839">
        <v>13.540552159732615</v>
      </c>
      <c r="J18" s="838">
        <v>32101</v>
      </c>
      <c r="K18" s="839">
        <v>10.376349125795576</v>
      </c>
      <c r="L18" s="838">
        <v>14487</v>
      </c>
      <c r="M18" s="839">
        <v>4.6827877569359373</v>
      </c>
      <c r="N18" s="838">
        <v>38333</v>
      </c>
      <c r="O18" s="839">
        <v>12.390785054643837</v>
      </c>
      <c r="P18" s="838">
        <v>22665</v>
      </c>
      <c r="Q18" s="839">
        <v>7.3262500525266105</v>
      </c>
      <c r="R18" s="838">
        <v>159788</v>
      </c>
      <c r="S18" s="839">
        <v>51.649982060142165</v>
      </c>
      <c r="T18" s="838">
        <v>89</v>
      </c>
      <c r="U18" s="839">
        <f t="shared" si="0"/>
        <v>2.8768420678352894E-2</v>
      </c>
      <c r="V18" s="840">
        <f t="shared" si="1"/>
        <v>309367</v>
      </c>
      <c r="W18" s="839">
        <f t="shared" si="1"/>
        <v>100</v>
      </c>
      <c r="X18" s="841"/>
      <c r="Y18" s="835">
        <f t="shared" si="2"/>
        <v>1.2413808323836732</v>
      </c>
    </row>
    <row r="19" spans="2:25" s="742" customFormat="1" ht="18" customHeight="1" x14ac:dyDescent="0.25">
      <c r="B19" s="836" t="s">
        <v>3</v>
      </c>
      <c r="D19" s="837">
        <v>179593</v>
      </c>
      <c r="E19" s="820"/>
      <c r="F19" s="838">
        <v>1714</v>
      </c>
      <c r="G19" s="839">
        <v>0.63219471892416246</v>
      </c>
      <c r="H19" s="838">
        <v>81212</v>
      </c>
      <c r="I19" s="839">
        <v>29.954374278453372</v>
      </c>
      <c r="J19" s="838">
        <v>6963</v>
      </c>
      <c r="K19" s="839">
        <v>2.5682449404136189</v>
      </c>
      <c r="L19" s="838">
        <v>9958</v>
      </c>
      <c r="M19" s="839">
        <v>3.6729259107624328</v>
      </c>
      <c r="N19" s="838">
        <v>13070</v>
      </c>
      <c r="O19" s="839">
        <v>4.8207613630914841</v>
      </c>
      <c r="P19" s="838">
        <v>27546</v>
      </c>
      <c r="Q19" s="839">
        <v>10.160114193398471</v>
      </c>
      <c r="R19" s="838">
        <v>129569</v>
      </c>
      <c r="S19" s="839">
        <v>47.79045363843921</v>
      </c>
      <c r="T19" s="838">
        <v>1087</v>
      </c>
      <c r="U19" s="839">
        <f t="shared" si="0"/>
        <v>0.40093095651724886</v>
      </c>
      <c r="V19" s="840">
        <f t="shared" si="1"/>
        <v>271119</v>
      </c>
      <c r="W19" s="839">
        <f t="shared" si="1"/>
        <v>100</v>
      </c>
      <c r="X19" s="841"/>
      <c r="Y19" s="835">
        <f t="shared" si="2"/>
        <v>1.509630108077709</v>
      </c>
    </row>
    <row r="20" spans="2:25" s="633" customFormat="1" ht="18" customHeight="1" x14ac:dyDescent="0.25">
      <c r="B20" s="836" t="s">
        <v>2</v>
      </c>
      <c r="D20" s="833">
        <v>36368</v>
      </c>
      <c r="F20" s="683">
        <v>1822</v>
      </c>
      <c r="G20" s="684">
        <v>4.2086297699343991</v>
      </c>
      <c r="H20" s="683">
        <v>6248</v>
      </c>
      <c r="I20" s="684">
        <v>14.432227663309618</v>
      </c>
      <c r="J20" s="683">
        <v>898</v>
      </c>
      <c r="K20" s="684">
        <v>2.0742862422618495</v>
      </c>
      <c r="L20" s="683">
        <v>2484</v>
      </c>
      <c r="M20" s="684">
        <v>5.7377806523145152</v>
      </c>
      <c r="N20" s="683">
        <v>5099</v>
      </c>
      <c r="O20" s="684">
        <v>11.778157627275247</v>
      </c>
      <c r="P20" s="683">
        <v>19397</v>
      </c>
      <c r="Q20" s="684">
        <v>44.805044811974497</v>
      </c>
      <c r="R20" s="683">
        <v>7344</v>
      </c>
      <c r="S20" s="684">
        <v>16.96387323292987</v>
      </c>
      <c r="T20" s="683">
        <v>0</v>
      </c>
      <c r="U20" s="684">
        <f t="shared" si="0"/>
        <v>0</v>
      </c>
      <c r="V20" s="834">
        <f t="shared" si="1"/>
        <v>43292</v>
      </c>
      <c r="W20" s="684">
        <f t="shared" si="1"/>
        <v>100</v>
      </c>
      <c r="X20" s="678"/>
      <c r="Y20" s="835">
        <f t="shared" si="2"/>
        <v>1.1903871535415751</v>
      </c>
    </row>
    <row r="21" spans="2:25" s="633" customFormat="1" ht="18" customHeight="1" x14ac:dyDescent="0.25">
      <c r="B21" s="682" t="s">
        <v>35</v>
      </c>
      <c r="D21" s="833">
        <v>92497</v>
      </c>
      <c r="F21" s="683">
        <v>5856</v>
      </c>
      <c r="G21" s="684">
        <v>3.967049642315196</v>
      </c>
      <c r="H21" s="683">
        <v>46896</v>
      </c>
      <c r="I21" s="684">
        <v>31.768913938868415</v>
      </c>
      <c r="J21" s="683">
        <v>22260</v>
      </c>
      <c r="K21" s="684">
        <v>15.079666160849772</v>
      </c>
      <c r="L21" s="683">
        <v>7940</v>
      </c>
      <c r="M21" s="684">
        <v>5.3788207240407546</v>
      </c>
      <c r="N21" s="683">
        <v>7174</v>
      </c>
      <c r="O21" s="684">
        <v>4.8599067851723392</v>
      </c>
      <c r="P21" s="683">
        <v>20442</v>
      </c>
      <c r="Q21" s="684">
        <v>13.848092347712985</v>
      </c>
      <c r="R21" s="683">
        <v>36903</v>
      </c>
      <c r="S21" s="684">
        <v>24.999322566659441</v>
      </c>
      <c r="T21" s="683">
        <v>145</v>
      </c>
      <c r="U21" s="684">
        <f t="shared" si="0"/>
        <v>9.8227834381096904E-2</v>
      </c>
      <c r="V21" s="834">
        <f t="shared" si="1"/>
        <v>147616</v>
      </c>
      <c r="W21" s="684">
        <f t="shared" si="1"/>
        <v>100</v>
      </c>
      <c r="X21" s="678"/>
      <c r="Y21" s="835">
        <f t="shared" si="2"/>
        <v>1.5959004075807863</v>
      </c>
    </row>
    <row r="22" spans="2:25" s="633" customFormat="1" ht="21" customHeight="1" x14ac:dyDescent="0.25">
      <c r="B22" s="682" t="s">
        <v>42</v>
      </c>
      <c r="D22" s="833">
        <v>211239</v>
      </c>
      <c r="F22" s="683">
        <v>6720</v>
      </c>
      <c r="G22" s="684">
        <v>2.2100392347739151</v>
      </c>
      <c r="H22" s="683">
        <v>101673</v>
      </c>
      <c r="I22" s="684">
        <v>33.437696297197654</v>
      </c>
      <c r="J22" s="683">
        <v>61408</v>
      </c>
      <c r="K22" s="684">
        <v>20.195549007291156</v>
      </c>
      <c r="L22" s="683">
        <v>18789</v>
      </c>
      <c r="M22" s="684">
        <v>6.1792302354415307</v>
      </c>
      <c r="N22" s="683">
        <v>24427</v>
      </c>
      <c r="O22" s="684">
        <v>8.0334268434259553</v>
      </c>
      <c r="P22" s="683">
        <v>30360</v>
      </c>
      <c r="Q22" s="684">
        <v>9.9846415428178652</v>
      </c>
      <c r="R22" s="683">
        <v>60600</v>
      </c>
      <c r="S22" s="684">
        <v>19.929818099300483</v>
      </c>
      <c r="T22" s="683">
        <v>90</v>
      </c>
      <c r="U22" s="684">
        <f t="shared" si="0"/>
        <v>2.959873975143636E-2</v>
      </c>
      <c r="V22" s="834">
        <f t="shared" si="1"/>
        <v>304067</v>
      </c>
      <c r="W22" s="684">
        <f t="shared" si="1"/>
        <v>100</v>
      </c>
      <c r="X22" s="678"/>
      <c r="Y22" s="835">
        <f t="shared" si="2"/>
        <v>1.4394453675694356</v>
      </c>
    </row>
    <row r="23" spans="2:25" s="633" customFormat="1" ht="18" customHeight="1" x14ac:dyDescent="0.25">
      <c r="B23" s="682" t="s">
        <v>43</v>
      </c>
      <c r="D23" s="833">
        <v>49930</v>
      </c>
      <c r="F23" s="683">
        <v>3063</v>
      </c>
      <c r="G23" s="684">
        <v>4.6068463482132112</v>
      </c>
      <c r="H23" s="683">
        <v>16942</v>
      </c>
      <c r="I23" s="684">
        <v>25.481289856816268</v>
      </c>
      <c r="J23" s="683">
        <v>3947</v>
      </c>
      <c r="K23" s="684">
        <v>5.9364095776681509</v>
      </c>
      <c r="L23" s="683">
        <v>4232</v>
      </c>
      <c r="M23" s="684">
        <v>6.3650583563951386</v>
      </c>
      <c r="N23" s="683">
        <v>5341</v>
      </c>
      <c r="O23" s="684">
        <v>8.0330285164240163</v>
      </c>
      <c r="P23" s="683">
        <v>1883</v>
      </c>
      <c r="Q23" s="684">
        <v>2.8320900012032246</v>
      </c>
      <c r="R23" s="683">
        <v>31075</v>
      </c>
      <c r="S23" s="684">
        <v>46.737757189267235</v>
      </c>
      <c r="T23" s="683">
        <v>5</v>
      </c>
      <c r="U23" s="684">
        <f t="shared" si="0"/>
        <v>7.5201540127541808E-3</v>
      </c>
      <c r="V23" s="834">
        <f>F23+H23+J23+L23+N23+P23+R23+T23</f>
        <v>66488</v>
      </c>
      <c r="W23" s="684">
        <f t="shared" si="1"/>
        <v>100</v>
      </c>
      <c r="X23" s="678"/>
      <c r="Y23" s="835">
        <f t="shared" si="2"/>
        <v>1.3316242739835771</v>
      </c>
    </row>
    <row r="24" spans="2:25" s="633" customFormat="1" ht="22.5" customHeight="1" x14ac:dyDescent="0.25">
      <c r="B24" s="682" t="s">
        <v>44</v>
      </c>
      <c r="D24" s="833">
        <v>17243</v>
      </c>
      <c r="F24" s="685">
        <v>2423</v>
      </c>
      <c r="G24" s="686">
        <v>9.7970240983341412</v>
      </c>
      <c r="H24" s="685">
        <v>4142</v>
      </c>
      <c r="I24" s="684">
        <v>16.747533559760633</v>
      </c>
      <c r="J24" s="685">
        <v>1241</v>
      </c>
      <c r="K24" s="684">
        <v>5.0177907164806728</v>
      </c>
      <c r="L24" s="685">
        <v>823</v>
      </c>
      <c r="M24" s="684">
        <v>3.3276726508167558</v>
      </c>
      <c r="N24" s="685">
        <v>2742</v>
      </c>
      <c r="O24" s="684">
        <v>11.086851043182921</v>
      </c>
      <c r="P24" s="685">
        <v>3046</v>
      </c>
      <c r="Q24" s="684">
        <v>12.316027818211225</v>
      </c>
      <c r="R24" s="685">
        <v>10276</v>
      </c>
      <c r="S24" s="684">
        <v>41.549409671680415</v>
      </c>
      <c r="T24" s="685">
        <v>39</v>
      </c>
      <c r="U24" s="684">
        <f t="shared" si="0"/>
        <v>0.1576904415332363</v>
      </c>
      <c r="V24" s="842">
        <f t="shared" si="1"/>
        <v>24732</v>
      </c>
      <c r="W24" s="684">
        <f t="shared" si="1"/>
        <v>99.999999999999986</v>
      </c>
      <c r="X24" s="678"/>
      <c r="Y24" s="835">
        <f t="shared" si="2"/>
        <v>1.434321173809662</v>
      </c>
    </row>
    <row r="25" spans="2:25" s="633" customFormat="1" ht="18" customHeight="1" x14ac:dyDescent="0.25">
      <c r="B25" s="682" t="s">
        <v>45</v>
      </c>
      <c r="D25" s="833">
        <v>73844</v>
      </c>
      <c r="F25" s="685">
        <v>1119</v>
      </c>
      <c r="G25" s="686">
        <v>1.0443108854711065</v>
      </c>
      <c r="H25" s="685">
        <v>29154</v>
      </c>
      <c r="I25" s="684">
        <v>27.208078243989846</v>
      </c>
      <c r="J25" s="685">
        <v>7185</v>
      </c>
      <c r="K25" s="684">
        <v>6.7054278034941017</v>
      </c>
      <c r="L25" s="685">
        <v>7845</v>
      </c>
      <c r="M25" s="684">
        <v>7.3213752426459608</v>
      </c>
      <c r="N25" s="685">
        <v>13156</v>
      </c>
      <c r="O25" s="684">
        <v>12.277885620427057</v>
      </c>
      <c r="P25" s="685">
        <v>1441</v>
      </c>
      <c r="Q25" s="684">
        <v>1.3448185754815589</v>
      </c>
      <c r="R25" s="685">
        <v>39627</v>
      </c>
      <c r="S25" s="684">
        <v>36.982044198895025</v>
      </c>
      <c r="T25" s="685">
        <v>7625</v>
      </c>
      <c r="U25" s="684">
        <f t="shared" si="0"/>
        <v>7.1160594295953414</v>
      </c>
      <c r="V25" s="842">
        <f t="shared" si="1"/>
        <v>107152</v>
      </c>
      <c r="W25" s="684">
        <f t="shared" si="1"/>
        <v>100</v>
      </c>
      <c r="X25" s="678"/>
      <c r="Y25" s="835">
        <f t="shared" si="2"/>
        <v>1.451058989220519</v>
      </c>
    </row>
    <row r="26" spans="2:25" s="633" customFormat="1" ht="18" customHeight="1" x14ac:dyDescent="0.25">
      <c r="B26" s="682" t="s">
        <v>46</v>
      </c>
      <c r="D26" s="833">
        <v>9483</v>
      </c>
      <c r="F26" s="685">
        <v>1342</v>
      </c>
      <c r="G26" s="686">
        <v>9.112514429279555</v>
      </c>
      <c r="H26" s="685">
        <v>4002</v>
      </c>
      <c r="I26" s="684">
        <v>27.174577306987167</v>
      </c>
      <c r="J26" s="685">
        <v>3591</v>
      </c>
      <c r="K26" s="684">
        <v>24.383784884905275</v>
      </c>
      <c r="L26" s="685">
        <v>1454</v>
      </c>
      <c r="M26" s="684">
        <v>9.8730223399198742</v>
      </c>
      <c r="N26" s="685">
        <v>2142</v>
      </c>
      <c r="O26" s="684">
        <v>14.544713790996129</v>
      </c>
      <c r="P26" s="685">
        <v>958</v>
      </c>
      <c r="Q26" s="684">
        <v>6.5050587356555987</v>
      </c>
      <c r="R26" s="685">
        <v>1238</v>
      </c>
      <c r="S26" s="684">
        <v>8.4063285122563993</v>
      </c>
      <c r="T26" s="685">
        <v>0</v>
      </c>
      <c r="U26" s="684">
        <f t="shared" si="0"/>
        <v>0</v>
      </c>
      <c r="V26" s="842">
        <f t="shared" si="1"/>
        <v>14727</v>
      </c>
      <c r="W26" s="684">
        <f t="shared" si="1"/>
        <v>99.999999999999986</v>
      </c>
      <c r="X26" s="678"/>
      <c r="Y26" s="835">
        <f t="shared" si="2"/>
        <v>1.5529895602657386</v>
      </c>
    </row>
    <row r="27" spans="2:25" s="633" customFormat="1" ht="18" customHeight="1" x14ac:dyDescent="0.25">
      <c r="B27" s="682" t="s">
        <v>1</v>
      </c>
      <c r="D27" s="833">
        <v>3934</v>
      </c>
      <c r="F27" s="685">
        <v>788</v>
      </c>
      <c r="G27" s="686">
        <v>14.837130483901337</v>
      </c>
      <c r="H27" s="685">
        <v>879</v>
      </c>
      <c r="I27" s="684">
        <v>16.550555450950856</v>
      </c>
      <c r="J27" s="685">
        <v>1376</v>
      </c>
      <c r="K27" s="684">
        <v>25.90849180945208</v>
      </c>
      <c r="L27" s="685">
        <v>69</v>
      </c>
      <c r="M27" s="684">
        <v>1.2991903596309546</v>
      </c>
      <c r="N27" s="685">
        <v>206</v>
      </c>
      <c r="O27" s="684">
        <v>3.8787422331011108</v>
      </c>
      <c r="P27" s="685">
        <v>6</v>
      </c>
      <c r="Q27" s="684">
        <v>0.11297307475051779</v>
      </c>
      <c r="R27" s="685">
        <v>1987</v>
      </c>
      <c r="S27" s="684">
        <v>37.412916588213143</v>
      </c>
      <c r="T27" s="685">
        <v>0</v>
      </c>
      <c r="U27" s="684">
        <f t="shared" si="0"/>
        <v>0</v>
      </c>
      <c r="V27" s="834">
        <f t="shared" si="1"/>
        <v>5311</v>
      </c>
      <c r="W27" s="684">
        <f t="shared" si="1"/>
        <v>100</v>
      </c>
      <c r="X27" s="678"/>
      <c r="Y27" s="835">
        <f t="shared" si="2"/>
        <v>1.3500254194204373</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1225" customFormat="1" ht="20.25" customHeight="1" x14ac:dyDescent="0.25">
      <c r="B30" s="1249" t="s">
        <v>0</v>
      </c>
      <c r="D30" s="1266">
        <f>SUM(D10:D29)</f>
        <v>1674738</v>
      </c>
      <c r="F30" s="1250">
        <f>SUM(F10:F27)</f>
        <v>79295</v>
      </c>
      <c r="G30" s="1251">
        <f>F30*100/$V30</f>
        <v>3.3077181062474348</v>
      </c>
      <c r="H30" s="1250">
        <f>SUM(H10:H27)</f>
        <v>633793</v>
      </c>
      <c r="I30" s="1251">
        <f>H30*100/$V30</f>
        <v>26.438092965670979</v>
      </c>
      <c r="J30" s="1250">
        <f>SUM(J10:J27)</f>
        <v>395881</v>
      </c>
      <c r="K30" s="1251">
        <f>J30*100/$V30</f>
        <v>16.51381236672351</v>
      </c>
      <c r="L30" s="1250">
        <f>SUM(L10:L27)</f>
        <v>110878</v>
      </c>
      <c r="M30" s="1251">
        <f>L30*100/$V30</f>
        <v>4.625173947720576</v>
      </c>
      <c r="N30" s="1250">
        <f>SUM(N10:N27)</f>
        <v>182878</v>
      </c>
      <c r="O30" s="1251">
        <f>N30*100/$V30</f>
        <v>7.6285878281646804</v>
      </c>
      <c r="P30" s="1250">
        <f>SUM(P10:P27)</f>
        <v>238813</v>
      </c>
      <c r="Q30" s="1251">
        <f>P30*100/$V30</f>
        <v>9.9618649865346942</v>
      </c>
      <c r="R30" s="1250">
        <f>SUM(R10:R27)</f>
        <v>743337</v>
      </c>
      <c r="S30" s="1251">
        <f>R30*100/$V30</f>
        <v>31.007620328439994</v>
      </c>
      <c r="T30" s="1250">
        <f>SUM(T10:T28)</f>
        <v>12397</v>
      </c>
      <c r="U30" s="1251">
        <f>T30*100/$V30</f>
        <v>0.51712947049813285</v>
      </c>
      <c r="V30" s="1250">
        <f>SUM(V10:V27)</f>
        <v>2397272</v>
      </c>
      <c r="W30" s="1251">
        <f>G30+I30+K30+M30+O30+Q30+S30+U30</f>
        <v>100.00000000000001</v>
      </c>
      <c r="X30" s="1267"/>
      <c r="Y30" s="1268">
        <f>(V30/D30)</f>
        <v>1.4314310656353411</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1"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217" customFormat="1" ht="21" x14ac:dyDescent="0.25">
      <c r="B3" s="1560" t="s">
        <v>413</v>
      </c>
      <c r="C3" s="1560"/>
      <c r="D3" s="1560"/>
      <c r="E3" s="1560"/>
      <c r="F3" s="1560"/>
      <c r="G3" s="1560"/>
      <c r="H3" s="1560"/>
      <c r="I3" s="1560"/>
      <c r="J3" s="1560"/>
      <c r="K3" s="1560"/>
      <c r="L3" s="1560"/>
      <c r="M3" s="1560"/>
      <c r="N3" s="1560"/>
      <c r="O3" s="1560"/>
      <c r="P3" s="1560"/>
      <c r="Q3" s="1560"/>
      <c r="R3" s="1560"/>
      <c r="S3" s="1560"/>
      <c r="T3" s="1560"/>
      <c r="U3" s="1560"/>
      <c r="V3" s="1560"/>
      <c r="W3" s="1560"/>
      <c r="X3" s="1560"/>
      <c r="Y3" s="218"/>
    </row>
    <row r="4" spans="2:25" s="217" customFormat="1" ht="14.25" customHeight="1" x14ac:dyDescent="0.25">
      <c r="B4" s="1481" t="str">
        <f>porsaad!$B$6</f>
        <v>Situación a 28 de febrero de 2026</v>
      </c>
      <c r="C4" s="1481"/>
      <c r="D4" s="1481"/>
      <c r="E4" s="1481"/>
      <c r="F4" s="1481"/>
      <c r="G4" s="1481"/>
      <c r="H4" s="1481"/>
      <c r="I4" s="1481"/>
      <c r="J4" s="1481"/>
      <c r="K4" s="1481"/>
      <c r="L4" s="1481"/>
      <c r="M4" s="1481"/>
      <c r="N4" s="1481"/>
      <c r="O4" s="1481"/>
      <c r="P4" s="1481"/>
      <c r="Q4" s="1481"/>
      <c r="R4" s="1481"/>
      <c r="S4" s="1481"/>
      <c r="T4" s="1481"/>
      <c r="U4" s="1481"/>
      <c r="V4" s="1481"/>
      <c r="W4" s="1481"/>
      <c r="X4" s="216"/>
      <c r="Y4" s="216"/>
    </row>
    <row r="5" spans="2:25" s="4" customFormat="1" ht="5.25" customHeight="1" x14ac:dyDescent="0.25">
      <c r="B5" s="19"/>
      <c r="C5" s="19"/>
      <c r="D5" s="19"/>
      <c r="E5" s="19"/>
      <c r="F5" s="19"/>
      <c r="G5" s="19"/>
      <c r="H5" s="19"/>
      <c r="I5" s="19"/>
      <c r="J5" s="19"/>
      <c r="K5" s="19"/>
      <c r="L5" s="19"/>
      <c r="M5" s="19"/>
      <c r="N5" s="19"/>
      <c r="O5" s="19"/>
      <c r="P5" s="19"/>
      <c r="Q5" s="19"/>
      <c r="R5" s="19"/>
      <c r="S5" s="19"/>
      <c r="T5" s="19"/>
      <c r="U5" s="19"/>
      <c r="V5" s="19"/>
      <c r="W5" s="19"/>
      <c r="X5" s="20"/>
      <c r="Y5" s="20"/>
    </row>
    <row r="6" spans="2:25" s="132" customFormat="1" ht="19.5" customHeight="1" x14ac:dyDescent="0.25">
      <c r="B6" s="133"/>
      <c r="C6" s="133"/>
      <c r="D6" s="133"/>
      <c r="E6" s="133"/>
      <c r="F6" s="1563" t="s">
        <v>52</v>
      </c>
      <c r="G6" s="1563"/>
      <c r="H6" s="1563"/>
      <c r="I6" s="1563"/>
      <c r="J6" s="1563"/>
      <c r="K6" s="1563"/>
      <c r="L6" s="1563"/>
      <c r="M6" s="1563"/>
      <c r="N6" s="1563"/>
      <c r="O6" s="1563"/>
      <c r="P6" s="1563"/>
      <c r="Q6" s="1563"/>
      <c r="R6" s="1563"/>
      <c r="S6" s="1563"/>
      <c r="T6" s="1563"/>
      <c r="U6" s="1563"/>
      <c r="V6" s="1563"/>
      <c r="W6" s="1563"/>
      <c r="X6" s="192"/>
      <c r="Y6" s="192"/>
    </row>
    <row r="7" spans="2:25" s="132" customFormat="1" ht="64.5" customHeight="1" x14ac:dyDescent="0.25">
      <c r="B7" s="1564" t="s">
        <v>12</v>
      </c>
      <c r="C7" s="155"/>
      <c r="D7" s="156" t="s">
        <v>53</v>
      </c>
      <c r="E7" s="155"/>
      <c r="F7" s="1565" t="s">
        <v>167</v>
      </c>
      <c r="G7" s="1565"/>
      <c r="H7" s="1565" t="s">
        <v>59</v>
      </c>
      <c r="I7" s="1565"/>
      <c r="J7" s="1565" t="s">
        <v>60</v>
      </c>
      <c r="K7" s="1565"/>
      <c r="L7" s="1565" t="s">
        <v>152</v>
      </c>
      <c r="M7" s="1565"/>
      <c r="N7" s="1565" t="s">
        <v>0</v>
      </c>
      <c r="O7" s="1565"/>
      <c r="P7" s="156"/>
      <c r="Q7" s="156" t="s">
        <v>62</v>
      </c>
      <c r="R7" s="133"/>
      <c r="S7" s="133"/>
      <c r="T7" s="133"/>
      <c r="U7" s="133"/>
      <c r="V7" s="133"/>
      <c r="W7" s="133"/>
    </row>
    <row r="8" spans="2:25" s="189" customFormat="1" ht="20.25" customHeight="1" x14ac:dyDescent="0.25">
      <c r="B8" s="1564"/>
      <c r="C8" s="157"/>
      <c r="D8" s="156" t="s">
        <v>9</v>
      </c>
      <c r="E8" s="157"/>
      <c r="F8" s="156" t="s">
        <v>9</v>
      </c>
      <c r="G8" s="156" t="s">
        <v>28</v>
      </c>
      <c r="H8" s="156" t="s">
        <v>9</v>
      </c>
      <c r="I8" s="156" t="s">
        <v>28</v>
      </c>
      <c r="J8" s="156" t="s">
        <v>9</v>
      </c>
      <c r="K8" s="156" t="s">
        <v>28</v>
      </c>
      <c r="L8" s="156" t="s">
        <v>9</v>
      </c>
      <c r="M8" s="156" t="s">
        <v>28</v>
      </c>
      <c r="N8" s="156" t="s">
        <v>9</v>
      </c>
      <c r="O8" s="156" t="s">
        <v>28</v>
      </c>
      <c r="P8" s="156"/>
      <c r="Q8" s="156" t="s">
        <v>9</v>
      </c>
      <c r="R8" s="155"/>
      <c r="S8" s="155"/>
      <c r="T8" s="155"/>
      <c r="U8" s="155"/>
      <c r="V8" s="155"/>
      <c r="W8" s="155"/>
    </row>
    <row r="9" spans="2:25" s="190" customFormat="1" ht="8.25" customHeight="1" x14ac:dyDescent="0.25">
      <c r="B9" s="158"/>
      <c r="C9" s="159"/>
      <c r="D9" s="160"/>
      <c r="E9" s="159"/>
      <c r="F9" s="161"/>
      <c r="G9" s="161"/>
      <c r="H9" s="161"/>
      <c r="I9" s="161"/>
      <c r="J9" s="161"/>
      <c r="K9" s="161"/>
      <c r="L9" s="161"/>
      <c r="M9" s="161"/>
      <c r="N9" s="161"/>
      <c r="O9" s="161"/>
      <c r="P9" s="161"/>
      <c r="Q9" s="161"/>
      <c r="R9" s="157"/>
      <c r="S9" s="157"/>
      <c r="T9" s="157"/>
      <c r="U9" s="157"/>
      <c r="V9" s="157"/>
      <c r="W9" s="157"/>
    </row>
    <row r="10" spans="2:25" s="191" customFormat="1" ht="18" customHeight="1" x14ac:dyDescent="0.25">
      <c r="B10" s="146" t="s">
        <v>8</v>
      </c>
      <c r="C10" s="159"/>
      <c r="D10" s="163">
        <f>'41benpresaad'!D10</f>
        <v>338796</v>
      </c>
      <c r="E10" s="162"/>
      <c r="F10" s="164">
        <f>'41benpresaad'!F10+'41benpresaad'!H10+'41benpresaad'!J10+'41benpresaad'!L10+'41benpresaad'!N10</f>
        <v>423049</v>
      </c>
      <c r="G10" s="165">
        <f t="shared" ref="G10:G27" si="0">F10*100/$N10</f>
        <v>80.686653531968616</v>
      </c>
      <c r="H10" s="164">
        <f>'41benpresaad'!P10</f>
        <v>3963</v>
      </c>
      <c r="I10" s="165">
        <f t="shared" ref="I10:I27" si="1">H10*100/$N10</f>
        <v>0.75584910482518963</v>
      </c>
      <c r="J10" s="164">
        <f>'41benpresaad'!R10</f>
        <v>97286</v>
      </c>
      <c r="K10" s="165">
        <f t="shared" ref="K10:K27" si="2">J10*100/$N10</f>
        <v>18.555017918754327</v>
      </c>
      <c r="L10" s="164">
        <f>'41benpresaad'!T10</f>
        <v>13</v>
      </c>
      <c r="M10" s="165">
        <f t="shared" ref="M10:M27" si="3">L10*100/$N10</f>
        <v>2.4794444518615858E-3</v>
      </c>
      <c r="N10" s="164">
        <f>F10+H10+J10+L10</f>
        <v>524311</v>
      </c>
      <c r="O10" s="165">
        <f>G10+I10+K10+M10</f>
        <v>100</v>
      </c>
      <c r="P10" s="166"/>
      <c r="Q10" s="166">
        <f t="shared" ref="Q10:Q27" si="4">N10/D10</f>
        <v>1.5475713998984639</v>
      </c>
      <c r="R10" s="162"/>
      <c r="S10" s="162"/>
      <c r="T10" s="162"/>
      <c r="U10" s="162"/>
      <c r="V10" s="162"/>
      <c r="W10" s="162"/>
    </row>
    <row r="11" spans="2:25" s="191" customFormat="1" ht="18" customHeight="1" x14ac:dyDescent="0.25">
      <c r="B11" s="146" t="s">
        <v>7</v>
      </c>
      <c r="C11" s="159"/>
      <c r="D11" s="163">
        <f>'41benpresaad'!D11</f>
        <v>49233</v>
      </c>
      <c r="E11" s="162"/>
      <c r="F11" s="164">
        <f>'41benpresaad'!F11+'41benpresaad'!H11+'41benpresaad'!J11+'41benpresaad'!L11+'41benpresaad'!N11</f>
        <v>28613</v>
      </c>
      <c r="G11" s="165">
        <f t="shared" si="0"/>
        <v>43.721349550760955</v>
      </c>
      <c r="H11" s="164">
        <f>'41benpresaad'!P11</f>
        <v>10565</v>
      </c>
      <c r="I11" s="165">
        <f t="shared" si="1"/>
        <v>16.143573131226699</v>
      </c>
      <c r="J11" s="164">
        <f>'41benpresaad'!R11</f>
        <v>26266</v>
      </c>
      <c r="K11" s="165">
        <f t="shared" si="2"/>
        <v>40.13507731801235</v>
      </c>
      <c r="L11" s="164">
        <f>'41benpresaad'!T11</f>
        <v>0</v>
      </c>
      <c r="M11" s="165">
        <f t="shared" si="3"/>
        <v>0</v>
      </c>
      <c r="N11" s="164">
        <f t="shared" ref="N11:N27" si="5">F11+H11+J11+L11</f>
        <v>65444</v>
      </c>
      <c r="O11" s="165">
        <f t="shared" ref="O11:O27" si="6">G11+I11+K11+M11</f>
        <v>100</v>
      </c>
      <c r="P11" s="166"/>
      <c r="Q11" s="166">
        <f t="shared" si="4"/>
        <v>1.3292710174070237</v>
      </c>
      <c r="R11" s="162"/>
      <c r="S11" s="162"/>
      <c r="T11" s="162"/>
      <c r="U11" s="162"/>
      <c r="V11" s="162"/>
      <c r="W11" s="162"/>
    </row>
    <row r="12" spans="2:25" s="191" customFormat="1" ht="22.5" customHeight="1" x14ac:dyDescent="0.25">
      <c r="B12" s="146" t="s">
        <v>37</v>
      </c>
      <c r="C12" s="159"/>
      <c r="D12" s="163">
        <f>'41benpresaad'!D12</f>
        <v>33640</v>
      </c>
      <c r="E12" s="162"/>
      <c r="F12" s="163">
        <f>'41benpresaad'!F12+'41benpresaad'!H12+'41benpresaad'!J12+'41benpresaad'!L12+'41benpresaad'!N12</f>
        <v>29708</v>
      </c>
      <c r="G12" s="165">
        <f t="shared" si="0"/>
        <v>61.818257485902159</v>
      </c>
      <c r="H12" s="164">
        <f>'41benpresaad'!P12</f>
        <v>5016</v>
      </c>
      <c r="I12" s="165">
        <f t="shared" si="1"/>
        <v>10.437605343654411</v>
      </c>
      <c r="J12" s="164">
        <f>'41benpresaad'!R12</f>
        <v>13304</v>
      </c>
      <c r="K12" s="165">
        <f t="shared" si="2"/>
        <v>27.683792163472543</v>
      </c>
      <c r="L12" s="164">
        <f>'41benpresaad'!T12</f>
        <v>29</v>
      </c>
      <c r="M12" s="165">
        <f t="shared" si="3"/>
        <v>6.0345006970888737E-2</v>
      </c>
      <c r="N12" s="164">
        <f t="shared" si="5"/>
        <v>48057</v>
      </c>
      <c r="O12" s="165">
        <f t="shared" si="6"/>
        <v>100.00000000000001</v>
      </c>
      <c r="P12" s="166"/>
      <c r="Q12" s="166">
        <f t="shared" si="4"/>
        <v>1.4285671819262782</v>
      </c>
      <c r="R12" s="162"/>
      <c r="S12" s="162"/>
      <c r="T12" s="162"/>
      <c r="U12" s="162"/>
      <c r="V12" s="162"/>
      <c r="W12" s="162"/>
    </row>
    <row r="13" spans="2:25" s="191" customFormat="1" ht="18" customHeight="1" x14ac:dyDescent="0.25">
      <c r="B13" s="146" t="s">
        <v>38</v>
      </c>
      <c r="C13" s="159"/>
      <c r="D13" s="163">
        <f>'41benpresaad'!D13</f>
        <v>34144</v>
      </c>
      <c r="E13" s="162"/>
      <c r="F13" s="164">
        <f>'41benpresaad'!F13+'41benpresaad'!H13+'41benpresaad'!J13+'41benpresaad'!L13+'41benpresaad'!N13</f>
        <v>29937</v>
      </c>
      <c r="G13" s="165">
        <f t="shared" si="0"/>
        <v>52.5376434663578</v>
      </c>
      <c r="H13" s="164">
        <f>'41benpresaad'!P13</f>
        <v>824</v>
      </c>
      <c r="I13" s="165">
        <f t="shared" si="1"/>
        <v>1.4460706889895054</v>
      </c>
      <c r="J13" s="164">
        <f>'41benpresaad'!R13</f>
        <v>26221</v>
      </c>
      <c r="K13" s="165">
        <f t="shared" si="2"/>
        <v>46.0162858446527</v>
      </c>
      <c r="L13" s="164">
        <f>'41benpresaad'!T13</f>
        <v>0</v>
      </c>
      <c r="M13" s="165">
        <f t="shared" si="3"/>
        <v>0</v>
      </c>
      <c r="N13" s="164">
        <f t="shared" si="5"/>
        <v>56982</v>
      </c>
      <c r="O13" s="165">
        <f t="shared" si="6"/>
        <v>100</v>
      </c>
      <c r="P13" s="166"/>
      <c r="Q13" s="166">
        <f t="shared" si="4"/>
        <v>1.6688730084348642</v>
      </c>
      <c r="R13" s="162"/>
      <c r="S13" s="162"/>
      <c r="T13" s="162"/>
      <c r="U13" s="162"/>
      <c r="V13" s="162"/>
      <c r="W13" s="162"/>
    </row>
    <row r="14" spans="2:25" s="191" customFormat="1" ht="18" customHeight="1" x14ac:dyDescent="0.25">
      <c r="B14" s="146" t="s">
        <v>6</v>
      </c>
      <c r="C14" s="159"/>
      <c r="D14" s="163">
        <f>'41benpresaad'!D14</f>
        <v>69284</v>
      </c>
      <c r="E14" s="162"/>
      <c r="F14" s="164">
        <f>'41benpresaad'!F14+'41benpresaad'!H14+'41benpresaad'!J14+'41benpresaad'!L14+'41benpresaad'!N14</f>
        <v>20915</v>
      </c>
      <c r="G14" s="165">
        <f t="shared" si="0"/>
        <v>25.388135613794443</v>
      </c>
      <c r="H14" s="164">
        <f>'41benpresaad'!P14</f>
        <v>31366</v>
      </c>
      <c r="I14" s="165">
        <f t="shared" si="1"/>
        <v>38.07431325184205</v>
      </c>
      <c r="J14" s="164">
        <f>'41benpresaad'!R14</f>
        <v>29882</v>
      </c>
      <c r="K14" s="165">
        <f t="shared" si="2"/>
        <v>36.272927009868781</v>
      </c>
      <c r="L14" s="164">
        <f>'41benpresaad'!T14</f>
        <v>218</v>
      </c>
      <c r="M14" s="165">
        <f t="shared" si="3"/>
        <v>0.26462412449472572</v>
      </c>
      <c r="N14" s="164">
        <f t="shared" si="5"/>
        <v>82381</v>
      </c>
      <c r="O14" s="165">
        <f t="shared" si="6"/>
        <v>100</v>
      </c>
      <c r="P14" s="166"/>
      <c r="Q14" s="166">
        <f t="shared" si="4"/>
        <v>1.1890335430979735</v>
      </c>
      <c r="R14" s="162"/>
      <c r="S14" s="162"/>
      <c r="T14" s="162"/>
      <c r="U14" s="162"/>
      <c r="V14" s="162"/>
      <c r="W14" s="162"/>
    </row>
    <row r="15" spans="2:25" s="191" customFormat="1" ht="18" customHeight="1" x14ac:dyDescent="0.25">
      <c r="B15" s="146" t="s">
        <v>5</v>
      </c>
      <c r="C15" s="159"/>
      <c r="D15" s="163">
        <f>'41benpresaad'!D15</f>
        <v>17725</v>
      </c>
      <c r="E15" s="162"/>
      <c r="F15" s="163">
        <f>'41benpresaad'!F15+'41benpresaad'!H15+'41benpresaad'!J15+'41benpresaad'!L15+'41benpresaad'!N15</f>
        <v>18177</v>
      </c>
      <c r="G15" s="165">
        <f t="shared" si="0"/>
        <v>64.320594479830149</v>
      </c>
      <c r="H15" s="164">
        <f>'41benpresaad'!P15</f>
        <v>573</v>
      </c>
      <c r="I15" s="165">
        <f t="shared" si="1"/>
        <v>2.0276008492569004</v>
      </c>
      <c r="J15" s="164">
        <f>'41benpresaad'!R15</f>
        <v>9510</v>
      </c>
      <c r="K15" s="165">
        <f t="shared" si="2"/>
        <v>33.651804670912952</v>
      </c>
      <c r="L15" s="164">
        <f>'41benpresaad'!T15</f>
        <v>0</v>
      </c>
      <c r="M15" s="165">
        <f t="shared" si="3"/>
        <v>0</v>
      </c>
      <c r="N15" s="164">
        <f t="shared" si="5"/>
        <v>28260</v>
      </c>
      <c r="O15" s="165">
        <f t="shared" si="6"/>
        <v>100</v>
      </c>
      <c r="P15" s="166"/>
      <c r="Q15" s="166">
        <f t="shared" si="4"/>
        <v>1.594358251057828</v>
      </c>
      <c r="R15" s="162"/>
      <c r="S15" s="162"/>
      <c r="T15" s="162"/>
      <c r="U15" s="162"/>
      <c r="V15" s="162"/>
      <c r="W15" s="162"/>
    </row>
    <row r="16" spans="2:25" s="191" customFormat="1" ht="18" customHeight="1" x14ac:dyDescent="0.25">
      <c r="B16" s="146" t="s">
        <v>4</v>
      </c>
      <c r="C16" s="159"/>
      <c r="D16" s="163">
        <f>'41benpresaad'!D16</f>
        <v>127280</v>
      </c>
      <c r="E16" s="162"/>
      <c r="F16" s="164">
        <f>'41benpresaad'!F16+'41benpresaad'!H16+'41benpresaad'!J16+'41benpresaad'!L16+'41benpresaad'!N16</f>
        <v>91489</v>
      </c>
      <c r="G16" s="165">
        <f t="shared" si="0"/>
        <v>50.805488763140211</v>
      </c>
      <c r="H16" s="164">
        <f>'41benpresaad'!P16</f>
        <v>46180</v>
      </c>
      <c r="I16" s="165">
        <f t="shared" si="1"/>
        <v>25.644585371813168</v>
      </c>
      <c r="J16" s="164">
        <f>'41benpresaad'!R16</f>
        <v>39370</v>
      </c>
      <c r="K16" s="165">
        <f t="shared" si="2"/>
        <v>21.862869772375152</v>
      </c>
      <c r="L16" s="164">
        <f>'41benpresaad'!T16</f>
        <v>3038</v>
      </c>
      <c r="M16" s="165">
        <f t="shared" si="3"/>
        <v>1.6870560926714684</v>
      </c>
      <c r="N16" s="164">
        <f t="shared" si="5"/>
        <v>180077</v>
      </c>
      <c r="O16" s="165">
        <f t="shared" si="6"/>
        <v>100</v>
      </c>
      <c r="P16" s="166"/>
      <c r="Q16" s="166">
        <f t="shared" si="4"/>
        <v>1.4148098680075425</v>
      </c>
      <c r="R16" s="162"/>
      <c r="S16" s="162"/>
      <c r="T16" s="162"/>
      <c r="U16" s="162"/>
      <c r="V16" s="162"/>
      <c r="W16" s="162"/>
    </row>
    <row r="17" spans="2:25" s="191" customFormat="1" ht="18" customHeight="1" x14ac:dyDescent="0.25">
      <c r="B17" s="146" t="s">
        <v>40</v>
      </c>
      <c r="C17" s="159"/>
      <c r="D17" s="163">
        <f>'41benpresaad'!D17</f>
        <v>81293</v>
      </c>
      <c r="E17" s="162"/>
      <c r="F17" s="164">
        <f>'41benpresaad'!F17+'41benpresaad'!H17+'41benpresaad'!J17+'41benpresaad'!L17+'41benpresaad'!N17</f>
        <v>82197</v>
      </c>
      <c r="G17" s="165">
        <f t="shared" si="0"/>
        <v>69.724062465539618</v>
      </c>
      <c r="H17" s="164">
        <f>'41benpresaad'!P17</f>
        <v>12582</v>
      </c>
      <c r="I17" s="165">
        <f t="shared" si="1"/>
        <v>10.672751486567874</v>
      </c>
      <c r="J17" s="164">
        <f>'41benpresaad'!R17</f>
        <v>23091</v>
      </c>
      <c r="K17" s="165">
        <f t="shared" si="2"/>
        <v>19.587069192206229</v>
      </c>
      <c r="L17" s="164">
        <f>'41benpresaad'!T17</f>
        <v>19</v>
      </c>
      <c r="M17" s="165">
        <f t="shared" si="3"/>
        <v>1.6116855686281163E-2</v>
      </c>
      <c r="N17" s="164">
        <f t="shared" si="5"/>
        <v>117889</v>
      </c>
      <c r="O17" s="165">
        <f t="shared" si="6"/>
        <v>100</v>
      </c>
      <c r="P17" s="166"/>
      <c r="Q17" s="166">
        <f t="shared" si="4"/>
        <v>1.450174061727332</v>
      </c>
      <c r="R17" s="162"/>
      <c r="S17" s="162"/>
      <c r="T17" s="162"/>
      <c r="U17" s="162"/>
      <c r="V17" s="162"/>
      <c r="W17" s="162"/>
    </row>
    <row r="18" spans="2:25" s="191" customFormat="1" ht="18" customHeight="1" x14ac:dyDescent="0.25">
      <c r="B18" s="146" t="s">
        <v>41</v>
      </c>
      <c r="C18" s="159"/>
      <c r="D18" s="163">
        <f>'41benpresaad'!D18</f>
        <v>249212</v>
      </c>
      <c r="E18" s="162"/>
      <c r="F18" s="164">
        <f>'41benpresaad'!F18+'41benpresaad'!H18+'41benpresaad'!J18+'41benpresaad'!L18+'41benpresaad'!N18</f>
        <v>126825</v>
      </c>
      <c r="G18" s="165">
        <f t="shared" si="0"/>
        <v>40.994999466652878</v>
      </c>
      <c r="H18" s="164">
        <f>'41benpresaad'!P18</f>
        <v>22665</v>
      </c>
      <c r="I18" s="165">
        <f t="shared" si="1"/>
        <v>7.3262500525266105</v>
      </c>
      <c r="J18" s="164">
        <f>'41benpresaad'!R18</f>
        <v>159788</v>
      </c>
      <c r="K18" s="165">
        <f t="shared" si="2"/>
        <v>51.649982060142165</v>
      </c>
      <c r="L18" s="164">
        <f>'41benpresaad'!T18</f>
        <v>89</v>
      </c>
      <c r="M18" s="165">
        <f t="shared" si="3"/>
        <v>2.8768420678352894E-2</v>
      </c>
      <c r="N18" s="164">
        <f t="shared" si="5"/>
        <v>309367</v>
      </c>
      <c r="O18" s="165">
        <f t="shared" si="6"/>
        <v>100</v>
      </c>
      <c r="P18" s="166"/>
      <c r="Q18" s="166">
        <f t="shared" si="4"/>
        <v>1.2413808323836732</v>
      </c>
      <c r="R18" s="162"/>
      <c r="S18" s="162"/>
      <c r="T18" s="162"/>
      <c r="U18" s="162"/>
      <c r="V18" s="162"/>
      <c r="W18" s="162"/>
    </row>
    <row r="19" spans="2:25" s="191" customFormat="1" ht="18" customHeight="1" x14ac:dyDescent="0.25">
      <c r="B19" s="146" t="s">
        <v>3</v>
      </c>
      <c r="C19" s="159"/>
      <c r="D19" s="163">
        <f>'41benpresaad'!D19</f>
        <v>179593</v>
      </c>
      <c r="E19" s="162"/>
      <c r="F19" s="164">
        <f>'41benpresaad'!F19+'41benpresaad'!H19+'41benpresaad'!J19+'41benpresaad'!L19+'41benpresaad'!N19</f>
        <v>112917</v>
      </c>
      <c r="G19" s="165">
        <f t="shared" si="0"/>
        <v>41.648501211645069</v>
      </c>
      <c r="H19" s="164">
        <f>'41benpresaad'!P19</f>
        <v>27546</v>
      </c>
      <c r="I19" s="165">
        <f>H19*100/$N19</f>
        <v>10.160114193398471</v>
      </c>
      <c r="J19" s="164">
        <f>'41benpresaad'!R19</f>
        <v>129569</v>
      </c>
      <c r="K19" s="165">
        <f>J19*100/$N19</f>
        <v>47.79045363843921</v>
      </c>
      <c r="L19" s="164">
        <f>'41benpresaad'!T19</f>
        <v>1087</v>
      </c>
      <c r="M19" s="165">
        <f t="shared" si="3"/>
        <v>0.40093095651724886</v>
      </c>
      <c r="N19" s="164">
        <f t="shared" si="5"/>
        <v>271119</v>
      </c>
      <c r="O19" s="165">
        <f t="shared" si="6"/>
        <v>100</v>
      </c>
      <c r="P19" s="166"/>
      <c r="Q19" s="166">
        <f t="shared" si="4"/>
        <v>1.509630108077709</v>
      </c>
      <c r="R19" s="162"/>
      <c r="S19" s="162"/>
      <c r="T19" s="162"/>
      <c r="U19" s="162"/>
      <c r="V19" s="162"/>
      <c r="W19" s="162"/>
    </row>
    <row r="20" spans="2:25" s="191" customFormat="1" ht="18" customHeight="1" x14ac:dyDescent="0.25">
      <c r="B20" s="146" t="s">
        <v>2</v>
      </c>
      <c r="C20" s="159"/>
      <c r="D20" s="163">
        <f>'41benpresaad'!D20</f>
        <v>36368</v>
      </c>
      <c r="E20" s="162"/>
      <c r="F20" s="164">
        <f>'41benpresaad'!F20+'41benpresaad'!H20+'41benpresaad'!J20+'41benpresaad'!L20+'41benpresaad'!N20</f>
        <v>16551</v>
      </c>
      <c r="G20" s="165">
        <f t="shared" si="0"/>
        <v>38.231081955095632</v>
      </c>
      <c r="H20" s="164">
        <f>'41benpresaad'!P20</f>
        <v>19397</v>
      </c>
      <c r="I20" s="165">
        <f>H20*100/$N20</f>
        <v>44.805044811974497</v>
      </c>
      <c r="J20" s="164">
        <f>'41benpresaad'!R20</f>
        <v>7344</v>
      </c>
      <c r="K20" s="165">
        <f>J20*100/$N20</f>
        <v>16.96387323292987</v>
      </c>
      <c r="L20" s="164">
        <f>'41benpresaad'!T20</f>
        <v>0</v>
      </c>
      <c r="M20" s="165">
        <f t="shared" si="3"/>
        <v>0</v>
      </c>
      <c r="N20" s="164">
        <f t="shared" si="5"/>
        <v>43292</v>
      </c>
      <c r="O20" s="165">
        <f t="shared" si="6"/>
        <v>100</v>
      </c>
      <c r="P20" s="166"/>
      <c r="Q20" s="166">
        <f t="shared" si="4"/>
        <v>1.1903871535415751</v>
      </c>
      <c r="R20" s="162"/>
      <c r="S20" s="162"/>
      <c r="T20" s="162"/>
      <c r="U20" s="162"/>
      <c r="V20" s="162"/>
      <c r="W20" s="162"/>
    </row>
    <row r="21" spans="2:25" s="191" customFormat="1" ht="18" customHeight="1" x14ac:dyDescent="0.25">
      <c r="B21" s="146" t="s">
        <v>35</v>
      </c>
      <c r="C21" s="159"/>
      <c r="D21" s="163">
        <f>'41benpresaad'!D21</f>
        <v>92497</v>
      </c>
      <c r="E21" s="162"/>
      <c r="F21" s="164">
        <f>'41benpresaad'!F21+'41benpresaad'!H21+'41benpresaad'!J21+'41benpresaad'!L21+'41benpresaad'!N21</f>
        <v>90126</v>
      </c>
      <c r="G21" s="165">
        <f t="shared" si="0"/>
        <v>61.054357251246479</v>
      </c>
      <c r="H21" s="164">
        <f>'41benpresaad'!P21</f>
        <v>20442</v>
      </c>
      <c r="I21" s="165">
        <f>H21*100/$N21</f>
        <v>13.848092347712985</v>
      </c>
      <c r="J21" s="164">
        <f>'41benpresaad'!R21</f>
        <v>36903</v>
      </c>
      <c r="K21" s="165">
        <f>J21*100/$N21</f>
        <v>24.999322566659441</v>
      </c>
      <c r="L21" s="164">
        <f>'41benpresaad'!T21</f>
        <v>145</v>
      </c>
      <c r="M21" s="165">
        <f t="shared" si="3"/>
        <v>9.8227834381096904E-2</v>
      </c>
      <c r="N21" s="164">
        <f t="shared" si="5"/>
        <v>147616</v>
      </c>
      <c r="O21" s="165">
        <f t="shared" si="6"/>
        <v>100</v>
      </c>
      <c r="P21" s="166"/>
      <c r="Q21" s="166">
        <f t="shared" si="4"/>
        <v>1.5959004075807863</v>
      </c>
      <c r="R21" s="162"/>
      <c r="S21" s="162"/>
      <c r="T21" s="162"/>
      <c r="U21" s="162"/>
      <c r="V21" s="162"/>
      <c r="W21" s="162"/>
    </row>
    <row r="22" spans="2:25" s="191" customFormat="1" ht="21" customHeight="1" x14ac:dyDescent="0.25">
      <c r="B22" s="146" t="s">
        <v>42</v>
      </c>
      <c r="C22" s="159"/>
      <c r="D22" s="163">
        <f>'41benpresaad'!D22</f>
        <v>211239</v>
      </c>
      <c r="E22" s="162"/>
      <c r="F22" s="164">
        <f>'41benpresaad'!F22+'41benpresaad'!H22+'41benpresaad'!J22+'41benpresaad'!L22+'41benpresaad'!N22</f>
        <v>213017</v>
      </c>
      <c r="G22" s="165">
        <f t="shared" si="0"/>
        <v>70.05594161813022</v>
      </c>
      <c r="H22" s="164">
        <f>'41benpresaad'!P22</f>
        <v>30360</v>
      </c>
      <c r="I22" s="165">
        <f>H22*100/$N22</f>
        <v>9.9846415428178652</v>
      </c>
      <c r="J22" s="164">
        <f>'41benpresaad'!R22</f>
        <v>60600</v>
      </c>
      <c r="K22" s="165">
        <f>J22*100/$N22</f>
        <v>19.929818099300483</v>
      </c>
      <c r="L22" s="164">
        <f>'41benpresaad'!T22</f>
        <v>90</v>
      </c>
      <c r="M22" s="165">
        <f t="shared" si="3"/>
        <v>2.959873975143636E-2</v>
      </c>
      <c r="N22" s="164">
        <f t="shared" si="5"/>
        <v>304067</v>
      </c>
      <c r="O22" s="165">
        <f t="shared" si="6"/>
        <v>100</v>
      </c>
      <c r="P22" s="166"/>
      <c r="Q22" s="166">
        <f t="shared" si="4"/>
        <v>1.4394453675694356</v>
      </c>
      <c r="R22" s="162"/>
      <c r="S22" s="162"/>
      <c r="T22" s="162"/>
      <c r="U22" s="162"/>
      <c r="V22" s="162"/>
      <c r="W22" s="162"/>
    </row>
    <row r="23" spans="2:25" s="191" customFormat="1" ht="18" customHeight="1" x14ac:dyDescent="0.25">
      <c r="B23" s="146" t="s">
        <v>43</v>
      </c>
      <c r="C23" s="159"/>
      <c r="D23" s="163">
        <f>'41benpresaad'!D23</f>
        <v>49930</v>
      </c>
      <c r="E23" s="162"/>
      <c r="F23" s="164">
        <f>'41benpresaad'!F23+'41benpresaad'!H23+'41benpresaad'!J23+'41benpresaad'!L23+'41benpresaad'!N23</f>
        <v>33525</v>
      </c>
      <c r="G23" s="165">
        <f t="shared" si="0"/>
        <v>50.422632655516786</v>
      </c>
      <c r="H23" s="164">
        <f>'41benpresaad'!P23</f>
        <v>1883</v>
      </c>
      <c r="I23" s="165">
        <f>H23*100/$N23</f>
        <v>2.8320900012032246</v>
      </c>
      <c r="J23" s="164">
        <f>'41benpresaad'!R23</f>
        <v>31075</v>
      </c>
      <c r="K23" s="165">
        <f>J23*100/$N23</f>
        <v>46.737757189267235</v>
      </c>
      <c r="L23" s="164">
        <f>'41benpresaad'!T23</f>
        <v>5</v>
      </c>
      <c r="M23" s="165">
        <f t="shared" si="3"/>
        <v>7.5201540127541808E-3</v>
      </c>
      <c r="N23" s="164">
        <f t="shared" si="5"/>
        <v>66488</v>
      </c>
      <c r="O23" s="165">
        <f t="shared" si="6"/>
        <v>100</v>
      </c>
      <c r="P23" s="166"/>
      <c r="Q23" s="166">
        <f t="shared" si="4"/>
        <v>1.3316242739835771</v>
      </c>
      <c r="R23" s="162"/>
      <c r="S23" s="162"/>
      <c r="T23" s="162"/>
      <c r="U23" s="162"/>
      <c r="V23" s="162"/>
      <c r="W23" s="162"/>
    </row>
    <row r="24" spans="2:25" s="191" customFormat="1" ht="22.5" customHeight="1" x14ac:dyDescent="0.25">
      <c r="B24" s="146" t="s">
        <v>44</v>
      </c>
      <c r="C24" s="159"/>
      <c r="D24" s="163">
        <f>'41benpresaad'!D24</f>
        <v>17243</v>
      </c>
      <c r="E24" s="162"/>
      <c r="F24" s="163">
        <f>'41benpresaad'!F24+'41benpresaad'!H24+'41benpresaad'!J24+'41benpresaad'!L24+'41benpresaad'!N24</f>
        <v>11371</v>
      </c>
      <c r="G24" s="167">
        <f t="shared" si="0"/>
        <v>45.976872068575126</v>
      </c>
      <c r="H24" s="164">
        <f>'41benpresaad'!P24</f>
        <v>3046</v>
      </c>
      <c r="I24" s="165">
        <f t="shared" si="1"/>
        <v>12.316027818211225</v>
      </c>
      <c r="J24" s="164">
        <f>'41benpresaad'!R24</f>
        <v>10276</v>
      </c>
      <c r="K24" s="165">
        <f t="shared" si="2"/>
        <v>41.549409671680415</v>
      </c>
      <c r="L24" s="164">
        <f>'41benpresaad'!T24</f>
        <v>39</v>
      </c>
      <c r="M24" s="165">
        <f t="shared" si="3"/>
        <v>0.1576904415332363</v>
      </c>
      <c r="N24" s="163">
        <f t="shared" si="5"/>
        <v>24732</v>
      </c>
      <c r="O24" s="165">
        <f t="shared" si="6"/>
        <v>100</v>
      </c>
      <c r="P24" s="166"/>
      <c r="Q24" s="166">
        <f t="shared" si="4"/>
        <v>1.434321173809662</v>
      </c>
      <c r="R24" s="162"/>
      <c r="S24" s="162"/>
      <c r="T24" s="162"/>
      <c r="U24" s="162"/>
      <c r="V24" s="162"/>
      <c r="W24" s="162"/>
    </row>
    <row r="25" spans="2:25" s="191" customFormat="1" ht="18" customHeight="1" x14ac:dyDescent="0.25">
      <c r="B25" s="146" t="s">
        <v>45</v>
      </c>
      <c r="C25" s="159"/>
      <c r="D25" s="163">
        <f>'41benpresaad'!D25</f>
        <v>73844</v>
      </c>
      <c r="E25" s="162"/>
      <c r="F25" s="163">
        <f>'41benpresaad'!F25+'41benpresaad'!H25+'41benpresaad'!J25+'41benpresaad'!L25+'41benpresaad'!N25</f>
        <v>58459</v>
      </c>
      <c r="G25" s="167">
        <f t="shared" si="0"/>
        <v>54.557077796028075</v>
      </c>
      <c r="H25" s="164">
        <f>'41benpresaad'!P25</f>
        <v>1441</v>
      </c>
      <c r="I25" s="165">
        <f t="shared" si="1"/>
        <v>1.3448185754815589</v>
      </c>
      <c r="J25" s="164">
        <f>'41benpresaad'!R25</f>
        <v>39627</v>
      </c>
      <c r="K25" s="165">
        <f t="shared" si="2"/>
        <v>36.982044198895025</v>
      </c>
      <c r="L25" s="164">
        <f>'41benpresaad'!T25</f>
        <v>7625</v>
      </c>
      <c r="M25" s="165">
        <f t="shared" si="3"/>
        <v>7.1160594295953414</v>
      </c>
      <c r="N25" s="163">
        <f t="shared" si="5"/>
        <v>107152</v>
      </c>
      <c r="O25" s="165">
        <f t="shared" si="6"/>
        <v>100</v>
      </c>
      <c r="P25" s="166"/>
      <c r="Q25" s="166">
        <f t="shared" si="4"/>
        <v>1.451058989220519</v>
      </c>
      <c r="R25" s="162"/>
      <c r="S25" s="162"/>
      <c r="T25" s="162"/>
      <c r="U25" s="162"/>
      <c r="V25" s="162"/>
      <c r="W25" s="162"/>
    </row>
    <row r="26" spans="2:25" s="191" customFormat="1" ht="18" customHeight="1" x14ac:dyDescent="0.25">
      <c r="B26" s="146" t="s">
        <v>46</v>
      </c>
      <c r="C26" s="159"/>
      <c r="D26" s="163">
        <f>'41benpresaad'!D26</f>
        <v>9483</v>
      </c>
      <c r="E26" s="162"/>
      <c r="F26" s="163">
        <f>'41benpresaad'!F26+'41benpresaad'!H26+'41benpresaad'!J26+'41benpresaad'!L26+'41benpresaad'!N26</f>
        <v>12531</v>
      </c>
      <c r="G26" s="167">
        <f t="shared" si="0"/>
        <v>85.088612752087997</v>
      </c>
      <c r="H26" s="164">
        <f>'41benpresaad'!P26</f>
        <v>958</v>
      </c>
      <c r="I26" s="165">
        <f t="shared" si="1"/>
        <v>6.5050587356555987</v>
      </c>
      <c r="J26" s="164">
        <f>'41benpresaad'!R26</f>
        <v>1238</v>
      </c>
      <c r="K26" s="165">
        <f t="shared" si="2"/>
        <v>8.4063285122563993</v>
      </c>
      <c r="L26" s="164">
        <f>'41benpresaad'!T26</f>
        <v>0</v>
      </c>
      <c r="M26" s="165">
        <f t="shared" si="3"/>
        <v>0</v>
      </c>
      <c r="N26" s="163">
        <f t="shared" si="5"/>
        <v>14727</v>
      </c>
      <c r="O26" s="165">
        <f t="shared" si="6"/>
        <v>99.999999999999986</v>
      </c>
      <c r="P26" s="166"/>
      <c r="Q26" s="166">
        <f t="shared" si="4"/>
        <v>1.5529895602657386</v>
      </c>
      <c r="R26" s="162"/>
      <c r="S26" s="162"/>
      <c r="T26" s="162"/>
      <c r="U26" s="162"/>
      <c r="V26" s="162"/>
      <c r="W26" s="162"/>
    </row>
    <row r="27" spans="2:25" s="191" customFormat="1" ht="18" customHeight="1" x14ac:dyDescent="0.25">
      <c r="B27" s="146" t="s">
        <v>1</v>
      </c>
      <c r="C27" s="159"/>
      <c r="D27" s="163">
        <f>'41benpresaad'!D27</f>
        <v>3934</v>
      </c>
      <c r="E27" s="162"/>
      <c r="F27" s="163">
        <f>'41benpresaad'!F27+'41benpresaad'!H27+'41benpresaad'!J27+'41benpresaad'!L27+'41benpresaad'!N27</f>
        <v>3318</v>
      </c>
      <c r="G27" s="167">
        <f t="shared" si="0"/>
        <v>62.474110337036336</v>
      </c>
      <c r="H27" s="164">
        <f>'41benpresaad'!P27</f>
        <v>6</v>
      </c>
      <c r="I27" s="165">
        <f t="shared" si="1"/>
        <v>0.11297307475051779</v>
      </c>
      <c r="J27" s="164">
        <f>'41benpresaad'!R27</f>
        <v>1987</v>
      </c>
      <c r="K27" s="165">
        <f t="shared" si="2"/>
        <v>37.412916588213143</v>
      </c>
      <c r="L27" s="164">
        <f>'41benpresaad'!T27</f>
        <v>0</v>
      </c>
      <c r="M27" s="165">
        <f t="shared" si="3"/>
        <v>0</v>
      </c>
      <c r="N27" s="164">
        <f t="shared" si="5"/>
        <v>5311</v>
      </c>
      <c r="O27" s="165">
        <f t="shared" si="6"/>
        <v>100</v>
      </c>
      <c r="P27" s="166"/>
      <c r="Q27" s="166">
        <f t="shared" si="4"/>
        <v>1.3500254194204373</v>
      </c>
      <c r="R27" s="162"/>
      <c r="S27" s="162"/>
      <c r="T27" s="162"/>
      <c r="U27" s="162"/>
      <c r="V27" s="162"/>
      <c r="W27" s="162"/>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1674738</v>
      </c>
      <c r="E30" s="174"/>
      <c r="F30" s="147">
        <f>SUM(F10:F27)</f>
        <v>1402725</v>
      </c>
      <c r="G30" s="175">
        <f>F30*100/$N30</f>
        <v>58.513385214527176</v>
      </c>
      <c r="H30" s="147">
        <f>SUM(H10:H27)</f>
        <v>238813</v>
      </c>
      <c r="I30" s="175">
        <f>H30*100/$N30</f>
        <v>9.9618649865346942</v>
      </c>
      <c r="J30" s="147">
        <f>SUM(J10:J27)</f>
        <v>743337</v>
      </c>
      <c r="K30" s="175">
        <f>J30*100/$N30</f>
        <v>31.007620328439994</v>
      </c>
      <c r="L30" s="147">
        <f>SUM(L10:L28)</f>
        <v>12397</v>
      </c>
      <c r="M30" s="175">
        <f>L30*100/$N30</f>
        <v>0.51712947049813285</v>
      </c>
      <c r="N30" s="147">
        <f>F30+H30+J30+L30</f>
        <v>2397272</v>
      </c>
      <c r="O30" s="175">
        <f>G30+I30+K30+M30</f>
        <v>100</v>
      </c>
      <c r="P30" s="176"/>
      <c r="Q30" s="176">
        <f>(N30/D30)</f>
        <v>1.4314310656353411</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B1:AD57"/>
  <sheetViews>
    <sheetView showGridLines="0"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32</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4" t="s">
        <v>414</v>
      </c>
      <c r="C3" s="1544"/>
      <c r="D3" s="1544"/>
      <c r="E3" s="1544"/>
      <c r="F3" s="1544"/>
      <c r="G3" s="1544"/>
      <c r="H3" s="1544"/>
      <c r="I3" s="1544"/>
      <c r="J3" s="1544"/>
      <c r="K3" s="1544"/>
      <c r="L3" s="1544"/>
      <c r="M3" s="1544"/>
      <c r="N3" s="1544"/>
      <c r="O3" s="1544"/>
      <c r="P3" s="1544"/>
      <c r="Q3" s="1544"/>
      <c r="R3" s="1544"/>
      <c r="S3" s="1544"/>
      <c r="T3" s="1544"/>
      <c r="U3" s="1544"/>
      <c r="V3" s="1544"/>
      <c r="W3" s="1544"/>
      <c r="X3" s="1544"/>
      <c r="Y3" s="821"/>
    </row>
    <row r="4" spans="2:30" s="621" customFormat="1" ht="14.25" customHeight="1" x14ac:dyDescent="0.25">
      <c r="B4" s="1481" t="str">
        <f>porsaad!$B$6</f>
        <v>Situación a 28 de febrero de 2026</v>
      </c>
      <c r="C4" s="1481"/>
      <c r="D4" s="1481"/>
      <c r="E4" s="1481"/>
      <c r="F4" s="1481"/>
      <c r="G4" s="1481"/>
      <c r="H4" s="1481"/>
      <c r="I4" s="1481"/>
      <c r="J4" s="1481"/>
      <c r="K4" s="1481"/>
      <c r="L4" s="1481"/>
      <c r="M4" s="1481"/>
      <c r="N4" s="1481"/>
      <c r="O4" s="1481"/>
      <c r="P4" s="1481"/>
      <c r="Q4" s="1481"/>
      <c r="R4" s="1481"/>
      <c r="S4" s="1481"/>
      <c r="T4" s="1481"/>
      <c r="U4" s="1481"/>
      <c r="V4" s="1481"/>
      <c r="W4" s="1481"/>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6" t="s">
        <v>52</v>
      </c>
      <c r="G6" s="1597"/>
      <c r="H6" s="1597"/>
      <c r="I6" s="1597"/>
      <c r="J6" s="1597"/>
      <c r="K6" s="1597"/>
      <c r="L6" s="1597"/>
      <c r="M6" s="1597"/>
      <c r="N6" s="1597"/>
      <c r="O6" s="1597"/>
      <c r="P6" s="1597"/>
      <c r="Q6" s="1597"/>
      <c r="R6" s="1597"/>
      <c r="S6" s="1597"/>
      <c r="T6" s="1597"/>
      <c r="U6" s="1597"/>
      <c r="V6" s="1597"/>
      <c r="W6" s="1598"/>
      <c r="X6" s="825"/>
      <c r="Y6" s="826"/>
    </row>
    <row r="7" spans="2:30" s="621" customFormat="1" ht="64.5" customHeight="1" x14ac:dyDescent="0.25">
      <c r="B7" s="1558" t="s">
        <v>12</v>
      </c>
      <c r="C7" s="625"/>
      <c r="D7" s="871" t="s">
        <v>245</v>
      </c>
      <c r="E7" s="625"/>
      <c r="F7" s="1599" t="s">
        <v>54</v>
      </c>
      <c r="G7" s="1600"/>
      <c r="H7" s="1601" t="s">
        <v>55</v>
      </c>
      <c r="I7" s="1602"/>
      <c r="J7" s="1603" t="s">
        <v>56</v>
      </c>
      <c r="K7" s="1604"/>
      <c r="L7" s="1603" t="s">
        <v>57</v>
      </c>
      <c r="M7" s="1605"/>
      <c r="N7" s="1604" t="s">
        <v>58</v>
      </c>
      <c r="O7" s="1604"/>
      <c r="P7" s="1603" t="s">
        <v>59</v>
      </c>
      <c r="Q7" s="1605"/>
      <c r="R7" s="1601" t="s">
        <v>60</v>
      </c>
      <c r="S7" s="1602"/>
      <c r="T7" s="1603" t="s">
        <v>61</v>
      </c>
      <c r="U7" s="1605"/>
      <c r="V7" s="1603" t="s">
        <v>0</v>
      </c>
      <c r="W7" s="1606"/>
      <c r="X7" s="627"/>
      <c r="Y7" s="855" t="s">
        <v>246</v>
      </c>
      <c r="AD7" s="827"/>
    </row>
    <row r="8" spans="2:30" s="626" customFormat="1" ht="20.25" customHeight="1" x14ac:dyDescent="0.25">
      <c r="B8" s="1559"/>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81589</v>
      </c>
      <c r="E10" s="633"/>
      <c r="F10" s="675">
        <v>10</v>
      </c>
      <c r="G10" s="676">
        <v>4.1448354287779113E-2</v>
      </c>
      <c r="H10" s="675">
        <v>32435</v>
      </c>
      <c r="I10" s="676">
        <v>22.496891373428415</v>
      </c>
      <c r="J10" s="675">
        <v>35862</v>
      </c>
      <c r="K10" s="676">
        <v>25.898844759971517</v>
      </c>
      <c r="L10" s="675">
        <v>6619</v>
      </c>
      <c r="M10" s="676">
        <v>6.7656467537436367</v>
      </c>
      <c r="N10" s="675">
        <v>13154</v>
      </c>
      <c r="O10" s="676">
        <v>12.528030778060005</v>
      </c>
      <c r="P10" s="675">
        <v>1964</v>
      </c>
      <c r="Q10" s="676">
        <v>2.7451563878290628</v>
      </c>
      <c r="R10" s="675">
        <v>27993</v>
      </c>
      <c r="S10" s="676">
        <v>29.514416587843943</v>
      </c>
      <c r="T10" s="675">
        <v>9</v>
      </c>
      <c r="U10" s="676">
        <v>9.5650048356413341E-3</v>
      </c>
      <c r="V10" s="831">
        <f>F10+H10+J10+L10+N10+P10+R10+T10</f>
        <v>118046</v>
      </c>
      <c r="W10" s="676">
        <f t="shared" ref="V10:W27" si="0">G10+I10+K10+M10+O10+Q10+S10+U10</f>
        <v>100</v>
      </c>
      <c r="X10" s="678"/>
      <c r="Y10" s="832">
        <f t="shared" ref="Y10:Y27" si="1">V10/D10</f>
        <v>1.446837196190663</v>
      </c>
    </row>
    <row r="11" spans="2:30" s="633" customFormat="1" ht="18" customHeight="1" x14ac:dyDescent="0.25">
      <c r="B11" s="682" t="s">
        <v>7</v>
      </c>
      <c r="D11" s="833">
        <v>14285</v>
      </c>
      <c r="F11" s="683">
        <v>2468</v>
      </c>
      <c r="G11" s="684">
        <v>14.391281630215721</v>
      </c>
      <c r="H11" s="683">
        <v>2056</v>
      </c>
      <c r="I11" s="684">
        <v>3.2171381652608795</v>
      </c>
      <c r="J11" s="683">
        <v>742</v>
      </c>
      <c r="K11" s="684">
        <v>5.0160483690378443</v>
      </c>
      <c r="L11" s="683">
        <v>517</v>
      </c>
      <c r="M11" s="684">
        <v>3.4634619690975592</v>
      </c>
      <c r="N11" s="683">
        <v>2846</v>
      </c>
      <c r="O11" s="684">
        <v>20.243338060759871</v>
      </c>
      <c r="P11" s="683">
        <v>4573</v>
      </c>
      <c r="Q11" s="684">
        <v>22.057176979920879</v>
      </c>
      <c r="R11" s="683">
        <v>5623</v>
      </c>
      <c r="S11" s="684">
        <v>31.611554825707248</v>
      </c>
      <c r="T11" s="683">
        <v>0</v>
      </c>
      <c r="U11" s="684">
        <v>0</v>
      </c>
      <c r="V11" s="834">
        <f t="shared" si="0"/>
        <v>18825</v>
      </c>
      <c r="W11" s="684">
        <f t="shared" si="0"/>
        <v>100</v>
      </c>
      <c r="X11" s="678"/>
      <c r="Y11" s="835">
        <f t="shared" si="1"/>
        <v>1.3178158907945396</v>
      </c>
    </row>
    <row r="12" spans="2:30" s="633" customFormat="1" ht="22.5" customHeight="1" x14ac:dyDescent="0.25">
      <c r="B12" s="682" t="s">
        <v>37</v>
      </c>
      <c r="D12" s="833">
        <v>7322</v>
      </c>
      <c r="F12" s="685">
        <v>2062</v>
      </c>
      <c r="G12" s="684">
        <v>26.047201285061163</v>
      </c>
      <c r="H12" s="685">
        <v>855</v>
      </c>
      <c r="I12" s="684">
        <v>1.4456938094649698</v>
      </c>
      <c r="J12" s="685">
        <v>798</v>
      </c>
      <c r="K12" s="684">
        <v>7.7350796985048804</v>
      </c>
      <c r="L12" s="685">
        <v>536</v>
      </c>
      <c r="M12" s="684">
        <v>6.5735821079945636</v>
      </c>
      <c r="N12" s="685">
        <v>1799</v>
      </c>
      <c r="O12" s="684">
        <v>20.560978623501793</v>
      </c>
      <c r="P12" s="685">
        <v>1521</v>
      </c>
      <c r="Q12" s="684">
        <v>11.083652539231435</v>
      </c>
      <c r="R12" s="685">
        <v>2686</v>
      </c>
      <c r="S12" s="684">
        <v>26.553811936241196</v>
      </c>
      <c r="T12" s="685">
        <v>12</v>
      </c>
      <c r="U12" s="684">
        <v>0</v>
      </c>
      <c r="V12" s="834">
        <f t="shared" si="0"/>
        <v>10269</v>
      </c>
      <c r="W12" s="684">
        <f t="shared" si="0"/>
        <v>100</v>
      </c>
      <c r="X12" s="678"/>
      <c r="Y12" s="835">
        <f t="shared" si="1"/>
        <v>1.4024856596558317</v>
      </c>
    </row>
    <row r="13" spans="2:30" s="633" customFormat="1" ht="18" customHeight="1" x14ac:dyDescent="0.25">
      <c r="B13" s="682" t="s">
        <v>38</v>
      </c>
      <c r="D13" s="833">
        <v>8201</v>
      </c>
      <c r="F13" s="683">
        <v>454</v>
      </c>
      <c r="G13" s="684">
        <v>2.2477064220183487</v>
      </c>
      <c r="H13" s="683">
        <v>2891</v>
      </c>
      <c r="I13" s="684">
        <v>9.8776758409785934</v>
      </c>
      <c r="J13" s="683">
        <v>662</v>
      </c>
      <c r="K13" s="684">
        <v>2.6758409785932722</v>
      </c>
      <c r="L13" s="683">
        <v>629</v>
      </c>
      <c r="M13" s="684">
        <v>7.477064220183486</v>
      </c>
      <c r="N13" s="683">
        <v>2191</v>
      </c>
      <c r="O13" s="684">
        <v>19.602446483180429</v>
      </c>
      <c r="P13" s="683">
        <v>412</v>
      </c>
      <c r="Q13" s="684">
        <v>6.666666666666667</v>
      </c>
      <c r="R13" s="683">
        <v>4777</v>
      </c>
      <c r="S13" s="684">
        <v>51.452599388379205</v>
      </c>
      <c r="T13" s="683">
        <v>0</v>
      </c>
      <c r="U13" s="684">
        <v>0</v>
      </c>
      <c r="V13" s="834">
        <f t="shared" si="0"/>
        <v>12016</v>
      </c>
      <c r="W13" s="684">
        <f t="shared" si="0"/>
        <v>100</v>
      </c>
      <c r="X13" s="678"/>
      <c r="Y13" s="835">
        <f t="shared" si="1"/>
        <v>1.4651871722960614</v>
      </c>
    </row>
    <row r="14" spans="2:30" s="633" customFormat="1" ht="18" customHeight="1" x14ac:dyDescent="0.25">
      <c r="B14" s="682" t="s">
        <v>6</v>
      </c>
      <c r="D14" s="833">
        <v>23931</v>
      </c>
      <c r="F14" s="683">
        <v>708</v>
      </c>
      <c r="G14" s="684">
        <v>0.16137708445400753</v>
      </c>
      <c r="H14" s="683">
        <v>1801</v>
      </c>
      <c r="I14" s="684">
        <v>3.0984400215169448</v>
      </c>
      <c r="J14" s="683">
        <v>469</v>
      </c>
      <c r="K14" s="684">
        <v>0</v>
      </c>
      <c r="L14" s="683">
        <v>1740</v>
      </c>
      <c r="M14" s="684">
        <v>14.922001075847231</v>
      </c>
      <c r="N14" s="683">
        <v>3491</v>
      </c>
      <c r="O14" s="684">
        <v>24.314147391070467</v>
      </c>
      <c r="P14" s="683">
        <v>9501</v>
      </c>
      <c r="Q14" s="684">
        <v>21.79666487358795</v>
      </c>
      <c r="R14" s="683">
        <v>10572</v>
      </c>
      <c r="S14" s="684">
        <v>35.707369553523399</v>
      </c>
      <c r="T14" s="683">
        <v>136</v>
      </c>
      <c r="U14" s="684">
        <v>0</v>
      </c>
      <c r="V14" s="834">
        <f t="shared" si="0"/>
        <v>28418</v>
      </c>
      <c r="W14" s="684">
        <f t="shared" si="0"/>
        <v>100</v>
      </c>
      <c r="X14" s="678"/>
      <c r="Y14" s="835">
        <f t="shared" si="1"/>
        <v>1.187497388324767</v>
      </c>
    </row>
    <row r="15" spans="2:30" s="633" customFormat="1" ht="18" customHeight="1" x14ac:dyDescent="0.25">
      <c r="B15" s="682" t="s">
        <v>5</v>
      </c>
      <c r="D15" s="833">
        <v>4867</v>
      </c>
      <c r="F15" s="685">
        <v>2224</v>
      </c>
      <c r="G15" s="684">
        <v>0</v>
      </c>
      <c r="H15" s="685">
        <v>689</v>
      </c>
      <c r="I15" s="684">
        <v>5.5706304868316039</v>
      </c>
      <c r="J15" s="685">
        <v>361</v>
      </c>
      <c r="K15" s="684">
        <v>8.0925778132482051</v>
      </c>
      <c r="L15" s="685">
        <v>704</v>
      </c>
      <c r="M15" s="684">
        <v>12.721468475658419</v>
      </c>
      <c r="N15" s="685">
        <v>1657</v>
      </c>
      <c r="O15" s="684">
        <v>33.998403830806069</v>
      </c>
      <c r="P15" s="685">
        <v>249</v>
      </c>
      <c r="Q15" s="684">
        <v>0</v>
      </c>
      <c r="R15" s="685">
        <v>2164</v>
      </c>
      <c r="S15" s="684">
        <v>39.616919393455703</v>
      </c>
      <c r="T15" s="685">
        <v>0</v>
      </c>
      <c r="U15" s="684">
        <v>0</v>
      </c>
      <c r="V15" s="834">
        <f t="shared" si="0"/>
        <v>8048</v>
      </c>
      <c r="W15" s="684">
        <f t="shared" si="0"/>
        <v>100</v>
      </c>
      <c r="X15" s="678"/>
      <c r="Y15" s="835">
        <f t="shared" si="1"/>
        <v>1.6535853708650092</v>
      </c>
    </row>
    <row r="16" spans="2:30" s="742" customFormat="1" ht="18" customHeight="1" x14ac:dyDescent="0.25">
      <c r="B16" s="836" t="s">
        <v>4</v>
      </c>
      <c r="D16" s="837">
        <v>33875</v>
      </c>
      <c r="E16" s="820"/>
      <c r="F16" s="838">
        <v>5786</v>
      </c>
      <c r="G16" s="839">
        <v>14.10823965697068</v>
      </c>
      <c r="H16" s="838">
        <v>4851</v>
      </c>
      <c r="I16" s="839">
        <v>4.2299223548499247</v>
      </c>
      <c r="J16" s="838">
        <v>3284</v>
      </c>
      <c r="K16" s="839">
        <v>9.7183914706223202</v>
      </c>
      <c r="L16" s="838">
        <v>2066</v>
      </c>
      <c r="M16" s="839">
        <v>5.5742264457063389</v>
      </c>
      <c r="N16" s="838">
        <v>5466</v>
      </c>
      <c r="O16" s="839">
        <v>12.858963958743772</v>
      </c>
      <c r="P16" s="838">
        <v>15560</v>
      </c>
      <c r="Q16" s="839">
        <v>32.65036504809364</v>
      </c>
      <c r="R16" s="838">
        <v>9486</v>
      </c>
      <c r="S16" s="839">
        <v>20.020859891065012</v>
      </c>
      <c r="T16" s="838">
        <v>631</v>
      </c>
      <c r="U16" s="839">
        <v>0.83903117394831384</v>
      </c>
      <c r="V16" s="840">
        <f t="shared" si="0"/>
        <v>47130</v>
      </c>
      <c r="W16" s="839">
        <f t="shared" si="0"/>
        <v>100</v>
      </c>
      <c r="X16" s="841"/>
      <c r="Y16" s="835">
        <f t="shared" si="1"/>
        <v>1.3912915129151291</v>
      </c>
    </row>
    <row r="17" spans="2:25" s="742" customFormat="1" ht="18" customHeight="1" x14ac:dyDescent="0.25">
      <c r="B17" s="836" t="s">
        <v>40</v>
      </c>
      <c r="D17" s="837">
        <v>24534</v>
      </c>
      <c r="E17" s="820"/>
      <c r="F17" s="838">
        <v>4934</v>
      </c>
      <c r="G17" s="839">
        <v>6.9774527726995732</v>
      </c>
      <c r="H17" s="838">
        <v>5801</v>
      </c>
      <c r="I17" s="839">
        <v>8.4573866109515112</v>
      </c>
      <c r="J17" s="838">
        <v>2922</v>
      </c>
      <c r="K17" s="839">
        <v>12.122399233916601</v>
      </c>
      <c r="L17" s="838">
        <v>1480</v>
      </c>
      <c r="M17" s="839">
        <v>4.8359014538173586</v>
      </c>
      <c r="N17" s="838">
        <v>7576</v>
      </c>
      <c r="O17" s="839">
        <v>28.332027509358404</v>
      </c>
      <c r="P17" s="838">
        <v>4319</v>
      </c>
      <c r="Q17" s="839">
        <v>12.823191433794724</v>
      </c>
      <c r="R17" s="838">
        <v>8932</v>
      </c>
      <c r="S17" s="839">
        <v>26.412466266213983</v>
      </c>
      <c r="T17" s="838">
        <v>13</v>
      </c>
      <c r="U17" s="839">
        <v>3.9174719247845394E-2</v>
      </c>
      <c r="V17" s="840">
        <f t="shared" si="0"/>
        <v>35977</v>
      </c>
      <c r="W17" s="839">
        <f t="shared" si="0"/>
        <v>99.999999999999986</v>
      </c>
      <c r="X17" s="841"/>
      <c r="Y17" s="835">
        <f t="shared" si="1"/>
        <v>1.466413956142496</v>
      </c>
    </row>
    <row r="18" spans="2:25" s="742" customFormat="1" ht="18" customHeight="1" x14ac:dyDescent="0.25">
      <c r="B18" s="836" t="s">
        <v>41</v>
      </c>
      <c r="D18" s="837">
        <v>46021</v>
      </c>
      <c r="E18" s="820"/>
      <c r="F18" s="838">
        <v>9</v>
      </c>
      <c r="G18" s="839">
        <v>0.38917682645664642</v>
      </c>
      <c r="H18" s="838">
        <v>4474</v>
      </c>
      <c r="I18" s="839">
        <v>5.0131877455410665</v>
      </c>
      <c r="J18" s="838">
        <v>5794</v>
      </c>
      <c r="K18" s="839">
        <v>10.515152074072708</v>
      </c>
      <c r="L18" s="838">
        <v>3687</v>
      </c>
      <c r="M18" s="839">
        <v>6.5237840529723146</v>
      </c>
      <c r="N18" s="838">
        <v>14321</v>
      </c>
      <c r="O18" s="839">
        <v>32.416031871922094</v>
      </c>
      <c r="P18" s="838">
        <v>6562</v>
      </c>
      <c r="Q18" s="839">
        <v>11.359905564675286</v>
      </c>
      <c r="R18" s="838">
        <v>22490</v>
      </c>
      <c r="S18" s="839">
        <v>33.677628788018517</v>
      </c>
      <c r="T18" s="838">
        <v>64</v>
      </c>
      <c r="U18" s="839">
        <v>0.10513307634136894</v>
      </c>
      <c r="V18" s="840">
        <f t="shared" si="0"/>
        <v>57401</v>
      </c>
      <c r="W18" s="839">
        <f t="shared" si="0"/>
        <v>100.00000000000001</v>
      </c>
      <c r="X18" s="841"/>
      <c r="Y18" s="835">
        <f t="shared" si="1"/>
        <v>1.2472784163751331</v>
      </c>
    </row>
    <row r="19" spans="2:25" s="742" customFormat="1" ht="18" customHeight="1" x14ac:dyDescent="0.25">
      <c r="B19" s="836" t="s">
        <v>3</v>
      </c>
      <c r="D19" s="837">
        <v>47931</v>
      </c>
      <c r="E19" s="820"/>
      <c r="F19" s="838">
        <v>22</v>
      </c>
      <c r="G19" s="839">
        <v>7.0628950806935764E-3</v>
      </c>
      <c r="H19" s="838">
        <v>19831</v>
      </c>
      <c r="I19" s="839">
        <v>5.0323127449941731</v>
      </c>
      <c r="J19" s="838">
        <v>1153</v>
      </c>
      <c r="K19" s="839">
        <v>8.1223293427976129E-2</v>
      </c>
      <c r="L19" s="838">
        <v>3262</v>
      </c>
      <c r="M19" s="839">
        <v>7.5113889183176186</v>
      </c>
      <c r="N19" s="838">
        <v>5970</v>
      </c>
      <c r="O19" s="839">
        <v>19.811420701345483</v>
      </c>
      <c r="P19" s="838">
        <v>8066</v>
      </c>
      <c r="Q19" s="839">
        <v>16.121058021683087</v>
      </c>
      <c r="R19" s="838">
        <v>33134</v>
      </c>
      <c r="S19" s="839">
        <v>51.403750397287851</v>
      </c>
      <c r="T19" s="838">
        <v>364</v>
      </c>
      <c r="U19" s="839">
        <v>3.1783027863121094E-2</v>
      </c>
      <c r="V19" s="840">
        <f t="shared" si="0"/>
        <v>71802</v>
      </c>
      <c r="W19" s="839">
        <f t="shared" si="0"/>
        <v>100.00000000000001</v>
      </c>
      <c r="X19" s="841"/>
      <c r="Y19" s="835">
        <f t="shared" si="1"/>
        <v>1.4980284158477812</v>
      </c>
    </row>
    <row r="20" spans="2:25" s="633" customFormat="1" ht="18" customHeight="1" x14ac:dyDescent="0.25">
      <c r="B20" s="836" t="s">
        <v>2</v>
      </c>
      <c r="D20" s="833">
        <v>11919</v>
      </c>
      <c r="F20" s="683">
        <v>435</v>
      </c>
      <c r="G20" s="684">
        <v>2.6190698107931776</v>
      </c>
      <c r="H20" s="683">
        <v>864</v>
      </c>
      <c r="I20" s="684">
        <v>3.3647124615528008</v>
      </c>
      <c r="J20" s="683">
        <v>174</v>
      </c>
      <c r="K20" s="684">
        <v>1.8175039612265822</v>
      </c>
      <c r="L20" s="683">
        <v>773</v>
      </c>
      <c r="M20" s="684">
        <v>6.0117438717494638</v>
      </c>
      <c r="N20" s="683">
        <v>3299</v>
      </c>
      <c r="O20" s="684">
        <v>28.250535930655232</v>
      </c>
      <c r="P20" s="683">
        <v>5812</v>
      </c>
      <c r="Q20" s="684">
        <v>37.794761860378415</v>
      </c>
      <c r="R20" s="683">
        <v>2027</v>
      </c>
      <c r="S20" s="684">
        <v>20.141672103644328</v>
      </c>
      <c r="T20" s="683">
        <v>0</v>
      </c>
      <c r="U20" s="684">
        <v>0</v>
      </c>
      <c r="V20" s="834">
        <f t="shared" si="0"/>
        <v>13384</v>
      </c>
      <c r="W20" s="684">
        <f t="shared" si="0"/>
        <v>100</v>
      </c>
      <c r="X20" s="678"/>
      <c r="Y20" s="835">
        <f t="shared" si="1"/>
        <v>1.1229129960567161</v>
      </c>
    </row>
    <row r="21" spans="2:25" s="633" customFormat="1" ht="18" customHeight="1" x14ac:dyDescent="0.25">
      <c r="B21" s="682" t="s">
        <v>35</v>
      </c>
      <c r="D21" s="833">
        <v>27621</v>
      </c>
      <c r="F21" s="683">
        <v>1401</v>
      </c>
      <c r="G21" s="684">
        <v>5.3052431721922009</v>
      </c>
      <c r="H21" s="683">
        <v>11949</v>
      </c>
      <c r="I21" s="684">
        <v>3.6950489265371695</v>
      </c>
      <c r="J21" s="683">
        <v>7798</v>
      </c>
      <c r="K21" s="684">
        <v>30.798159778004965</v>
      </c>
      <c r="L21" s="683">
        <v>1692</v>
      </c>
      <c r="M21" s="684">
        <v>7.5471009201109975</v>
      </c>
      <c r="N21" s="683">
        <v>3819</v>
      </c>
      <c r="O21" s="684">
        <v>17.328757119906527</v>
      </c>
      <c r="P21" s="683">
        <v>6805</v>
      </c>
      <c r="Q21" s="684">
        <v>16.445158463560684</v>
      </c>
      <c r="R21" s="683">
        <v>8448</v>
      </c>
      <c r="S21" s="684">
        <v>18.613991529136847</v>
      </c>
      <c r="T21" s="683">
        <v>89</v>
      </c>
      <c r="U21" s="684">
        <v>0.26654009055060612</v>
      </c>
      <c r="V21" s="834">
        <f t="shared" si="0"/>
        <v>42001</v>
      </c>
      <c r="W21" s="684">
        <f t="shared" si="0"/>
        <v>100.00000000000001</v>
      </c>
      <c r="X21" s="678"/>
      <c r="Y21" s="835">
        <f t="shared" si="1"/>
        <v>1.5206183700807356</v>
      </c>
    </row>
    <row r="22" spans="2:25" s="633" customFormat="1" ht="21" customHeight="1" x14ac:dyDescent="0.25">
      <c r="B22" s="682" t="s">
        <v>42</v>
      </c>
      <c r="D22" s="833">
        <v>68148</v>
      </c>
      <c r="F22" s="683">
        <v>2687</v>
      </c>
      <c r="G22" s="684">
        <v>2.2532814395789673</v>
      </c>
      <c r="H22" s="683">
        <v>23261</v>
      </c>
      <c r="I22" s="684">
        <v>13.798591305169941</v>
      </c>
      <c r="J22" s="683">
        <v>17576</v>
      </c>
      <c r="K22" s="684">
        <v>14.416274049446134</v>
      </c>
      <c r="L22" s="683">
        <v>7251</v>
      </c>
      <c r="M22" s="684">
        <v>8.5530151426815628</v>
      </c>
      <c r="N22" s="683">
        <v>15493</v>
      </c>
      <c r="O22" s="684">
        <v>24.417377054346627</v>
      </c>
      <c r="P22" s="683">
        <v>13700</v>
      </c>
      <c r="Q22" s="684">
        <v>16.926398058711374</v>
      </c>
      <c r="R22" s="683">
        <v>18180</v>
      </c>
      <c r="S22" s="684">
        <v>19.521611017443234</v>
      </c>
      <c r="T22" s="683">
        <v>65</v>
      </c>
      <c r="U22" s="684">
        <v>0.11345193262215779</v>
      </c>
      <c r="V22" s="834">
        <f t="shared" si="0"/>
        <v>98213</v>
      </c>
      <c r="W22" s="684">
        <f t="shared" si="0"/>
        <v>100</v>
      </c>
      <c r="X22" s="678"/>
      <c r="Y22" s="835">
        <f t="shared" si="1"/>
        <v>1.4411721547220755</v>
      </c>
    </row>
    <row r="23" spans="2:25" s="633" customFormat="1" ht="18" customHeight="1" x14ac:dyDescent="0.25">
      <c r="B23" s="682" t="s">
        <v>43</v>
      </c>
      <c r="D23" s="833">
        <v>14592</v>
      </c>
      <c r="F23" s="683">
        <v>1116</v>
      </c>
      <c r="G23" s="684">
        <v>8.3258093641171165</v>
      </c>
      <c r="H23" s="683">
        <v>3009</v>
      </c>
      <c r="I23" s="684">
        <v>9.538243260673287</v>
      </c>
      <c r="J23" s="683">
        <v>596</v>
      </c>
      <c r="K23" s="684">
        <v>0.88352895653295493</v>
      </c>
      <c r="L23" s="683">
        <v>1550</v>
      </c>
      <c r="M23" s="684">
        <v>8.2742164323487675</v>
      </c>
      <c r="N23" s="683">
        <v>2810</v>
      </c>
      <c r="O23" s="684">
        <v>15.62620920933832</v>
      </c>
      <c r="P23" s="683">
        <v>1069</v>
      </c>
      <c r="Q23" s="684">
        <v>3.5147684767186895</v>
      </c>
      <c r="R23" s="683">
        <v>8121</v>
      </c>
      <c r="S23" s="684">
        <v>53.81787695085773</v>
      </c>
      <c r="T23" s="683">
        <v>2</v>
      </c>
      <c r="U23" s="684">
        <v>1.9347349413130401E-2</v>
      </c>
      <c r="V23" s="834">
        <f>F23+H23+J23+L23+N23+P23+R23+T23</f>
        <v>18273</v>
      </c>
      <c r="W23" s="684">
        <f t="shared" si="0"/>
        <v>100</v>
      </c>
      <c r="X23" s="678"/>
      <c r="Y23" s="835">
        <f t="shared" si="1"/>
        <v>1.2522615131578947</v>
      </c>
    </row>
    <row r="24" spans="2:25" s="633" customFormat="1" ht="22.5" customHeight="1" x14ac:dyDescent="0.25">
      <c r="B24" s="682" t="s">
        <v>44</v>
      </c>
      <c r="D24" s="833">
        <v>3173</v>
      </c>
      <c r="F24" s="685">
        <v>334</v>
      </c>
      <c r="G24" s="686">
        <v>3.2579185520361991</v>
      </c>
      <c r="H24" s="685">
        <v>363</v>
      </c>
      <c r="I24" s="684">
        <v>6.4253393665158374</v>
      </c>
      <c r="J24" s="685">
        <v>188</v>
      </c>
      <c r="K24" s="684">
        <v>5.2187028657616894</v>
      </c>
      <c r="L24" s="685">
        <v>195</v>
      </c>
      <c r="M24" s="684">
        <v>3.4690799396681751</v>
      </c>
      <c r="N24" s="685">
        <v>1009</v>
      </c>
      <c r="O24" s="684">
        <v>17.134238310708898</v>
      </c>
      <c r="P24" s="685">
        <v>711</v>
      </c>
      <c r="Q24" s="684">
        <v>12.428355957767723</v>
      </c>
      <c r="R24" s="685">
        <v>1296</v>
      </c>
      <c r="S24" s="684">
        <v>51.945701357466064</v>
      </c>
      <c r="T24" s="685">
        <v>12</v>
      </c>
      <c r="U24" s="684">
        <v>0.12066365007541478</v>
      </c>
      <c r="V24" s="842">
        <f t="shared" si="0"/>
        <v>4108</v>
      </c>
      <c r="W24" s="684">
        <f t="shared" si="0"/>
        <v>100</v>
      </c>
      <c r="X24" s="678"/>
      <c r="Y24" s="835">
        <f t="shared" si="1"/>
        <v>1.2946738102741884</v>
      </c>
    </row>
    <row r="25" spans="2:25" s="633" customFormat="1" ht="18" customHeight="1" x14ac:dyDescent="0.25">
      <c r="B25" s="682" t="s">
        <v>45</v>
      </c>
      <c r="D25" s="833">
        <v>16842</v>
      </c>
      <c r="F25" s="685">
        <v>257</v>
      </c>
      <c r="G25" s="686">
        <v>0.41635124905374715</v>
      </c>
      <c r="H25" s="685">
        <v>5249</v>
      </c>
      <c r="I25" s="684">
        <v>12.162503154176129</v>
      </c>
      <c r="J25" s="685">
        <v>1432</v>
      </c>
      <c r="K25" s="684">
        <v>6.594330894103793</v>
      </c>
      <c r="L25" s="685">
        <v>1961</v>
      </c>
      <c r="M25" s="684">
        <v>8.2555303221465213</v>
      </c>
      <c r="N25" s="685">
        <v>5738</v>
      </c>
      <c r="O25" s="684">
        <v>27.294137437967869</v>
      </c>
      <c r="P25" s="685">
        <v>689</v>
      </c>
      <c r="Q25" s="684">
        <v>2.5864244259399447</v>
      </c>
      <c r="R25" s="685">
        <v>7136</v>
      </c>
      <c r="S25" s="684">
        <v>35.057616283959966</v>
      </c>
      <c r="T25" s="685">
        <v>2019</v>
      </c>
      <c r="U25" s="684">
        <v>7.6331062326520316</v>
      </c>
      <c r="V25" s="842">
        <f t="shared" si="0"/>
        <v>24481</v>
      </c>
      <c r="W25" s="684">
        <f t="shared" si="0"/>
        <v>99.999999999999986</v>
      </c>
      <c r="X25" s="678"/>
      <c r="Y25" s="835">
        <f t="shared" si="1"/>
        <v>1.4535684598028737</v>
      </c>
    </row>
    <row r="26" spans="2:25" s="633" customFormat="1" ht="18" customHeight="1" x14ac:dyDescent="0.25">
      <c r="B26" s="682" t="s">
        <v>46</v>
      </c>
      <c r="D26" s="833">
        <v>2152</v>
      </c>
      <c r="F26" s="685">
        <v>375</v>
      </c>
      <c r="G26" s="686">
        <v>8.1975827640567527</v>
      </c>
      <c r="H26" s="685">
        <v>454</v>
      </c>
      <c r="I26" s="684">
        <v>11.008933263268524</v>
      </c>
      <c r="J26" s="685">
        <v>619</v>
      </c>
      <c r="K26" s="684">
        <v>20.546505517603784</v>
      </c>
      <c r="L26" s="685">
        <v>388</v>
      </c>
      <c r="M26" s="684">
        <v>9.1697320021019451</v>
      </c>
      <c r="N26" s="685">
        <v>704</v>
      </c>
      <c r="O26" s="684">
        <v>17.892800840777721</v>
      </c>
      <c r="P26" s="685">
        <v>398</v>
      </c>
      <c r="Q26" s="684">
        <v>13.110877561744614</v>
      </c>
      <c r="R26" s="685">
        <v>478</v>
      </c>
      <c r="S26" s="684">
        <v>20.073568050446664</v>
      </c>
      <c r="T26" s="685">
        <v>0</v>
      </c>
      <c r="U26" s="684">
        <v>0</v>
      </c>
      <c r="V26" s="842">
        <f t="shared" si="0"/>
        <v>3416</v>
      </c>
      <c r="W26" s="684">
        <f t="shared" si="0"/>
        <v>100.00000000000001</v>
      </c>
      <c r="X26" s="678"/>
      <c r="Y26" s="835">
        <f t="shared" si="1"/>
        <v>1.5873605947955389</v>
      </c>
    </row>
    <row r="27" spans="2:25" s="633" customFormat="1" ht="18" customHeight="1" x14ac:dyDescent="0.25">
      <c r="B27" s="682" t="s">
        <v>1</v>
      </c>
      <c r="D27" s="833">
        <v>1207</v>
      </c>
      <c r="F27" s="685">
        <v>198</v>
      </c>
      <c r="G27" s="686">
        <v>9.2670598146588041</v>
      </c>
      <c r="H27" s="685">
        <v>227</v>
      </c>
      <c r="I27" s="684">
        <v>12.973883740522325</v>
      </c>
      <c r="J27" s="685">
        <v>398</v>
      </c>
      <c r="K27" s="684">
        <v>20.387531592249367</v>
      </c>
      <c r="L27" s="685">
        <v>20</v>
      </c>
      <c r="M27" s="684">
        <v>1.5164279696714407</v>
      </c>
      <c r="N27" s="685">
        <v>93</v>
      </c>
      <c r="O27" s="684">
        <v>7.5821398483572029</v>
      </c>
      <c r="P27" s="685">
        <v>1</v>
      </c>
      <c r="Q27" s="684">
        <v>0.42122999157540014</v>
      </c>
      <c r="R27" s="685">
        <v>661</v>
      </c>
      <c r="S27" s="684">
        <v>47.851727042965457</v>
      </c>
      <c r="T27" s="685">
        <v>0</v>
      </c>
      <c r="U27" s="684">
        <v>0</v>
      </c>
      <c r="V27" s="834">
        <f t="shared" si="0"/>
        <v>1598</v>
      </c>
      <c r="W27" s="684">
        <f t="shared" si="0"/>
        <v>100</v>
      </c>
      <c r="X27" s="678"/>
      <c r="Y27" s="835">
        <f t="shared" si="1"/>
        <v>1.323943661971831</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49" t="s">
        <v>0</v>
      </c>
      <c r="C30" s="1225"/>
      <c r="D30" s="1266">
        <f>SUM(D10:D29)</f>
        <v>438210</v>
      </c>
      <c r="E30" s="1225"/>
      <c r="F30" s="1250">
        <f>SUM(F10:F27)</f>
        <v>25480</v>
      </c>
      <c r="G30" s="1251">
        <f>F30*100/$V30</f>
        <v>4.1538556844895549</v>
      </c>
      <c r="H30" s="1250">
        <f>SUM(H10:H27)</f>
        <v>121060</v>
      </c>
      <c r="I30" s="1251">
        <f>H30*100/$V30</f>
        <v>19.735705226228632</v>
      </c>
      <c r="J30" s="1250">
        <f>SUM(J10:J27)</f>
        <v>80828</v>
      </c>
      <c r="K30" s="1251">
        <f>J30*100/$V30</f>
        <v>13.17691708264999</v>
      </c>
      <c r="L30" s="1250">
        <f>SUM(L10:L27)</f>
        <v>35070</v>
      </c>
      <c r="M30" s="1251">
        <f>L30*100/$V30</f>
        <v>5.7172574118935913</v>
      </c>
      <c r="N30" s="1250">
        <f>SUM(N10:N27)</f>
        <v>91436</v>
      </c>
      <c r="O30" s="1251">
        <f>N30*100/$V30</f>
        <v>14.906277408437479</v>
      </c>
      <c r="P30" s="1250">
        <f>SUM(P10:P27)</f>
        <v>81912</v>
      </c>
      <c r="Q30" s="1251">
        <f>P30*100/$V30</f>
        <v>13.353635275820583</v>
      </c>
      <c r="R30" s="1250">
        <f>SUM(R10:R27)</f>
        <v>174204</v>
      </c>
      <c r="S30" s="1251">
        <f>R30*100/$V30</f>
        <v>28.39946136816399</v>
      </c>
      <c r="T30" s="1250">
        <f>SUM(T10:T28)</f>
        <v>3416</v>
      </c>
      <c r="U30" s="1251">
        <f>T30*100/$V30</f>
        <v>0.55689054231618207</v>
      </c>
      <c r="V30" s="1250">
        <f>SUM(V10:V27)</f>
        <v>613406</v>
      </c>
      <c r="W30" s="1251">
        <f>G30+I30+K30+M30+O30+Q30+S30+U30</f>
        <v>100</v>
      </c>
      <c r="X30" s="1267"/>
      <c r="Y30" s="1268">
        <f>(V30/D30)</f>
        <v>1.3997991830400949</v>
      </c>
    </row>
    <row r="31" spans="2:25" s="631" customFormat="1" ht="5.25" customHeight="1" x14ac:dyDescent="0.25">
      <c r="B31" s="644"/>
      <c r="C31" s="645"/>
      <c r="D31" s="1343"/>
      <c r="E31" s="1343"/>
      <c r="F31" s="1343"/>
      <c r="G31" s="1343"/>
      <c r="H31" s="1343"/>
      <c r="I31" s="1343"/>
      <c r="J31" s="1343"/>
      <c r="K31" s="1343"/>
      <c r="L31" s="1343"/>
      <c r="M31" s="1338"/>
      <c r="N31" s="1343"/>
      <c r="O31" s="1343"/>
      <c r="P31" s="1343"/>
      <c r="Q31" s="1343"/>
      <c r="R31" s="1343"/>
      <c r="S31" s="1343"/>
      <c r="T31" s="1343"/>
      <c r="U31" s="1343"/>
      <c r="V31" s="1343"/>
      <c r="W31" s="1343"/>
      <c r="X31" s="1338"/>
      <c r="Y31" s="1338"/>
    </row>
    <row r="32" spans="2:25" s="697" customFormat="1" ht="18.75" customHeight="1" x14ac:dyDescent="0.25">
      <c r="B32" s="850" t="s">
        <v>39</v>
      </c>
      <c r="C32" s="851"/>
      <c r="D32" s="1337"/>
      <c r="E32" s="1337"/>
      <c r="F32" s="1337"/>
      <c r="G32" s="1337"/>
      <c r="H32" s="1337"/>
      <c r="I32" s="1337"/>
      <c r="J32" s="1337"/>
      <c r="K32" s="1337"/>
      <c r="L32" s="1337"/>
      <c r="M32" s="1337"/>
      <c r="N32" s="1337"/>
      <c r="O32" s="1337"/>
      <c r="P32" s="1337"/>
      <c r="Q32" s="1337"/>
      <c r="R32" s="1337"/>
      <c r="S32" s="1337"/>
      <c r="T32" s="1337"/>
      <c r="U32" s="1337"/>
      <c r="V32" s="1337"/>
      <c r="W32" s="1337"/>
      <c r="X32" s="1338"/>
      <c r="Y32" s="1338"/>
    </row>
    <row r="33" spans="2:28" s="852" customFormat="1" x14ac:dyDescent="0.35">
      <c r="B33" s="698" t="s">
        <v>47</v>
      </c>
      <c r="Q33" s="1363"/>
      <c r="X33" s="697"/>
      <c r="Y33" s="697"/>
    </row>
    <row r="34" spans="2:28" s="852" customFormat="1" x14ac:dyDescent="0.25">
      <c r="D34" s="852" t="e">
        <f>GETPIVOTDATA("Cuenta número de expedientes",#REF!,"CCAA",$B35,"Grado Resuelto",$B$1)</f>
        <v>#REF!</v>
      </c>
      <c r="N34" s="852" t="e">
        <f>GETPIVOTDATA("ID PRESTACION
COUNT",#REF!,"
CCAA",$B35,"
Tipo Prestación",N$1,"Grado Resuelto",$B$1)</f>
        <v>#REF!</v>
      </c>
      <c r="Q34" s="1363"/>
      <c r="X34" s="697"/>
      <c r="Y34" s="697"/>
    </row>
    <row r="35" spans="2:28" s="852" customFormat="1" x14ac:dyDescent="0.25">
      <c r="B35" s="852" t="s">
        <v>39</v>
      </c>
      <c r="D35" s="853" t="e">
        <f>GETPIVOTDATA("Cuenta número de expedientes",#REF!,"CCAA",$B36,"Grado Resuelto",$B$1)</f>
        <v>#REF!</v>
      </c>
      <c r="N35" s="852" t="e">
        <f>GETPIVOTDATA("ID PRESTACION
COUNT",#REF!,"
CCAA",$B36,"
Tipo Prestación",N$1,"Grado Resuelto",$B$1)</f>
        <v>#REF!</v>
      </c>
      <c r="Q35" s="1363"/>
      <c r="T35" s="697"/>
      <c r="U35" s="697"/>
    </row>
    <row r="36" spans="2:28" s="852" customFormat="1" x14ac:dyDescent="0.25">
      <c r="B36" s="852" t="s">
        <v>47</v>
      </c>
      <c r="Q36" s="1363"/>
      <c r="T36" s="697"/>
      <c r="U36" s="697"/>
    </row>
    <row r="37" spans="2:28" s="852" customFormat="1" x14ac:dyDescent="0.25">
      <c r="Q37" s="1363"/>
      <c r="T37" s="697"/>
      <c r="U37" s="697"/>
    </row>
    <row r="38" spans="2:28" s="852" customFormat="1" x14ac:dyDescent="0.25">
      <c r="C38" s="1363"/>
      <c r="D38" s="1363"/>
      <c r="E38" s="1363"/>
      <c r="F38" s="1363"/>
      <c r="G38" s="1363"/>
      <c r="H38" s="1363"/>
      <c r="I38" s="1363"/>
      <c r="J38" s="1363"/>
      <c r="K38" s="1363"/>
      <c r="L38" s="1363"/>
      <c r="M38" s="1363"/>
      <c r="N38" s="1363"/>
      <c r="O38" s="1363"/>
      <c r="P38" s="1363"/>
      <c r="Q38" s="1363"/>
      <c r="T38" s="697"/>
      <c r="U38" s="697"/>
    </row>
    <row r="39" spans="2:28" s="1359" customFormat="1" x14ac:dyDescent="0.25">
      <c r="C39" s="1363"/>
      <c r="D39" s="1363"/>
      <c r="E39" s="1363"/>
      <c r="F39" s="1363"/>
      <c r="G39" s="1363"/>
      <c r="H39" s="1363"/>
      <c r="I39" s="1363"/>
      <c r="J39" s="1363"/>
      <c r="K39" s="1363"/>
      <c r="L39" s="1363"/>
      <c r="M39" s="1363"/>
      <c r="N39" s="1363"/>
      <c r="O39" s="1363"/>
      <c r="P39" s="1363"/>
      <c r="Q39" s="1363"/>
      <c r="T39" s="1360"/>
      <c r="U39" s="1360"/>
    </row>
    <row r="40" spans="2:28" s="1359" customFormat="1" x14ac:dyDescent="0.25">
      <c r="C40" s="1363"/>
      <c r="D40" s="1363"/>
      <c r="E40" s="1363"/>
      <c r="F40" s="1363"/>
      <c r="G40" s="1363"/>
      <c r="H40" s="1363"/>
      <c r="I40" s="1363"/>
      <c r="J40" s="1363"/>
      <c r="K40" s="1363"/>
      <c r="L40" s="1363"/>
      <c r="M40" s="1363"/>
      <c r="N40" s="1363"/>
      <c r="O40" s="1363"/>
      <c r="P40" s="1363"/>
      <c r="Q40" s="1363"/>
      <c r="T40" s="1360"/>
      <c r="U40" s="1360"/>
    </row>
    <row r="41" spans="2:28" s="1359" customFormat="1" x14ac:dyDescent="0.25">
      <c r="C41" s="1363"/>
      <c r="D41" s="1363"/>
      <c r="E41" s="1363"/>
      <c r="F41" s="1363"/>
      <c r="G41" s="1363"/>
      <c r="H41" s="1363"/>
      <c r="I41" s="1363"/>
      <c r="J41" s="1363"/>
      <c r="K41" s="1363"/>
      <c r="L41" s="1363"/>
      <c r="M41" s="1363"/>
      <c r="N41" s="1363"/>
      <c r="O41" s="1363"/>
      <c r="P41" s="1363"/>
      <c r="Q41" s="1363"/>
      <c r="T41" s="1360"/>
      <c r="U41" s="1360"/>
    </row>
    <row r="42" spans="2:28" s="1359" customFormat="1" x14ac:dyDescent="0.25">
      <c r="C42" s="1363"/>
      <c r="D42" s="1363"/>
      <c r="E42" s="1363"/>
      <c r="F42" s="1363"/>
      <c r="G42" s="1363"/>
      <c r="H42" s="1363"/>
      <c r="I42" s="1363"/>
      <c r="J42" s="1363"/>
      <c r="K42" s="1363"/>
      <c r="L42" s="1363"/>
      <c r="M42" s="1363"/>
      <c r="N42" s="1363"/>
      <c r="O42" s="1363"/>
      <c r="P42" s="1363"/>
      <c r="Q42" s="1363"/>
      <c r="T42" s="1360"/>
      <c r="U42" s="1360"/>
    </row>
    <row r="43" spans="2:28" s="852" customFormat="1" x14ac:dyDescent="0.25">
      <c r="B43" s="1337"/>
      <c r="C43" s="1337"/>
      <c r="D43" s="1337"/>
      <c r="E43" s="1337"/>
      <c r="F43" s="1337"/>
      <c r="G43" s="1337"/>
      <c r="H43" s="1337"/>
      <c r="I43" s="1337"/>
      <c r="J43" s="1337"/>
      <c r="K43" s="1337"/>
      <c r="L43" s="1337"/>
      <c r="M43" s="1337"/>
      <c r="O43" s="1337"/>
      <c r="P43" s="1337"/>
      <c r="Q43" s="1337"/>
      <c r="R43" s="1337"/>
      <c r="S43" s="1337"/>
      <c r="T43" s="1338"/>
      <c r="U43" s="1338"/>
      <c r="V43" s="1337"/>
      <c r="W43" s="1337"/>
      <c r="X43" s="1337"/>
      <c r="Y43" s="1337"/>
      <c r="Z43" s="1337"/>
      <c r="AA43" s="1337"/>
      <c r="AB43" s="1337"/>
    </row>
    <row r="44" spans="2:28" s="852" customFormat="1" x14ac:dyDescent="0.25">
      <c r="D44" s="1337"/>
      <c r="E44" s="1337"/>
      <c r="F44" s="1337"/>
      <c r="G44" s="1337"/>
      <c r="H44" s="1337"/>
      <c r="I44" s="1337"/>
      <c r="J44" s="1337"/>
      <c r="K44" s="1337"/>
      <c r="L44" s="1337"/>
      <c r="M44" s="1337"/>
      <c r="O44" s="1337"/>
      <c r="P44" s="1337"/>
      <c r="Q44" s="1337"/>
      <c r="R44" s="1337"/>
      <c r="S44" s="1337"/>
      <c r="T44" s="1338"/>
      <c r="U44" s="1338"/>
      <c r="V44" s="1337"/>
      <c r="W44" s="1337"/>
      <c r="X44" s="1337"/>
      <c r="Y44" s="1337"/>
      <c r="Z44" s="1337"/>
      <c r="AA44" s="1337"/>
    </row>
    <row r="45" spans="2:28" s="852" customFormat="1" x14ac:dyDescent="0.25">
      <c r="Z45" s="1337"/>
      <c r="AA45" s="1337"/>
    </row>
    <row r="46" spans="2:28" s="852" customFormat="1" x14ac:dyDescent="0.25">
      <c r="T46" s="697"/>
      <c r="U46" s="697"/>
      <c r="V46" s="1337"/>
      <c r="W46" s="1337"/>
      <c r="X46" s="1337"/>
      <c r="Y46" s="1337"/>
      <c r="Z46" s="1337"/>
      <c r="AA46" s="1337"/>
    </row>
    <row r="47" spans="2:28" s="852" customFormat="1" x14ac:dyDescent="0.25">
      <c r="T47" s="697"/>
      <c r="U47" s="697"/>
      <c r="V47" s="1337"/>
      <c r="W47" s="1337"/>
      <c r="X47" s="1337"/>
      <c r="Y47" s="1337"/>
      <c r="Z47" s="1337"/>
      <c r="AA47" s="1337"/>
    </row>
    <row r="48" spans="2:28" s="852" customFormat="1" x14ac:dyDescent="0.25">
      <c r="T48" s="697"/>
      <c r="U48" s="697"/>
      <c r="V48" s="1337"/>
      <c r="W48" s="1337"/>
      <c r="X48" s="1337"/>
      <c r="Y48" s="1337"/>
      <c r="Z48" s="1337"/>
      <c r="AA48" s="1337"/>
    </row>
    <row r="49" spans="2:27" x14ac:dyDescent="0.25">
      <c r="B49" s="852"/>
      <c r="C49" s="852"/>
      <c r="D49" s="852"/>
      <c r="E49" s="852"/>
      <c r="F49" s="852"/>
      <c r="G49" s="852"/>
      <c r="H49" s="852"/>
      <c r="I49" s="852"/>
      <c r="J49" s="852"/>
      <c r="K49" s="852"/>
      <c r="L49" s="852"/>
      <c r="M49" s="852"/>
      <c r="N49" s="852"/>
      <c r="O49" s="852"/>
      <c r="P49" s="852"/>
      <c r="Q49" s="852"/>
      <c r="R49" s="852"/>
      <c r="S49" s="852"/>
      <c r="T49" s="697"/>
      <c r="U49" s="697"/>
      <c r="V49" s="1337"/>
      <c r="W49" s="1337"/>
      <c r="X49" s="1337"/>
      <c r="Y49" s="1337"/>
      <c r="Z49" s="1337"/>
      <c r="AA49" s="1337"/>
    </row>
    <row r="50" spans="2:27" x14ac:dyDescent="0.25">
      <c r="B50" s="852"/>
      <c r="C50" s="852"/>
      <c r="D50" s="852"/>
      <c r="E50" s="852"/>
      <c r="F50" s="852"/>
      <c r="G50" s="852"/>
      <c r="H50" s="852"/>
      <c r="I50" s="852"/>
      <c r="J50" s="852"/>
      <c r="K50" s="852"/>
      <c r="L50" s="852"/>
      <c r="M50" s="852"/>
      <c r="N50" s="852"/>
      <c r="O50" s="852"/>
      <c r="P50" s="852"/>
      <c r="Q50" s="852"/>
      <c r="R50" s="852"/>
      <c r="S50" s="852"/>
      <c r="T50" s="697"/>
      <c r="U50" s="697"/>
      <c r="V50" s="1337"/>
      <c r="W50" s="1337"/>
      <c r="X50" s="1337"/>
      <c r="Y50" s="1337"/>
      <c r="Z50" s="1337"/>
      <c r="AA50" s="1337"/>
    </row>
    <row r="51" spans="2:27" x14ac:dyDescent="0.25">
      <c r="B51" s="1337"/>
      <c r="C51" s="1337"/>
      <c r="D51" s="1337"/>
      <c r="E51" s="1337"/>
      <c r="F51" s="1337"/>
      <c r="G51" s="1337"/>
      <c r="H51" s="1337"/>
      <c r="I51" s="1337"/>
      <c r="J51" s="1337"/>
      <c r="K51" s="1337"/>
      <c r="L51" s="1337"/>
      <c r="M51" s="1337"/>
      <c r="N51" s="1337"/>
      <c r="O51" s="1337"/>
      <c r="P51" s="1337"/>
      <c r="Q51" s="1337"/>
      <c r="R51" s="1337"/>
      <c r="S51" s="1337"/>
      <c r="T51" s="1338"/>
      <c r="U51" s="1338"/>
      <c r="V51" s="1337"/>
      <c r="W51" s="1337"/>
      <c r="X51" s="1337"/>
      <c r="Y51" s="1337"/>
      <c r="Z51" s="1337"/>
      <c r="AA51" s="1337"/>
    </row>
    <row r="52" spans="2:27" x14ac:dyDescent="0.25">
      <c r="B52" s="1337"/>
      <c r="C52" s="1337"/>
      <c r="D52" s="1337"/>
      <c r="E52" s="1337"/>
      <c r="F52" s="1337"/>
      <c r="G52" s="1337"/>
      <c r="H52" s="1337"/>
      <c r="I52" s="1337"/>
      <c r="J52" s="1337"/>
      <c r="K52" s="1337"/>
      <c r="L52" s="1337"/>
      <c r="M52" s="1337"/>
      <c r="N52" s="1337"/>
      <c r="O52" s="1337"/>
      <c r="P52" s="1337"/>
      <c r="Q52" s="1337"/>
      <c r="R52" s="1337"/>
      <c r="S52" s="1337"/>
      <c r="T52" s="1338"/>
      <c r="U52" s="1338"/>
      <c r="V52" s="1337"/>
      <c r="W52" s="1337"/>
      <c r="X52" s="1337"/>
      <c r="Y52" s="1337"/>
      <c r="Z52" s="1337"/>
      <c r="AA52" s="1337"/>
    </row>
    <row r="53" spans="2:27" x14ac:dyDescent="0.25">
      <c r="B53" s="1337"/>
      <c r="C53" s="1337"/>
      <c r="D53" s="1337"/>
      <c r="E53" s="1337"/>
      <c r="F53" s="1337"/>
      <c r="G53" s="1337"/>
      <c r="H53" s="1337"/>
      <c r="I53" s="1337"/>
      <c r="J53" s="1337"/>
      <c r="K53" s="1337"/>
      <c r="L53" s="1337"/>
      <c r="M53" s="1337"/>
      <c r="N53" s="1337"/>
      <c r="O53" s="1337"/>
      <c r="P53" s="1337"/>
      <c r="Q53" s="1337"/>
      <c r="R53" s="1337"/>
      <c r="S53" s="1337"/>
      <c r="T53" s="1338"/>
      <c r="U53" s="1338"/>
      <c r="V53" s="1337"/>
      <c r="W53" s="1337"/>
      <c r="X53" s="1337"/>
      <c r="Y53" s="1337"/>
      <c r="Z53" s="1337"/>
      <c r="AA53" s="1337"/>
    </row>
    <row r="54" spans="2:27" x14ac:dyDescent="0.25">
      <c r="B54" s="1337"/>
      <c r="C54" s="1337"/>
      <c r="D54" s="1337"/>
      <c r="E54" s="1337"/>
      <c r="F54" s="1337"/>
      <c r="G54" s="1337"/>
      <c r="H54" s="1337"/>
      <c r="I54" s="1337"/>
      <c r="J54" s="1337"/>
      <c r="K54" s="1337"/>
      <c r="L54" s="1337"/>
      <c r="M54" s="1337"/>
      <c r="N54" s="1337"/>
      <c r="O54" s="1337"/>
      <c r="P54" s="1337"/>
      <c r="Q54" s="1337"/>
      <c r="R54" s="1337"/>
      <c r="S54" s="1337"/>
      <c r="T54" s="1338"/>
      <c r="U54" s="1338"/>
      <c r="V54" s="1337"/>
      <c r="W54" s="1337"/>
      <c r="X54" s="1337"/>
      <c r="Y54" s="1337"/>
      <c r="Z54" s="1337"/>
      <c r="AA54" s="1337"/>
    </row>
    <row r="55" spans="2:27" x14ac:dyDescent="0.25">
      <c r="B55" s="1337"/>
      <c r="C55" s="1337"/>
      <c r="D55" s="1337"/>
      <c r="E55" s="1337"/>
      <c r="F55" s="1337"/>
      <c r="G55" s="1337"/>
      <c r="H55" s="1337"/>
      <c r="I55" s="1337"/>
      <c r="J55" s="1337"/>
      <c r="K55" s="1337"/>
      <c r="L55" s="1337"/>
      <c r="M55" s="1337"/>
      <c r="N55" s="1337"/>
      <c r="O55" s="1337"/>
      <c r="P55" s="1337"/>
      <c r="Q55" s="1337"/>
      <c r="R55" s="1337"/>
      <c r="S55" s="1337"/>
      <c r="T55" s="1338"/>
      <c r="U55" s="1338"/>
      <c r="V55" s="1337"/>
      <c r="W55" s="1337"/>
      <c r="X55" s="1337"/>
      <c r="Y55" s="1337"/>
      <c r="Z55" s="1337"/>
      <c r="AA55" s="1337"/>
    </row>
    <row r="56" spans="2:27" x14ac:dyDescent="0.25">
      <c r="B56" s="1337"/>
      <c r="C56" s="1337"/>
      <c r="D56" s="1337"/>
      <c r="E56" s="1337"/>
      <c r="F56" s="1337"/>
      <c r="G56" s="1337"/>
      <c r="H56" s="1337"/>
      <c r="I56" s="1337"/>
      <c r="J56" s="1337"/>
      <c r="K56" s="1337"/>
      <c r="L56" s="1337"/>
      <c r="M56" s="1337"/>
      <c r="N56" s="1337"/>
      <c r="O56" s="1337"/>
      <c r="P56" s="1337"/>
      <c r="Q56" s="1337"/>
      <c r="R56" s="1337"/>
      <c r="S56" s="1337"/>
      <c r="T56" s="1338"/>
      <c r="U56" s="1338"/>
      <c r="V56" s="1337"/>
      <c r="W56" s="1337"/>
      <c r="X56" s="1337"/>
      <c r="Y56" s="1337"/>
      <c r="Z56" s="1337"/>
      <c r="AA56" s="1337"/>
    </row>
    <row r="57" spans="2:27" x14ac:dyDescent="0.25">
      <c r="B57" s="1337"/>
      <c r="C57" s="1337"/>
      <c r="D57" s="1337"/>
      <c r="E57" s="1337"/>
      <c r="F57" s="1337"/>
      <c r="G57" s="1337"/>
      <c r="H57" s="1337"/>
      <c r="I57" s="1337"/>
      <c r="J57" s="1337"/>
      <c r="K57" s="1337"/>
      <c r="L57" s="1337"/>
      <c r="M57" s="1337"/>
      <c r="N57" s="1337"/>
      <c r="O57" s="1337"/>
      <c r="P57" s="1337"/>
      <c r="Q57" s="1337"/>
      <c r="R57" s="1337"/>
      <c r="S57" s="1337"/>
      <c r="T57" s="1337"/>
      <c r="U57" s="1337"/>
      <c r="V57" s="1337"/>
      <c r="W57" s="1337"/>
      <c r="X57" s="1338"/>
      <c r="Y57" s="1338"/>
      <c r="Z57" s="1337"/>
      <c r="AA57" s="1337"/>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60" t="s">
        <v>419</v>
      </c>
      <c r="C3" s="1560"/>
      <c r="D3" s="1560"/>
      <c r="E3" s="1560"/>
      <c r="F3" s="1560"/>
      <c r="G3" s="1560"/>
      <c r="H3" s="1560"/>
      <c r="I3" s="1560"/>
      <c r="J3" s="1560"/>
      <c r="K3" s="1560"/>
      <c r="L3" s="1560"/>
      <c r="M3" s="1560"/>
      <c r="N3" s="1560"/>
      <c r="O3" s="1560"/>
      <c r="P3" s="1560"/>
      <c r="Q3" s="1560"/>
      <c r="R3" s="1560"/>
      <c r="S3" s="1560"/>
      <c r="T3" s="1560"/>
      <c r="U3" s="1560"/>
      <c r="V3" s="1560"/>
      <c r="W3" s="1560"/>
      <c r="X3" s="1560"/>
      <c r="Y3" s="7"/>
    </row>
    <row r="4" spans="2:25" s="4" customFormat="1" ht="14.25" customHeight="1" x14ac:dyDescent="0.25">
      <c r="B4" s="1481" t="str">
        <f>porsaad!$B$6</f>
        <v>Situación a 28 de febrero de 2026</v>
      </c>
      <c r="C4" s="1481"/>
      <c r="D4" s="1481"/>
      <c r="E4" s="1481"/>
      <c r="F4" s="1481"/>
      <c r="G4" s="1481"/>
      <c r="H4" s="1481"/>
      <c r="I4" s="1481"/>
      <c r="J4" s="1481"/>
      <c r="K4" s="1481"/>
      <c r="L4" s="1481"/>
      <c r="M4" s="1481"/>
      <c r="N4" s="1481"/>
      <c r="O4" s="1481"/>
      <c r="P4" s="1481"/>
      <c r="Q4" s="1481"/>
      <c r="R4" s="1481"/>
      <c r="S4" s="1481"/>
      <c r="T4" s="1481"/>
      <c r="U4" s="1481"/>
      <c r="V4" s="1481"/>
      <c r="W4" s="1481"/>
      <c r="X4" s="5"/>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63" t="s">
        <v>52</v>
      </c>
      <c r="G6" s="1563"/>
      <c r="H6" s="1563"/>
      <c r="I6" s="1563"/>
      <c r="J6" s="1563"/>
      <c r="K6" s="1563"/>
      <c r="L6" s="1563"/>
      <c r="M6" s="1563"/>
      <c r="N6" s="1563"/>
      <c r="O6" s="1563"/>
      <c r="P6" s="1563"/>
      <c r="Q6" s="1563"/>
      <c r="R6" s="1563"/>
      <c r="S6" s="1563"/>
      <c r="T6" s="1563"/>
      <c r="U6" s="1563"/>
      <c r="V6" s="1563"/>
      <c r="W6" s="1563"/>
      <c r="X6" s="154"/>
      <c r="Y6" s="154"/>
    </row>
    <row r="7" spans="2:25" s="133" customFormat="1" ht="64.5" customHeight="1" x14ac:dyDescent="0.25">
      <c r="B7" s="1564" t="s">
        <v>12</v>
      </c>
      <c r="C7" s="155"/>
      <c r="D7" s="156" t="s">
        <v>53</v>
      </c>
      <c r="E7" s="155"/>
      <c r="F7" s="1565" t="s">
        <v>167</v>
      </c>
      <c r="G7" s="1565"/>
      <c r="H7" s="1565" t="s">
        <v>59</v>
      </c>
      <c r="I7" s="1565"/>
      <c r="J7" s="1565" t="s">
        <v>60</v>
      </c>
      <c r="K7" s="1565"/>
      <c r="L7" s="1565" t="s">
        <v>152</v>
      </c>
      <c r="M7" s="1565"/>
      <c r="N7" s="1565" t="s">
        <v>0</v>
      </c>
      <c r="O7" s="1565"/>
      <c r="P7" s="156"/>
      <c r="Q7" s="156" t="s">
        <v>62</v>
      </c>
    </row>
    <row r="8" spans="2:25" s="155" customFormat="1" ht="20.25" customHeight="1" x14ac:dyDescent="0.25">
      <c r="B8" s="1564"/>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'41abenpreGIII'!D10</f>
        <v>81589</v>
      </c>
      <c r="F10" s="164">
        <f>'41abenpreGIII'!F10+'41abenpreGIII'!H10+'41abenpreGIII'!J10+'41abenpreGIII'!L10+'41abenpreGIII'!N10</f>
        <v>88080</v>
      </c>
      <c r="G10" s="165">
        <f t="shared" ref="G10:G27" si="0">F10*100/$N10</f>
        <v>74.614980600782744</v>
      </c>
      <c r="H10" s="164">
        <f>'41abenpreGIII'!P10</f>
        <v>1964</v>
      </c>
      <c r="I10" s="165">
        <f t="shared" ref="I10:I27" si="1">H10*100/$N10</f>
        <v>1.6637581959575081</v>
      </c>
      <c r="J10" s="164">
        <f>'41abenpreGIII'!R10</f>
        <v>27993</v>
      </c>
      <c r="K10" s="165">
        <f t="shared" ref="K10:K27" si="2">J10*100/$N10</f>
        <v>23.713637056740591</v>
      </c>
      <c r="L10" s="164">
        <f>'41abenpreGIII'!T10</f>
        <v>9</v>
      </c>
      <c r="M10" s="165">
        <f t="shared" ref="M10:M27" si="3">L10*100/$N10</f>
        <v>7.6241465191535501E-3</v>
      </c>
      <c r="N10" s="164">
        <f>F10+H10+J10+L10</f>
        <v>118046</v>
      </c>
      <c r="O10" s="165">
        <f>G10+I10+K10+M10</f>
        <v>100</v>
      </c>
      <c r="P10" s="166"/>
      <c r="Q10" s="166">
        <f t="shared" ref="Q10:Q27" si="4">N10/D10</f>
        <v>1.446837196190663</v>
      </c>
    </row>
    <row r="11" spans="2:25" s="162" customFormat="1" ht="18" customHeight="1" x14ac:dyDescent="0.25">
      <c r="B11" s="146" t="s">
        <v>7</v>
      </c>
      <c r="C11" s="159"/>
      <c r="D11" s="163">
        <f>'41abenpreGIII'!D11</f>
        <v>14285</v>
      </c>
      <c r="F11" s="164">
        <f>'41abenpreGIII'!F11+'41abenpreGIII'!H11+'41abenpreGIII'!J11+'41abenpreGIII'!L11+'41abenpreGIII'!N11</f>
        <v>8629</v>
      </c>
      <c r="G11" s="165">
        <f t="shared" si="0"/>
        <v>45.837981407702522</v>
      </c>
      <c r="H11" s="164">
        <f>'41abenpreGIII'!P11</f>
        <v>4573</v>
      </c>
      <c r="I11" s="165">
        <f t="shared" si="1"/>
        <v>24.292164674634794</v>
      </c>
      <c r="J11" s="164">
        <f>'41abenpreGIII'!R11</f>
        <v>5623</v>
      </c>
      <c r="K11" s="165">
        <f t="shared" si="2"/>
        <v>29.869853917662681</v>
      </c>
      <c r="L11" s="164">
        <f>'41abenpreGIII'!T11</f>
        <v>0</v>
      </c>
      <c r="M11" s="165">
        <f t="shared" si="3"/>
        <v>0</v>
      </c>
      <c r="N11" s="164">
        <f t="shared" ref="N11:O27" si="5">F11+H11+J11+L11</f>
        <v>18825</v>
      </c>
      <c r="O11" s="165">
        <f t="shared" si="5"/>
        <v>100</v>
      </c>
      <c r="P11" s="166"/>
      <c r="Q11" s="166">
        <f t="shared" si="4"/>
        <v>1.3178158907945396</v>
      </c>
    </row>
    <row r="12" spans="2:25" s="162" customFormat="1" ht="22.5" customHeight="1" x14ac:dyDescent="0.25">
      <c r="B12" s="146" t="s">
        <v>37</v>
      </c>
      <c r="C12" s="159"/>
      <c r="D12" s="163">
        <f>'41abenpreGIII'!D12</f>
        <v>7322</v>
      </c>
      <c r="F12" s="164">
        <f>'41abenpreGIII'!F12+'41abenpreGIII'!H12+'41abenpreGIII'!J12+'41abenpreGIII'!L12+'41abenpreGIII'!N12</f>
        <v>6050</v>
      </c>
      <c r="G12" s="165">
        <f t="shared" si="0"/>
        <v>58.91518161456812</v>
      </c>
      <c r="H12" s="163">
        <f>'41abenpreGIII'!P12</f>
        <v>1521</v>
      </c>
      <c r="I12" s="165">
        <f t="shared" si="1"/>
        <v>14.811568799298861</v>
      </c>
      <c r="J12" s="164">
        <f>'41abenpreGIII'!R12</f>
        <v>2686</v>
      </c>
      <c r="K12" s="165">
        <f t="shared" si="2"/>
        <v>26.156393027558671</v>
      </c>
      <c r="L12" s="164">
        <f>'41abenpreGIII'!T12</f>
        <v>12</v>
      </c>
      <c r="M12" s="165">
        <f t="shared" si="3"/>
        <v>0.11685655857434998</v>
      </c>
      <c r="N12" s="164">
        <f t="shared" si="5"/>
        <v>10269</v>
      </c>
      <c r="O12" s="165">
        <f t="shared" si="5"/>
        <v>100.00000000000001</v>
      </c>
      <c r="P12" s="166"/>
      <c r="Q12" s="166">
        <f t="shared" si="4"/>
        <v>1.4024856596558317</v>
      </c>
    </row>
    <row r="13" spans="2:25" s="162" customFormat="1" ht="18" customHeight="1" x14ac:dyDescent="0.25">
      <c r="B13" s="146" t="s">
        <v>38</v>
      </c>
      <c r="C13" s="159"/>
      <c r="D13" s="163">
        <f>'41abenpreGIII'!D13</f>
        <v>8201</v>
      </c>
      <c r="F13" s="164">
        <f>'41abenpreGIII'!F13+'41abenpreGIII'!H13+'41abenpreGIII'!J13+'41abenpreGIII'!L13+'41abenpreGIII'!N13</f>
        <v>6827</v>
      </c>
      <c r="G13" s="165">
        <f t="shared" si="0"/>
        <v>56.815912117177099</v>
      </c>
      <c r="H13" s="164">
        <f>'41abenpreGIII'!P13</f>
        <v>412</v>
      </c>
      <c r="I13" s="165">
        <f t="shared" si="1"/>
        <v>3.4287616511318242</v>
      </c>
      <c r="J13" s="164">
        <f>'41abenpreGIII'!R13</f>
        <v>4777</v>
      </c>
      <c r="K13" s="165">
        <f t="shared" si="2"/>
        <v>39.755326231691079</v>
      </c>
      <c r="L13" s="164">
        <f>'41abenpreGIII'!T13</f>
        <v>0</v>
      </c>
      <c r="M13" s="165">
        <f t="shared" si="3"/>
        <v>0</v>
      </c>
      <c r="N13" s="164">
        <f t="shared" si="5"/>
        <v>12016</v>
      </c>
      <c r="O13" s="165">
        <f t="shared" si="5"/>
        <v>100</v>
      </c>
      <c r="P13" s="166"/>
      <c r="Q13" s="166">
        <f t="shared" si="4"/>
        <v>1.4651871722960614</v>
      </c>
    </row>
    <row r="14" spans="2:25" s="162" customFormat="1" ht="18" customHeight="1" x14ac:dyDescent="0.25">
      <c r="B14" s="146" t="s">
        <v>6</v>
      </c>
      <c r="C14" s="159"/>
      <c r="D14" s="163">
        <f>'41abenpreGIII'!D14</f>
        <v>23931</v>
      </c>
      <c r="F14" s="164">
        <f>'41abenpreGIII'!F14+'41abenpreGIII'!H14+'41abenpreGIII'!J14+'41abenpreGIII'!L14+'41abenpreGIII'!N14</f>
        <v>8209</v>
      </c>
      <c r="G14" s="165">
        <f t="shared" si="0"/>
        <v>28.886621155605603</v>
      </c>
      <c r="H14" s="164">
        <f>'41abenpreGIII'!P14</f>
        <v>9501</v>
      </c>
      <c r="I14" s="165">
        <f t="shared" si="1"/>
        <v>33.433035400098532</v>
      </c>
      <c r="J14" s="164">
        <f>'41abenpreGIII'!R14</f>
        <v>10572</v>
      </c>
      <c r="K14" s="165">
        <f t="shared" si="2"/>
        <v>37.201773523822929</v>
      </c>
      <c r="L14" s="164">
        <f>'41abenpreGIII'!T14</f>
        <v>136</v>
      </c>
      <c r="M14" s="165">
        <f t="shared" si="3"/>
        <v>0.47856992047293967</v>
      </c>
      <c r="N14" s="164">
        <f t="shared" si="5"/>
        <v>28418</v>
      </c>
      <c r="O14" s="165">
        <f t="shared" si="5"/>
        <v>100</v>
      </c>
      <c r="P14" s="166"/>
      <c r="Q14" s="166">
        <f t="shared" si="4"/>
        <v>1.187497388324767</v>
      </c>
    </row>
    <row r="15" spans="2:25" s="162" customFormat="1" ht="18" customHeight="1" x14ac:dyDescent="0.25">
      <c r="B15" s="146" t="s">
        <v>5</v>
      </c>
      <c r="C15" s="159"/>
      <c r="D15" s="163">
        <f>'41abenpreGIII'!D15</f>
        <v>4867</v>
      </c>
      <c r="F15" s="164">
        <f>'41abenpreGIII'!F15+'41abenpreGIII'!H15+'41abenpreGIII'!J15+'41abenpreGIII'!L15+'41abenpreGIII'!N15</f>
        <v>5635</v>
      </c>
      <c r="G15" s="165">
        <f t="shared" si="0"/>
        <v>70.017395626242546</v>
      </c>
      <c r="H15" s="163">
        <f>'41abenpreGIII'!P15</f>
        <v>249</v>
      </c>
      <c r="I15" s="165">
        <f t="shared" si="1"/>
        <v>3.0939363817097414</v>
      </c>
      <c r="J15" s="164">
        <f>'41abenpreGIII'!R15</f>
        <v>2164</v>
      </c>
      <c r="K15" s="165">
        <f t="shared" si="2"/>
        <v>26.888667992047715</v>
      </c>
      <c r="L15" s="164">
        <f>'41abenpreGIII'!T15</f>
        <v>0</v>
      </c>
      <c r="M15" s="165">
        <f t="shared" si="3"/>
        <v>0</v>
      </c>
      <c r="N15" s="164">
        <f t="shared" si="5"/>
        <v>8048</v>
      </c>
      <c r="O15" s="165">
        <f t="shared" si="5"/>
        <v>100</v>
      </c>
      <c r="P15" s="166"/>
      <c r="Q15" s="166">
        <f t="shared" si="4"/>
        <v>1.6535853708650092</v>
      </c>
    </row>
    <row r="16" spans="2:25" s="162" customFormat="1" ht="18" customHeight="1" x14ac:dyDescent="0.25">
      <c r="B16" s="146" t="s">
        <v>4</v>
      </c>
      <c r="C16" s="159"/>
      <c r="D16" s="163">
        <f>'41abenpreGIII'!D16</f>
        <v>33875</v>
      </c>
      <c r="F16" s="164">
        <f>'41abenpreGIII'!F16+'41abenpreGIII'!H16+'41abenpreGIII'!J16+'41abenpreGIII'!L16+'41abenpreGIII'!N16</f>
        <v>21453</v>
      </c>
      <c r="G16" s="165">
        <f t="shared" si="0"/>
        <v>45.518777848504136</v>
      </c>
      <c r="H16" s="164">
        <f>'41abenpreGIII'!P16</f>
        <v>15560</v>
      </c>
      <c r="I16" s="165">
        <f t="shared" si="1"/>
        <v>33.015064714619136</v>
      </c>
      <c r="J16" s="164">
        <f>'41abenpreGIII'!R16</f>
        <v>9486</v>
      </c>
      <c r="K16" s="165">
        <f t="shared" si="2"/>
        <v>20.127307447485677</v>
      </c>
      <c r="L16" s="164">
        <f>'41abenpreGIII'!T16</f>
        <v>631</v>
      </c>
      <c r="M16" s="165">
        <f t="shared" si="3"/>
        <v>1.3388499893910459</v>
      </c>
      <c r="N16" s="164">
        <f t="shared" si="5"/>
        <v>47130</v>
      </c>
      <c r="O16" s="165">
        <f t="shared" si="5"/>
        <v>100</v>
      </c>
      <c r="P16" s="166"/>
      <c r="Q16" s="166">
        <f t="shared" si="4"/>
        <v>1.3912915129151291</v>
      </c>
    </row>
    <row r="17" spans="2:25" s="162" customFormat="1" ht="18" customHeight="1" x14ac:dyDescent="0.25">
      <c r="B17" s="146" t="s">
        <v>40</v>
      </c>
      <c r="C17" s="159"/>
      <c r="D17" s="163">
        <f>'41abenpreGIII'!D17</f>
        <v>24534</v>
      </c>
      <c r="F17" s="164">
        <f>'41abenpreGIII'!F17+'41abenpreGIII'!H17+'41abenpreGIII'!J17+'41abenpreGIII'!L17+'41abenpreGIII'!N17</f>
        <v>22713</v>
      </c>
      <c r="G17" s="165">
        <f t="shared" si="0"/>
        <v>63.132001000639299</v>
      </c>
      <c r="H17" s="164">
        <f>'41abenpreGIII'!P17</f>
        <v>4319</v>
      </c>
      <c r="I17" s="165">
        <f t="shared" si="1"/>
        <v>12.004892014342497</v>
      </c>
      <c r="J17" s="164">
        <f>'41abenpreGIII'!R17</f>
        <v>8932</v>
      </c>
      <c r="K17" s="165">
        <f t="shared" si="2"/>
        <v>24.82697278817022</v>
      </c>
      <c r="L17" s="164">
        <f>'41abenpreGIII'!T17</f>
        <v>13</v>
      </c>
      <c r="M17" s="165">
        <f t="shared" si="3"/>
        <v>3.6134196847986216E-2</v>
      </c>
      <c r="N17" s="164">
        <f t="shared" si="5"/>
        <v>35977</v>
      </c>
      <c r="O17" s="165">
        <f t="shared" si="5"/>
        <v>100</v>
      </c>
      <c r="P17" s="166"/>
      <c r="Q17" s="166">
        <f t="shared" si="4"/>
        <v>1.466413956142496</v>
      </c>
    </row>
    <row r="18" spans="2:25" s="162" customFormat="1" ht="18" customHeight="1" x14ac:dyDescent="0.25">
      <c r="B18" s="146" t="s">
        <v>41</v>
      </c>
      <c r="C18" s="159"/>
      <c r="D18" s="163">
        <f>'41abenpreGIII'!D18</f>
        <v>46021</v>
      </c>
      <c r="F18" s="164">
        <f>'41abenpreGIII'!F18+'41abenpreGIII'!H18+'41abenpreGIII'!J18+'41abenpreGIII'!L18+'41abenpreGIII'!N18</f>
        <v>28285</v>
      </c>
      <c r="G18" s="165">
        <f t="shared" si="0"/>
        <v>49.276145014895214</v>
      </c>
      <c r="H18" s="164">
        <f>'41abenpreGIII'!P18</f>
        <v>6562</v>
      </c>
      <c r="I18" s="165">
        <f t="shared" si="1"/>
        <v>11.431856587864322</v>
      </c>
      <c r="J18" s="164">
        <f>'41abenpreGIII'!R18</f>
        <v>22490</v>
      </c>
      <c r="K18" s="165">
        <f t="shared" si="2"/>
        <v>39.180502081845262</v>
      </c>
      <c r="L18" s="164">
        <f>'41abenpreGIII'!T18</f>
        <v>64</v>
      </c>
      <c r="M18" s="165">
        <f t="shared" si="3"/>
        <v>0.11149631539520218</v>
      </c>
      <c r="N18" s="164">
        <f t="shared" si="5"/>
        <v>57401</v>
      </c>
      <c r="O18" s="165">
        <f t="shared" si="5"/>
        <v>100</v>
      </c>
      <c r="P18" s="166"/>
      <c r="Q18" s="166">
        <f t="shared" si="4"/>
        <v>1.2472784163751331</v>
      </c>
    </row>
    <row r="19" spans="2:25" s="162" customFormat="1" ht="18" customHeight="1" x14ac:dyDescent="0.25">
      <c r="B19" s="146" t="s">
        <v>3</v>
      </c>
      <c r="C19" s="159"/>
      <c r="D19" s="163">
        <f>'41abenpreGIII'!D19</f>
        <v>47931</v>
      </c>
      <c r="F19" s="164">
        <f>'41abenpreGIII'!F19+'41abenpreGIII'!H19+'41abenpreGIII'!J19+'41abenpreGIII'!L19+'41abenpreGIII'!N19</f>
        <v>30238</v>
      </c>
      <c r="G19" s="165">
        <f t="shared" si="0"/>
        <v>42.11303306314587</v>
      </c>
      <c r="H19" s="164">
        <f>'41abenpreGIII'!P19</f>
        <v>8066</v>
      </c>
      <c r="I19" s="165">
        <f>H19*100/$N19</f>
        <v>11.233670371298849</v>
      </c>
      <c r="J19" s="164">
        <f>'41abenpreGIII'!R19</f>
        <v>33134</v>
      </c>
      <c r="K19" s="165">
        <f>J19*100/$N19</f>
        <v>46.146346898415089</v>
      </c>
      <c r="L19" s="164">
        <f>'41abenpreGIII'!T19</f>
        <v>364</v>
      </c>
      <c r="M19" s="165">
        <f t="shared" si="3"/>
        <v>0.50694966714019107</v>
      </c>
      <c r="N19" s="164">
        <f t="shared" si="5"/>
        <v>71802</v>
      </c>
      <c r="O19" s="165">
        <f t="shared" si="5"/>
        <v>100</v>
      </c>
      <c r="P19" s="166"/>
      <c r="Q19" s="166">
        <f t="shared" si="4"/>
        <v>1.4980284158477812</v>
      </c>
    </row>
    <row r="20" spans="2:25" s="162" customFormat="1" ht="18" customHeight="1" x14ac:dyDescent="0.25">
      <c r="B20" s="146" t="s">
        <v>2</v>
      </c>
      <c r="C20" s="159"/>
      <c r="D20" s="163">
        <f>'41abenpreGIII'!D20</f>
        <v>11919</v>
      </c>
      <c r="F20" s="164">
        <f>'41abenpreGIII'!F20+'41abenpreGIII'!H20+'41abenpreGIII'!J20+'41abenpreGIII'!L20+'41abenpreGIII'!N20</f>
        <v>5545</v>
      </c>
      <c r="G20" s="165">
        <f t="shared" si="0"/>
        <v>41.430065750149431</v>
      </c>
      <c r="H20" s="164">
        <f>'41abenpreGIII'!P20</f>
        <v>5812</v>
      </c>
      <c r="I20" s="165">
        <f>H20*100/$N20</f>
        <v>43.424985056784223</v>
      </c>
      <c r="J20" s="164">
        <f>'41abenpreGIII'!R20</f>
        <v>2027</v>
      </c>
      <c r="K20" s="165">
        <f>J20*100/$N20</f>
        <v>15.144949193066347</v>
      </c>
      <c r="L20" s="164">
        <f>'41abenpreGIII'!T20</f>
        <v>0</v>
      </c>
      <c r="M20" s="165">
        <f t="shared" si="3"/>
        <v>0</v>
      </c>
      <c r="N20" s="164">
        <f t="shared" si="5"/>
        <v>13384</v>
      </c>
      <c r="O20" s="165">
        <f t="shared" si="5"/>
        <v>100.00000000000001</v>
      </c>
      <c r="P20" s="166"/>
      <c r="Q20" s="166">
        <f t="shared" si="4"/>
        <v>1.1229129960567161</v>
      </c>
    </row>
    <row r="21" spans="2:25" s="162" customFormat="1" ht="18" customHeight="1" x14ac:dyDescent="0.25">
      <c r="B21" s="146" t="s">
        <v>35</v>
      </c>
      <c r="C21" s="159"/>
      <c r="D21" s="163">
        <f>'41abenpreGIII'!D21</f>
        <v>27621</v>
      </c>
      <c r="F21" s="164">
        <f>'41abenpreGIII'!F21+'41abenpreGIII'!H21+'41abenpreGIII'!J21+'41abenpreGIII'!L21+'41abenpreGIII'!N21</f>
        <v>26659</v>
      </c>
      <c r="G21" s="165">
        <f t="shared" si="0"/>
        <v>63.472298278612413</v>
      </c>
      <c r="H21" s="164">
        <f>'41abenpreGIII'!P21</f>
        <v>6805</v>
      </c>
      <c r="I21" s="165">
        <f>H21*100/$N21</f>
        <v>16.201995190590701</v>
      </c>
      <c r="J21" s="164">
        <f>'41abenpreGIII'!R21</f>
        <v>8448</v>
      </c>
      <c r="K21" s="165">
        <f>J21*100/$N21</f>
        <v>20.113806814123475</v>
      </c>
      <c r="L21" s="164">
        <f>'41abenpreGIII'!T21</f>
        <v>89</v>
      </c>
      <c r="M21" s="165">
        <f t="shared" si="3"/>
        <v>0.21189971667341254</v>
      </c>
      <c r="N21" s="164">
        <f t="shared" si="5"/>
        <v>42001</v>
      </c>
      <c r="O21" s="165">
        <f t="shared" si="5"/>
        <v>100.00000000000001</v>
      </c>
      <c r="P21" s="166"/>
      <c r="Q21" s="166">
        <f t="shared" si="4"/>
        <v>1.5206183700807356</v>
      </c>
    </row>
    <row r="22" spans="2:25" s="162" customFormat="1" ht="21" customHeight="1" x14ac:dyDescent="0.25">
      <c r="B22" s="146" t="s">
        <v>42</v>
      </c>
      <c r="C22" s="159"/>
      <c r="D22" s="163">
        <f>'41abenpreGIII'!D22</f>
        <v>68148</v>
      </c>
      <c r="F22" s="164">
        <f>'41abenpreGIII'!F22+'41abenpreGIII'!H22+'41abenpreGIII'!J22+'41abenpreGIII'!L22+'41abenpreGIII'!N22</f>
        <v>66268</v>
      </c>
      <c r="G22" s="165">
        <f t="shared" si="0"/>
        <v>67.47375602007881</v>
      </c>
      <c r="H22" s="164">
        <f>'41abenpreGIII'!P22</f>
        <v>13700</v>
      </c>
      <c r="I22" s="165">
        <f>H22*100/$N22</f>
        <v>13.949273517762414</v>
      </c>
      <c r="J22" s="164">
        <f>'41abenpreGIII'!R22</f>
        <v>18180</v>
      </c>
      <c r="K22" s="165">
        <f>J22*100/$N22</f>
        <v>18.510787777585453</v>
      </c>
      <c r="L22" s="164">
        <f>'41abenpreGIII'!T22</f>
        <v>65</v>
      </c>
      <c r="M22" s="165">
        <f t="shared" si="3"/>
        <v>6.6182684573325323E-2</v>
      </c>
      <c r="N22" s="164">
        <f t="shared" si="5"/>
        <v>98213</v>
      </c>
      <c r="O22" s="165">
        <f t="shared" si="5"/>
        <v>99.999999999999986</v>
      </c>
      <c r="P22" s="166"/>
      <c r="Q22" s="166">
        <f t="shared" si="4"/>
        <v>1.4411721547220755</v>
      </c>
    </row>
    <row r="23" spans="2:25" s="162" customFormat="1" ht="18" customHeight="1" x14ac:dyDescent="0.25">
      <c r="B23" s="146" t="s">
        <v>43</v>
      </c>
      <c r="C23" s="159"/>
      <c r="D23" s="163">
        <f>'41abenpreGIII'!D23</f>
        <v>14592</v>
      </c>
      <c r="F23" s="164">
        <f>'41abenpreGIII'!F23+'41abenpreGIII'!H23+'41abenpreGIII'!J23+'41abenpreGIII'!L23+'41abenpreGIII'!N23</f>
        <v>9081</v>
      </c>
      <c r="G23" s="165">
        <f t="shared" si="0"/>
        <v>49.696273189952386</v>
      </c>
      <c r="H23" s="164">
        <f>'41abenpreGIII'!P23</f>
        <v>1069</v>
      </c>
      <c r="I23" s="165">
        <f>H23*100/$N23</f>
        <v>5.8501614403765121</v>
      </c>
      <c r="J23" s="164">
        <f>'41abenpreGIII'!R23</f>
        <v>8121</v>
      </c>
      <c r="K23" s="165">
        <f>J23*100/$N23</f>
        <v>44.442620259399114</v>
      </c>
      <c r="L23" s="164">
        <f>'41abenpreGIII'!T23</f>
        <v>2</v>
      </c>
      <c r="M23" s="165">
        <f t="shared" si="3"/>
        <v>1.094511027198599E-2</v>
      </c>
      <c r="N23" s="164">
        <f t="shared" si="5"/>
        <v>18273</v>
      </c>
      <c r="O23" s="165">
        <f t="shared" si="5"/>
        <v>100</v>
      </c>
      <c r="P23" s="166"/>
      <c r="Q23" s="166">
        <f t="shared" si="4"/>
        <v>1.2522615131578947</v>
      </c>
    </row>
    <row r="24" spans="2:25" s="162" customFormat="1" ht="22.5" customHeight="1" x14ac:dyDescent="0.25">
      <c r="B24" s="146" t="s">
        <v>44</v>
      </c>
      <c r="C24" s="159"/>
      <c r="D24" s="163">
        <f>'41abenpreGIII'!D24</f>
        <v>3173</v>
      </c>
      <c r="F24" s="164">
        <f>'41abenpreGIII'!F24+'41abenpreGIII'!H24+'41abenpreGIII'!J24+'41abenpreGIII'!L24+'41abenpreGIII'!N24</f>
        <v>2089</v>
      </c>
      <c r="G24" s="167">
        <f t="shared" si="0"/>
        <v>50.851996105160659</v>
      </c>
      <c r="H24" s="163">
        <f>'41abenpreGIII'!P24</f>
        <v>711</v>
      </c>
      <c r="I24" s="165">
        <f t="shared" si="1"/>
        <v>17.307692307692307</v>
      </c>
      <c r="J24" s="164">
        <f>'41abenpreGIII'!R24</f>
        <v>1296</v>
      </c>
      <c r="K24" s="165">
        <f t="shared" si="2"/>
        <v>31.54819863680623</v>
      </c>
      <c r="L24" s="164">
        <f>'41abenpreGIII'!T24</f>
        <v>12</v>
      </c>
      <c r="M24" s="165">
        <f t="shared" si="3"/>
        <v>0.29211295034079843</v>
      </c>
      <c r="N24" s="163">
        <f t="shared" si="5"/>
        <v>4108</v>
      </c>
      <c r="O24" s="165">
        <f t="shared" si="5"/>
        <v>100</v>
      </c>
      <c r="P24" s="166"/>
      <c r="Q24" s="166">
        <f t="shared" si="4"/>
        <v>1.2946738102741884</v>
      </c>
    </row>
    <row r="25" spans="2:25" s="162" customFormat="1" ht="18" customHeight="1" x14ac:dyDescent="0.25">
      <c r="B25" s="146" t="s">
        <v>45</v>
      </c>
      <c r="C25" s="159"/>
      <c r="D25" s="163">
        <f>'41abenpreGIII'!D25</f>
        <v>16842</v>
      </c>
      <c r="F25" s="164">
        <f>'41abenpreGIII'!F25+'41abenpreGIII'!H25+'41abenpreGIII'!J25+'41abenpreGIII'!L25+'41abenpreGIII'!N25</f>
        <v>14637</v>
      </c>
      <c r="G25" s="167">
        <f t="shared" si="0"/>
        <v>59.789224296393122</v>
      </c>
      <c r="H25" s="163">
        <f>'41abenpreGIII'!P25</f>
        <v>689</v>
      </c>
      <c r="I25" s="165">
        <f t="shared" si="1"/>
        <v>2.8144275152158817</v>
      </c>
      <c r="J25" s="164">
        <f>'41abenpreGIII'!R25</f>
        <v>7136</v>
      </c>
      <c r="K25" s="165">
        <f t="shared" si="2"/>
        <v>29.149136064703239</v>
      </c>
      <c r="L25" s="164">
        <f>'41abenpreGIII'!T25</f>
        <v>2019</v>
      </c>
      <c r="M25" s="165">
        <f t="shared" si="3"/>
        <v>8.247212123687758</v>
      </c>
      <c r="N25" s="163">
        <f t="shared" si="5"/>
        <v>24481</v>
      </c>
      <c r="O25" s="165">
        <f t="shared" si="5"/>
        <v>100</v>
      </c>
      <c r="P25" s="166"/>
      <c r="Q25" s="166">
        <f t="shared" si="4"/>
        <v>1.4535684598028737</v>
      </c>
    </row>
    <row r="26" spans="2:25" s="162" customFormat="1" ht="18" customHeight="1" x14ac:dyDescent="0.25">
      <c r="B26" s="146" t="s">
        <v>46</v>
      </c>
      <c r="C26" s="159"/>
      <c r="D26" s="163">
        <f>'41abenpreGIII'!D26</f>
        <v>2152</v>
      </c>
      <c r="F26" s="164">
        <f>'41abenpreGIII'!F26+'41abenpreGIII'!H26+'41abenpreGIII'!J26+'41abenpreGIII'!L26+'41abenpreGIII'!N26</f>
        <v>2540</v>
      </c>
      <c r="G26" s="167">
        <f t="shared" si="0"/>
        <v>74.355971896955509</v>
      </c>
      <c r="H26" s="163">
        <f>'41abenpreGIII'!P26</f>
        <v>398</v>
      </c>
      <c r="I26" s="165">
        <f t="shared" si="1"/>
        <v>11.651053864168619</v>
      </c>
      <c r="J26" s="164">
        <f>'41abenpreGIII'!R26</f>
        <v>478</v>
      </c>
      <c r="K26" s="165">
        <f t="shared" si="2"/>
        <v>13.992974238875878</v>
      </c>
      <c r="L26" s="164">
        <f>'41abenpreGIII'!T26</f>
        <v>0</v>
      </c>
      <c r="M26" s="165">
        <f t="shared" si="3"/>
        <v>0</v>
      </c>
      <c r="N26" s="163">
        <f t="shared" si="5"/>
        <v>3416</v>
      </c>
      <c r="O26" s="165">
        <f t="shared" si="5"/>
        <v>100</v>
      </c>
      <c r="P26" s="166"/>
      <c r="Q26" s="166">
        <f t="shared" si="4"/>
        <v>1.5873605947955389</v>
      </c>
    </row>
    <row r="27" spans="2:25" s="162" customFormat="1" ht="18" customHeight="1" x14ac:dyDescent="0.25">
      <c r="B27" s="146" t="s">
        <v>1</v>
      </c>
      <c r="C27" s="159"/>
      <c r="D27" s="163">
        <f>'41abenpreGIII'!D27</f>
        <v>1207</v>
      </c>
      <c r="F27" s="164">
        <f>'41abenpreGIII'!F27+'41abenpreGIII'!H27+'41abenpreGIII'!J27+'41abenpreGIII'!L27+'41abenpreGIII'!N27</f>
        <v>936</v>
      </c>
      <c r="G27" s="167">
        <f t="shared" si="0"/>
        <v>58.57321652065081</v>
      </c>
      <c r="H27" s="163">
        <f>'41abenpreGIII'!P27</f>
        <v>1</v>
      </c>
      <c r="I27" s="165">
        <f t="shared" si="1"/>
        <v>6.2578222778473094E-2</v>
      </c>
      <c r="J27" s="164">
        <f>'41abenpreGIII'!R27</f>
        <v>661</v>
      </c>
      <c r="K27" s="165">
        <f t="shared" si="2"/>
        <v>41.364205256570713</v>
      </c>
      <c r="L27" s="164">
        <f>'41abenpreGIII'!T27</f>
        <v>0</v>
      </c>
      <c r="M27" s="165">
        <f t="shared" si="3"/>
        <v>0</v>
      </c>
      <c r="N27" s="164">
        <f t="shared" si="5"/>
        <v>1598</v>
      </c>
      <c r="O27" s="165">
        <f t="shared" si="5"/>
        <v>100</v>
      </c>
      <c r="P27" s="166"/>
      <c r="Q27" s="166">
        <f t="shared" si="4"/>
        <v>1.323943661971831</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438210</v>
      </c>
      <c r="E30" s="174"/>
      <c r="F30" s="147">
        <f>SUM(F10:F27)</f>
        <v>353874</v>
      </c>
      <c r="G30" s="175">
        <f>F30*100/$N30</f>
        <v>57.690012813699248</v>
      </c>
      <c r="H30" s="147">
        <f>SUM(H10:H27)</f>
        <v>81912</v>
      </c>
      <c r="I30" s="175">
        <f>H30*100/$N30</f>
        <v>13.353635275820583</v>
      </c>
      <c r="J30" s="147">
        <f>SUM(J10:J27)</f>
        <v>174204</v>
      </c>
      <c r="K30" s="175">
        <f>J30*100/$N30</f>
        <v>28.39946136816399</v>
      </c>
      <c r="L30" s="147">
        <f>SUM(L10:L28)</f>
        <v>3416</v>
      </c>
      <c r="M30" s="175">
        <f>L30*100/$N30</f>
        <v>0.55689054231618207</v>
      </c>
      <c r="N30" s="147">
        <f>F30+H30+J30+L30</f>
        <v>613406</v>
      </c>
      <c r="O30" s="175">
        <f>G30+I30+K30+M30</f>
        <v>100</v>
      </c>
      <c r="P30" s="176"/>
      <c r="Q30" s="176">
        <f>(N30/D30)</f>
        <v>1.3997991830400949</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AE43"/>
  <sheetViews>
    <sheetView zoomScaleNormal="100" workbookViewId="0"/>
  </sheetViews>
  <sheetFormatPr baseColWidth="10" defaultColWidth="11.453125" defaultRowHeight="14.5" x14ac:dyDescent="0.35"/>
  <cols>
    <col min="1" max="1" width="1.81640625" style="220" customWidth="1"/>
    <col min="2" max="2" width="44.1796875" style="220" customWidth="1"/>
    <col min="3" max="3" width="1.1796875"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6" width="7.7265625" style="220" customWidth="1"/>
    <col min="27" max="27" width="10.26953125" style="220" customWidth="1"/>
    <col min="28" max="28" width="11.453125" style="220" customWidth="1"/>
    <col min="29" max="29" width="11.453125" style="220"/>
    <col min="30" max="30" width="11.81640625" style="220" bestFit="1" customWidth="1"/>
    <col min="31" max="16384" width="11.453125" style="220"/>
  </cols>
  <sheetData>
    <row r="1" spans="1:27" x14ac:dyDescent="0.35">
      <c r="A1" s="219"/>
      <c r="B1" s="219"/>
      <c r="C1" s="219"/>
      <c r="J1" s="221"/>
      <c r="K1" s="221"/>
      <c r="L1" s="221"/>
    </row>
    <row r="2" spans="1:27" ht="48.75" customHeight="1" x14ac:dyDescent="0.35">
      <c r="A2" s="219"/>
      <c r="B2" s="219"/>
      <c r="C2" s="219"/>
      <c r="J2" s="221"/>
      <c r="K2" s="221"/>
      <c r="L2" s="221"/>
    </row>
    <row r="3" spans="1:27" ht="24" customHeight="1" x14ac:dyDescent="0.35">
      <c r="A3" s="219"/>
      <c r="B3" s="1428" t="s">
        <v>337</v>
      </c>
      <c r="C3" s="1428"/>
      <c r="D3" s="1428"/>
      <c r="E3" s="1428"/>
      <c r="F3" s="1428"/>
      <c r="G3" s="1428"/>
      <c r="H3" s="1428"/>
      <c r="I3" s="1428"/>
      <c r="J3" s="1428"/>
      <c r="K3" s="1428"/>
      <c r="L3" s="1428"/>
      <c r="M3" s="1428"/>
      <c r="N3" s="1428"/>
      <c r="O3" s="1428"/>
      <c r="P3" s="1428"/>
      <c r="Q3" s="1428"/>
      <c r="R3" s="1428"/>
      <c r="S3" s="1428"/>
      <c r="T3" s="1428"/>
      <c r="U3" s="1428"/>
      <c r="V3" s="1428"/>
      <c r="W3" s="1428"/>
      <c r="X3" s="1428"/>
    </row>
    <row r="4" spans="1:27" ht="13.5" customHeight="1" x14ac:dyDescent="0.35">
      <c r="A4" s="219"/>
      <c r="B4" s="219"/>
      <c r="C4" s="219"/>
      <c r="J4" s="221"/>
      <c r="K4" s="221"/>
      <c r="L4" s="221"/>
    </row>
    <row r="5" spans="1:27" x14ac:dyDescent="0.35">
      <c r="A5" s="219"/>
      <c r="B5" s="219"/>
      <c r="C5" s="219"/>
      <c r="D5" s="1429" t="s">
        <v>338</v>
      </c>
      <c r="E5" s="1429"/>
      <c r="F5" s="1429"/>
      <c r="G5" s="1429"/>
      <c r="H5" s="1429"/>
      <c r="I5" s="1429"/>
      <c r="J5" s="1429"/>
      <c r="K5" s="1429"/>
      <c r="L5" s="1429"/>
      <c r="M5" s="219"/>
      <c r="N5" s="1426" t="s">
        <v>339</v>
      </c>
      <c r="O5" s="1427"/>
      <c r="P5" s="1427"/>
      <c r="Q5" s="1427"/>
      <c r="R5" s="1427"/>
      <c r="S5" s="1427"/>
      <c r="T5" s="1427"/>
      <c r="U5" s="1427"/>
      <c r="V5" s="1427"/>
      <c r="W5" s="1427"/>
      <c r="X5" s="1427"/>
      <c r="Y5" s="1427"/>
      <c r="Z5" s="1427"/>
      <c r="AA5" s="1427"/>
    </row>
    <row r="6" spans="1:27" ht="25.5" customHeight="1" x14ac:dyDescent="0.35">
      <c r="A6" s="219"/>
      <c r="B6" s="219"/>
      <c r="C6" s="219"/>
      <c r="D6" s="1430"/>
      <c r="E6" s="1430"/>
      <c r="F6" s="1430"/>
      <c r="G6" s="1430"/>
      <c r="H6" s="1430"/>
      <c r="I6" s="1430"/>
      <c r="J6" s="1430"/>
      <c r="K6" s="1430"/>
      <c r="L6" s="1430"/>
      <c r="M6" s="219"/>
      <c r="N6" s="1431">
        <v>44196</v>
      </c>
      <c r="O6" s="1432"/>
      <c r="P6" s="1433">
        <v>44561</v>
      </c>
      <c r="Q6" s="1434"/>
      <c r="R6" s="1433">
        <v>44926</v>
      </c>
      <c r="S6" s="1434"/>
      <c r="T6" s="1436">
        <v>45291</v>
      </c>
      <c r="U6" s="1437"/>
      <c r="V6" s="1424">
        <v>45657</v>
      </c>
      <c r="W6" s="1435"/>
      <c r="X6" s="1424">
        <v>46022</v>
      </c>
      <c r="Y6" s="1435"/>
      <c r="Z6" s="1424">
        <v>46081</v>
      </c>
      <c r="AA6" s="1425"/>
    </row>
    <row r="7" spans="1:27" x14ac:dyDescent="0.35">
      <c r="B7" s="225"/>
      <c r="C7" s="219"/>
      <c r="D7" s="226">
        <v>43830</v>
      </c>
      <c r="E7" s="227">
        <v>44196</v>
      </c>
      <c r="F7" s="228">
        <v>44561</v>
      </c>
      <c r="G7" s="228">
        <v>44926</v>
      </c>
      <c r="H7" s="228">
        <v>45291</v>
      </c>
      <c r="I7" s="228">
        <v>45657</v>
      </c>
      <c r="J7" s="228">
        <v>46022</v>
      </c>
      <c r="K7" s="228">
        <v>46081</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7" ht="6.75" customHeight="1" x14ac:dyDescent="0.35">
      <c r="B8" s="225"/>
      <c r="C8" s="219"/>
      <c r="D8" s="234"/>
      <c r="E8" s="234"/>
      <c r="F8" s="234"/>
      <c r="G8" s="234"/>
      <c r="H8" s="234"/>
      <c r="I8" s="234"/>
      <c r="J8" s="234"/>
      <c r="K8" s="234"/>
      <c r="L8" s="234"/>
      <c r="M8" s="219"/>
      <c r="N8" s="234"/>
      <c r="O8" s="234"/>
      <c r="P8" s="234"/>
      <c r="Q8" s="234"/>
      <c r="R8" s="234"/>
      <c r="S8" s="234"/>
      <c r="T8" s="234"/>
      <c r="U8" s="234"/>
      <c r="V8" s="234"/>
      <c r="W8" s="234"/>
      <c r="X8" s="234"/>
      <c r="Y8" s="234"/>
      <c r="Z8" s="234"/>
      <c r="AA8" s="234"/>
    </row>
    <row r="9" spans="1:27" x14ac:dyDescent="0.35">
      <c r="B9" s="235" t="s">
        <v>29</v>
      </c>
      <c r="C9" s="219"/>
      <c r="D9" s="236">
        <v>1894744</v>
      </c>
      <c r="E9" s="237">
        <v>1850950</v>
      </c>
      <c r="F9" s="237">
        <v>1892604</v>
      </c>
      <c r="G9" s="237">
        <v>1982018</v>
      </c>
      <c r="H9" s="237">
        <v>2061372</v>
      </c>
      <c r="I9" s="237">
        <v>2165648</v>
      </c>
      <c r="J9" s="238">
        <v>2326315</v>
      </c>
      <c r="K9" s="237">
        <v>2334578</v>
      </c>
      <c r="L9" s="1346"/>
      <c r="M9" s="222"/>
      <c r="N9" s="240">
        <v>-2.3113412682663204E-2</v>
      </c>
      <c r="O9" s="241">
        <v>-43794</v>
      </c>
      <c r="P9" s="242">
        <v>2.250411950619946E-2</v>
      </c>
      <c r="Q9" s="243">
        <v>41654</v>
      </c>
      <c r="R9" s="242">
        <v>4.7243903109155383E-2</v>
      </c>
      <c r="S9" s="243">
        <v>89414</v>
      </c>
      <c r="T9" s="242">
        <v>4.003697241901949E-2</v>
      </c>
      <c r="U9" s="243">
        <v>79354</v>
      </c>
      <c r="V9" s="242">
        <v>5.0585726399698938E-2</v>
      </c>
      <c r="W9" s="243">
        <v>104276</v>
      </c>
      <c r="X9" s="242">
        <v>5.0585726399698938E-2</v>
      </c>
      <c r="Y9" s="243">
        <v>104276</v>
      </c>
      <c r="Z9" s="242">
        <v>7.0828746514017382E-2</v>
      </c>
      <c r="AA9" s="243">
        <v>154418</v>
      </c>
    </row>
    <row r="10" spans="1:27" x14ac:dyDescent="0.35">
      <c r="B10" s="244" t="s">
        <v>243</v>
      </c>
      <c r="C10" s="219"/>
      <c r="D10" s="245">
        <v>1735551</v>
      </c>
      <c r="E10" s="246">
        <v>1709394</v>
      </c>
      <c r="F10" s="246">
        <v>1768008</v>
      </c>
      <c r="G10" s="246">
        <v>1850208</v>
      </c>
      <c r="H10" s="246">
        <v>1944185</v>
      </c>
      <c r="I10" s="246">
        <v>2037769</v>
      </c>
      <c r="J10" s="247">
        <v>2217055</v>
      </c>
      <c r="K10" s="247">
        <v>2215628</v>
      </c>
      <c r="L10" s="248"/>
      <c r="M10" s="219"/>
      <c r="N10" s="249">
        <v>-1.507129436127197E-2</v>
      </c>
      <c r="O10" s="250">
        <v>-26157</v>
      </c>
      <c r="P10" s="251">
        <v>3.4289344644944375E-2</v>
      </c>
      <c r="Q10" s="250">
        <v>58614</v>
      </c>
      <c r="R10" s="251">
        <v>4.6493002294107244E-2</v>
      </c>
      <c r="S10" s="250">
        <v>82200</v>
      </c>
      <c r="T10" s="251">
        <v>5.0792667635206401E-2</v>
      </c>
      <c r="U10" s="250">
        <v>93977</v>
      </c>
      <c r="V10" s="251">
        <v>4.8135336914953974E-2</v>
      </c>
      <c r="W10" s="250">
        <v>93584</v>
      </c>
      <c r="X10" s="251">
        <v>4.8135336914953974E-2</v>
      </c>
      <c r="Y10" s="250">
        <v>93584</v>
      </c>
      <c r="Z10" s="251">
        <v>7.6481917314640047E-2</v>
      </c>
      <c r="AA10" s="250">
        <v>157416</v>
      </c>
    </row>
    <row r="11" spans="1:27" x14ac:dyDescent="0.35">
      <c r="B11" s="252" t="s">
        <v>341</v>
      </c>
      <c r="C11" s="219"/>
      <c r="D11" s="253">
        <v>350514</v>
      </c>
      <c r="E11" s="254">
        <v>352921</v>
      </c>
      <c r="F11" s="254">
        <v>352430</v>
      </c>
      <c r="G11" s="254">
        <v>359348</v>
      </c>
      <c r="H11" s="254">
        <v>377078</v>
      </c>
      <c r="I11" s="254">
        <v>401012</v>
      </c>
      <c r="J11" s="255">
        <v>432686</v>
      </c>
      <c r="K11" s="254">
        <v>425661</v>
      </c>
      <c r="L11" s="304"/>
      <c r="M11" s="222"/>
      <c r="N11" s="256">
        <v>6.8670580918308577E-3</v>
      </c>
      <c r="O11" s="257">
        <v>2407</v>
      </c>
      <c r="P11" s="258">
        <v>-1.3912461995744252E-3</v>
      </c>
      <c r="Q11" s="257">
        <v>-491</v>
      </c>
      <c r="R11" s="258">
        <v>1.9629429957722211E-2</v>
      </c>
      <c r="S11" s="257">
        <v>6918</v>
      </c>
      <c r="T11" s="258">
        <v>4.9339359061411292E-2</v>
      </c>
      <c r="U11" s="257">
        <v>17730</v>
      </c>
      <c r="V11" s="258">
        <v>6.3472278944939786E-2</v>
      </c>
      <c r="W11" s="257">
        <v>23934</v>
      </c>
      <c r="X11" s="258">
        <v>6.3472278944939786E-2</v>
      </c>
      <c r="Y11" s="257">
        <v>23934</v>
      </c>
      <c r="Z11" s="258">
        <v>4.9762875385651162E-2</v>
      </c>
      <c r="AA11" s="257">
        <v>20178</v>
      </c>
    </row>
    <row r="12" spans="1:27" x14ac:dyDescent="0.35">
      <c r="B12" s="303" t="s">
        <v>342</v>
      </c>
      <c r="C12" s="219"/>
      <c r="D12" s="1200">
        <v>1385037</v>
      </c>
      <c r="E12" s="1201">
        <v>1356473</v>
      </c>
      <c r="F12" s="1203">
        <v>1415578</v>
      </c>
      <c r="G12" s="1203">
        <v>1490860</v>
      </c>
      <c r="H12" s="1201">
        <v>1567107</v>
      </c>
      <c r="I12" s="1201">
        <v>1636757</v>
      </c>
      <c r="J12" s="1204">
        <v>1784369</v>
      </c>
      <c r="K12" s="1204">
        <v>1789967</v>
      </c>
      <c r="L12" s="1205"/>
      <c r="M12" s="219"/>
      <c r="N12" s="1207">
        <v>-2.0623275768084204E-2</v>
      </c>
      <c r="O12" s="1206">
        <v>-28564</v>
      </c>
      <c r="P12" s="1209">
        <v>4.3572559129448241E-2</v>
      </c>
      <c r="Q12" s="1211">
        <v>59105</v>
      </c>
      <c r="R12" s="1213">
        <v>5.3181103407936581E-2</v>
      </c>
      <c r="S12" s="1211">
        <v>75282</v>
      </c>
      <c r="T12" s="1209">
        <v>5.1142964463464002E-2</v>
      </c>
      <c r="U12" s="1211">
        <v>76247</v>
      </c>
      <c r="V12" s="1209">
        <v>4.4444954939260706E-2</v>
      </c>
      <c r="W12" s="1211">
        <v>69650</v>
      </c>
      <c r="X12" s="1213">
        <v>4.4444954939260706E-2</v>
      </c>
      <c r="Y12" s="1211">
        <v>69650</v>
      </c>
      <c r="Z12" s="1213">
        <v>8.3037206946813491E-2</v>
      </c>
      <c r="AA12" s="1211">
        <v>137238</v>
      </c>
    </row>
    <row r="13" spans="1:27" x14ac:dyDescent="0.35">
      <c r="B13" s="1199" t="s">
        <v>343</v>
      </c>
      <c r="C13" s="219"/>
      <c r="D13" s="253">
        <v>467298</v>
      </c>
      <c r="E13" s="1202">
        <v>473559</v>
      </c>
      <c r="F13" s="254">
        <v>487549</v>
      </c>
      <c r="G13" s="254">
        <v>515590</v>
      </c>
      <c r="H13" s="1202">
        <v>543298</v>
      </c>
      <c r="I13" s="1202">
        <v>591643</v>
      </c>
      <c r="J13" s="255">
        <v>669801</v>
      </c>
      <c r="K13" s="255">
        <v>675400</v>
      </c>
      <c r="L13" s="269"/>
      <c r="M13" s="219"/>
      <c r="N13" s="1208">
        <v>1.3398302582078303E-2</v>
      </c>
      <c r="O13" s="257">
        <v>6261</v>
      </c>
      <c r="P13" s="1210">
        <v>2.9542253446772193E-2</v>
      </c>
      <c r="Q13" s="1212">
        <v>13990</v>
      </c>
      <c r="R13" s="258">
        <v>5.7514219083620421E-2</v>
      </c>
      <c r="S13" s="1212">
        <v>28041</v>
      </c>
      <c r="T13" s="1210">
        <v>5.374037510424956E-2</v>
      </c>
      <c r="U13" s="1212">
        <v>27708</v>
      </c>
      <c r="V13" s="1210">
        <v>8.8984314317372748E-2</v>
      </c>
      <c r="W13" s="1212">
        <v>48345</v>
      </c>
      <c r="X13" s="258">
        <v>8.8984314317372748E-2</v>
      </c>
      <c r="Y13" s="1212">
        <v>48345</v>
      </c>
      <c r="Z13" s="258">
        <v>0.11966154856121669</v>
      </c>
      <c r="AA13" s="1212">
        <v>72182</v>
      </c>
    </row>
    <row r="14" spans="1:27" x14ac:dyDescent="0.35">
      <c r="B14" s="252" t="s">
        <v>344</v>
      </c>
      <c r="C14" s="219"/>
      <c r="D14" s="253">
        <v>515590</v>
      </c>
      <c r="E14" s="254">
        <v>506355</v>
      </c>
      <c r="F14" s="254">
        <v>529632</v>
      </c>
      <c r="G14" s="254">
        <v>560619</v>
      </c>
      <c r="H14" s="254">
        <v>592130</v>
      </c>
      <c r="I14" s="254">
        <v>612870</v>
      </c>
      <c r="J14" s="255">
        <v>659166</v>
      </c>
      <c r="K14" s="1347">
        <v>661076</v>
      </c>
      <c r="M14" s="222"/>
      <c r="N14" s="256">
        <v>-1.7911518842491092E-2</v>
      </c>
      <c r="O14" s="257">
        <v>-9235</v>
      </c>
      <c r="P14" s="258">
        <v>4.5969724797819689E-2</v>
      </c>
      <c r="Q14" s="257">
        <v>23277</v>
      </c>
      <c r="R14" s="258">
        <v>5.8506661228928669E-2</v>
      </c>
      <c r="S14" s="257">
        <v>30987</v>
      </c>
      <c r="T14" s="258">
        <v>5.6207513480634796E-2</v>
      </c>
      <c r="U14" s="257">
        <v>31511</v>
      </c>
      <c r="V14" s="258">
        <v>3.5026092243257478E-2</v>
      </c>
      <c r="W14" s="257">
        <v>20740</v>
      </c>
      <c r="X14" s="258">
        <v>3.5026092243257478E-2</v>
      </c>
      <c r="Y14" s="257">
        <v>20740</v>
      </c>
      <c r="Z14" s="258">
        <v>7.12293739132972E-2</v>
      </c>
      <c r="AA14" s="257">
        <v>43957</v>
      </c>
    </row>
    <row r="15" spans="1:27" x14ac:dyDescent="0.35">
      <c r="B15" s="259" t="s">
        <v>345</v>
      </c>
      <c r="C15" s="219"/>
      <c r="D15" s="260">
        <v>402149</v>
      </c>
      <c r="E15" s="261">
        <v>376559</v>
      </c>
      <c r="F15" s="261">
        <v>398397</v>
      </c>
      <c r="G15" s="261">
        <v>414651</v>
      </c>
      <c r="H15" s="261">
        <v>431679</v>
      </c>
      <c r="I15" s="261">
        <v>432244</v>
      </c>
      <c r="J15" s="262">
        <v>455402</v>
      </c>
      <c r="K15" s="1348">
        <v>453491</v>
      </c>
      <c r="L15" s="263"/>
      <c r="M15" s="222"/>
      <c r="N15" s="264">
        <v>-6.363313100368273E-2</v>
      </c>
      <c r="O15" s="265">
        <v>-25590</v>
      </c>
      <c r="P15" s="266">
        <v>5.7993568072997936E-2</v>
      </c>
      <c r="Q15" s="265">
        <v>21838</v>
      </c>
      <c r="R15" s="266">
        <v>4.0798499988704773E-2</v>
      </c>
      <c r="S15" s="265">
        <v>16254</v>
      </c>
      <c r="T15" s="266">
        <v>4.1065860205329319E-2</v>
      </c>
      <c r="U15" s="265">
        <v>17028</v>
      </c>
      <c r="V15" s="266">
        <v>1.3088429133685242E-3</v>
      </c>
      <c r="W15" s="265">
        <v>565</v>
      </c>
      <c r="X15" s="266">
        <v>1.3088429133685242E-3</v>
      </c>
      <c r="Y15" s="265">
        <v>565</v>
      </c>
      <c r="Z15" s="266">
        <v>4.8795999925993039E-2</v>
      </c>
      <c r="AA15" s="265">
        <v>21099</v>
      </c>
    </row>
    <row r="16" spans="1:27" x14ac:dyDescent="0.35">
      <c r="B16" s="244" t="s">
        <v>346</v>
      </c>
      <c r="C16" s="219"/>
      <c r="D16" s="245">
        <v>1115183</v>
      </c>
      <c r="E16" s="246">
        <v>1124230</v>
      </c>
      <c r="F16" s="246">
        <v>1222142</v>
      </c>
      <c r="G16" s="246">
        <v>1313437</v>
      </c>
      <c r="H16" s="246">
        <v>1411866</v>
      </c>
      <c r="I16" s="246">
        <v>1518424</v>
      </c>
      <c r="J16" s="247">
        <v>1677042</v>
      </c>
      <c r="K16" s="1349">
        <v>1674738</v>
      </c>
      <c r="L16" s="267"/>
      <c r="M16" s="222"/>
      <c r="N16" s="249">
        <v>8.1125698652149136E-3</v>
      </c>
      <c r="O16" s="250">
        <v>9047</v>
      </c>
      <c r="P16" s="268">
        <v>8.7092498865890322E-2</v>
      </c>
      <c r="Q16" s="250">
        <v>97912</v>
      </c>
      <c r="R16" s="268">
        <v>7.4700812180581222E-2</v>
      </c>
      <c r="S16" s="250">
        <v>91295</v>
      </c>
      <c r="T16" s="268">
        <v>7.4940023769697328E-2</v>
      </c>
      <c r="U16" s="250">
        <v>98429</v>
      </c>
      <c r="V16" s="268">
        <v>7.5473168133519675E-2</v>
      </c>
      <c r="W16" s="250">
        <v>106558</v>
      </c>
      <c r="X16" s="268">
        <v>7.5473168133519675E-2</v>
      </c>
      <c r="Y16" s="250">
        <v>106558</v>
      </c>
      <c r="Z16" s="268">
        <v>9.9277317212453031E-2</v>
      </c>
      <c r="AA16" s="250">
        <v>151248</v>
      </c>
    </row>
    <row r="17" spans="2:27" x14ac:dyDescent="0.35">
      <c r="B17" s="252" t="s">
        <v>343</v>
      </c>
      <c r="C17" s="219"/>
      <c r="D17" s="253">
        <v>310719</v>
      </c>
      <c r="E17" s="254">
        <v>337667</v>
      </c>
      <c r="F17" s="254">
        <v>378893</v>
      </c>
      <c r="G17" s="254">
        <v>419029</v>
      </c>
      <c r="H17" s="254">
        <v>459833</v>
      </c>
      <c r="I17" s="254">
        <v>525352</v>
      </c>
      <c r="J17" s="255">
        <v>608536</v>
      </c>
      <c r="K17" s="1347">
        <v>609347</v>
      </c>
      <c r="M17" s="222"/>
      <c r="N17" s="256">
        <v>8.6727879531023122E-2</v>
      </c>
      <c r="O17" s="257">
        <v>26948</v>
      </c>
      <c r="P17" s="258">
        <v>0.12209069882458157</v>
      </c>
      <c r="Q17" s="257">
        <v>41226</v>
      </c>
      <c r="R17" s="258">
        <v>0.10592964240563951</v>
      </c>
      <c r="S17" s="257">
        <v>40136</v>
      </c>
      <c r="T17" s="258">
        <v>9.7377508477933583E-2</v>
      </c>
      <c r="U17" s="257">
        <v>40804</v>
      </c>
      <c r="V17" s="258">
        <v>0.14248433670484717</v>
      </c>
      <c r="W17" s="257">
        <v>65519</v>
      </c>
      <c r="X17" s="258">
        <v>0.14248433670484717</v>
      </c>
      <c r="Y17" s="257">
        <v>65519</v>
      </c>
      <c r="Z17" s="258">
        <v>0.14484465094607257</v>
      </c>
      <c r="AA17" s="257">
        <v>77094</v>
      </c>
    </row>
    <row r="18" spans="2:27" x14ac:dyDescent="0.35">
      <c r="B18" s="252" t="s">
        <v>344</v>
      </c>
      <c r="C18" s="219"/>
      <c r="D18" s="253">
        <v>442658</v>
      </c>
      <c r="E18" s="254">
        <v>443395</v>
      </c>
      <c r="F18" s="254">
        <v>474372</v>
      </c>
      <c r="G18" s="254">
        <v>508082</v>
      </c>
      <c r="H18" s="254">
        <v>544804</v>
      </c>
      <c r="I18" s="254">
        <v>578248</v>
      </c>
      <c r="J18" s="255">
        <v>628063</v>
      </c>
      <c r="K18" s="1347">
        <v>627181</v>
      </c>
      <c r="L18" s="269"/>
      <c r="M18" s="219"/>
      <c r="N18" s="256">
        <v>1.6649422353147703E-3</v>
      </c>
      <c r="O18" s="257">
        <v>737</v>
      </c>
      <c r="P18" s="258">
        <v>6.9863214515274219E-2</v>
      </c>
      <c r="Q18" s="257">
        <v>30977</v>
      </c>
      <c r="R18" s="258">
        <v>7.1062372989974198E-2</v>
      </c>
      <c r="S18" s="257">
        <v>33710</v>
      </c>
      <c r="T18" s="258">
        <v>7.2275735019150522E-2</v>
      </c>
      <c r="U18" s="257">
        <v>36722</v>
      </c>
      <c r="V18" s="258">
        <v>6.138721448447515E-2</v>
      </c>
      <c r="W18" s="257">
        <v>33444</v>
      </c>
      <c r="X18" s="258">
        <v>6.138721448447515E-2</v>
      </c>
      <c r="Y18" s="257">
        <v>33444</v>
      </c>
      <c r="Z18" s="258">
        <v>8.3725141560701433E-2</v>
      </c>
      <c r="AA18" s="257">
        <v>48454</v>
      </c>
    </row>
    <row r="19" spans="2:27" x14ac:dyDescent="0.35">
      <c r="B19" s="259" t="s">
        <v>345</v>
      </c>
      <c r="C19" s="219"/>
      <c r="D19" s="260">
        <v>361806</v>
      </c>
      <c r="E19" s="261">
        <v>343168</v>
      </c>
      <c r="F19" s="261">
        <v>368877</v>
      </c>
      <c r="G19" s="261">
        <v>386326</v>
      </c>
      <c r="H19" s="261">
        <v>407229</v>
      </c>
      <c r="I19" s="261">
        <v>414824</v>
      </c>
      <c r="J19" s="262">
        <v>440443</v>
      </c>
      <c r="K19" s="1347">
        <v>438210</v>
      </c>
      <c r="L19" s="270"/>
      <c r="M19" s="219"/>
      <c r="N19" s="264">
        <v>-5.151379468554973E-2</v>
      </c>
      <c r="O19" s="265">
        <v>-18638</v>
      </c>
      <c r="P19" s="266">
        <v>7.4916658895934463E-2</v>
      </c>
      <c r="Q19" s="265">
        <v>25709</v>
      </c>
      <c r="R19" s="266">
        <v>4.7303030549478597E-2</v>
      </c>
      <c r="S19" s="265">
        <v>17449</v>
      </c>
      <c r="T19" s="266">
        <v>5.4107153026200727E-2</v>
      </c>
      <c r="U19" s="265">
        <v>20903</v>
      </c>
      <c r="V19" s="266">
        <v>1.8650439924465134E-2</v>
      </c>
      <c r="W19" s="265">
        <v>7595</v>
      </c>
      <c r="X19" s="266">
        <v>1.8650439924465134E-2</v>
      </c>
      <c r="Y19" s="265">
        <v>7595</v>
      </c>
      <c r="Z19" s="266">
        <v>6.2301519963152474E-2</v>
      </c>
      <c r="AA19" s="265">
        <v>25700</v>
      </c>
    </row>
    <row r="20" spans="2:27" ht="15" customHeight="1" x14ac:dyDescent="0.35">
      <c r="B20" s="244" t="s">
        <v>347</v>
      </c>
      <c r="C20" s="219"/>
      <c r="D20" s="245">
        <v>269854</v>
      </c>
      <c r="E20" s="246">
        <v>232243</v>
      </c>
      <c r="F20" s="246">
        <v>193436</v>
      </c>
      <c r="G20" s="246">
        <v>177423</v>
      </c>
      <c r="H20" s="246">
        <v>155241</v>
      </c>
      <c r="I20" s="246">
        <v>118333</v>
      </c>
      <c r="J20" s="247">
        <v>107327</v>
      </c>
      <c r="K20" s="1349">
        <v>115229</v>
      </c>
      <c r="L20" s="267"/>
      <c r="M20" s="222"/>
      <c r="N20" s="249">
        <v>-0.13937536593861866</v>
      </c>
      <c r="O20" s="250">
        <v>-37611</v>
      </c>
      <c r="P20" s="268">
        <v>-0.16709653251120593</v>
      </c>
      <c r="Q20" s="250">
        <v>-38807</v>
      </c>
      <c r="R20" s="268">
        <v>-8.2781902024442244E-2</v>
      </c>
      <c r="S20" s="250">
        <v>-16013</v>
      </c>
      <c r="T20" s="268">
        <v>-0.12502324952232802</v>
      </c>
      <c r="U20" s="250">
        <v>-22182</v>
      </c>
      <c r="V20" s="268">
        <v>-0.23774647161510165</v>
      </c>
      <c r="W20" s="250">
        <v>-36908</v>
      </c>
      <c r="X20" s="268">
        <v>-0.23774647161510165</v>
      </c>
      <c r="Y20" s="250">
        <v>-36908</v>
      </c>
      <c r="Z20" s="268">
        <v>-0.10840380999543486</v>
      </c>
      <c r="AA20" s="250">
        <v>-14010</v>
      </c>
    </row>
    <row r="21" spans="2:27" x14ac:dyDescent="0.35">
      <c r="B21" s="252" t="s">
        <v>343</v>
      </c>
      <c r="C21" s="219"/>
      <c r="D21" s="253">
        <v>156579</v>
      </c>
      <c r="E21" s="254">
        <v>135892</v>
      </c>
      <c r="F21" s="254">
        <v>108656</v>
      </c>
      <c r="G21" s="254">
        <v>96561</v>
      </c>
      <c r="H21" s="254">
        <v>83465</v>
      </c>
      <c r="I21" s="254">
        <v>66291</v>
      </c>
      <c r="J21" s="255">
        <v>61265</v>
      </c>
      <c r="K21" s="1347">
        <v>66053</v>
      </c>
      <c r="M21" s="222"/>
      <c r="N21" s="256">
        <v>-0.13211861105256772</v>
      </c>
      <c r="O21" s="257">
        <v>-20687</v>
      </c>
      <c r="P21" s="258">
        <v>-0.20042386601124418</v>
      </c>
      <c r="Q21" s="257">
        <v>-27236</v>
      </c>
      <c r="R21" s="258">
        <v>-0.11131460756884115</v>
      </c>
      <c r="S21" s="257">
        <v>-12095</v>
      </c>
      <c r="T21" s="258">
        <v>-0.1356241132548337</v>
      </c>
      <c r="U21" s="257">
        <v>-13096</v>
      </c>
      <c r="V21" s="258">
        <v>-0.20576289462649011</v>
      </c>
      <c r="W21" s="257">
        <v>-17174</v>
      </c>
      <c r="X21" s="258">
        <v>-0.20576289462649011</v>
      </c>
      <c r="Y21" s="257">
        <v>-17174</v>
      </c>
      <c r="Z21" s="258">
        <v>-6.9217219756217863E-2</v>
      </c>
      <c r="AA21" s="257">
        <v>-4912</v>
      </c>
    </row>
    <row r="22" spans="2:27" x14ac:dyDescent="0.35">
      <c r="B22" s="252" t="s">
        <v>344</v>
      </c>
      <c r="C22" s="219"/>
      <c r="D22" s="253">
        <v>72932</v>
      </c>
      <c r="E22" s="254">
        <v>62960</v>
      </c>
      <c r="F22" s="254">
        <v>55260</v>
      </c>
      <c r="G22" s="254">
        <v>52537</v>
      </c>
      <c r="H22" s="254">
        <v>47326</v>
      </c>
      <c r="I22" s="254">
        <v>34622</v>
      </c>
      <c r="J22" s="255">
        <v>31103</v>
      </c>
      <c r="K22" s="1347">
        <v>33895</v>
      </c>
      <c r="M22" s="222"/>
      <c r="N22" s="256">
        <v>-0.13673010475511438</v>
      </c>
      <c r="O22" s="257">
        <v>-9972</v>
      </c>
      <c r="P22" s="258">
        <v>-0.12229987293519695</v>
      </c>
      <c r="Q22" s="257">
        <v>-7700</v>
      </c>
      <c r="R22" s="258">
        <v>-4.9276149113282708E-2</v>
      </c>
      <c r="S22" s="257">
        <v>-2723</v>
      </c>
      <c r="T22" s="258">
        <v>-9.9187239469326394E-2</v>
      </c>
      <c r="U22" s="257">
        <v>-5211</v>
      </c>
      <c r="V22" s="258">
        <v>-0.26843595486624683</v>
      </c>
      <c r="W22" s="257">
        <v>-12704</v>
      </c>
      <c r="X22" s="258">
        <v>-0.26843595486624683</v>
      </c>
      <c r="Y22" s="257">
        <v>-12704</v>
      </c>
      <c r="Z22" s="258">
        <v>-0.1171337778703897</v>
      </c>
      <c r="AA22" s="257">
        <v>-4497</v>
      </c>
    </row>
    <row r="23" spans="2:27" x14ac:dyDescent="0.35">
      <c r="B23" s="259" t="s">
        <v>345</v>
      </c>
      <c r="C23" s="219"/>
      <c r="D23" s="260">
        <v>40343</v>
      </c>
      <c r="E23" s="261">
        <v>33391</v>
      </c>
      <c r="F23" s="261">
        <v>29520</v>
      </c>
      <c r="G23" s="261">
        <v>28325</v>
      </c>
      <c r="H23" s="261">
        <v>24450</v>
      </c>
      <c r="I23" s="261">
        <v>17420</v>
      </c>
      <c r="J23" s="262">
        <v>14959</v>
      </c>
      <c r="K23" s="1348">
        <v>15281</v>
      </c>
      <c r="L23" s="263"/>
      <c r="M23" s="222"/>
      <c r="N23" s="264">
        <f t="shared" ref="N23" si="0">E23/D23-1</f>
        <v>-0.17232233596906521</v>
      </c>
      <c r="O23" s="265">
        <f t="shared" ref="O23" si="1">E23-D23</f>
        <v>-6952</v>
      </c>
      <c r="P23" s="266">
        <f t="shared" ref="P23" si="2">F23/E23-1</f>
        <v>-0.11592944206522715</v>
      </c>
      <c r="Q23" s="265">
        <f t="shared" ref="Q23" si="3">F23-E23</f>
        <v>-3871</v>
      </c>
      <c r="R23" s="266">
        <f t="shared" ref="R23" si="4">G23/F23-1</f>
        <v>-4.0481029810298108E-2</v>
      </c>
      <c r="S23" s="265">
        <f t="shared" ref="S23" si="5">G23-F23</f>
        <v>-1195</v>
      </c>
      <c r="T23" s="266">
        <f t="shared" ref="T23" si="6">H23/G23-1</f>
        <v>-0.13680494263018539</v>
      </c>
      <c r="U23" s="265">
        <f t="shared" ref="U23" si="7">H23-G23</f>
        <v>-3875</v>
      </c>
      <c r="V23" s="266">
        <f t="shared" ref="V23" si="8">I23/H23-1</f>
        <v>-0.28752556237218818</v>
      </c>
      <c r="W23" s="265">
        <f t="shared" ref="W23" si="9">I23-H23</f>
        <v>-7030</v>
      </c>
      <c r="X23" s="266">
        <v>-0.28752556237218818</v>
      </c>
      <c r="Y23" s="265">
        <v>-7030</v>
      </c>
      <c r="Z23" s="266">
        <v>-0.23141535056835327</v>
      </c>
      <c r="AA23" s="265">
        <v>-4601</v>
      </c>
    </row>
    <row r="24" spans="2:27" x14ac:dyDescent="0.35">
      <c r="M24" s="219"/>
    </row>
    <row r="25" spans="2:27" x14ac:dyDescent="0.35">
      <c r="B25" s="219"/>
      <c r="C25" s="219"/>
      <c r="D25" s="1429" t="s">
        <v>338</v>
      </c>
      <c r="E25" s="1429"/>
      <c r="F25" s="1429"/>
      <c r="G25" s="1429"/>
      <c r="H25" s="1429"/>
      <c r="I25" s="1429"/>
      <c r="J25" s="1429"/>
      <c r="K25" s="1429"/>
      <c r="L25" s="1429"/>
      <c r="M25" s="219"/>
      <c r="N25" s="1426" t="s">
        <v>339</v>
      </c>
      <c r="O25" s="1427"/>
      <c r="P25" s="1427"/>
      <c r="Q25" s="1427"/>
      <c r="R25" s="1427"/>
      <c r="S25" s="1427"/>
      <c r="T25" s="1427"/>
      <c r="U25" s="1427"/>
      <c r="V25" s="1427"/>
      <c r="W25" s="1427"/>
      <c r="X25" s="1427"/>
      <c r="Y25" s="1427"/>
      <c r="Z25" s="1427"/>
      <c r="AA25" s="1427"/>
    </row>
    <row r="26" spans="2:27" ht="24" customHeight="1" x14ac:dyDescent="0.35">
      <c r="B26" s="219"/>
      <c r="C26" s="219"/>
      <c r="D26" s="1430"/>
      <c r="E26" s="1430"/>
      <c r="F26" s="1430"/>
      <c r="G26" s="1430"/>
      <c r="H26" s="1430"/>
      <c r="I26" s="1430"/>
      <c r="J26" s="1430"/>
      <c r="K26" s="1430"/>
      <c r="L26" s="1430"/>
      <c r="M26" s="219"/>
      <c r="N26" s="1431">
        <v>44196</v>
      </c>
      <c r="O26" s="1432"/>
      <c r="P26" s="1433">
        <v>44561</v>
      </c>
      <c r="Q26" s="1434"/>
      <c r="R26" s="1433">
        <v>44926</v>
      </c>
      <c r="S26" s="1434"/>
      <c r="T26" s="1436">
        <v>44926</v>
      </c>
      <c r="U26" s="1437"/>
      <c r="V26" s="1424">
        <v>45657</v>
      </c>
      <c r="W26" s="1435"/>
      <c r="X26" s="1424">
        <v>46022</v>
      </c>
      <c r="Y26" s="1435"/>
      <c r="Z26" s="1424">
        <f>Z6</f>
        <v>46081</v>
      </c>
      <c r="AA26" s="1425"/>
    </row>
    <row r="27" spans="2:27" x14ac:dyDescent="0.35">
      <c r="B27" s="225"/>
      <c r="C27" s="225"/>
      <c r="D27" s="226">
        <v>43830</v>
      </c>
      <c r="E27" s="227">
        <v>44196</v>
      </c>
      <c r="F27" s="228">
        <v>44561</v>
      </c>
      <c r="G27" s="228">
        <v>44926</v>
      </c>
      <c r="H27" s="228">
        <v>45291</v>
      </c>
      <c r="I27" s="228">
        <v>45657</v>
      </c>
      <c r="J27" s="228">
        <v>46022</v>
      </c>
      <c r="K27" s="228">
        <v>46081</v>
      </c>
      <c r="L27" s="229"/>
      <c r="M27" s="219"/>
      <c r="N27" s="230" t="s">
        <v>28</v>
      </c>
      <c r="O27" s="231" t="s">
        <v>340</v>
      </c>
      <c r="P27" s="232" t="s">
        <v>28</v>
      </c>
      <c r="Q27" s="233" t="s">
        <v>340</v>
      </c>
      <c r="R27" s="231" t="s">
        <v>28</v>
      </c>
      <c r="S27" s="232" t="s">
        <v>340</v>
      </c>
      <c r="T27" s="232" t="s">
        <v>28</v>
      </c>
      <c r="U27" s="232" t="s">
        <v>340</v>
      </c>
      <c r="V27" s="232" t="s">
        <v>28</v>
      </c>
      <c r="W27" s="227" t="s">
        <v>340</v>
      </c>
      <c r="X27" s="231" t="s">
        <v>28</v>
      </c>
      <c r="Y27" s="228" t="s">
        <v>340</v>
      </c>
      <c r="Z27" s="231" t="s">
        <v>28</v>
      </c>
      <c r="AA27" s="229" t="s">
        <v>340</v>
      </c>
    </row>
    <row r="28" spans="2:27" x14ac:dyDescent="0.35">
      <c r="B28" s="235" t="s">
        <v>69</v>
      </c>
      <c r="C28" s="219"/>
      <c r="D28" s="236">
        <v>1411021</v>
      </c>
      <c r="E28" s="237">
        <v>1427207</v>
      </c>
      <c r="F28" s="237">
        <v>1569205</v>
      </c>
      <c r="G28" s="237">
        <v>1727429</v>
      </c>
      <c r="H28" s="237">
        <v>1906051</v>
      </c>
      <c r="I28" s="237">
        <v>2125145</v>
      </c>
      <c r="J28" s="238">
        <v>2391346</v>
      </c>
      <c r="K28" s="1350">
        <v>2397272</v>
      </c>
      <c r="L28" s="239"/>
      <c r="M28" s="223"/>
      <c r="N28" s="271">
        <v>1.1471126227037054E-2</v>
      </c>
      <c r="O28" s="272">
        <v>16186</v>
      </c>
      <c r="P28" s="273">
        <v>9.9493626362538778E-2</v>
      </c>
      <c r="Q28" s="237">
        <f t="shared" ref="Q28:Q43" si="10">F28-E28</f>
        <v>141998</v>
      </c>
      <c r="R28" s="273">
        <f>G28/F28-1</f>
        <v>0.10083067540569912</v>
      </c>
      <c r="S28" s="237">
        <f>G28-F28</f>
        <v>158224</v>
      </c>
      <c r="T28" s="273">
        <f>H28/G28-1</f>
        <v>0.10340338155721596</v>
      </c>
      <c r="U28" s="237">
        <f>H28-G28</f>
        <v>178622</v>
      </c>
      <c r="V28" s="273">
        <f>I28/H28-1</f>
        <v>0.11494655704385659</v>
      </c>
      <c r="W28" s="237">
        <f>I28-H28</f>
        <v>219094</v>
      </c>
      <c r="X28" s="273">
        <v>0.11494655704385659</v>
      </c>
      <c r="Y28" s="243">
        <v>219094</v>
      </c>
      <c r="Z28" s="273">
        <v>0.12760213942580179</v>
      </c>
      <c r="AA28" s="243">
        <v>271281</v>
      </c>
    </row>
    <row r="29" spans="2:27" ht="15" customHeight="1" x14ac:dyDescent="0.35">
      <c r="B29" s="274" t="s">
        <v>348</v>
      </c>
      <c r="C29" s="219"/>
      <c r="D29" s="275">
        <v>60438</v>
      </c>
      <c r="E29" s="276">
        <v>61411</v>
      </c>
      <c r="F29" s="276">
        <v>62214</v>
      </c>
      <c r="G29" s="276">
        <v>65642</v>
      </c>
      <c r="H29" s="276">
        <v>69697</v>
      </c>
      <c r="I29" s="276">
        <v>78342</v>
      </c>
      <c r="J29" s="277">
        <v>79376</v>
      </c>
      <c r="K29" s="1351">
        <v>79295</v>
      </c>
      <c r="L29" s="267"/>
      <c r="M29" s="222"/>
      <c r="N29" s="278">
        <v>1.6099142923326371E-2</v>
      </c>
      <c r="O29" s="279">
        <v>973</v>
      </c>
      <c r="P29" s="280">
        <v>1.3075833319763586E-2</v>
      </c>
      <c r="Q29" s="279">
        <f t="shared" si="10"/>
        <v>803</v>
      </c>
      <c r="R29" s="281">
        <f t="shared" ref="R29:R42" si="11">G29/F29-1</f>
        <v>5.510013823255222E-2</v>
      </c>
      <c r="S29" s="276">
        <f t="shared" ref="S29:S43" si="12">G29-F29</f>
        <v>3428</v>
      </c>
      <c r="T29" s="280">
        <f t="shared" ref="T29:T43" si="13">H29/G29-1</f>
        <v>6.1774473660156648E-2</v>
      </c>
      <c r="U29" s="279">
        <f t="shared" ref="U29:U42" si="14">H29-G29</f>
        <v>4055</v>
      </c>
      <c r="V29" s="280">
        <f t="shared" ref="V29:V43" si="15">I29/H29-1</f>
        <v>0.1240369025926511</v>
      </c>
      <c r="W29" s="279">
        <f t="shared" ref="W29:W43" si="16">I29-H29</f>
        <v>8645</v>
      </c>
      <c r="X29" s="281">
        <v>0.1240369025926511</v>
      </c>
      <c r="Y29" s="279">
        <v>8645</v>
      </c>
      <c r="Z29" s="281">
        <v>6.8723381314356624E-2</v>
      </c>
      <c r="AA29" s="279">
        <v>5099</v>
      </c>
    </row>
    <row r="30" spans="2:27" x14ac:dyDescent="0.35">
      <c r="B30" s="252" t="s">
        <v>349</v>
      </c>
      <c r="C30" s="219"/>
      <c r="D30" s="253">
        <v>246617</v>
      </c>
      <c r="E30" s="254">
        <v>254644</v>
      </c>
      <c r="F30" s="254">
        <v>292469</v>
      </c>
      <c r="G30" s="254">
        <v>351993</v>
      </c>
      <c r="H30" s="254">
        <v>427677</v>
      </c>
      <c r="I30" s="254">
        <v>524561</v>
      </c>
      <c r="J30" s="255">
        <v>628736</v>
      </c>
      <c r="K30" s="255">
        <v>633793</v>
      </c>
      <c r="L30" s="269"/>
      <c r="M30" s="219"/>
      <c r="N30" s="256">
        <v>3.2548445565390827E-2</v>
      </c>
      <c r="O30" s="257">
        <v>8027</v>
      </c>
      <c r="P30" s="258">
        <v>0.14854070781169004</v>
      </c>
      <c r="Q30" s="257">
        <f t="shared" si="10"/>
        <v>37825</v>
      </c>
      <c r="R30" s="282">
        <f t="shared" si="11"/>
        <v>0.20352242459884629</v>
      </c>
      <c r="S30" s="254">
        <f t="shared" si="12"/>
        <v>59524</v>
      </c>
      <c r="T30" s="258">
        <f t="shared" si="13"/>
        <v>0.21501563951555847</v>
      </c>
      <c r="U30" s="257">
        <f t="shared" si="14"/>
        <v>75684</v>
      </c>
      <c r="V30" s="258">
        <f t="shared" si="15"/>
        <v>0.22653544614276666</v>
      </c>
      <c r="W30" s="257">
        <f t="shared" si="16"/>
        <v>96884</v>
      </c>
      <c r="X30" s="282">
        <v>0.22653544614276666</v>
      </c>
      <c r="Y30" s="257">
        <v>96884</v>
      </c>
      <c r="Z30" s="282">
        <v>0.20562415231587772</v>
      </c>
      <c r="AA30" s="257">
        <v>108096</v>
      </c>
    </row>
    <row r="31" spans="2:27" x14ac:dyDescent="0.35">
      <c r="B31" s="252" t="s">
        <v>350</v>
      </c>
      <c r="C31" s="219"/>
      <c r="D31" s="253">
        <v>250318</v>
      </c>
      <c r="E31" s="254">
        <v>253202</v>
      </c>
      <c r="F31" s="254">
        <v>291129</v>
      </c>
      <c r="G31" s="254">
        <v>322595</v>
      </c>
      <c r="H31" s="254">
        <v>343152</v>
      </c>
      <c r="I31" s="254">
        <v>357497</v>
      </c>
      <c r="J31" s="255">
        <v>395421</v>
      </c>
      <c r="K31" s="255">
        <v>395881</v>
      </c>
      <c r="L31" s="269"/>
      <c r="M31" s="219"/>
      <c r="N31" s="256">
        <v>1.1521344849351633E-2</v>
      </c>
      <c r="O31" s="257">
        <v>2884</v>
      </c>
      <c r="P31" s="258">
        <v>0.14978949613352177</v>
      </c>
      <c r="Q31" s="257">
        <f t="shared" si="10"/>
        <v>37927</v>
      </c>
      <c r="R31" s="282">
        <f t="shared" si="11"/>
        <v>0.1080826712556977</v>
      </c>
      <c r="S31" s="254">
        <f t="shared" si="12"/>
        <v>31466</v>
      </c>
      <c r="T31" s="258">
        <f t="shared" si="13"/>
        <v>6.3723864288039112E-2</v>
      </c>
      <c r="U31" s="257">
        <f t="shared" si="14"/>
        <v>20557</v>
      </c>
      <c r="V31" s="258">
        <f t="shared" si="15"/>
        <v>4.1803632209633124E-2</v>
      </c>
      <c r="W31" s="257">
        <f t="shared" si="16"/>
        <v>14345</v>
      </c>
      <c r="X31" s="282">
        <v>4.1803632209633124E-2</v>
      </c>
      <c r="Y31" s="257">
        <v>14345</v>
      </c>
      <c r="Z31" s="282">
        <v>0.10275409269818625</v>
      </c>
      <c r="AA31" s="257">
        <v>36888</v>
      </c>
    </row>
    <row r="32" spans="2:27" x14ac:dyDescent="0.35">
      <c r="B32" s="252" t="s">
        <v>351</v>
      </c>
      <c r="C32" s="219"/>
      <c r="D32" s="253">
        <v>96748</v>
      </c>
      <c r="E32" s="254">
        <v>88465</v>
      </c>
      <c r="F32" s="254">
        <v>91795</v>
      </c>
      <c r="G32" s="254">
        <v>97929</v>
      </c>
      <c r="H32" s="254">
        <v>104917</v>
      </c>
      <c r="I32" s="254">
        <v>110349</v>
      </c>
      <c r="J32" s="255">
        <v>110896</v>
      </c>
      <c r="K32" s="255">
        <v>110878</v>
      </c>
      <c r="L32" s="304"/>
      <c r="M32" s="222"/>
      <c r="N32" s="256">
        <v>-8.5614172902799046E-2</v>
      </c>
      <c r="O32" s="257">
        <v>-8283</v>
      </c>
      <c r="P32" s="258">
        <v>3.764200531283568E-2</v>
      </c>
      <c r="Q32" s="257">
        <f t="shared" si="10"/>
        <v>3330</v>
      </c>
      <c r="R32" s="282">
        <f t="shared" si="11"/>
        <v>6.6822811699983609E-2</v>
      </c>
      <c r="S32" s="254">
        <f t="shared" si="12"/>
        <v>6134</v>
      </c>
      <c r="T32" s="258">
        <f t="shared" si="13"/>
        <v>7.1357820461763088E-2</v>
      </c>
      <c r="U32" s="257">
        <f t="shared" si="14"/>
        <v>6988</v>
      </c>
      <c r="V32" s="258">
        <f t="shared" si="15"/>
        <v>5.1774259652868526E-2</v>
      </c>
      <c r="W32" s="257">
        <f t="shared" si="16"/>
        <v>5432</v>
      </c>
      <c r="X32" s="282">
        <v>5.1774259652868526E-2</v>
      </c>
      <c r="Y32" s="257">
        <v>5432</v>
      </c>
      <c r="Z32" s="282">
        <v>2.3199586578568576E-2</v>
      </c>
      <c r="AA32" s="257">
        <v>2514</v>
      </c>
    </row>
    <row r="33" spans="2:31" x14ac:dyDescent="0.35">
      <c r="B33" s="252" t="s">
        <v>352</v>
      </c>
      <c r="C33" s="219"/>
      <c r="D33" s="253">
        <v>170785</v>
      </c>
      <c r="E33" s="254">
        <v>156437</v>
      </c>
      <c r="F33" s="254">
        <v>169990</v>
      </c>
      <c r="G33" s="254">
        <v>175956</v>
      </c>
      <c r="H33" s="254">
        <v>181817</v>
      </c>
      <c r="I33" s="254">
        <v>184545</v>
      </c>
      <c r="J33" s="255">
        <v>185779</v>
      </c>
      <c r="K33" s="255">
        <v>182878</v>
      </c>
      <c r="L33" s="269"/>
      <c r="M33" s="219"/>
      <c r="N33" s="256">
        <v>-8.4012061949234385E-2</v>
      </c>
      <c r="O33" s="257">
        <v>-14348</v>
      </c>
      <c r="P33" s="258">
        <v>8.6635514616107523E-2</v>
      </c>
      <c r="Q33" s="257">
        <f t="shared" si="10"/>
        <v>13553</v>
      </c>
      <c r="R33" s="282">
        <f t="shared" si="11"/>
        <v>3.5096182128360409E-2</v>
      </c>
      <c r="S33" s="254">
        <f t="shared" si="12"/>
        <v>5966</v>
      </c>
      <c r="T33" s="258">
        <f t="shared" si="13"/>
        <v>3.3309463729568778E-2</v>
      </c>
      <c r="U33" s="257">
        <f t="shared" si="14"/>
        <v>5861</v>
      </c>
      <c r="V33" s="258">
        <f t="shared" si="15"/>
        <v>1.5004097526633897E-2</v>
      </c>
      <c r="W33" s="257">
        <f t="shared" si="16"/>
        <v>2728</v>
      </c>
      <c r="X33" s="282">
        <v>1.5004097526633897E-2</v>
      </c>
      <c r="Y33" s="257">
        <v>2728</v>
      </c>
      <c r="Z33" s="282">
        <v>5.4484377663055472E-3</v>
      </c>
      <c r="AA33" s="257">
        <v>991</v>
      </c>
      <c r="AC33" s="224"/>
    </row>
    <row r="34" spans="2:31" x14ac:dyDescent="0.35">
      <c r="B34" s="252" t="s">
        <v>353</v>
      </c>
      <c r="C34" s="219"/>
      <c r="D34" s="253">
        <v>151340</v>
      </c>
      <c r="E34" s="254">
        <v>154547</v>
      </c>
      <c r="F34" s="254">
        <v>170517</v>
      </c>
      <c r="G34" s="254">
        <v>187214</v>
      </c>
      <c r="H34" s="254">
        <v>210403</v>
      </c>
      <c r="I34" s="254">
        <v>222787</v>
      </c>
      <c r="J34" s="255">
        <v>242900</v>
      </c>
      <c r="K34" s="255">
        <v>238813</v>
      </c>
      <c r="L34" s="304"/>
      <c r="M34" s="222"/>
      <c r="N34" s="256">
        <v>2.1190696445090529E-2</v>
      </c>
      <c r="O34" s="257">
        <v>3207</v>
      </c>
      <c r="P34" s="258">
        <v>0.10333426077503938</v>
      </c>
      <c r="Q34" s="257">
        <f t="shared" si="10"/>
        <v>15970</v>
      </c>
      <c r="R34" s="282">
        <f t="shared" si="11"/>
        <v>9.7919855498278752E-2</v>
      </c>
      <c r="S34" s="254">
        <f t="shared" si="12"/>
        <v>16697</v>
      </c>
      <c r="T34" s="258">
        <f t="shared" si="13"/>
        <v>0.12386359994444862</v>
      </c>
      <c r="U34" s="257">
        <f t="shared" si="14"/>
        <v>23189</v>
      </c>
      <c r="V34" s="258">
        <f t="shared" si="15"/>
        <v>5.8858476352523503E-2</v>
      </c>
      <c r="W34" s="257">
        <f t="shared" si="16"/>
        <v>12384</v>
      </c>
      <c r="X34" s="282">
        <v>5.8858476352523503E-2</v>
      </c>
      <c r="Y34" s="257">
        <v>12384</v>
      </c>
      <c r="Z34" s="282">
        <v>9.3365992125263197E-2</v>
      </c>
      <c r="AA34" s="257">
        <v>20393</v>
      </c>
    </row>
    <row r="35" spans="2:31" x14ac:dyDescent="0.35">
      <c r="B35" s="252" t="s">
        <v>354</v>
      </c>
      <c r="C35" s="219"/>
      <c r="D35" s="253">
        <v>9202</v>
      </c>
      <c r="E35" s="254">
        <v>11820</v>
      </c>
      <c r="F35" s="254">
        <v>15678</v>
      </c>
      <c r="G35" s="254">
        <v>19892</v>
      </c>
      <c r="H35" s="254">
        <v>22322</v>
      </c>
      <c r="I35" s="254">
        <v>24661</v>
      </c>
      <c r="J35" s="255">
        <v>29701</v>
      </c>
      <c r="K35" s="255">
        <v>30282</v>
      </c>
      <c r="L35" s="269"/>
      <c r="M35" s="219"/>
      <c r="N35" s="256">
        <v>0.28450336883286242</v>
      </c>
      <c r="O35" s="257">
        <v>2618</v>
      </c>
      <c r="P35" s="258">
        <v>0.3263959390862945</v>
      </c>
      <c r="Q35" s="257">
        <f t="shared" si="10"/>
        <v>3858</v>
      </c>
      <c r="R35" s="282">
        <f t="shared" si="11"/>
        <v>0.26878428370965679</v>
      </c>
      <c r="S35" s="254">
        <f t="shared" si="12"/>
        <v>4214</v>
      </c>
      <c r="T35" s="258">
        <f t="shared" si="13"/>
        <v>0.12215966217574903</v>
      </c>
      <c r="U35" s="257">
        <f t="shared" si="14"/>
        <v>2430</v>
      </c>
      <c r="V35" s="258">
        <f t="shared" si="15"/>
        <v>0.10478451751635154</v>
      </c>
      <c r="W35" s="257">
        <f t="shared" si="16"/>
        <v>2339</v>
      </c>
      <c r="X35" s="282">
        <v>0.10478451751635154</v>
      </c>
      <c r="Y35" s="257">
        <v>2339</v>
      </c>
      <c r="Z35" s="282">
        <v>0.21604690386314362</v>
      </c>
      <c r="AA35" s="257">
        <v>5380</v>
      </c>
    </row>
    <row r="36" spans="2:31" x14ac:dyDescent="0.35">
      <c r="B36" s="252" t="s">
        <v>355</v>
      </c>
      <c r="C36" s="219"/>
      <c r="D36" s="253">
        <v>236</v>
      </c>
      <c r="E36" s="254">
        <v>293</v>
      </c>
      <c r="F36" s="254">
        <v>388</v>
      </c>
      <c r="G36" s="254">
        <v>233</v>
      </c>
      <c r="H36" s="254">
        <v>197</v>
      </c>
      <c r="I36" s="254">
        <v>255</v>
      </c>
      <c r="J36" s="255">
        <v>455</v>
      </c>
      <c r="K36" s="255">
        <v>518</v>
      </c>
      <c r="L36" s="304"/>
      <c r="M36" s="222"/>
      <c r="N36" s="256">
        <v>0.24152542372881358</v>
      </c>
      <c r="O36" s="257">
        <v>57</v>
      </c>
      <c r="P36" s="258">
        <v>0.32423208191126274</v>
      </c>
      <c r="Q36" s="257">
        <f t="shared" si="10"/>
        <v>95</v>
      </c>
      <c r="R36" s="282">
        <f t="shared" si="11"/>
        <v>-0.39948453608247425</v>
      </c>
      <c r="S36" s="254">
        <f t="shared" si="12"/>
        <v>-155</v>
      </c>
      <c r="T36" s="258">
        <f t="shared" si="13"/>
        <v>-0.15450643776824036</v>
      </c>
      <c r="U36" s="257">
        <f t="shared" si="14"/>
        <v>-36</v>
      </c>
      <c r="V36" s="258">
        <f t="shared" si="15"/>
        <v>0.29441624365482233</v>
      </c>
      <c r="W36" s="257">
        <f t="shared" si="16"/>
        <v>58</v>
      </c>
      <c r="X36" s="282">
        <v>0.29441624365482233</v>
      </c>
      <c r="Y36" s="257">
        <v>58</v>
      </c>
      <c r="Z36" s="282">
        <v>0.91851851851851851</v>
      </c>
      <c r="AA36" s="257">
        <v>248</v>
      </c>
    </row>
    <row r="37" spans="2:31" x14ac:dyDescent="0.35">
      <c r="B37" s="252" t="s">
        <v>356</v>
      </c>
      <c r="C37" s="219"/>
      <c r="D37" s="253">
        <v>37073</v>
      </c>
      <c r="E37" s="254">
        <v>46805</v>
      </c>
      <c r="F37" s="254">
        <v>56289</v>
      </c>
      <c r="G37" s="254">
        <v>61732</v>
      </c>
      <c r="H37" s="254">
        <v>67194</v>
      </c>
      <c r="I37" s="254">
        <v>67576</v>
      </c>
      <c r="J37" s="255">
        <v>71028</v>
      </c>
      <c r="K37" s="255">
        <v>69836</v>
      </c>
      <c r="L37" s="269"/>
      <c r="M37" s="219"/>
      <c r="N37" s="256">
        <v>0.26250910366034574</v>
      </c>
      <c r="O37" s="257">
        <v>9732</v>
      </c>
      <c r="P37" s="258">
        <v>0.20262792436705479</v>
      </c>
      <c r="Q37" s="257">
        <f t="shared" si="10"/>
        <v>9484</v>
      </c>
      <c r="R37" s="282">
        <f t="shared" si="11"/>
        <v>9.6697400913144715E-2</v>
      </c>
      <c r="S37" s="254">
        <f t="shared" si="12"/>
        <v>5443</v>
      </c>
      <c r="T37" s="258">
        <f t="shared" si="13"/>
        <v>8.8479232812803676E-2</v>
      </c>
      <c r="U37" s="257">
        <f t="shared" si="14"/>
        <v>5462</v>
      </c>
      <c r="V37" s="258">
        <f t="shared" si="15"/>
        <v>5.6850314016132497E-3</v>
      </c>
      <c r="W37" s="257">
        <f t="shared" si="16"/>
        <v>382</v>
      </c>
      <c r="X37" s="282">
        <v>5.6850314016132497E-3</v>
      </c>
      <c r="Y37" s="257">
        <v>382</v>
      </c>
      <c r="Z37" s="282">
        <v>9.7308423550115597E-2</v>
      </c>
      <c r="AA37" s="257">
        <v>6193</v>
      </c>
    </row>
    <row r="38" spans="2:31" x14ac:dyDescent="0.35">
      <c r="B38" s="252" t="s">
        <v>357</v>
      </c>
      <c r="C38" s="219"/>
      <c r="D38" s="253">
        <v>24365</v>
      </c>
      <c r="E38" s="254">
        <v>24374</v>
      </c>
      <c r="F38" s="254">
        <v>23330</v>
      </c>
      <c r="G38" s="254">
        <v>22270</v>
      </c>
      <c r="H38" s="254">
        <v>27295</v>
      </c>
      <c r="I38" s="254">
        <v>30196</v>
      </c>
      <c r="J38" s="255">
        <v>33701</v>
      </c>
      <c r="K38" s="255">
        <v>32882</v>
      </c>
      <c r="L38" s="269"/>
      <c r="M38" s="219"/>
      <c r="N38" s="256">
        <v>3.6938231069161276E-4</v>
      </c>
      <c r="O38" s="257">
        <v>9</v>
      </c>
      <c r="P38" s="258">
        <v>-4.2832526462624143E-2</v>
      </c>
      <c r="Q38" s="257">
        <f t="shared" si="10"/>
        <v>-1044</v>
      </c>
      <c r="R38" s="282">
        <f t="shared" si="11"/>
        <v>-4.5435062151735983E-2</v>
      </c>
      <c r="S38" s="254">
        <f t="shared" si="12"/>
        <v>-1060</v>
      </c>
      <c r="T38" s="258">
        <f t="shared" si="13"/>
        <v>0.22563987427031873</v>
      </c>
      <c r="U38" s="257">
        <f t="shared" si="14"/>
        <v>5025</v>
      </c>
      <c r="V38" s="258">
        <f t="shared" si="15"/>
        <v>0.10628320205165775</v>
      </c>
      <c r="W38" s="257">
        <f t="shared" si="16"/>
        <v>2901</v>
      </c>
      <c r="X38" s="282">
        <v>0.10628320205165775</v>
      </c>
      <c r="Y38" s="257">
        <v>2901</v>
      </c>
      <c r="Z38" s="282">
        <v>7.8593452732401703E-2</v>
      </c>
      <c r="AA38" s="257">
        <v>2396</v>
      </c>
    </row>
    <row r="39" spans="2:31" x14ac:dyDescent="0.35">
      <c r="B39" s="252" t="s">
        <v>358</v>
      </c>
      <c r="C39" s="219"/>
      <c r="D39" s="253">
        <v>80417</v>
      </c>
      <c r="E39" s="254">
        <v>71239</v>
      </c>
      <c r="F39" s="254">
        <v>74832</v>
      </c>
      <c r="G39" s="254">
        <v>83087</v>
      </c>
      <c r="H39" s="254">
        <v>93395</v>
      </c>
      <c r="I39" s="254">
        <v>100099</v>
      </c>
      <c r="J39" s="255">
        <v>108015</v>
      </c>
      <c r="K39" s="255">
        <v>105295</v>
      </c>
      <c r="L39" s="269"/>
      <c r="M39" s="219"/>
      <c r="N39" s="256">
        <v>-0.11413009687006481</v>
      </c>
      <c r="O39" s="257">
        <v>-9178</v>
      </c>
      <c r="P39" s="258">
        <v>5.0435856763851206E-2</v>
      </c>
      <c r="Q39" s="257">
        <f t="shared" si="10"/>
        <v>3593</v>
      </c>
      <c r="R39" s="282">
        <f t="shared" si="11"/>
        <v>0.11031376951036997</v>
      </c>
      <c r="S39" s="254">
        <f t="shared" si="12"/>
        <v>8255</v>
      </c>
      <c r="T39" s="258">
        <f t="shared" si="13"/>
        <v>0.12406272942818974</v>
      </c>
      <c r="U39" s="257">
        <f t="shared" si="14"/>
        <v>10308</v>
      </c>
      <c r="V39" s="258">
        <f t="shared" si="15"/>
        <v>7.1781144600888691E-2</v>
      </c>
      <c r="W39" s="257">
        <f t="shared" si="16"/>
        <v>6704</v>
      </c>
      <c r="X39" s="282">
        <v>7.1781144600888691E-2</v>
      </c>
      <c r="Y39" s="257">
        <v>6704</v>
      </c>
      <c r="Z39" s="282">
        <v>6.2308941777055926E-2</v>
      </c>
      <c r="AA39" s="257">
        <v>6176</v>
      </c>
    </row>
    <row r="40" spans="2:31" x14ac:dyDescent="0.35">
      <c r="B40" s="252" t="s">
        <v>359</v>
      </c>
      <c r="C40" s="219"/>
      <c r="D40" s="253">
        <v>47</v>
      </c>
      <c r="E40" s="254">
        <v>16</v>
      </c>
      <c r="F40" s="254">
        <v>0</v>
      </c>
      <c r="G40" s="254">
        <v>0</v>
      </c>
      <c r="H40" s="254">
        <v>0</v>
      </c>
      <c r="I40" s="254">
        <v>0</v>
      </c>
      <c r="J40" s="255">
        <v>0</v>
      </c>
      <c r="K40" s="255">
        <v>0</v>
      </c>
      <c r="M40" s="222"/>
      <c r="N40" s="256">
        <v>-0.65957446808510634</v>
      </c>
      <c r="O40" s="257">
        <v>-31</v>
      </c>
      <c r="P40" s="258">
        <v>-1</v>
      </c>
      <c r="Q40" s="257">
        <f t="shared" si="10"/>
        <v>-16</v>
      </c>
      <c r="R40" s="1406" t="s">
        <v>363</v>
      </c>
      <c r="S40" s="254">
        <f t="shared" si="12"/>
        <v>0</v>
      </c>
      <c r="T40" s="283" t="str">
        <f>IFERROR((H40/G40-1),"-")</f>
        <v>-</v>
      </c>
      <c r="U40" s="257">
        <f t="shared" si="14"/>
        <v>0</v>
      </c>
      <c r="V40" s="283" t="s">
        <v>363</v>
      </c>
      <c r="W40" s="257">
        <f t="shared" si="16"/>
        <v>0</v>
      </c>
      <c r="X40" s="284" t="s">
        <v>363</v>
      </c>
      <c r="Y40" s="257">
        <v>0</v>
      </c>
      <c r="Z40" s="284" t="s">
        <v>363</v>
      </c>
      <c r="AA40" s="257">
        <v>0</v>
      </c>
    </row>
    <row r="41" spans="2:31" x14ac:dyDescent="0.35">
      <c r="B41" s="252" t="s">
        <v>360</v>
      </c>
      <c r="C41" s="219"/>
      <c r="D41" s="253">
        <v>426938</v>
      </c>
      <c r="E41" s="254">
        <v>450517</v>
      </c>
      <c r="F41" s="254">
        <v>482545</v>
      </c>
      <c r="G41" s="254">
        <v>517053</v>
      </c>
      <c r="H41" s="254">
        <v>558234</v>
      </c>
      <c r="I41" s="254">
        <v>636030</v>
      </c>
      <c r="J41" s="255">
        <v>735889</v>
      </c>
      <c r="K41" s="255">
        <v>743337</v>
      </c>
      <c r="M41" s="222"/>
      <c r="N41" s="256">
        <v>5.5228159592259241E-2</v>
      </c>
      <c r="O41" s="257">
        <v>23579</v>
      </c>
      <c r="P41" s="258">
        <v>7.109165691860686E-2</v>
      </c>
      <c r="Q41" s="257">
        <f t="shared" si="10"/>
        <v>32028</v>
      </c>
      <c r="R41" s="282">
        <f t="shared" si="11"/>
        <v>7.1512501424737529E-2</v>
      </c>
      <c r="S41" s="254">
        <f t="shared" si="12"/>
        <v>34508</v>
      </c>
      <c r="T41" s="258">
        <f t="shared" si="13"/>
        <v>7.9645606930043966E-2</v>
      </c>
      <c r="U41" s="257">
        <f t="shared" si="14"/>
        <v>41181</v>
      </c>
      <c r="V41" s="258">
        <f t="shared" si="15"/>
        <v>0.13936091316544674</v>
      </c>
      <c r="W41" s="257">
        <f t="shared" si="16"/>
        <v>77796</v>
      </c>
      <c r="X41" s="282">
        <v>0.13936091316544674</v>
      </c>
      <c r="Y41" s="257">
        <v>77796</v>
      </c>
      <c r="Z41" s="282">
        <v>0.14826617811528742</v>
      </c>
      <c r="AA41" s="257">
        <v>95981</v>
      </c>
    </row>
    <row r="42" spans="2:31" x14ac:dyDescent="0.35">
      <c r="B42" s="259" t="s">
        <v>361</v>
      </c>
      <c r="C42" s="219"/>
      <c r="D42" s="260">
        <v>7837</v>
      </c>
      <c r="E42" s="261">
        <v>7984</v>
      </c>
      <c r="F42" s="254">
        <v>8546</v>
      </c>
      <c r="G42" s="261">
        <v>9047</v>
      </c>
      <c r="H42" s="261">
        <v>10154</v>
      </c>
      <c r="I42" s="261">
        <v>11034</v>
      </c>
      <c r="J42" s="262">
        <v>12349</v>
      </c>
      <c r="K42" s="255">
        <v>12397</v>
      </c>
      <c r="L42" s="263"/>
      <c r="M42" s="222"/>
      <c r="N42" s="264">
        <v>1.8757177491387056E-2</v>
      </c>
      <c r="O42" s="265">
        <v>147</v>
      </c>
      <c r="P42" s="266">
        <v>7.039078156312617E-2</v>
      </c>
      <c r="Q42" s="265">
        <f t="shared" si="10"/>
        <v>562</v>
      </c>
      <c r="R42" s="285">
        <f t="shared" si="11"/>
        <v>5.8623917622279365E-2</v>
      </c>
      <c r="S42" s="261">
        <f t="shared" si="12"/>
        <v>501</v>
      </c>
      <c r="T42" s="266">
        <f t="shared" si="13"/>
        <v>0.12236100364761793</v>
      </c>
      <c r="U42" s="265">
        <f t="shared" si="14"/>
        <v>1107</v>
      </c>
      <c r="V42" s="266">
        <f t="shared" si="15"/>
        <v>8.6665353555249069E-2</v>
      </c>
      <c r="W42" s="265">
        <f t="shared" si="16"/>
        <v>880</v>
      </c>
      <c r="X42" s="285">
        <v>8.6665353555249069E-2</v>
      </c>
      <c r="Y42" s="265">
        <v>880</v>
      </c>
      <c r="Z42" s="282">
        <v>0.11906481314316664</v>
      </c>
      <c r="AA42" s="257">
        <v>1319</v>
      </c>
      <c r="AC42" s="224"/>
      <c r="AD42" s="224"/>
      <c r="AE42" s="286"/>
    </row>
    <row r="43" spans="2:31" x14ac:dyDescent="0.35">
      <c r="B43" s="287" t="s">
        <v>362</v>
      </c>
      <c r="C43" s="219"/>
      <c r="D43" s="288">
        <v>1.2652820209777229</v>
      </c>
      <c r="E43" s="288">
        <v>1.2694973448493636</v>
      </c>
      <c r="F43" s="289">
        <v>1.2839792757306434</v>
      </c>
      <c r="G43" s="288">
        <v>1.31519745522625</v>
      </c>
      <c r="H43" s="288">
        <v>1.3500225942121986</v>
      </c>
      <c r="I43" s="288">
        <v>1.3995728465830362</v>
      </c>
      <c r="J43" s="288">
        <v>1.4259308949924927</v>
      </c>
      <c r="K43" s="1352">
        <v>1.4314310656353411</v>
      </c>
      <c r="L43" s="239"/>
      <c r="M43" s="223"/>
      <c r="N43" s="290">
        <f>E43/D43-1</f>
        <v>3.3315290992463886E-3</v>
      </c>
      <c r="O43" s="291">
        <f t="shared" ref="O43" si="17">E43-D43</f>
        <v>4.2153238716406971E-3</v>
      </c>
      <c r="P43" s="290">
        <f>F43/E43-1</f>
        <v>1.1407610216780828E-2</v>
      </c>
      <c r="Q43" s="292">
        <f t="shared" si="10"/>
        <v>1.4481930881279803E-2</v>
      </c>
      <c r="R43" s="293">
        <f>G43/F43-1</f>
        <v>2.4313616337648503E-2</v>
      </c>
      <c r="S43" s="291">
        <f t="shared" si="12"/>
        <v>3.1218179495606568E-2</v>
      </c>
      <c r="T43" s="290">
        <f t="shared" si="13"/>
        <v>2.6479019441197016E-2</v>
      </c>
      <c r="U43" s="291">
        <f>H43-G43</f>
        <v>3.4825138985948634E-2</v>
      </c>
      <c r="V43" s="294">
        <f t="shared" si="15"/>
        <v>3.6703276362387349E-2</v>
      </c>
      <c r="W43" s="291">
        <f t="shared" si="16"/>
        <v>4.9550252370837544E-2</v>
      </c>
      <c r="X43" s="290">
        <v>4.2153238716406971E-3</v>
      </c>
      <c r="Y43" s="295">
        <v>3.6703276362387349E-2</v>
      </c>
      <c r="Z43" s="290">
        <v>2.5766766738328561E-2</v>
      </c>
      <c r="AA43" s="295">
        <v>3.5956858387508728E-2</v>
      </c>
    </row>
  </sheetData>
  <mergeCells count="19">
    <mergeCell ref="R26:S26"/>
    <mergeCell ref="T26:U26"/>
    <mergeCell ref="V26:W26"/>
    <mergeCell ref="Z6:AA6"/>
    <mergeCell ref="Z26:AA26"/>
    <mergeCell ref="N5:AA5"/>
    <mergeCell ref="N25:AA25"/>
    <mergeCell ref="B3:X3"/>
    <mergeCell ref="D5:L6"/>
    <mergeCell ref="N6:O6"/>
    <mergeCell ref="P6:Q6"/>
    <mergeCell ref="X6:Y6"/>
    <mergeCell ref="R6:S6"/>
    <mergeCell ref="T6:U6"/>
    <mergeCell ref="V6:W6"/>
    <mergeCell ref="D25:L26"/>
    <mergeCell ref="N26:O26"/>
    <mergeCell ref="P26:Q26"/>
    <mergeCell ref="X26:Y26"/>
  </mergeCells>
  <pageMargins left="0.7" right="0.7" top="0.75" bottom="0.75" header="0.3" footer="0.3"/>
  <pageSetup paperSize="9" scale="52"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EVO!D9:J9</xm:f>
              <xm:sqref>L9</xm:sqref>
            </x14:sparkline>
            <x14:sparkline>
              <xm:f>EVO!D10:J10</xm:f>
              <xm:sqref>L10</xm:sqref>
            </x14:sparkline>
            <x14:sparkline>
              <xm:f>EVO!D11:J11</xm:f>
              <xm:sqref>L11</xm:sqref>
            </x14:sparkline>
            <x14:sparkline>
              <xm:f>EVO!D12:J12</xm:f>
              <xm:sqref>L12</xm:sqref>
            </x14:sparkline>
            <x14:sparkline>
              <xm:f>EVO!D13:J13</xm:f>
              <xm:sqref>L13</xm:sqref>
            </x14:sparkline>
            <x14:sparkline>
              <xm:f>EVO!D14:J14</xm:f>
              <xm:sqref>L14</xm:sqref>
            </x14:sparkline>
            <x14:sparkline>
              <xm:f>EVO!D15:J15</xm:f>
              <xm:sqref>L15</xm:sqref>
            </x14:sparkline>
            <x14:sparkline>
              <xm:f>EVO!D16:J16</xm:f>
              <xm:sqref>L16</xm:sqref>
            </x14:sparkline>
            <x14:sparkline>
              <xm:f>EVO!D17:J17</xm:f>
              <xm:sqref>L17</xm:sqref>
            </x14:sparkline>
            <x14:sparkline>
              <xm:f>EVO!D18:J18</xm:f>
              <xm:sqref>L18</xm:sqref>
            </x14:sparkline>
            <x14:sparkline>
              <xm:f>EVO!D19:J19</xm:f>
              <xm:sqref>L19</xm:sqref>
            </x14:sparkline>
            <x14:sparkline>
              <xm:f>EVO!D20:J20</xm:f>
              <xm:sqref>L20</xm:sqref>
            </x14:sparkline>
            <x14:sparkline>
              <xm:f>EVO!D21:J21</xm:f>
              <xm:sqref>L21</xm:sqref>
            </x14:sparkline>
            <x14:sparkline>
              <xm:f>EVO!D22:J22</xm:f>
              <xm:sqref>L22</xm:sqref>
            </x14:sparkline>
            <x14:sparkline>
              <xm:f>EVO!D23:J23</xm:f>
              <xm:sqref>L23</xm:sqref>
            </x14:sparkline>
          </x14:sparklines>
        </x14:sparklineGroup>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EVO!D28:J28</xm:f>
              <xm:sqref>L28</xm:sqref>
            </x14:sparkline>
            <x14:sparkline>
              <xm:f>EVO!D29:J29</xm:f>
              <xm:sqref>L29</xm:sqref>
            </x14:sparkline>
            <x14:sparkline>
              <xm:f>EVO!D30:J30</xm:f>
              <xm:sqref>L30</xm:sqref>
            </x14:sparkline>
            <x14:sparkline>
              <xm:f>EVO!D31:J31</xm:f>
              <xm:sqref>L31</xm:sqref>
            </x14:sparkline>
            <x14:sparkline>
              <xm:f>EVO!D32:J32</xm:f>
              <xm:sqref>L32</xm:sqref>
            </x14:sparkline>
            <x14:sparkline>
              <xm:f>EVO!D33:J33</xm:f>
              <xm:sqref>L33</xm:sqref>
            </x14:sparkline>
            <x14:sparkline>
              <xm:f>EVO!D34:J34</xm:f>
              <xm:sqref>L34</xm:sqref>
            </x14:sparkline>
            <x14:sparkline>
              <xm:f>EVO!D35:J35</xm:f>
              <xm:sqref>L35</xm:sqref>
            </x14:sparkline>
            <x14:sparkline>
              <xm:f>EVO!D36:J36</xm:f>
              <xm:sqref>L36</xm:sqref>
            </x14:sparkline>
            <x14:sparkline>
              <xm:f>EVO!D37:J37</xm:f>
              <xm:sqref>L37</xm:sqref>
            </x14:sparkline>
            <x14:sparkline>
              <xm:f>EVO!D38:J38</xm:f>
              <xm:sqref>L38</xm:sqref>
            </x14:sparkline>
            <x14:sparkline>
              <xm:f>EVO!D39:J39</xm:f>
              <xm:sqref>L39</xm:sqref>
            </x14:sparkline>
            <x14:sparkline>
              <xm:f>EVO!D40:J40</xm:f>
              <xm:sqref>L40</xm:sqref>
            </x14:sparkline>
            <x14:sparkline>
              <xm:f>EVO!D41:J41</xm:f>
              <xm:sqref>L41</xm:sqref>
            </x14:sparkline>
            <x14:sparkline>
              <xm:f>EVO!D42:J42</xm:f>
              <xm:sqref>L42</xm:sqref>
            </x14:sparkline>
            <x14:sparkline>
              <xm:f>EVO!D43:J43</xm:f>
              <xm:sqref>L43</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33</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4" t="s">
        <v>418</v>
      </c>
      <c r="C3" s="1544"/>
      <c r="D3" s="1544"/>
      <c r="E3" s="1544"/>
      <c r="F3" s="1544"/>
      <c r="G3" s="1544"/>
      <c r="H3" s="1544"/>
      <c r="I3" s="1544"/>
      <c r="J3" s="1544"/>
      <c r="K3" s="1544"/>
      <c r="L3" s="1544"/>
      <c r="M3" s="1544"/>
      <c r="N3" s="1544"/>
      <c r="O3" s="1544"/>
      <c r="P3" s="1544"/>
      <c r="Q3" s="1544"/>
      <c r="R3" s="1544"/>
      <c r="S3" s="1544"/>
      <c r="T3" s="1544"/>
      <c r="U3" s="1544"/>
      <c r="V3" s="1544"/>
      <c r="W3" s="1544"/>
      <c r="X3" s="1544"/>
      <c r="Y3" s="821"/>
    </row>
    <row r="4" spans="2:30" s="621" customFormat="1" ht="14.25" customHeight="1" x14ac:dyDescent="0.25">
      <c r="B4" s="1481" t="str">
        <f>porsaad!$B$6</f>
        <v>Situación a 28 de febrero de 2026</v>
      </c>
      <c r="C4" s="1481"/>
      <c r="D4" s="1481"/>
      <c r="E4" s="1481"/>
      <c r="F4" s="1481"/>
      <c r="G4" s="1481"/>
      <c r="H4" s="1481"/>
      <c r="I4" s="1481"/>
      <c r="J4" s="1481"/>
      <c r="K4" s="1481"/>
      <c r="L4" s="1481"/>
      <c r="M4" s="1481"/>
      <c r="N4" s="1481"/>
      <c r="O4" s="1481"/>
      <c r="P4" s="1481"/>
      <c r="Q4" s="1481"/>
      <c r="R4" s="1481"/>
      <c r="S4" s="1481"/>
      <c r="T4" s="1481"/>
      <c r="U4" s="1481"/>
      <c r="V4" s="1481"/>
      <c r="W4" s="1481"/>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6" t="s">
        <v>52</v>
      </c>
      <c r="G6" s="1597"/>
      <c r="H6" s="1597"/>
      <c r="I6" s="1597"/>
      <c r="J6" s="1597"/>
      <c r="K6" s="1597"/>
      <c r="L6" s="1597"/>
      <c r="M6" s="1597"/>
      <c r="N6" s="1597"/>
      <c r="O6" s="1597"/>
      <c r="P6" s="1597"/>
      <c r="Q6" s="1597"/>
      <c r="R6" s="1597"/>
      <c r="S6" s="1597"/>
      <c r="T6" s="1597"/>
      <c r="U6" s="1597"/>
      <c r="V6" s="1597"/>
      <c r="W6" s="1598"/>
      <c r="X6" s="825"/>
      <c r="Y6" s="826"/>
    </row>
    <row r="7" spans="2:30" s="621" customFormat="1" ht="64.5" customHeight="1" x14ac:dyDescent="0.25">
      <c r="B7" s="1558" t="s">
        <v>12</v>
      </c>
      <c r="C7" s="625"/>
      <c r="D7" s="871" t="s">
        <v>247</v>
      </c>
      <c r="E7" s="625"/>
      <c r="F7" s="1599" t="s">
        <v>54</v>
      </c>
      <c r="G7" s="1600"/>
      <c r="H7" s="1601" t="s">
        <v>55</v>
      </c>
      <c r="I7" s="1602"/>
      <c r="J7" s="1603" t="s">
        <v>56</v>
      </c>
      <c r="K7" s="1604"/>
      <c r="L7" s="1603" t="s">
        <v>57</v>
      </c>
      <c r="M7" s="1605"/>
      <c r="N7" s="1604" t="s">
        <v>58</v>
      </c>
      <c r="O7" s="1604"/>
      <c r="P7" s="1603" t="s">
        <v>59</v>
      </c>
      <c r="Q7" s="1605"/>
      <c r="R7" s="1601" t="s">
        <v>60</v>
      </c>
      <c r="S7" s="1602"/>
      <c r="T7" s="1603" t="s">
        <v>61</v>
      </c>
      <c r="U7" s="1605"/>
      <c r="V7" s="1603" t="s">
        <v>0</v>
      </c>
      <c r="W7" s="1606"/>
      <c r="X7" s="627"/>
      <c r="Y7" s="855" t="s">
        <v>248</v>
      </c>
      <c r="AD7" s="827"/>
    </row>
    <row r="8" spans="2:30" s="626" customFormat="1" ht="20.25" customHeight="1" x14ac:dyDescent="0.25">
      <c r="B8" s="1559"/>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144710</v>
      </c>
      <c r="E10" s="633"/>
      <c r="F10" s="675">
        <v>24</v>
      </c>
      <c r="G10" s="676">
        <v>0.10980645769756742</v>
      </c>
      <c r="H10" s="675">
        <v>72367</v>
      </c>
      <c r="I10" s="676">
        <v>28.272131390500057</v>
      </c>
      <c r="J10" s="675">
        <v>79976</v>
      </c>
      <c r="K10" s="676">
        <v>32.258846830096402</v>
      </c>
      <c r="L10" s="675">
        <v>8828</v>
      </c>
      <c r="M10" s="676">
        <v>4.8732510121730224</v>
      </c>
      <c r="N10" s="675">
        <v>15279</v>
      </c>
      <c r="O10" s="676">
        <v>8.4901275236959641</v>
      </c>
      <c r="P10" s="675">
        <v>1893</v>
      </c>
      <c r="Q10" s="676">
        <v>1.0178991262639532</v>
      </c>
      <c r="R10" s="675">
        <v>43105</v>
      </c>
      <c r="S10" s="676">
        <v>24.976590341073678</v>
      </c>
      <c r="T10" s="675">
        <v>4</v>
      </c>
      <c r="U10" s="676">
        <v>1.3473184993566553E-3</v>
      </c>
      <c r="V10" s="831">
        <f>F10+H10+J10+L10+N10+P10+R10+T10</f>
        <v>221476</v>
      </c>
      <c r="W10" s="676">
        <f t="shared" ref="V10:W27" si="0">G10+I10+K10+M10+O10+Q10+S10+U10</f>
        <v>100</v>
      </c>
      <c r="X10" s="678"/>
      <c r="Y10" s="832">
        <f t="shared" ref="Y10:Y27" si="1">V10/D10</f>
        <v>1.5304816529610945</v>
      </c>
    </row>
    <row r="11" spans="2:30" s="633" customFormat="1" ht="18" customHeight="1" x14ac:dyDescent="0.25">
      <c r="B11" s="682" t="s">
        <v>7</v>
      </c>
      <c r="D11" s="833">
        <v>17526</v>
      </c>
      <c r="F11" s="683">
        <v>1497</v>
      </c>
      <c r="G11" s="684">
        <v>6.7192847663616684</v>
      </c>
      <c r="H11" s="683">
        <v>3976</v>
      </c>
      <c r="I11" s="684">
        <v>7.4806174477893412</v>
      </c>
      <c r="J11" s="683">
        <v>1895</v>
      </c>
      <c r="K11" s="684">
        <v>9.4083956136062028</v>
      </c>
      <c r="L11" s="683">
        <v>683</v>
      </c>
      <c r="M11" s="684">
        <v>4.4632255360759938</v>
      </c>
      <c r="N11" s="683">
        <v>1168</v>
      </c>
      <c r="O11" s="684">
        <v>7.9346231752462106</v>
      </c>
      <c r="P11" s="683">
        <v>4103</v>
      </c>
      <c r="Q11" s="684">
        <v>21.121743381993433</v>
      </c>
      <c r="R11" s="683">
        <v>9700</v>
      </c>
      <c r="S11" s="684">
        <v>42.87211007892715</v>
      </c>
      <c r="T11" s="683">
        <v>0</v>
      </c>
      <c r="U11" s="684">
        <v>0</v>
      </c>
      <c r="V11" s="834">
        <f t="shared" si="0"/>
        <v>23022</v>
      </c>
      <c r="W11" s="684">
        <f t="shared" si="0"/>
        <v>100</v>
      </c>
      <c r="X11" s="678"/>
      <c r="Y11" s="835">
        <f t="shared" si="1"/>
        <v>1.3135912358781239</v>
      </c>
    </row>
    <row r="12" spans="2:30" s="633" customFormat="1" ht="22.5" customHeight="1" x14ac:dyDescent="0.25">
      <c r="B12" s="682" t="s">
        <v>37</v>
      </c>
      <c r="D12" s="833">
        <v>10988</v>
      </c>
      <c r="F12" s="685">
        <v>2423</v>
      </c>
      <c r="G12" s="684">
        <v>23.348325837081461</v>
      </c>
      <c r="H12" s="685">
        <v>2395</v>
      </c>
      <c r="I12" s="684">
        <v>3.2783608195902048</v>
      </c>
      <c r="J12" s="685">
        <v>1908</v>
      </c>
      <c r="K12" s="684">
        <v>9.9050474762618688</v>
      </c>
      <c r="L12" s="685">
        <v>870</v>
      </c>
      <c r="M12" s="684">
        <v>9.3253373313343335</v>
      </c>
      <c r="N12" s="685">
        <v>1899</v>
      </c>
      <c r="O12" s="684">
        <v>15.282358820589705</v>
      </c>
      <c r="P12" s="685">
        <v>1857</v>
      </c>
      <c r="Q12" s="684">
        <v>7.6761619190404797</v>
      </c>
      <c r="R12" s="685">
        <v>4479</v>
      </c>
      <c r="S12" s="684">
        <v>31.174412793603199</v>
      </c>
      <c r="T12" s="685">
        <v>6</v>
      </c>
      <c r="U12" s="684">
        <v>9.9950024987506252E-3</v>
      </c>
      <c r="V12" s="834">
        <f t="shared" si="0"/>
        <v>15837</v>
      </c>
      <c r="W12" s="684">
        <f t="shared" si="0"/>
        <v>100</v>
      </c>
      <c r="X12" s="678"/>
      <c r="Y12" s="835">
        <f t="shared" si="1"/>
        <v>1.4412995995631599</v>
      </c>
    </row>
    <row r="13" spans="2:30" s="633" customFormat="1" ht="18" customHeight="1" x14ac:dyDescent="0.25">
      <c r="B13" s="682" t="s">
        <v>38</v>
      </c>
      <c r="D13" s="833">
        <v>10975</v>
      </c>
      <c r="F13" s="683">
        <v>956</v>
      </c>
      <c r="G13" s="684">
        <v>4.3208578637510513</v>
      </c>
      <c r="H13" s="683">
        <v>5866</v>
      </c>
      <c r="I13" s="684">
        <v>17.29394449116905</v>
      </c>
      <c r="J13" s="683">
        <v>937</v>
      </c>
      <c r="K13" s="684">
        <v>2.6913372582001682</v>
      </c>
      <c r="L13" s="683">
        <v>976</v>
      </c>
      <c r="M13" s="684">
        <v>5.1198486122792266</v>
      </c>
      <c r="N13" s="683">
        <v>874</v>
      </c>
      <c r="O13" s="684">
        <v>9.8927670311185878</v>
      </c>
      <c r="P13" s="683">
        <v>363</v>
      </c>
      <c r="Q13" s="684">
        <v>3.4798149705634986</v>
      </c>
      <c r="R13" s="683">
        <v>8492</v>
      </c>
      <c r="S13" s="684">
        <v>57.201429772918416</v>
      </c>
      <c r="T13" s="683">
        <v>0</v>
      </c>
      <c r="U13" s="684">
        <v>0</v>
      </c>
      <c r="V13" s="834">
        <f t="shared" si="0"/>
        <v>18464</v>
      </c>
      <c r="W13" s="684">
        <f t="shared" si="0"/>
        <v>100</v>
      </c>
      <c r="X13" s="678"/>
      <c r="Y13" s="835">
        <f t="shared" si="1"/>
        <v>1.682369020501139</v>
      </c>
    </row>
    <row r="14" spans="2:30" s="633" customFormat="1" ht="18" customHeight="1" x14ac:dyDescent="0.25">
      <c r="B14" s="682" t="s">
        <v>6</v>
      </c>
      <c r="D14" s="833">
        <v>24772</v>
      </c>
      <c r="F14" s="683">
        <v>648</v>
      </c>
      <c r="G14" s="684">
        <v>0.42908762420957541</v>
      </c>
      <c r="H14" s="683">
        <v>2377</v>
      </c>
      <c r="I14" s="684">
        <v>4.9683830171635046</v>
      </c>
      <c r="J14" s="683">
        <v>446</v>
      </c>
      <c r="K14" s="684">
        <v>4.5167118337850046E-2</v>
      </c>
      <c r="L14" s="683">
        <v>1885</v>
      </c>
      <c r="M14" s="684">
        <v>21.081752484191508</v>
      </c>
      <c r="N14" s="683">
        <v>1971</v>
      </c>
      <c r="O14" s="684">
        <v>16.700542005420054</v>
      </c>
      <c r="P14" s="683">
        <v>11157</v>
      </c>
      <c r="Q14" s="684">
        <v>17.626467931345982</v>
      </c>
      <c r="R14" s="683">
        <v>10986</v>
      </c>
      <c r="S14" s="684">
        <v>39.14859981933153</v>
      </c>
      <c r="T14" s="683">
        <v>68</v>
      </c>
      <c r="U14" s="684">
        <v>0</v>
      </c>
      <c r="V14" s="834">
        <f t="shared" si="0"/>
        <v>29538</v>
      </c>
      <c r="W14" s="684">
        <f t="shared" si="0"/>
        <v>100</v>
      </c>
      <c r="X14" s="678"/>
      <c r="Y14" s="835">
        <f t="shared" si="1"/>
        <v>1.1923946391086711</v>
      </c>
    </row>
    <row r="15" spans="2:30" s="633" customFormat="1" ht="18" customHeight="1" x14ac:dyDescent="0.25">
      <c r="B15" s="682" t="s">
        <v>5</v>
      </c>
      <c r="D15" s="833">
        <v>7736</v>
      </c>
      <c r="F15" s="685">
        <v>3255</v>
      </c>
      <c r="G15" s="684">
        <v>0</v>
      </c>
      <c r="H15" s="685">
        <v>1666</v>
      </c>
      <c r="I15" s="684">
        <v>11.413246850442809</v>
      </c>
      <c r="J15" s="685">
        <v>553</v>
      </c>
      <c r="K15" s="684">
        <v>6.1619059498565552</v>
      </c>
      <c r="L15" s="685">
        <v>871</v>
      </c>
      <c r="M15" s="684">
        <v>9.0931769988773858</v>
      </c>
      <c r="N15" s="685">
        <v>2551</v>
      </c>
      <c r="O15" s="684">
        <v>28.888611700137208</v>
      </c>
      <c r="P15" s="685">
        <v>310</v>
      </c>
      <c r="Q15" s="684">
        <v>0</v>
      </c>
      <c r="R15" s="685">
        <v>3570</v>
      </c>
      <c r="S15" s="684">
        <v>44.443058500686043</v>
      </c>
      <c r="T15" s="685">
        <v>0</v>
      </c>
      <c r="U15" s="684">
        <v>0</v>
      </c>
      <c r="V15" s="834">
        <f t="shared" si="0"/>
        <v>12776</v>
      </c>
      <c r="W15" s="684">
        <f t="shared" si="0"/>
        <v>100</v>
      </c>
      <c r="X15" s="678"/>
      <c r="Y15" s="835">
        <f t="shared" si="1"/>
        <v>1.6514994829369183</v>
      </c>
    </row>
    <row r="16" spans="2:30" s="742" customFormat="1" ht="18" customHeight="1" x14ac:dyDescent="0.25">
      <c r="B16" s="836" t="s">
        <v>4</v>
      </c>
      <c r="D16" s="837">
        <v>41974</v>
      </c>
      <c r="E16" s="820"/>
      <c r="F16" s="838">
        <v>4727</v>
      </c>
      <c r="G16" s="839">
        <v>10.020679338261175</v>
      </c>
      <c r="H16" s="838">
        <v>10793</v>
      </c>
      <c r="I16" s="839">
        <v>9.329901443153819</v>
      </c>
      <c r="J16" s="838">
        <v>7234</v>
      </c>
      <c r="K16" s="839">
        <v>17.52243928194298</v>
      </c>
      <c r="L16" s="838">
        <v>2479</v>
      </c>
      <c r="M16" s="839">
        <v>6.0366068285814851</v>
      </c>
      <c r="N16" s="838">
        <v>3513</v>
      </c>
      <c r="O16" s="839">
        <v>6.7053854276663145</v>
      </c>
      <c r="P16" s="838">
        <v>15473</v>
      </c>
      <c r="Q16" s="839">
        <v>27.28132699753608</v>
      </c>
      <c r="R16" s="838">
        <v>14331</v>
      </c>
      <c r="S16" s="839">
        <v>22.32268567405843</v>
      </c>
      <c r="T16" s="838">
        <v>999</v>
      </c>
      <c r="U16" s="839">
        <v>0.78097500879971837</v>
      </c>
      <c r="V16" s="840">
        <f t="shared" si="0"/>
        <v>59549</v>
      </c>
      <c r="W16" s="839">
        <f t="shared" si="0"/>
        <v>100</v>
      </c>
      <c r="X16" s="841"/>
      <c r="Y16" s="835">
        <f t="shared" si="1"/>
        <v>1.4187115833611283</v>
      </c>
    </row>
    <row r="17" spans="2:25" s="742" customFormat="1" ht="18" customHeight="1" x14ac:dyDescent="0.25">
      <c r="B17" s="836" t="s">
        <v>40</v>
      </c>
      <c r="D17" s="837">
        <v>26279</v>
      </c>
      <c r="E17" s="820"/>
      <c r="F17" s="838">
        <v>4387</v>
      </c>
      <c r="G17" s="839">
        <v>6.2973598149477548</v>
      </c>
      <c r="H17" s="838">
        <v>10333</v>
      </c>
      <c r="I17" s="839">
        <v>14.552923346893197</v>
      </c>
      <c r="J17" s="838">
        <v>4458</v>
      </c>
      <c r="K17" s="839">
        <v>18.975831538645608</v>
      </c>
      <c r="L17" s="838">
        <v>1718</v>
      </c>
      <c r="M17" s="839">
        <v>5.4997208263539923</v>
      </c>
      <c r="N17" s="838">
        <v>3506</v>
      </c>
      <c r="O17" s="839">
        <v>17.08542713567839</v>
      </c>
      <c r="P17" s="838">
        <v>4668</v>
      </c>
      <c r="Q17" s="839">
        <v>12.363404323203318</v>
      </c>
      <c r="R17" s="838">
        <v>9107</v>
      </c>
      <c r="S17" s="839">
        <v>25.201403844619925</v>
      </c>
      <c r="T17" s="838">
        <v>5</v>
      </c>
      <c r="U17" s="839">
        <v>2.3929169657812874E-2</v>
      </c>
      <c r="V17" s="840">
        <f t="shared" si="0"/>
        <v>38182</v>
      </c>
      <c r="W17" s="839">
        <f t="shared" si="0"/>
        <v>99.999999999999986</v>
      </c>
      <c r="X17" s="841"/>
      <c r="Y17" s="835">
        <f t="shared" si="1"/>
        <v>1.4529472202138589</v>
      </c>
    </row>
    <row r="18" spans="2:25" s="742" customFormat="1" ht="18" customHeight="1" x14ac:dyDescent="0.25">
      <c r="B18" s="836" t="s">
        <v>41</v>
      </c>
      <c r="D18" s="837">
        <v>95978</v>
      </c>
      <c r="E18" s="820"/>
      <c r="F18" s="838">
        <v>4</v>
      </c>
      <c r="G18" s="839">
        <v>0.42117310443490702</v>
      </c>
      <c r="H18" s="838">
        <v>13985</v>
      </c>
      <c r="I18" s="839">
        <v>9.6183118741058653</v>
      </c>
      <c r="J18" s="838">
        <v>13339</v>
      </c>
      <c r="K18" s="839">
        <v>13.866666666666667</v>
      </c>
      <c r="L18" s="838">
        <v>7608</v>
      </c>
      <c r="M18" s="839">
        <v>8.0606580829756798</v>
      </c>
      <c r="N18" s="838">
        <v>20821</v>
      </c>
      <c r="O18" s="839">
        <v>18.894420600858368</v>
      </c>
      <c r="P18" s="838">
        <v>11813</v>
      </c>
      <c r="Q18" s="839">
        <v>7.6623748211731044</v>
      </c>
      <c r="R18" s="838">
        <v>53649</v>
      </c>
      <c r="S18" s="839">
        <v>41.460371959942776</v>
      </c>
      <c r="T18" s="838">
        <v>17</v>
      </c>
      <c r="U18" s="839">
        <v>1.602288984263233E-2</v>
      </c>
      <c r="V18" s="840">
        <f t="shared" si="0"/>
        <v>121236</v>
      </c>
      <c r="W18" s="839">
        <f t="shared" si="0"/>
        <v>99.999999999999986</v>
      </c>
      <c r="X18" s="841"/>
      <c r="Y18" s="835">
        <f t="shared" si="1"/>
        <v>1.2631644751922315</v>
      </c>
    </row>
    <row r="19" spans="2:25" s="742" customFormat="1" ht="18" customHeight="1" x14ac:dyDescent="0.25">
      <c r="B19" s="836" t="s">
        <v>3</v>
      </c>
      <c r="D19" s="837">
        <v>67750</v>
      </c>
      <c r="E19" s="820"/>
      <c r="F19" s="838">
        <v>371</v>
      </c>
      <c r="G19" s="839">
        <v>0.3575259206292456</v>
      </c>
      <c r="H19" s="838">
        <v>30456</v>
      </c>
      <c r="I19" s="839">
        <v>6.0600643546657134</v>
      </c>
      <c r="J19" s="838">
        <v>2516</v>
      </c>
      <c r="K19" s="839">
        <v>9.8319628173042545E-2</v>
      </c>
      <c r="L19" s="838">
        <v>4409</v>
      </c>
      <c r="M19" s="839">
        <v>10.001787629603147</v>
      </c>
      <c r="N19" s="838">
        <v>6244</v>
      </c>
      <c r="O19" s="839">
        <v>14.864140150160887</v>
      </c>
      <c r="P19" s="838">
        <v>10638</v>
      </c>
      <c r="Q19" s="839">
        <v>14.593016327017041</v>
      </c>
      <c r="R19" s="838">
        <v>47382</v>
      </c>
      <c r="S19" s="839">
        <v>54.019187224407105</v>
      </c>
      <c r="T19" s="838">
        <v>529</v>
      </c>
      <c r="U19" s="839">
        <v>5.9587653438207605E-3</v>
      </c>
      <c r="V19" s="840">
        <f t="shared" si="0"/>
        <v>102545</v>
      </c>
      <c r="W19" s="839">
        <f t="shared" si="0"/>
        <v>100</v>
      </c>
      <c r="X19" s="841"/>
      <c r="Y19" s="835">
        <f t="shared" si="1"/>
        <v>1.513579335793358</v>
      </c>
    </row>
    <row r="20" spans="2:25" s="633" customFormat="1" ht="18" customHeight="1" x14ac:dyDescent="0.25">
      <c r="B20" s="836" t="s">
        <v>2</v>
      </c>
      <c r="D20" s="833">
        <v>12355</v>
      </c>
      <c r="F20" s="683">
        <v>446</v>
      </c>
      <c r="G20" s="684">
        <v>1.8696778970751573</v>
      </c>
      <c r="H20" s="683">
        <v>1947</v>
      </c>
      <c r="I20" s="684">
        <v>6.5808959644576079</v>
      </c>
      <c r="J20" s="683">
        <v>282</v>
      </c>
      <c r="K20" s="684">
        <v>2.4157719363198815</v>
      </c>
      <c r="L20" s="683">
        <v>952</v>
      </c>
      <c r="M20" s="684">
        <v>7.2102924842650866</v>
      </c>
      <c r="N20" s="683">
        <v>1755</v>
      </c>
      <c r="O20" s="684">
        <v>12.865605331358756</v>
      </c>
      <c r="P20" s="683">
        <v>6547</v>
      </c>
      <c r="Q20" s="684">
        <v>43.169196593854132</v>
      </c>
      <c r="R20" s="683">
        <v>2759</v>
      </c>
      <c r="S20" s="684">
        <v>25.888559792669383</v>
      </c>
      <c r="T20" s="683">
        <v>0</v>
      </c>
      <c r="U20" s="684">
        <v>0</v>
      </c>
      <c r="V20" s="834">
        <f t="shared" si="0"/>
        <v>14688</v>
      </c>
      <c r="W20" s="684">
        <f t="shared" si="0"/>
        <v>100</v>
      </c>
      <c r="X20" s="678"/>
      <c r="Y20" s="835">
        <f t="shared" si="1"/>
        <v>1.1888304330230677</v>
      </c>
    </row>
    <row r="21" spans="2:25" s="633" customFormat="1" ht="18" customHeight="1" x14ac:dyDescent="0.25">
      <c r="B21" s="682" t="s">
        <v>35</v>
      </c>
      <c r="D21" s="833">
        <v>31134</v>
      </c>
      <c r="F21" s="683">
        <v>2111</v>
      </c>
      <c r="G21" s="684">
        <v>6.8877841448142387</v>
      </c>
      <c r="H21" s="683">
        <v>15380</v>
      </c>
      <c r="I21" s="684">
        <v>7.9655421046639594</v>
      </c>
      <c r="J21" s="683">
        <v>7605</v>
      </c>
      <c r="K21" s="684">
        <v>32.791924405145913</v>
      </c>
      <c r="L21" s="683">
        <v>2794</v>
      </c>
      <c r="M21" s="684">
        <v>12.428370839816326</v>
      </c>
      <c r="N21" s="683">
        <v>2733</v>
      </c>
      <c r="O21" s="684">
        <v>10.219726006603166</v>
      </c>
      <c r="P21" s="683">
        <v>6612</v>
      </c>
      <c r="Q21" s="684">
        <v>11.248149975333005</v>
      </c>
      <c r="R21" s="683">
        <v>12143</v>
      </c>
      <c r="S21" s="684">
        <v>18.30670562786991</v>
      </c>
      <c r="T21" s="683">
        <v>54</v>
      </c>
      <c r="U21" s="684">
        <v>0.15179689575348185</v>
      </c>
      <c r="V21" s="834">
        <f t="shared" si="0"/>
        <v>49432</v>
      </c>
      <c r="W21" s="684">
        <f t="shared" si="0"/>
        <v>100</v>
      </c>
      <c r="X21" s="678"/>
      <c r="Y21" s="835">
        <f t="shared" si="1"/>
        <v>1.587717607760005</v>
      </c>
    </row>
    <row r="22" spans="2:25" s="633" customFormat="1" ht="21" customHeight="1" x14ac:dyDescent="0.25">
      <c r="B22" s="682" t="s">
        <v>42</v>
      </c>
      <c r="D22" s="833">
        <v>80153</v>
      </c>
      <c r="F22" s="683">
        <v>2920</v>
      </c>
      <c r="G22" s="684">
        <v>2.5204128338771832</v>
      </c>
      <c r="H22" s="683">
        <v>38517</v>
      </c>
      <c r="I22" s="684">
        <v>25.114060861990048</v>
      </c>
      <c r="J22" s="683">
        <v>25220</v>
      </c>
      <c r="K22" s="684">
        <v>22.629084412420454</v>
      </c>
      <c r="L22" s="683">
        <v>8194</v>
      </c>
      <c r="M22" s="684">
        <v>9.9753421825859707</v>
      </c>
      <c r="N22" s="683">
        <v>7783</v>
      </c>
      <c r="O22" s="684">
        <v>9.2193659840240976</v>
      </c>
      <c r="P22" s="683">
        <v>11321</v>
      </c>
      <c r="Q22" s="684">
        <v>9.4349373218952568</v>
      </c>
      <c r="R22" s="683">
        <v>23953</v>
      </c>
      <c r="S22" s="684">
        <v>21.083172147001935</v>
      </c>
      <c r="T22" s="683">
        <v>22</v>
      </c>
      <c r="U22" s="684">
        <v>2.3624256205058543E-2</v>
      </c>
      <c r="V22" s="834">
        <f t="shared" si="0"/>
        <v>117930</v>
      </c>
      <c r="W22" s="684">
        <f t="shared" si="0"/>
        <v>100</v>
      </c>
      <c r="X22" s="678"/>
      <c r="Y22" s="835">
        <f t="shared" si="1"/>
        <v>1.4713111174878046</v>
      </c>
    </row>
    <row r="23" spans="2:25" s="633" customFormat="1" ht="18" customHeight="1" x14ac:dyDescent="0.25">
      <c r="B23" s="682" t="s">
        <v>43</v>
      </c>
      <c r="D23" s="833">
        <v>18527</v>
      </c>
      <c r="F23" s="683">
        <v>1572</v>
      </c>
      <c r="G23" s="684">
        <v>10.863942058975686</v>
      </c>
      <c r="H23" s="683">
        <v>5429</v>
      </c>
      <c r="I23" s="684">
        <v>12.81945162959131</v>
      </c>
      <c r="J23" s="683">
        <v>1233</v>
      </c>
      <c r="K23" s="684">
        <v>1.5468184169684429</v>
      </c>
      <c r="L23" s="683">
        <v>1997</v>
      </c>
      <c r="M23" s="684">
        <v>10.57941024314537</v>
      </c>
      <c r="N23" s="683">
        <v>2511</v>
      </c>
      <c r="O23" s="684">
        <v>11.810657009829281</v>
      </c>
      <c r="P23" s="683">
        <v>585</v>
      </c>
      <c r="Q23" s="684">
        <v>2.7728918779099843</v>
      </c>
      <c r="R23" s="683">
        <v>10884</v>
      </c>
      <c r="S23" s="684">
        <v>49.606828763579927</v>
      </c>
      <c r="T23" s="683">
        <v>1</v>
      </c>
      <c r="U23" s="684">
        <v>0</v>
      </c>
      <c r="V23" s="834">
        <f>F23+H23+J23+L23+N23+P23+R23+T23</f>
        <v>24212</v>
      </c>
      <c r="W23" s="684">
        <f t="shared" si="0"/>
        <v>100</v>
      </c>
      <c r="X23" s="678"/>
      <c r="Y23" s="835">
        <f t="shared" si="1"/>
        <v>1.3068494629459708</v>
      </c>
    </row>
    <row r="24" spans="2:25" s="633" customFormat="1" ht="22.5" customHeight="1" x14ac:dyDescent="0.25">
      <c r="B24" s="682" t="s">
        <v>44</v>
      </c>
      <c r="D24" s="833">
        <v>6607</v>
      </c>
      <c r="F24" s="685">
        <v>711</v>
      </c>
      <c r="G24" s="686">
        <v>3.1306171360095867</v>
      </c>
      <c r="H24" s="685">
        <v>1226</v>
      </c>
      <c r="I24" s="684">
        <v>11.593768723786699</v>
      </c>
      <c r="J24" s="685">
        <v>349</v>
      </c>
      <c r="K24" s="684">
        <v>5.0179748352306772</v>
      </c>
      <c r="L24" s="685">
        <v>361</v>
      </c>
      <c r="M24" s="684">
        <v>1.6776512881965249</v>
      </c>
      <c r="N24" s="685">
        <v>1658</v>
      </c>
      <c r="O24" s="684">
        <v>14.679448771719592</v>
      </c>
      <c r="P24" s="685">
        <v>1426</v>
      </c>
      <c r="Q24" s="684">
        <v>12.732174955062911</v>
      </c>
      <c r="R24" s="685">
        <v>3168</v>
      </c>
      <c r="S24" s="684">
        <v>51.078490113840623</v>
      </c>
      <c r="T24" s="685">
        <v>15</v>
      </c>
      <c r="U24" s="684">
        <v>8.9874176153385263E-2</v>
      </c>
      <c r="V24" s="842">
        <f t="shared" si="0"/>
        <v>8914</v>
      </c>
      <c r="W24" s="684">
        <f t="shared" si="0"/>
        <v>100</v>
      </c>
      <c r="X24" s="678"/>
      <c r="Y24" s="835">
        <f t="shared" si="1"/>
        <v>1.3491751172998334</v>
      </c>
    </row>
    <row r="25" spans="2:25" s="633" customFormat="1" ht="18" customHeight="1" x14ac:dyDescent="0.25">
      <c r="B25" s="682" t="s">
        <v>45</v>
      </c>
      <c r="D25" s="833">
        <v>24086</v>
      </c>
      <c r="F25" s="685">
        <v>480</v>
      </c>
      <c r="G25" s="686">
        <v>0.32482446354747685</v>
      </c>
      <c r="H25" s="685">
        <v>9169</v>
      </c>
      <c r="I25" s="684">
        <v>17.120545967583176</v>
      </c>
      <c r="J25" s="685">
        <v>2136</v>
      </c>
      <c r="K25" s="684">
        <v>6.9394317212415517</v>
      </c>
      <c r="L25" s="685">
        <v>3264</v>
      </c>
      <c r="M25" s="684">
        <v>10.256578515650633</v>
      </c>
      <c r="N25" s="685">
        <v>4961</v>
      </c>
      <c r="O25" s="684">
        <v>14.54163659032745</v>
      </c>
      <c r="P25" s="685">
        <v>713</v>
      </c>
      <c r="Q25" s="684">
        <v>1.9030120086619857</v>
      </c>
      <c r="R25" s="685">
        <v>12428</v>
      </c>
      <c r="S25" s="684">
        <v>42.788240698208547</v>
      </c>
      <c r="T25" s="685">
        <v>2786</v>
      </c>
      <c r="U25" s="684">
        <v>6.1257300347791848</v>
      </c>
      <c r="V25" s="842">
        <f t="shared" si="0"/>
        <v>35937</v>
      </c>
      <c r="W25" s="684">
        <f t="shared" si="0"/>
        <v>100</v>
      </c>
      <c r="X25" s="678"/>
      <c r="Y25" s="835">
        <f t="shared" si="1"/>
        <v>1.4920285643112181</v>
      </c>
    </row>
    <row r="26" spans="2:25" s="633" customFormat="1" ht="18" customHeight="1" x14ac:dyDescent="0.25">
      <c r="B26" s="682" t="s">
        <v>46</v>
      </c>
      <c r="D26" s="833">
        <v>4164</v>
      </c>
      <c r="F26" s="685">
        <v>658</v>
      </c>
      <c r="G26" s="686">
        <v>7.345642247369466</v>
      </c>
      <c r="H26" s="685">
        <v>1312</v>
      </c>
      <c r="I26" s="684">
        <v>16.100853682747669</v>
      </c>
      <c r="J26" s="685">
        <v>1315</v>
      </c>
      <c r="K26" s="684">
        <v>24.200913242009133</v>
      </c>
      <c r="L26" s="685">
        <v>758</v>
      </c>
      <c r="M26" s="684">
        <v>8.9537423069287279</v>
      </c>
      <c r="N26" s="685">
        <v>1319</v>
      </c>
      <c r="O26" s="684">
        <v>17.272185824895772</v>
      </c>
      <c r="P26" s="685">
        <v>520</v>
      </c>
      <c r="Q26" s="684">
        <v>6.9088743299583086</v>
      </c>
      <c r="R26" s="685">
        <v>753</v>
      </c>
      <c r="S26" s="684">
        <v>19.217788366090929</v>
      </c>
      <c r="T26" s="685">
        <v>0</v>
      </c>
      <c r="U26" s="684">
        <v>0</v>
      </c>
      <c r="V26" s="842">
        <f t="shared" si="0"/>
        <v>6635</v>
      </c>
      <c r="W26" s="684">
        <f t="shared" si="0"/>
        <v>100</v>
      </c>
      <c r="X26" s="678"/>
      <c r="Y26" s="835">
        <f t="shared" si="1"/>
        <v>1.5934197886647454</v>
      </c>
    </row>
    <row r="27" spans="2:25" s="633" customFormat="1" ht="18" customHeight="1" x14ac:dyDescent="0.25">
      <c r="B27" s="682" t="s">
        <v>1</v>
      </c>
      <c r="D27" s="833">
        <v>1467</v>
      </c>
      <c r="F27" s="685">
        <v>274</v>
      </c>
      <c r="G27" s="686">
        <v>8.9026915113871627</v>
      </c>
      <c r="H27" s="685">
        <v>301</v>
      </c>
      <c r="I27" s="684">
        <v>14.699792960662526</v>
      </c>
      <c r="J27" s="685">
        <v>466</v>
      </c>
      <c r="K27" s="684">
        <v>20.496894409937887</v>
      </c>
      <c r="L27" s="685">
        <v>25</v>
      </c>
      <c r="M27" s="684">
        <v>2.8985507246376812</v>
      </c>
      <c r="N27" s="685">
        <v>113</v>
      </c>
      <c r="O27" s="684">
        <v>10.420979986197377</v>
      </c>
      <c r="P27" s="685">
        <v>4</v>
      </c>
      <c r="Q27" s="684">
        <v>0.34506556245686681</v>
      </c>
      <c r="R27" s="685">
        <v>772</v>
      </c>
      <c r="S27" s="684">
        <v>42.236024844720497</v>
      </c>
      <c r="T27" s="685">
        <v>0</v>
      </c>
      <c r="U27" s="684">
        <v>0</v>
      </c>
      <c r="V27" s="834">
        <f t="shared" si="0"/>
        <v>1955</v>
      </c>
      <c r="W27" s="684">
        <f t="shared" si="0"/>
        <v>100</v>
      </c>
      <c r="X27" s="678"/>
      <c r="Y27" s="835">
        <f t="shared" si="1"/>
        <v>1.3326516700749829</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49" t="s">
        <v>0</v>
      </c>
      <c r="C30" s="1269"/>
      <c r="D30" s="1270">
        <f>SUM(D10:D29)</f>
        <v>627181</v>
      </c>
      <c r="E30" s="1271"/>
      <c r="F30" s="1250">
        <f>SUM(F10:F27)</f>
        <v>27464</v>
      </c>
      <c r="G30" s="1251">
        <f>F30*100/$V30</f>
        <v>3.0436825633250879</v>
      </c>
      <c r="H30" s="1250">
        <f>SUM(H10:H27)</f>
        <v>227495</v>
      </c>
      <c r="I30" s="1251">
        <f>H30*100/$V30</f>
        <v>25.212007163692139</v>
      </c>
      <c r="J30" s="1250">
        <f>SUM(J10:J27)</f>
        <v>151868</v>
      </c>
      <c r="K30" s="1251">
        <f>J30*100/$V30</f>
        <v>16.830686845581653</v>
      </c>
      <c r="L30" s="1250">
        <f>SUM(L10:L27)</f>
        <v>48672</v>
      </c>
      <c r="M30" s="1251">
        <f>L30*100/$V30</f>
        <v>5.3940473973987286</v>
      </c>
      <c r="N30" s="1250">
        <f>SUM(N10:N27)</f>
        <v>80659</v>
      </c>
      <c r="O30" s="1251">
        <f>N30*100/$V30</f>
        <v>8.9389889264214339</v>
      </c>
      <c r="P30" s="1250">
        <f>SUM(P10:P27)</f>
        <v>90003</v>
      </c>
      <c r="Q30" s="1251">
        <f>P30*100/$V30</f>
        <v>9.9745325424900919</v>
      </c>
      <c r="R30" s="1250">
        <f>SUM(R10:R27)</f>
        <v>271661</v>
      </c>
      <c r="S30" s="1251">
        <f>R30*100/$V30</f>
        <v>30.106679610961869</v>
      </c>
      <c r="T30" s="1250">
        <f>SUM(T10:T28)</f>
        <v>4506</v>
      </c>
      <c r="U30" s="1251">
        <f>T30*100/$V30</f>
        <v>0.49937495012899963</v>
      </c>
      <c r="V30" s="1250">
        <f>SUM(V10:V27)</f>
        <v>902328</v>
      </c>
      <c r="W30" s="1251">
        <f>G30+I30+K30+M30+O30+Q30+S30+U30</f>
        <v>100.00000000000001</v>
      </c>
      <c r="X30" s="1267"/>
      <c r="Y30" s="1268">
        <f>(V30/D30)</f>
        <v>1.4387042974835016</v>
      </c>
    </row>
    <row r="31" spans="2:25" s="631" customFormat="1" ht="5.25" customHeight="1" x14ac:dyDescent="0.25">
      <c r="B31" s="644"/>
      <c r="C31" s="645"/>
      <c r="D31" s="1219"/>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Q33" s="1363"/>
      <c r="R33" s="1363"/>
      <c r="S33" s="1363"/>
      <c r="T33" s="1363"/>
      <c r="U33" s="1337"/>
      <c r="V33" s="1337"/>
      <c r="W33" s="1337"/>
      <c r="X33" s="1338"/>
      <c r="Y33" s="1338"/>
    </row>
    <row r="34" spans="2:25" s="852" customFormat="1" x14ac:dyDescent="0.25">
      <c r="Q34" s="1363"/>
      <c r="R34" s="1363"/>
      <c r="S34" s="1363"/>
      <c r="T34" s="1363"/>
      <c r="X34" s="697"/>
      <c r="Y34" s="697"/>
    </row>
    <row r="35" spans="2:25" s="852" customFormat="1" x14ac:dyDescent="0.25">
      <c r="B35" s="852" t="s">
        <v>39</v>
      </c>
      <c r="D35" s="852" t="e">
        <f>GETPIVOTDATA("Cuenta número de expedientes",#REF!,"CCAA",$B35,"Grado Resuelto",$B$1)</f>
        <v>#REF!</v>
      </c>
      <c r="N35" s="852" t="e">
        <f>GETPIVOTDATA("ID PRESTACION
COUNT",#REF!,"
CCAA",$B35,"
Tipo Prestación",N$1,"Grado Resuelto",$B$1)</f>
        <v>#REF!</v>
      </c>
      <c r="Q35" s="1363"/>
      <c r="R35" s="1363"/>
      <c r="S35" s="1363"/>
      <c r="T35" s="1363"/>
      <c r="X35" s="697"/>
      <c r="Y35" s="697"/>
    </row>
    <row r="36" spans="2:25" s="852" customFormat="1" x14ac:dyDescent="0.25">
      <c r="B36" s="852" t="s">
        <v>47</v>
      </c>
      <c r="D36" s="853" t="e">
        <f>GETPIVOTDATA("Cuenta número de expedientes",#REF!,"CCAA",$B36,"Grado Resuelto",$B$1)</f>
        <v>#REF!</v>
      </c>
      <c r="N36" s="852" t="e">
        <f>GETPIVOTDATA("ID PRESTACION
COUNT",#REF!,"
CCAA",$B36,"
Tipo Prestación",N$1,"Grado Resuelto",$B$1)</f>
        <v>#REF!</v>
      </c>
      <c r="Q36" s="1363"/>
      <c r="R36" s="1363"/>
      <c r="S36" s="1363"/>
      <c r="T36" s="1384"/>
      <c r="U36" s="697"/>
    </row>
    <row r="37" spans="2:25" s="820" customFormat="1" x14ac:dyDescent="0.25">
      <c r="B37" s="852"/>
      <c r="C37" s="852"/>
      <c r="D37" s="852"/>
      <c r="E37" s="852"/>
      <c r="F37" s="852"/>
      <c r="G37" s="852"/>
      <c r="H37" s="852"/>
      <c r="I37" s="852"/>
      <c r="J37" s="852"/>
      <c r="K37" s="852"/>
      <c r="L37" s="852"/>
      <c r="M37" s="852"/>
      <c r="N37" s="852"/>
      <c r="O37" s="852"/>
      <c r="P37" s="852"/>
      <c r="Q37" s="1363"/>
      <c r="R37" s="1363"/>
      <c r="S37" s="1363"/>
      <c r="T37" s="1384"/>
      <c r="U37" s="918"/>
    </row>
    <row r="38" spans="2:25" s="820" customFormat="1" x14ac:dyDescent="0.25">
      <c r="B38" s="852"/>
      <c r="C38" s="852"/>
      <c r="D38" s="852"/>
      <c r="E38" s="852"/>
      <c r="F38" s="852"/>
      <c r="G38" s="852"/>
      <c r="H38" s="852"/>
      <c r="I38" s="852"/>
      <c r="J38" s="852"/>
      <c r="K38" s="852"/>
      <c r="L38" s="852"/>
      <c r="M38" s="852"/>
      <c r="N38" s="852"/>
      <c r="O38" s="852"/>
      <c r="P38" s="852"/>
      <c r="T38" s="918"/>
      <c r="U38" s="918"/>
    </row>
    <row r="39" spans="2:25" s="820" customFormat="1" x14ac:dyDescent="0.25">
      <c r="B39" s="852"/>
      <c r="C39" s="852"/>
      <c r="D39" s="852"/>
      <c r="E39" s="852"/>
      <c r="F39" s="852"/>
      <c r="G39" s="852"/>
      <c r="H39" s="852"/>
      <c r="I39" s="852"/>
      <c r="J39" s="852"/>
      <c r="K39" s="852"/>
      <c r="L39" s="852"/>
      <c r="M39" s="852"/>
      <c r="N39" s="852"/>
      <c r="O39" s="852"/>
      <c r="P39" s="852"/>
      <c r="T39" s="918"/>
      <c r="U39" s="918"/>
    </row>
    <row r="40" spans="2:25" s="820" customFormat="1" x14ac:dyDescent="0.25">
      <c r="B40" s="852"/>
      <c r="C40" s="852"/>
      <c r="D40" s="852"/>
      <c r="E40" s="852"/>
      <c r="F40" s="852"/>
      <c r="G40" s="852"/>
      <c r="H40" s="852"/>
      <c r="I40" s="852"/>
      <c r="J40" s="852"/>
      <c r="K40" s="852"/>
      <c r="L40" s="852"/>
      <c r="M40" s="852"/>
      <c r="N40" s="852"/>
      <c r="O40" s="852"/>
      <c r="P40" s="852"/>
      <c r="T40" s="918"/>
      <c r="U40" s="918"/>
    </row>
    <row r="41" spans="2:25" s="820" customFormat="1" x14ac:dyDescent="0.25">
      <c r="B41" s="1337"/>
      <c r="C41" s="1337"/>
      <c r="D41" s="1337"/>
      <c r="E41" s="1337"/>
      <c r="F41" s="1337"/>
      <c r="G41" s="1337"/>
      <c r="H41" s="1337"/>
      <c r="I41" s="1337"/>
      <c r="J41" s="1337"/>
      <c r="K41" s="1337"/>
      <c r="L41" s="1337"/>
      <c r="M41" s="1337"/>
      <c r="N41" s="1337"/>
      <c r="O41" s="1337"/>
      <c r="P41" s="1337"/>
      <c r="Q41" s="1337"/>
      <c r="R41" s="1337"/>
      <c r="S41" s="1337"/>
      <c r="T41" s="1338"/>
      <c r="U41" s="1338"/>
      <c r="V41" s="1337"/>
      <c r="W41" s="1337"/>
      <c r="X41" s="1337"/>
      <c r="Y41" s="1337"/>
    </row>
    <row r="42" spans="2:25" s="820" customFormat="1" x14ac:dyDescent="0.25">
      <c r="B42" s="1337"/>
      <c r="C42" s="1337"/>
      <c r="D42" s="1337"/>
      <c r="E42" s="1337"/>
      <c r="F42" s="1337"/>
      <c r="G42" s="1337"/>
      <c r="H42" s="1337"/>
      <c r="I42" s="1337"/>
      <c r="J42" s="1337"/>
      <c r="K42" s="1337"/>
      <c r="L42" s="1337"/>
      <c r="M42" s="1337"/>
      <c r="N42" s="1337"/>
      <c r="O42" s="1337"/>
      <c r="P42" s="1337"/>
      <c r="Q42" s="1337"/>
      <c r="R42" s="1337"/>
      <c r="S42" s="1337"/>
      <c r="T42" s="1338"/>
      <c r="U42" s="1338"/>
      <c r="V42" s="1337"/>
      <c r="W42" s="1337"/>
      <c r="X42" s="1337"/>
      <c r="Y42" s="1337"/>
    </row>
    <row r="43" spans="2:25" s="820" customFormat="1" x14ac:dyDescent="0.25">
      <c r="B43" s="1337"/>
      <c r="C43" s="1337"/>
      <c r="D43" s="1337"/>
      <c r="E43" s="1337"/>
      <c r="F43" s="1337"/>
      <c r="G43" s="1337"/>
      <c r="H43" s="1337"/>
      <c r="I43" s="1337"/>
      <c r="J43" s="1337"/>
      <c r="K43" s="1337"/>
      <c r="L43" s="1337"/>
      <c r="M43" s="1337"/>
      <c r="N43" s="1337"/>
      <c r="O43" s="1337"/>
      <c r="P43" s="1337"/>
      <c r="Q43" s="1337"/>
      <c r="R43" s="1337"/>
      <c r="S43" s="1337"/>
      <c r="T43" s="1338"/>
      <c r="U43" s="1338"/>
      <c r="V43" s="1337"/>
      <c r="W43" s="1337"/>
      <c r="X43" s="1337"/>
      <c r="Y43" s="1337"/>
    </row>
    <row r="44" spans="2:25" s="820" customFormat="1" x14ac:dyDescent="0.25">
      <c r="B44" s="1337"/>
      <c r="C44" s="1337"/>
      <c r="D44" s="1337"/>
      <c r="E44" s="1337"/>
      <c r="F44" s="1337"/>
      <c r="G44" s="1337"/>
      <c r="H44" s="1337"/>
      <c r="I44" s="1337"/>
      <c r="J44" s="1337"/>
      <c r="K44" s="1337"/>
      <c r="L44" s="1337"/>
      <c r="M44" s="1337"/>
      <c r="N44" s="1337"/>
      <c r="O44" s="1337"/>
      <c r="P44" s="1337"/>
      <c r="Q44" s="1337"/>
      <c r="R44" s="1337"/>
      <c r="S44" s="1337"/>
      <c r="T44" s="1338"/>
      <c r="U44" s="1338"/>
      <c r="V44" s="1337"/>
      <c r="W44" s="1337"/>
      <c r="X44" s="1337"/>
      <c r="Y44" s="1337"/>
    </row>
    <row r="45" spans="2:25" s="820" customFormat="1" x14ac:dyDescent="0.25">
      <c r="B45" s="1337"/>
      <c r="C45" s="1337"/>
      <c r="D45" s="1337"/>
      <c r="E45" s="1337"/>
      <c r="F45" s="1337"/>
      <c r="G45" s="1337"/>
      <c r="H45" s="1337"/>
      <c r="I45" s="1337"/>
      <c r="J45" s="1337"/>
      <c r="K45" s="1337"/>
      <c r="L45" s="1337"/>
      <c r="M45" s="1337"/>
      <c r="N45" s="1337"/>
      <c r="O45" s="1337"/>
      <c r="P45" s="1337"/>
      <c r="Q45" s="1337"/>
      <c r="R45" s="1337"/>
      <c r="S45" s="1337"/>
      <c r="T45" s="1338"/>
      <c r="U45" s="1338"/>
      <c r="V45" s="1337"/>
      <c r="W45" s="1337"/>
      <c r="X45" s="1337"/>
      <c r="Y45" s="1337"/>
    </row>
    <row r="46" spans="2:25" s="820" customFormat="1" x14ac:dyDescent="0.25">
      <c r="B46" s="1337"/>
      <c r="C46" s="1337"/>
      <c r="D46" s="1337"/>
      <c r="E46" s="1337"/>
      <c r="F46" s="1337"/>
      <c r="G46" s="1337"/>
      <c r="H46" s="1337"/>
      <c r="I46" s="1337"/>
      <c r="J46" s="1337"/>
      <c r="K46" s="1337"/>
      <c r="L46" s="1337"/>
      <c r="M46" s="1337"/>
      <c r="N46" s="1337"/>
      <c r="O46" s="1337"/>
      <c r="P46" s="1337"/>
      <c r="Q46" s="1337"/>
      <c r="R46" s="1337"/>
      <c r="S46" s="1337"/>
      <c r="T46" s="1338"/>
      <c r="U46" s="918"/>
    </row>
    <row r="47" spans="2:25" s="820" customFormat="1" x14ac:dyDescent="0.25">
      <c r="B47" s="1337"/>
      <c r="C47" s="1337"/>
      <c r="D47" s="1337"/>
      <c r="E47" s="1337"/>
      <c r="F47" s="1337"/>
      <c r="G47" s="1337"/>
      <c r="H47" s="1337"/>
      <c r="I47" s="1337"/>
      <c r="J47" s="1337"/>
      <c r="K47" s="1337"/>
      <c r="L47" s="1337"/>
      <c r="M47" s="1337"/>
      <c r="N47" s="1337"/>
      <c r="O47" s="1337"/>
      <c r="P47" s="1337"/>
      <c r="Q47" s="1337"/>
      <c r="R47" s="1337"/>
      <c r="S47" s="1337"/>
      <c r="T47" s="1338"/>
      <c r="U47" s="918"/>
    </row>
    <row r="48" spans="2:25" s="820" customFormat="1" x14ac:dyDescent="0.25">
      <c r="B48" s="1337"/>
      <c r="C48" s="1337"/>
      <c r="D48" s="1337"/>
      <c r="E48" s="1337"/>
      <c r="F48" s="1337"/>
      <c r="G48" s="1337"/>
      <c r="H48" s="1337"/>
      <c r="I48" s="1337"/>
      <c r="J48" s="1337"/>
      <c r="K48" s="1337"/>
      <c r="L48" s="1337"/>
      <c r="M48" s="1337"/>
      <c r="N48" s="1337"/>
      <c r="O48" s="1337"/>
      <c r="P48" s="1337"/>
      <c r="Q48" s="1337"/>
      <c r="R48" s="1337"/>
      <c r="T48" s="918"/>
      <c r="U48" s="918"/>
    </row>
    <row r="49" spans="2:25" x14ac:dyDescent="0.25">
      <c r="B49" s="1337"/>
      <c r="C49" s="1337"/>
      <c r="D49" s="1337"/>
      <c r="E49" s="1337"/>
      <c r="F49" s="1337"/>
      <c r="G49" s="1337"/>
      <c r="H49" s="1337"/>
      <c r="I49" s="1337"/>
      <c r="J49" s="1337"/>
      <c r="K49" s="1337"/>
      <c r="L49" s="1337"/>
      <c r="M49" s="1337"/>
      <c r="N49" s="1337"/>
      <c r="O49" s="1337"/>
      <c r="P49" s="1337"/>
      <c r="Q49" s="1337"/>
      <c r="R49" s="1337"/>
      <c r="T49" s="732"/>
      <c r="U49" s="732"/>
      <c r="X49" s="615"/>
      <c r="Y49" s="615"/>
    </row>
    <row r="50" spans="2:25" x14ac:dyDescent="0.25">
      <c r="B50" s="1337"/>
      <c r="C50" s="1337"/>
      <c r="D50" s="1337"/>
      <c r="E50" s="1337"/>
      <c r="F50" s="1337"/>
      <c r="G50" s="1337"/>
      <c r="H50" s="1337"/>
      <c r="I50" s="1337"/>
      <c r="J50" s="1337"/>
      <c r="K50" s="1337"/>
      <c r="L50" s="1337"/>
      <c r="M50" s="1337"/>
      <c r="N50" s="1337"/>
      <c r="O50" s="1337"/>
      <c r="P50" s="1337"/>
      <c r="Q50" s="1337"/>
      <c r="R50" s="1337"/>
      <c r="T50" s="732"/>
      <c r="U50" s="732"/>
      <c r="X50" s="615"/>
      <c r="Y50" s="615"/>
    </row>
    <row r="51" spans="2:25" x14ac:dyDescent="0.25">
      <c r="B51" s="1337"/>
      <c r="C51" s="1337"/>
      <c r="D51" s="1337"/>
      <c r="E51" s="1337"/>
      <c r="F51" s="1337"/>
      <c r="G51" s="1337"/>
      <c r="H51" s="1337"/>
      <c r="I51" s="1337"/>
      <c r="J51" s="1337"/>
      <c r="K51" s="1337"/>
      <c r="L51" s="1337"/>
      <c r="M51" s="1337"/>
      <c r="N51" s="1337"/>
      <c r="O51" s="1337"/>
      <c r="P51" s="1337"/>
      <c r="Q51" s="1337"/>
      <c r="R51" s="1337"/>
      <c r="T51" s="732"/>
      <c r="U51" s="732"/>
      <c r="X51" s="615"/>
      <c r="Y51" s="615"/>
    </row>
    <row r="52" spans="2:25" x14ac:dyDescent="0.25">
      <c r="B52" s="1337"/>
      <c r="C52" s="1337"/>
      <c r="D52" s="1337"/>
      <c r="E52" s="1337"/>
      <c r="F52" s="1337"/>
      <c r="G52" s="1337"/>
      <c r="H52" s="1337"/>
      <c r="I52" s="1337"/>
      <c r="J52" s="1337"/>
      <c r="K52" s="1337"/>
      <c r="L52" s="1337"/>
      <c r="M52" s="1337"/>
      <c r="N52" s="1337"/>
      <c r="O52" s="1337"/>
      <c r="P52" s="1337"/>
      <c r="Q52" s="1337"/>
      <c r="R52" s="1337"/>
      <c r="T52" s="732"/>
      <c r="U52" s="732"/>
      <c r="X52" s="615"/>
      <c r="Y52" s="615"/>
    </row>
    <row r="53" spans="2:25" x14ac:dyDescent="0.25">
      <c r="B53" s="1337"/>
      <c r="C53" s="1337"/>
      <c r="D53" s="1337"/>
      <c r="E53" s="1337"/>
      <c r="F53" s="1337"/>
      <c r="G53" s="1337"/>
      <c r="H53" s="1337"/>
      <c r="I53" s="1337"/>
      <c r="J53" s="1337"/>
      <c r="K53" s="1337"/>
      <c r="L53" s="1337"/>
      <c r="M53" s="1337"/>
      <c r="N53" s="1337"/>
      <c r="O53" s="1337"/>
      <c r="P53" s="1337"/>
      <c r="Q53" s="1337"/>
      <c r="R53" s="1337"/>
      <c r="T53" s="732"/>
      <c r="U53" s="732"/>
      <c r="X53" s="615"/>
      <c r="Y53" s="615"/>
    </row>
    <row r="54" spans="2:25" x14ac:dyDescent="0.25">
      <c r="B54" s="1337"/>
      <c r="C54" s="1337"/>
      <c r="D54" s="1337"/>
      <c r="E54" s="1337"/>
      <c r="F54" s="1337"/>
      <c r="G54" s="1337"/>
      <c r="H54" s="1337"/>
      <c r="I54" s="1337"/>
      <c r="J54" s="1337"/>
      <c r="K54" s="1337"/>
      <c r="L54" s="1337"/>
      <c r="M54" s="1337"/>
      <c r="N54" s="1337"/>
      <c r="O54" s="1337"/>
      <c r="P54" s="1337"/>
      <c r="Q54" s="1337"/>
      <c r="R54" s="1337"/>
      <c r="T54" s="732"/>
      <c r="U54" s="732"/>
      <c r="X54" s="615"/>
      <c r="Y54" s="615"/>
    </row>
    <row r="55" spans="2:25" x14ac:dyDescent="0.25">
      <c r="B55" s="1337"/>
      <c r="C55" s="1337"/>
      <c r="D55" s="1337"/>
      <c r="E55" s="1337"/>
      <c r="F55" s="1337"/>
      <c r="G55" s="1337"/>
      <c r="H55" s="1337"/>
      <c r="I55" s="1337"/>
      <c r="J55" s="1337"/>
      <c r="K55" s="1337"/>
      <c r="L55" s="1337"/>
      <c r="M55" s="1337"/>
      <c r="N55" s="1337"/>
      <c r="O55" s="1337"/>
      <c r="P55" s="1337"/>
      <c r="Q55" s="1337"/>
      <c r="R55" s="1337"/>
      <c r="T55" s="732"/>
      <c r="U55" s="732"/>
      <c r="X55" s="615"/>
      <c r="Y55" s="615"/>
    </row>
    <row r="56" spans="2:25" x14ac:dyDescent="0.25">
      <c r="B56" s="1337"/>
      <c r="C56" s="1337"/>
      <c r="D56" s="1337"/>
      <c r="E56" s="1337"/>
      <c r="F56" s="1337"/>
      <c r="G56" s="1337"/>
      <c r="H56" s="1337"/>
      <c r="I56" s="1337"/>
      <c r="J56" s="1337"/>
      <c r="K56" s="1337"/>
      <c r="L56" s="1337"/>
      <c r="M56" s="1337"/>
      <c r="N56" s="1337"/>
      <c r="O56" s="1337"/>
      <c r="P56" s="1337"/>
      <c r="Q56" s="1337"/>
      <c r="R56" s="1337"/>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60" t="s">
        <v>417</v>
      </c>
      <c r="C3" s="1560"/>
      <c r="D3" s="1560"/>
      <c r="E3" s="1560"/>
      <c r="F3" s="1560"/>
      <c r="G3" s="1560"/>
      <c r="H3" s="1560"/>
      <c r="I3" s="1560"/>
      <c r="J3" s="1560"/>
      <c r="K3" s="1560"/>
      <c r="L3" s="1560"/>
      <c r="M3" s="1560"/>
      <c r="N3" s="1560"/>
      <c r="O3" s="1560"/>
      <c r="P3" s="1560"/>
      <c r="Q3" s="1560"/>
      <c r="R3" s="1560"/>
      <c r="S3" s="1560"/>
      <c r="T3" s="1560"/>
      <c r="U3" s="1560"/>
      <c r="V3" s="1560"/>
      <c r="W3" s="1560"/>
      <c r="X3" s="1560"/>
      <c r="Y3" s="7"/>
    </row>
    <row r="4" spans="2:25" s="4" customFormat="1" ht="14.25" customHeight="1" x14ac:dyDescent="0.25">
      <c r="B4" s="1481" t="str">
        <f>porsaad!$B$6</f>
        <v>Situación a 28 de febrero de 2026</v>
      </c>
      <c r="C4" s="1481"/>
      <c r="D4" s="1481"/>
      <c r="E4" s="1481"/>
      <c r="F4" s="1481"/>
      <c r="G4" s="1481"/>
      <c r="H4" s="1481"/>
      <c r="I4" s="1481"/>
      <c r="J4" s="1481"/>
      <c r="K4" s="1481"/>
      <c r="L4" s="1481"/>
      <c r="M4" s="1481"/>
      <c r="N4" s="1481"/>
      <c r="O4" s="1481"/>
      <c r="P4" s="1481"/>
      <c r="Q4" s="1481"/>
      <c r="R4" s="1481"/>
      <c r="S4" s="1481"/>
      <c r="T4" s="1481"/>
      <c r="U4" s="1481"/>
      <c r="V4" s="1481"/>
      <c r="W4" s="1481"/>
      <c r="X4" s="216"/>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63" t="s">
        <v>52</v>
      </c>
      <c r="G6" s="1563"/>
      <c r="H6" s="1563"/>
      <c r="I6" s="1563"/>
      <c r="J6" s="1563"/>
      <c r="K6" s="1563"/>
      <c r="L6" s="1563"/>
      <c r="M6" s="1563"/>
      <c r="N6" s="1563"/>
      <c r="O6" s="1563"/>
      <c r="P6" s="1563"/>
      <c r="Q6" s="1563"/>
      <c r="R6" s="1563"/>
      <c r="S6" s="1563"/>
      <c r="T6" s="1563"/>
      <c r="U6" s="1563"/>
      <c r="V6" s="1563"/>
      <c r="W6" s="1563"/>
      <c r="X6" s="154"/>
      <c r="Y6" s="154"/>
    </row>
    <row r="7" spans="2:25" s="133" customFormat="1" ht="64.5" customHeight="1" x14ac:dyDescent="0.25">
      <c r="B7" s="1564" t="s">
        <v>12</v>
      </c>
      <c r="C7" s="155"/>
      <c r="D7" s="156" t="s">
        <v>53</v>
      </c>
      <c r="E7" s="155"/>
      <c r="F7" s="1565" t="s">
        <v>167</v>
      </c>
      <c r="G7" s="1565"/>
      <c r="H7" s="1565" t="s">
        <v>59</v>
      </c>
      <c r="I7" s="1565"/>
      <c r="J7" s="1565" t="s">
        <v>60</v>
      </c>
      <c r="K7" s="1565"/>
      <c r="L7" s="1565" t="s">
        <v>152</v>
      </c>
      <c r="M7" s="1565"/>
      <c r="N7" s="1565" t="s">
        <v>0</v>
      </c>
      <c r="O7" s="1565"/>
      <c r="P7" s="156"/>
      <c r="Q7" s="156" t="s">
        <v>62</v>
      </c>
    </row>
    <row r="8" spans="2:25" s="155" customFormat="1" ht="20.25" customHeight="1" x14ac:dyDescent="0.25">
      <c r="B8" s="1564"/>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'41bbenpreGII'!D10</f>
        <v>144710</v>
      </c>
      <c r="F10" s="164">
        <f>'41bbenpreGII'!F10+'41bbenpreGII'!H10+'41bbenpreGII'!J10+'41bbenpreGII'!L10+'41bbenpreGII'!N10</f>
        <v>176474</v>
      </c>
      <c r="G10" s="165">
        <f t="shared" ref="G10:G27" si="0">F10*100/$N10</f>
        <v>79.680868355939239</v>
      </c>
      <c r="H10" s="164">
        <f>'41bbenpreGII'!P10</f>
        <v>1893</v>
      </c>
      <c r="I10" s="165">
        <f t="shared" ref="I10:I27" si="1">H10*100/$N10</f>
        <v>0.85472015026458847</v>
      </c>
      <c r="J10" s="164">
        <f>'41bbenpreGII'!R10</f>
        <v>43105</v>
      </c>
      <c r="K10" s="165">
        <f t="shared" ref="K10:K27" si="2">J10*100/$N10</f>
        <v>19.462605429030685</v>
      </c>
      <c r="L10" s="164">
        <f>'41bbenpreGII'!T10</f>
        <v>4</v>
      </c>
      <c r="M10" s="165">
        <f t="shared" ref="M10:M27" si="3">L10*100/$N10</f>
        <v>1.8060647654824901E-3</v>
      </c>
      <c r="N10" s="164">
        <f>F10+H10+J10+L10</f>
        <v>221476</v>
      </c>
      <c r="O10" s="165">
        <f>G10+I10+K10+M10</f>
        <v>100</v>
      </c>
      <c r="P10" s="166"/>
      <c r="Q10" s="166">
        <f t="shared" ref="Q10:Q27" si="4">N10/D10</f>
        <v>1.5304816529610945</v>
      </c>
    </row>
    <row r="11" spans="2:25" s="162" customFormat="1" ht="18" customHeight="1" x14ac:dyDescent="0.25">
      <c r="B11" s="146" t="s">
        <v>7</v>
      </c>
      <c r="C11" s="159"/>
      <c r="D11" s="163">
        <f>'41bbenpreGII'!D11</f>
        <v>17526</v>
      </c>
      <c r="F11" s="164">
        <f>'41bbenpreGII'!F11+'41bbenpreGII'!H11+'41bbenpreGII'!J11+'41bbenpreGII'!L11+'41bbenpreGII'!N11</f>
        <v>9219</v>
      </c>
      <c r="G11" s="165">
        <f t="shared" si="0"/>
        <v>40.044305446963776</v>
      </c>
      <c r="H11" s="164">
        <f>'41bbenpreGII'!P11</f>
        <v>4103</v>
      </c>
      <c r="I11" s="165">
        <f t="shared" si="1"/>
        <v>17.822083224741551</v>
      </c>
      <c r="J11" s="164">
        <f>'41bbenpreGII'!R11</f>
        <v>9700</v>
      </c>
      <c r="K11" s="165">
        <f t="shared" si="2"/>
        <v>42.133611328294677</v>
      </c>
      <c r="L11" s="164">
        <f>'41bbenpreGII'!T11</f>
        <v>0</v>
      </c>
      <c r="M11" s="165">
        <f t="shared" si="3"/>
        <v>0</v>
      </c>
      <c r="N11" s="164">
        <f t="shared" ref="N11:O27" si="5">F11+H11+J11+L11</f>
        <v>23022</v>
      </c>
      <c r="O11" s="165">
        <f t="shared" si="5"/>
        <v>100</v>
      </c>
      <c r="P11" s="166"/>
      <c r="Q11" s="166">
        <f t="shared" si="4"/>
        <v>1.3135912358781239</v>
      </c>
    </row>
    <row r="12" spans="2:25" s="162" customFormat="1" ht="22.5" customHeight="1" x14ac:dyDescent="0.25">
      <c r="B12" s="146" t="s">
        <v>37</v>
      </c>
      <c r="C12" s="159"/>
      <c r="D12" s="163">
        <f>'41bbenpreGII'!D12</f>
        <v>10988</v>
      </c>
      <c r="F12" s="164">
        <f>'41bbenpreGII'!F12+'41bbenpreGII'!H12+'41bbenpreGII'!J12+'41bbenpreGII'!L12+'41bbenpreGII'!N12</f>
        <v>9495</v>
      </c>
      <c r="G12" s="165">
        <f t="shared" si="0"/>
        <v>59.954536844099259</v>
      </c>
      <c r="H12" s="164">
        <f>'41bbenpreGII'!P12</f>
        <v>1857</v>
      </c>
      <c r="I12" s="165">
        <f t="shared" si="1"/>
        <v>11.725705626065542</v>
      </c>
      <c r="J12" s="164">
        <f>'41bbenpreGII'!R12</f>
        <v>4479</v>
      </c>
      <c r="K12" s="165">
        <f t="shared" si="2"/>
        <v>28.281871566584581</v>
      </c>
      <c r="L12" s="164">
        <f>'41bbenpreGII'!T12</f>
        <v>6</v>
      </c>
      <c r="M12" s="165">
        <f t="shared" si="3"/>
        <v>3.7885963250615648E-2</v>
      </c>
      <c r="N12" s="164">
        <f t="shared" si="5"/>
        <v>15837</v>
      </c>
      <c r="O12" s="165">
        <f t="shared" si="5"/>
        <v>100</v>
      </c>
      <c r="P12" s="166"/>
      <c r="Q12" s="166">
        <f t="shared" si="4"/>
        <v>1.4412995995631599</v>
      </c>
    </row>
    <row r="13" spans="2:25" s="162" customFormat="1" ht="18" customHeight="1" x14ac:dyDescent="0.25">
      <c r="B13" s="146" t="s">
        <v>38</v>
      </c>
      <c r="C13" s="159"/>
      <c r="D13" s="163">
        <f>'41bbenpreGII'!D13</f>
        <v>10975</v>
      </c>
      <c r="F13" s="164">
        <f>'41bbenpreGII'!F13+'41bbenpreGII'!H13+'41bbenpreGII'!J13+'41bbenpreGII'!L13+'41bbenpreGII'!N13</f>
        <v>9609</v>
      </c>
      <c r="G13" s="165">
        <f t="shared" si="0"/>
        <v>52.04181109185442</v>
      </c>
      <c r="H13" s="164">
        <f>'41bbenpreGII'!P13</f>
        <v>363</v>
      </c>
      <c r="I13" s="165">
        <f t="shared" si="1"/>
        <v>1.9659878682842287</v>
      </c>
      <c r="J13" s="164">
        <f>'41bbenpreGII'!R13</f>
        <v>8492</v>
      </c>
      <c r="K13" s="165">
        <f t="shared" si="2"/>
        <v>45.992201039861349</v>
      </c>
      <c r="L13" s="164">
        <f>'41bbenpreGII'!T13</f>
        <v>0</v>
      </c>
      <c r="M13" s="165">
        <f t="shared" si="3"/>
        <v>0</v>
      </c>
      <c r="N13" s="164">
        <f t="shared" si="5"/>
        <v>18464</v>
      </c>
      <c r="O13" s="165">
        <f t="shared" si="5"/>
        <v>100</v>
      </c>
      <c r="P13" s="166"/>
      <c r="Q13" s="166">
        <f t="shared" si="4"/>
        <v>1.682369020501139</v>
      </c>
    </row>
    <row r="14" spans="2:25" s="162" customFormat="1" ht="18" customHeight="1" x14ac:dyDescent="0.25">
      <c r="B14" s="146" t="s">
        <v>6</v>
      </c>
      <c r="C14" s="159"/>
      <c r="D14" s="163">
        <f>'41bbenpreGII'!D14</f>
        <v>24772</v>
      </c>
      <c r="F14" s="164">
        <f>'41bbenpreGII'!F14+'41bbenpreGII'!H14+'41bbenpreGII'!J14+'41bbenpreGII'!L14+'41bbenpreGII'!N14</f>
        <v>7327</v>
      </c>
      <c r="G14" s="165">
        <f t="shared" si="0"/>
        <v>24.805335500033856</v>
      </c>
      <c r="H14" s="164">
        <f>'41bbenpreGII'!P14</f>
        <v>11157</v>
      </c>
      <c r="I14" s="165">
        <f t="shared" si="1"/>
        <v>37.771683932561444</v>
      </c>
      <c r="J14" s="164">
        <f>'41bbenpreGII'!R14</f>
        <v>10986</v>
      </c>
      <c r="K14" s="165">
        <f t="shared" si="2"/>
        <v>37.192768637009955</v>
      </c>
      <c r="L14" s="164">
        <f>'41bbenpreGII'!T14</f>
        <v>68</v>
      </c>
      <c r="M14" s="165">
        <f t="shared" si="3"/>
        <v>0.23021193039474575</v>
      </c>
      <c r="N14" s="164">
        <f t="shared" si="5"/>
        <v>29538</v>
      </c>
      <c r="O14" s="165">
        <f t="shared" si="5"/>
        <v>100</v>
      </c>
      <c r="P14" s="166"/>
      <c r="Q14" s="166">
        <f t="shared" si="4"/>
        <v>1.1923946391086711</v>
      </c>
    </row>
    <row r="15" spans="2:25" s="162" customFormat="1" ht="18" customHeight="1" x14ac:dyDescent="0.25">
      <c r="B15" s="146" t="s">
        <v>5</v>
      </c>
      <c r="C15" s="159"/>
      <c r="D15" s="163">
        <f>'41bbenpreGII'!D15</f>
        <v>7736</v>
      </c>
      <c r="F15" s="164">
        <f>'41bbenpreGII'!F15+'41bbenpreGII'!H15+'41bbenpreGII'!J15+'41bbenpreGII'!L15+'41bbenpreGII'!N15</f>
        <v>8896</v>
      </c>
      <c r="G15" s="165">
        <f t="shared" si="0"/>
        <v>69.630557294927996</v>
      </c>
      <c r="H15" s="164">
        <f>'41bbenpreGII'!P15</f>
        <v>310</v>
      </c>
      <c r="I15" s="165">
        <f t="shared" si="1"/>
        <v>2.4264245460237945</v>
      </c>
      <c r="J15" s="164">
        <f>'41bbenpreGII'!R15</f>
        <v>3570</v>
      </c>
      <c r="K15" s="165">
        <f t="shared" si="2"/>
        <v>27.943018159048215</v>
      </c>
      <c r="L15" s="164">
        <f>'41bbenpreGII'!T15</f>
        <v>0</v>
      </c>
      <c r="M15" s="165">
        <f t="shared" si="3"/>
        <v>0</v>
      </c>
      <c r="N15" s="164">
        <f t="shared" si="5"/>
        <v>12776</v>
      </c>
      <c r="O15" s="165">
        <f t="shared" si="5"/>
        <v>100</v>
      </c>
      <c r="P15" s="166"/>
      <c r="Q15" s="166">
        <f t="shared" si="4"/>
        <v>1.6514994829369183</v>
      </c>
    </row>
    <row r="16" spans="2:25" s="162" customFormat="1" ht="18" customHeight="1" x14ac:dyDescent="0.25">
      <c r="B16" s="146" t="s">
        <v>4</v>
      </c>
      <c r="C16" s="159"/>
      <c r="D16" s="163">
        <f>'41bbenpreGII'!D16</f>
        <v>41974</v>
      </c>
      <c r="F16" s="164">
        <f>'41bbenpreGII'!F16+'41bbenpreGII'!H16+'41bbenpreGII'!J16+'41bbenpreGII'!L16+'41bbenpreGII'!N16</f>
        <v>28746</v>
      </c>
      <c r="G16" s="165">
        <f t="shared" si="0"/>
        <v>48.272850929486644</v>
      </c>
      <c r="H16" s="164">
        <f>'41bbenpreGII'!P16</f>
        <v>15473</v>
      </c>
      <c r="I16" s="165">
        <f t="shared" si="1"/>
        <v>25.983643721976858</v>
      </c>
      <c r="J16" s="164">
        <f>'41bbenpreGII'!R16</f>
        <v>14331</v>
      </c>
      <c r="K16" s="165">
        <f t="shared" si="2"/>
        <v>24.065895313103496</v>
      </c>
      <c r="L16" s="164">
        <f>'41bbenpreGII'!T16</f>
        <v>999</v>
      </c>
      <c r="M16" s="165">
        <f t="shared" si="3"/>
        <v>1.6776100354330048</v>
      </c>
      <c r="N16" s="164">
        <f t="shared" si="5"/>
        <v>59549</v>
      </c>
      <c r="O16" s="165">
        <f t="shared" si="5"/>
        <v>100</v>
      </c>
      <c r="P16" s="166"/>
      <c r="Q16" s="166">
        <f t="shared" si="4"/>
        <v>1.4187115833611283</v>
      </c>
    </row>
    <row r="17" spans="2:25" s="162" customFormat="1" ht="18" customHeight="1" x14ac:dyDescent="0.25">
      <c r="B17" s="146" t="s">
        <v>40</v>
      </c>
      <c r="C17" s="159"/>
      <c r="D17" s="163">
        <f>'41bbenpreGII'!D17</f>
        <v>26279</v>
      </c>
      <c r="F17" s="164">
        <f>'41bbenpreGII'!F17+'41bbenpreGII'!H17+'41bbenpreGII'!J17+'41bbenpreGII'!L17+'41bbenpreGII'!N17</f>
        <v>24402</v>
      </c>
      <c r="G17" s="165">
        <f t="shared" si="0"/>
        <v>63.909695668115866</v>
      </c>
      <c r="H17" s="164">
        <f>'41bbenpreGII'!P17</f>
        <v>4668</v>
      </c>
      <c r="I17" s="165">
        <f t="shared" si="1"/>
        <v>12.225656068304437</v>
      </c>
      <c r="J17" s="164">
        <f>'41bbenpreGII'!R17</f>
        <v>9107</v>
      </c>
      <c r="K17" s="165">
        <f t="shared" si="2"/>
        <v>23.85155308784244</v>
      </c>
      <c r="L17" s="164">
        <f>'41bbenpreGII'!T17</f>
        <v>5</v>
      </c>
      <c r="M17" s="165">
        <f t="shared" si="3"/>
        <v>1.3095175737258394E-2</v>
      </c>
      <c r="N17" s="164">
        <f t="shared" si="5"/>
        <v>38182</v>
      </c>
      <c r="O17" s="165">
        <f t="shared" si="5"/>
        <v>100.00000000000001</v>
      </c>
      <c r="P17" s="166"/>
      <c r="Q17" s="166">
        <f t="shared" si="4"/>
        <v>1.4529472202138589</v>
      </c>
    </row>
    <row r="18" spans="2:25" s="162" customFormat="1" ht="18" customHeight="1" x14ac:dyDescent="0.25">
      <c r="B18" s="146" t="s">
        <v>41</v>
      </c>
      <c r="C18" s="159"/>
      <c r="D18" s="163">
        <f>'41bbenpreGII'!D18</f>
        <v>95978</v>
      </c>
      <c r="F18" s="164">
        <f>'41bbenpreGII'!F18+'41bbenpreGII'!H18+'41bbenpreGII'!J18+'41bbenpreGII'!L18+'41bbenpreGII'!N18</f>
        <v>55757</v>
      </c>
      <c r="G18" s="165">
        <f t="shared" si="0"/>
        <v>45.990464878418955</v>
      </c>
      <c r="H18" s="164">
        <f>'41bbenpreGII'!P18</f>
        <v>11813</v>
      </c>
      <c r="I18" s="165">
        <f t="shared" si="1"/>
        <v>9.7438054703223465</v>
      </c>
      <c r="J18" s="164">
        <f>'41bbenpreGII'!R18</f>
        <v>53649</v>
      </c>
      <c r="K18" s="165">
        <f t="shared" si="2"/>
        <v>44.251707413639515</v>
      </c>
      <c r="L18" s="164">
        <f>'41bbenpreGII'!T18</f>
        <v>17</v>
      </c>
      <c r="M18" s="165">
        <f t="shared" si="3"/>
        <v>1.4022237619189019E-2</v>
      </c>
      <c r="N18" s="164">
        <f t="shared" si="5"/>
        <v>121236</v>
      </c>
      <c r="O18" s="165">
        <f t="shared" si="5"/>
        <v>100.00000000000001</v>
      </c>
      <c r="P18" s="166"/>
      <c r="Q18" s="166">
        <f t="shared" si="4"/>
        <v>1.2631644751922315</v>
      </c>
    </row>
    <row r="19" spans="2:25" s="162" customFormat="1" ht="18" customHeight="1" x14ac:dyDescent="0.25">
      <c r="B19" s="146" t="s">
        <v>3</v>
      </c>
      <c r="C19" s="159"/>
      <c r="D19" s="163">
        <f>'41bbenpreGII'!D19</f>
        <v>67750</v>
      </c>
      <c r="F19" s="164">
        <f>'41bbenpreGII'!F19+'41bbenpreGII'!H19+'41bbenpreGII'!J19+'41bbenpreGII'!L19+'41bbenpreGII'!N19</f>
        <v>43996</v>
      </c>
      <c r="G19" s="165">
        <f t="shared" si="0"/>
        <v>42.90409088692769</v>
      </c>
      <c r="H19" s="164">
        <f>'41bbenpreGII'!P19</f>
        <v>10638</v>
      </c>
      <c r="I19" s="165">
        <f>H19*100/$N19</f>
        <v>10.373982154176215</v>
      </c>
      <c r="J19" s="164">
        <f>'41bbenpreGII'!R19</f>
        <v>47382</v>
      </c>
      <c r="K19" s="165">
        <f>J19*100/$N19</f>
        <v>46.206055877907261</v>
      </c>
      <c r="L19" s="164">
        <f>'41bbenpreGII'!T19</f>
        <v>529</v>
      </c>
      <c r="M19" s="165">
        <f t="shared" si="3"/>
        <v>0.51587108098883416</v>
      </c>
      <c r="N19" s="164">
        <f t="shared" si="5"/>
        <v>102545</v>
      </c>
      <c r="O19" s="165">
        <f t="shared" si="5"/>
        <v>100</v>
      </c>
      <c r="P19" s="166"/>
      <c r="Q19" s="166">
        <f t="shared" si="4"/>
        <v>1.513579335793358</v>
      </c>
    </row>
    <row r="20" spans="2:25" s="162" customFormat="1" ht="18" customHeight="1" x14ac:dyDescent="0.25">
      <c r="B20" s="146" t="s">
        <v>2</v>
      </c>
      <c r="C20" s="159"/>
      <c r="D20" s="163">
        <f>'41bbenpreGII'!D20</f>
        <v>12355</v>
      </c>
      <c r="F20" s="164">
        <f>'41bbenpreGII'!F20+'41bbenpreGII'!H20+'41bbenpreGII'!J20+'41bbenpreGII'!L20+'41bbenpreGII'!N20</f>
        <v>5382</v>
      </c>
      <c r="G20" s="165">
        <f t="shared" si="0"/>
        <v>36.642156862745097</v>
      </c>
      <c r="H20" s="164">
        <f>'41bbenpreGII'!P20</f>
        <v>6547</v>
      </c>
      <c r="I20" s="165">
        <f>H20*100/$N20</f>
        <v>44.573801742919393</v>
      </c>
      <c r="J20" s="164">
        <f>'41bbenpreGII'!R20</f>
        <v>2759</v>
      </c>
      <c r="K20" s="165">
        <f>J20*100/$N20</f>
        <v>18.78404139433551</v>
      </c>
      <c r="L20" s="164">
        <f>'41bbenpreGII'!T20</f>
        <v>0</v>
      </c>
      <c r="M20" s="165">
        <f t="shared" si="3"/>
        <v>0</v>
      </c>
      <c r="N20" s="164">
        <f t="shared" si="5"/>
        <v>14688</v>
      </c>
      <c r="O20" s="165">
        <f t="shared" si="5"/>
        <v>100</v>
      </c>
      <c r="P20" s="166"/>
      <c r="Q20" s="166">
        <f t="shared" si="4"/>
        <v>1.1888304330230677</v>
      </c>
    </row>
    <row r="21" spans="2:25" s="162" customFormat="1" ht="18" customHeight="1" x14ac:dyDescent="0.25">
      <c r="B21" s="146" t="s">
        <v>35</v>
      </c>
      <c r="C21" s="159"/>
      <c r="D21" s="163">
        <f>'41bbenpreGII'!D21</f>
        <v>31134</v>
      </c>
      <c r="F21" s="164">
        <f>'41bbenpreGII'!F21+'41bbenpreGII'!H21+'41bbenpreGII'!J21+'41bbenpreGII'!L21+'41bbenpreGII'!N21</f>
        <v>30623</v>
      </c>
      <c r="G21" s="165">
        <f t="shared" si="0"/>
        <v>61.949749150347955</v>
      </c>
      <c r="H21" s="164">
        <f>'41bbenpreGII'!P21</f>
        <v>6612</v>
      </c>
      <c r="I21" s="165">
        <f>H21*100/$N21</f>
        <v>13.375950801100501</v>
      </c>
      <c r="J21" s="164">
        <f>'41bbenpreGII'!R21</f>
        <v>12143</v>
      </c>
      <c r="K21" s="165">
        <f>J21*100/$N21</f>
        <v>24.565059071047095</v>
      </c>
      <c r="L21" s="164">
        <f>'41bbenpreGII'!T21</f>
        <v>54</v>
      </c>
      <c r="M21" s="165">
        <f t="shared" si="3"/>
        <v>0.10924097750445055</v>
      </c>
      <c r="N21" s="164">
        <f t="shared" si="5"/>
        <v>49432</v>
      </c>
      <c r="O21" s="165">
        <f t="shared" si="5"/>
        <v>100.00000000000001</v>
      </c>
      <c r="P21" s="166"/>
      <c r="Q21" s="166">
        <f t="shared" si="4"/>
        <v>1.587717607760005</v>
      </c>
    </row>
    <row r="22" spans="2:25" s="162" customFormat="1" ht="21" customHeight="1" x14ac:dyDescent="0.25">
      <c r="B22" s="146" t="s">
        <v>42</v>
      </c>
      <c r="C22" s="159"/>
      <c r="D22" s="163">
        <f>'41bbenpreGII'!D22</f>
        <v>80153</v>
      </c>
      <c r="F22" s="164">
        <f>'41bbenpreGII'!F22+'41bbenpreGII'!H22+'41bbenpreGII'!J22+'41bbenpreGII'!L22+'41bbenpreGII'!N22</f>
        <v>82634</v>
      </c>
      <c r="G22" s="165">
        <f t="shared" si="0"/>
        <v>70.070380734333924</v>
      </c>
      <c r="H22" s="164">
        <f>'41bbenpreGII'!P22</f>
        <v>11321</v>
      </c>
      <c r="I22" s="165">
        <f>H22*100/$N22</f>
        <v>9.5997625710167043</v>
      </c>
      <c r="J22" s="164">
        <f>'41bbenpreGII'!R22</f>
        <v>23953</v>
      </c>
      <c r="K22" s="165">
        <f>J22*100/$N22</f>
        <v>20.311201560247603</v>
      </c>
      <c r="L22" s="164">
        <f>'41bbenpreGII'!T22</f>
        <v>22</v>
      </c>
      <c r="M22" s="165">
        <f t="shared" si="3"/>
        <v>1.8655134401763758E-2</v>
      </c>
      <c r="N22" s="164">
        <f t="shared" si="5"/>
        <v>117930</v>
      </c>
      <c r="O22" s="165">
        <f t="shared" si="5"/>
        <v>100</v>
      </c>
      <c r="P22" s="166"/>
      <c r="Q22" s="166">
        <f t="shared" si="4"/>
        <v>1.4713111174878046</v>
      </c>
    </row>
    <row r="23" spans="2:25" s="162" customFormat="1" ht="18" customHeight="1" x14ac:dyDescent="0.25">
      <c r="B23" s="146" t="s">
        <v>43</v>
      </c>
      <c r="C23" s="159"/>
      <c r="D23" s="163">
        <f>'41bbenpreGII'!D23</f>
        <v>18527</v>
      </c>
      <c r="F23" s="164">
        <f>'41bbenpreGII'!F23+'41bbenpreGII'!H23+'41bbenpreGII'!J23+'41bbenpreGII'!L23+'41bbenpreGII'!N23</f>
        <v>12742</v>
      </c>
      <c r="G23" s="165">
        <f t="shared" si="0"/>
        <v>52.626796629770361</v>
      </c>
      <c r="H23" s="164">
        <f>'41bbenpreGII'!P23</f>
        <v>585</v>
      </c>
      <c r="I23" s="165">
        <f>H23*100/$N23</f>
        <v>2.4161572773831157</v>
      </c>
      <c r="J23" s="164">
        <f>'41bbenpreGII'!R23</f>
        <v>10884</v>
      </c>
      <c r="K23" s="165">
        <f>J23*100/$N23</f>
        <v>44.952915909466377</v>
      </c>
      <c r="L23" s="164">
        <f>'41bbenpreGII'!T23</f>
        <v>1</v>
      </c>
      <c r="M23" s="165">
        <f t="shared" si="3"/>
        <v>4.1301833801420784E-3</v>
      </c>
      <c r="N23" s="164">
        <f t="shared" si="5"/>
        <v>24212</v>
      </c>
      <c r="O23" s="165">
        <f t="shared" si="5"/>
        <v>100</v>
      </c>
      <c r="P23" s="166"/>
      <c r="Q23" s="166">
        <f t="shared" si="4"/>
        <v>1.3068494629459708</v>
      </c>
    </row>
    <row r="24" spans="2:25" s="162" customFormat="1" ht="22.5" customHeight="1" x14ac:dyDescent="0.25">
      <c r="B24" s="146" t="s">
        <v>44</v>
      </c>
      <c r="C24" s="159"/>
      <c r="D24" s="163">
        <f>'41bbenpreGII'!D24</f>
        <v>6607</v>
      </c>
      <c r="F24" s="164">
        <f>'41bbenpreGII'!F24+'41bbenpreGII'!H24+'41bbenpreGII'!J24+'41bbenpreGII'!L24+'41bbenpreGII'!N24</f>
        <v>4305</v>
      </c>
      <c r="G24" s="167">
        <f t="shared" si="0"/>
        <v>48.294817141575052</v>
      </c>
      <c r="H24" s="164">
        <f>'41bbenpreGII'!P24</f>
        <v>1426</v>
      </c>
      <c r="I24" s="165">
        <f t="shared" si="1"/>
        <v>15.997307606013013</v>
      </c>
      <c r="J24" s="164">
        <f>'41bbenpreGII'!R24</f>
        <v>3168</v>
      </c>
      <c r="K24" s="165">
        <f t="shared" si="2"/>
        <v>35.539600628225266</v>
      </c>
      <c r="L24" s="164">
        <f>'41bbenpreGII'!T24</f>
        <v>15</v>
      </c>
      <c r="M24" s="165">
        <f t="shared" si="3"/>
        <v>0.16827462418667266</v>
      </c>
      <c r="N24" s="163">
        <f t="shared" si="5"/>
        <v>8914</v>
      </c>
      <c r="O24" s="165">
        <f t="shared" si="5"/>
        <v>100.00000000000001</v>
      </c>
      <c r="P24" s="166"/>
      <c r="Q24" s="166">
        <f t="shared" si="4"/>
        <v>1.3491751172998334</v>
      </c>
    </row>
    <row r="25" spans="2:25" s="162" customFormat="1" ht="18" customHeight="1" x14ac:dyDescent="0.25">
      <c r="B25" s="146" t="s">
        <v>45</v>
      </c>
      <c r="C25" s="159"/>
      <c r="D25" s="163">
        <f>'41bbenpreGII'!D25</f>
        <v>24086</v>
      </c>
      <c r="F25" s="164">
        <f>'41bbenpreGII'!F25+'41bbenpreGII'!H25+'41bbenpreGII'!J25+'41bbenpreGII'!L25+'41bbenpreGII'!N25</f>
        <v>20010</v>
      </c>
      <c r="G25" s="167">
        <f t="shared" si="0"/>
        <v>55.680774689039154</v>
      </c>
      <c r="H25" s="164">
        <f>'41bbenpreGII'!P25</f>
        <v>713</v>
      </c>
      <c r="I25" s="165">
        <f t="shared" si="1"/>
        <v>1.9840276038623146</v>
      </c>
      <c r="J25" s="164">
        <f>'41bbenpreGII'!R25</f>
        <v>12428</v>
      </c>
      <c r="K25" s="165">
        <f t="shared" si="2"/>
        <v>34.582742020758552</v>
      </c>
      <c r="L25" s="164">
        <f>'41bbenpreGII'!T25</f>
        <v>2786</v>
      </c>
      <c r="M25" s="165">
        <f t="shared" si="3"/>
        <v>7.7524556863399843</v>
      </c>
      <c r="N25" s="163">
        <f t="shared" si="5"/>
        <v>35937</v>
      </c>
      <c r="O25" s="165">
        <f t="shared" si="5"/>
        <v>100.00000000000001</v>
      </c>
      <c r="P25" s="166"/>
      <c r="Q25" s="166">
        <f t="shared" si="4"/>
        <v>1.4920285643112181</v>
      </c>
    </row>
    <row r="26" spans="2:25" s="162" customFormat="1" ht="18" customHeight="1" x14ac:dyDescent="0.25">
      <c r="B26" s="146" t="s">
        <v>46</v>
      </c>
      <c r="C26" s="159"/>
      <c r="D26" s="163">
        <f>'41bbenpreGII'!D26</f>
        <v>4164</v>
      </c>
      <c r="F26" s="164">
        <f>'41bbenpreGII'!F26+'41bbenpreGII'!H26+'41bbenpreGII'!J26+'41bbenpreGII'!L26+'41bbenpreGII'!N26</f>
        <v>5362</v>
      </c>
      <c r="G26" s="167">
        <f t="shared" si="0"/>
        <v>80.81386586284853</v>
      </c>
      <c r="H26" s="164">
        <f>'41bbenpreGII'!P26</f>
        <v>520</v>
      </c>
      <c r="I26" s="165">
        <f t="shared" si="1"/>
        <v>7.8372268274302943</v>
      </c>
      <c r="J26" s="164">
        <f>'41bbenpreGII'!R26</f>
        <v>753</v>
      </c>
      <c r="K26" s="165">
        <f t="shared" si="2"/>
        <v>11.348907309721175</v>
      </c>
      <c r="L26" s="164">
        <f>'41bbenpreGII'!T26</f>
        <v>0</v>
      </c>
      <c r="M26" s="165">
        <f t="shared" si="3"/>
        <v>0</v>
      </c>
      <c r="N26" s="163">
        <f t="shared" si="5"/>
        <v>6635</v>
      </c>
      <c r="O26" s="165">
        <f t="shared" si="5"/>
        <v>100</v>
      </c>
      <c r="P26" s="166"/>
      <c r="Q26" s="166">
        <f t="shared" si="4"/>
        <v>1.5934197886647454</v>
      </c>
    </row>
    <row r="27" spans="2:25" s="162" customFormat="1" ht="18" customHeight="1" x14ac:dyDescent="0.25">
      <c r="B27" s="146" t="s">
        <v>1</v>
      </c>
      <c r="C27" s="159"/>
      <c r="D27" s="163">
        <f>'41bbenpreGII'!D27</f>
        <v>1467</v>
      </c>
      <c r="F27" s="164">
        <f>'41bbenpreGII'!F27+'41bbenpreGII'!H27+'41bbenpreGII'!J27+'41bbenpreGII'!L27+'41bbenpreGII'!N27</f>
        <v>1179</v>
      </c>
      <c r="G27" s="167">
        <f t="shared" si="0"/>
        <v>60.306905370843992</v>
      </c>
      <c r="H27" s="164">
        <f>'41bbenpreGII'!P27</f>
        <v>4</v>
      </c>
      <c r="I27" s="165">
        <f t="shared" si="1"/>
        <v>0.20460358056265984</v>
      </c>
      <c r="J27" s="164">
        <f>'41bbenpreGII'!R27</f>
        <v>772</v>
      </c>
      <c r="K27" s="165">
        <f t="shared" si="2"/>
        <v>39.488491048593353</v>
      </c>
      <c r="L27" s="164">
        <f>'41bbenpreGII'!T27</f>
        <v>0</v>
      </c>
      <c r="M27" s="165">
        <f t="shared" si="3"/>
        <v>0</v>
      </c>
      <c r="N27" s="164">
        <f t="shared" si="5"/>
        <v>1955</v>
      </c>
      <c r="O27" s="165">
        <f t="shared" si="5"/>
        <v>100</v>
      </c>
      <c r="P27" s="166"/>
      <c r="Q27" s="166">
        <f t="shared" si="4"/>
        <v>1.3326516700749829</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627181</v>
      </c>
      <c r="E30" s="174"/>
      <c r="F30" s="147">
        <f>SUM(F10:F27)</f>
        <v>536158</v>
      </c>
      <c r="G30" s="175">
        <f>F30*100/$N30</f>
        <v>59.41941289641904</v>
      </c>
      <c r="H30" s="147">
        <f>SUM(H10:H27)</f>
        <v>90003</v>
      </c>
      <c r="I30" s="175">
        <f>H30*100/$N30</f>
        <v>9.9745325424900919</v>
      </c>
      <c r="J30" s="147">
        <f>SUM(J10:J27)</f>
        <v>271661</v>
      </c>
      <c r="K30" s="175">
        <f>J30*100/$N30</f>
        <v>30.106679610961869</v>
      </c>
      <c r="L30" s="147">
        <f>SUM(L10:L28)</f>
        <v>4506</v>
      </c>
      <c r="M30" s="175">
        <f>L30*100/$N30</f>
        <v>0.49937495012899963</v>
      </c>
      <c r="N30" s="147">
        <f>F30+H30+J30+L30</f>
        <v>902328</v>
      </c>
      <c r="O30" s="175">
        <f>G30+I30+K30+M30</f>
        <v>99.999999999999986</v>
      </c>
      <c r="P30" s="176"/>
      <c r="Q30" s="176">
        <f>(N30/D30)</f>
        <v>1.4387042974835016</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48</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4" t="s">
        <v>416</v>
      </c>
      <c r="C3" s="1544"/>
      <c r="D3" s="1544"/>
      <c r="E3" s="1544"/>
      <c r="F3" s="1544"/>
      <c r="G3" s="1544"/>
      <c r="H3" s="1544"/>
      <c r="I3" s="1544"/>
      <c r="J3" s="1544"/>
      <c r="K3" s="1544"/>
      <c r="L3" s="1544"/>
      <c r="M3" s="1544"/>
      <c r="N3" s="1544"/>
      <c r="O3" s="1544"/>
      <c r="P3" s="1544"/>
      <c r="Q3" s="1544"/>
      <c r="R3" s="1544"/>
      <c r="S3" s="1544"/>
      <c r="T3" s="1544"/>
      <c r="U3" s="1544"/>
      <c r="V3" s="1544"/>
      <c r="W3" s="1544"/>
      <c r="X3" s="1544"/>
      <c r="Y3" s="821"/>
    </row>
    <row r="4" spans="2:30" s="621" customFormat="1" ht="14.25" customHeight="1" x14ac:dyDescent="0.25">
      <c r="B4" s="1481" t="str">
        <f>porsaad!$B$6</f>
        <v>Situación a 28 de febrero de 2026</v>
      </c>
      <c r="C4" s="1481"/>
      <c r="D4" s="1481"/>
      <c r="E4" s="1481"/>
      <c r="F4" s="1481"/>
      <c r="G4" s="1481"/>
      <c r="H4" s="1481"/>
      <c r="I4" s="1481"/>
      <c r="J4" s="1481"/>
      <c r="K4" s="1481"/>
      <c r="L4" s="1481"/>
      <c r="M4" s="1481"/>
      <c r="N4" s="1481"/>
      <c r="O4" s="1481"/>
      <c r="P4" s="1481"/>
      <c r="Q4" s="1481"/>
      <c r="R4" s="1481"/>
      <c r="S4" s="1481"/>
      <c r="T4" s="1481"/>
      <c r="U4" s="1481"/>
      <c r="V4" s="1481"/>
      <c r="W4" s="1481"/>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6" t="s">
        <v>52</v>
      </c>
      <c r="G6" s="1597"/>
      <c r="H6" s="1597"/>
      <c r="I6" s="1597"/>
      <c r="J6" s="1597"/>
      <c r="K6" s="1597"/>
      <c r="L6" s="1597"/>
      <c r="M6" s="1597"/>
      <c r="N6" s="1597"/>
      <c r="O6" s="1597"/>
      <c r="P6" s="1597"/>
      <c r="Q6" s="1597"/>
      <c r="R6" s="1597"/>
      <c r="S6" s="1597"/>
      <c r="T6" s="1597"/>
      <c r="U6" s="1597"/>
      <c r="V6" s="1597"/>
      <c r="W6" s="1598"/>
      <c r="X6" s="825"/>
      <c r="Y6" s="826"/>
    </row>
    <row r="7" spans="2:30" s="621" customFormat="1" ht="64.5" customHeight="1" x14ac:dyDescent="0.25">
      <c r="B7" s="1558" t="s">
        <v>12</v>
      </c>
      <c r="C7" s="625"/>
      <c r="D7" s="871" t="s">
        <v>249</v>
      </c>
      <c r="E7" s="625"/>
      <c r="F7" s="1599" t="s">
        <v>54</v>
      </c>
      <c r="G7" s="1600"/>
      <c r="H7" s="1601" t="s">
        <v>55</v>
      </c>
      <c r="I7" s="1602"/>
      <c r="J7" s="1603" t="s">
        <v>56</v>
      </c>
      <c r="K7" s="1604"/>
      <c r="L7" s="1603" t="s">
        <v>57</v>
      </c>
      <c r="M7" s="1605"/>
      <c r="N7" s="1604" t="s">
        <v>58</v>
      </c>
      <c r="O7" s="1604"/>
      <c r="P7" s="1603" t="s">
        <v>59</v>
      </c>
      <c r="Q7" s="1605"/>
      <c r="R7" s="1601" t="s">
        <v>60</v>
      </c>
      <c r="S7" s="1602"/>
      <c r="T7" s="1603" t="s">
        <v>61</v>
      </c>
      <c r="U7" s="1605"/>
      <c r="V7" s="1603" t="s">
        <v>0</v>
      </c>
      <c r="W7" s="1606"/>
      <c r="X7" s="627"/>
      <c r="Y7" s="855" t="s">
        <v>479</v>
      </c>
      <c r="AD7" s="827"/>
    </row>
    <row r="8" spans="2:30" s="626" customFormat="1" ht="20.25" customHeight="1" x14ac:dyDescent="0.25">
      <c r="B8" s="1559"/>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112497</v>
      </c>
      <c r="E10" s="633"/>
      <c r="F10" s="675">
        <v>473</v>
      </c>
      <c r="G10" s="676">
        <v>4.012173471975653</v>
      </c>
      <c r="H10" s="675">
        <v>75856</v>
      </c>
      <c r="I10" s="676">
        <v>61.699213796601569</v>
      </c>
      <c r="J10" s="675">
        <v>80864</v>
      </c>
      <c r="K10" s="676">
        <v>18.062389043875221</v>
      </c>
      <c r="L10" s="675">
        <v>1217</v>
      </c>
      <c r="M10" s="676">
        <v>0.90540197818919599</v>
      </c>
      <c r="N10" s="675">
        <v>85</v>
      </c>
      <c r="O10" s="676">
        <v>0.39817397920365205</v>
      </c>
      <c r="P10" s="675">
        <v>106</v>
      </c>
      <c r="Q10" s="676">
        <v>2.5361399949277198E-3</v>
      </c>
      <c r="R10" s="675">
        <v>26188</v>
      </c>
      <c r="S10" s="676">
        <v>14.920111590159777</v>
      </c>
      <c r="T10" s="675">
        <v>0</v>
      </c>
      <c r="U10" s="676">
        <v>0</v>
      </c>
      <c r="V10" s="831">
        <f>F10+H10+J10+L10+N10+P10+R10+T10</f>
        <v>184789</v>
      </c>
      <c r="W10" s="676">
        <f t="shared" ref="V10:W27" si="0">G10+I10+K10+M10+O10+Q10+S10+U10</f>
        <v>99.999999999999986</v>
      </c>
      <c r="X10" s="678"/>
      <c r="Y10" s="832">
        <f t="shared" ref="Y10:Y27" si="1">V10/D10</f>
        <v>1.642612691894006</v>
      </c>
    </row>
    <row r="11" spans="2:30" s="633" customFormat="1" ht="18" customHeight="1" x14ac:dyDescent="0.25">
      <c r="B11" s="682" t="s">
        <v>7</v>
      </c>
      <c r="D11" s="833">
        <v>17422</v>
      </c>
      <c r="F11" s="683">
        <v>1161</v>
      </c>
      <c r="G11" s="684">
        <v>9.5502617241747672</v>
      </c>
      <c r="H11" s="683">
        <v>5287</v>
      </c>
      <c r="I11" s="684">
        <v>13.652387565431043</v>
      </c>
      <c r="J11" s="683">
        <v>3583</v>
      </c>
      <c r="K11" s="684">
        <v>21.664352099134707</v>
      </c>
      <c r="L11" s="683">
        <v>638</v>
      </c>
      <c r="M11" s="684">
        <v>5.0849268240572592</v>
      </c>
      <c r="N11" s="683">
        <v>96</v>
      </c>
      <c r="O11" s="684">
        <v>1.6023929067407328</v>
      </c>
      <c r="P11" s="683">
        <v>1889</v>
      </c>
      <c r="Q11" s="684">
        <v>2.4676850763807288</v>
      </c>
      <c r="R11" s="683">
        <v>10943</v>
      </c>
      <c r="S11" s="684">
        <v>45.977993804080761</v>
      </c>
      <c r="T11" s="683">
        <v>0</v>
      </c>
      <c r="U11" s="684">
        <v>0</v>
      </c>
      <c r="V11" s="834">
        <f t="shared" si="0"/>
        <v>23597</v>
      </c>
      <c r="W11" s="684">
        <f t="shared" si="0"/>
        <v>100</v>
      </c>
      <c r="X11" s="678"/>
      <c r="Y11" s="835">
        <f t="shared" si="1"/>
        <v>1.3544369188382506</v>
      </c>
    </row>
    <row r="12" spans="2:30" s="633" customFormat="1" ht="22.5" customHeight="1" x14ac:dyDescent="0.25">
      <c r="B12" s="682" t="s">
        <v>37</v>
      </c>
      <c r="D12" s="833">
        <v>15330</v>
      </c>
      <c r="F12" s="685">
        <v>2443</v>
      </c>
      <c r="G12" s="684">
        <v>22.562277580071175</v>
      </c>
      <c r="H12" s="685">
        <v>5581</v>
      </c>
      <c r="I12" s="684">
        <v>8.1748856126080334</v>
      </c>
      <c r="J12" s="685">
        <v>5049</v>
      </c>
      <c r="K12" s="684">
        <v>24.789018810371125</v>
      </c>
      <c r="L12" s="685">
        <v>825</v>
      </c>
      <c r="M12" s="684">
        <v>8.8764616166751402</v>
      </c>
      <c r="N12" s="685">
        <v>265</v>
      </c>
      <c r="O12" s="684">
        <v>1.4234875444839858</v>
      </c>
      <c r="P12" s="685">
        <v>1638</v>
      </c>
      <c r="Q12" s="684">
        <v>5.2567361464158617</v>
      </c>
      <c r="R12" s="685">
        <v>6139</v>
      </c>
      <c r="S12" s="684">
        <v>28.917132689374682</v>
      </c>
      <c r="T12" s="685">
        <v>11</v>
      </c>
      <c r="U12" s="684">
        <v>0</v>
      </c>
      <c r="V12" s="834">
        <f t="shared" si="0"/>
        <v>21951</v>
      </c>
      <c r="W12" s="684">
        <f t="shared" si="0"/>
        <v>100.00000000000001</v>
      </c>
      <c r="X12" s="678"/>
      <c r="Y12" s="835">
        <f t="shared" si="1"/>
        <v>1.4318982387475538</v>
      </c>
    </row>
    <row r="13" spans="2:30" s="633" customFormat="1" ht="18" customHeight="1" x14ac:dyDescent="0.25">
      <c r="B13" s="682" t="s">
        <v>38</v>
      </c>
      <c r="D13" s="833">
        <v>14968</v>
      </c>
      <c r="F13" s="683">
        <v>2317</v>
      </c>
      <c r="G13" s="684">
        <v>21.067835441777071</v>
      </c>
      <c r="H13" s="683">
        <v>9976</v>
      </c>
      <c r="I13" s="684">
        <v>23.637812531128599</v>
      </c>
      <c r="J13" s="683">
        <v>986</v>
      </c>
      <c r="K13" s="684">
        <v>3.117840422352824</v>
      </c>
      <c r="L13" s="683">
        <v>219</v>
      </c>
      <c r="M13" s="684">
        <v>1.8926187867317461</v>
      </c>
      <c r="N13" s="683">
        <v>3</v>
      </c>
      <c r="O13" s="684">
        <v>0.28887339376431914</v>
      </c>
      <c r="P13" s="683">
        <v>49</v>
      </c>
      <c r="Q13" s="684">
        <v>0.29883454527343362</v>
      </c>
      <c r="R13" s="683">
        <v>12952</v>
      </c>
      <c r="S13" s="684">
        <v>49.696184878972012</v>
      </c>
      <c r="T13" s="683">
        <v>0</v>
      </c>
      <c r="U13" s="684">
        <v>0</v>
      </c>
      <c r="V13" s="834">
        <f t="shared" si="0"/>
        <v>26502</v>
      </c>
      <c r="W13" s="684">
        <f t="shared" si="0"/>
        <v>100</v>
      </c>
      <c r="X13" s="678"/>
      <c r="Y13" s="835">
        <f t="shared" si="1"/>
        <v>1.7705772314270443</v>
      </c>
    </row>
    <row r="14" spans="2:30" s="633" customFormat="1" ht="18" customHeight="1" x14ac:dyDescent="0.25">
      <c r="B14" s="682" t="s">
        <v>6</v>
      </c>
      <c r="D14" s="833">
        <v>20581</v>
      </c>
      <c r="F14" s="683">
        <v>659</v>
      </c>
      <c r="G14" s="684">
        <v>1.1223131063344112</v>
      </c>
      <c r="H14" s="683">
        <v>2179</v>
      </c>
      <c r="I14" s="684">
        <v>5.0218755944455014</v>
      </c>
      <c r="J14" s="683">
        <v>479</v>
      </c>
      <c r="K14" s="684">
        <v>0</v>
      </c>
      <c r="L14" s="683">
        <v>1934</v>
      </c>
      <c r="M14" s="684">
        <v>29.922008750237779</v>
      </c>
      <c r="N14" s="683">
        <v>128</v>
      </c>
      <c r="O14" s="684">
        <v>2.4538710291040515</v>
      </c>
      <c r="P14" s="683">
        <v>10708</v>
      </c>
      <c r="Q14" s="684">
        <v>21.742438653224273</v>
      </c>
      <c r="R14" s="683">
        <v>8324</v>
      </c>
      <c r="S14" s="684">
        <v>39.737492866653987</v>
      </c>
      <c r="T14" s="683">
        <v>14</v>
      </c>
      <c r="U14" s="684">
        <v>0</v>
      </c>
      <c r="V14" s="834">
        <f t="shared" si="0"/>
        <v>24425</v>
      </c>
      <c r="W14" s="684">
        <f t="shared" si="0"/>
        <v>100</v>
      </c>
      <c r="X14" s="678"/>
      <c r="Y14" s="835">
        <f t="shared" si="1"/>
        <v>1.1867742092220981</v>
      </c>
    </row>
    <row r="15" spans="2:30" s="633" customFormat="1" ht="18" customHeight="1" x14ac:dyDescent="0.25">
      <c r="B15" s="682" t="s">
        <v>5</v>
      </c>
      <c r="D15" s="833">
        <v>5122</v>
      </c>
      <c r="F15" s="685">
        <v>715</v>
      </c>
      <c r="G15" s="684">
        <v>0</v>
      </c>
      <c r="H15" s="685">
        <v>1903</v>
      </c>
      <c r="I15" s="684">
        <v>19.530493707647629</v>
      </c>
      <c r="J15" s="685">
        <v>394</v>
      </c>
      <c r="K15" s="684">
        <v>7.5750242013552755</v>
      </c>
      <c r="L15" s="685">
        <v>589</v>
      </c>
      <c r="M15" s="684">
        <v>11.302032913843176</v>
      </c>
      <c r="N15" s="685">
        <v>45</v>
      </c>
      <c r="O15" s="684">
        <v>2.1539206195546949</v>
      </c>
      <c r="P15" s="685">
        <v>14</v>
      </c>
      <c r="Q15" s="684">
        <v>0</v>
      </c>
      <c r="R15" s="685">
        <v>3776</v>
      </c>
      <c r="S15" s="684">
        <v>59.438528557599227</v>
      </c>
      <c r="T15" s="685">
        <v>0</v>
      </c>
      <c r="U15" s="684">
        <v>0</v>
      </c>
      <c r="V15" s="834">
        <f t="shared" si="0"/>
        <v>7436</v>
      </c>
      <c r="W15" s="684">
        <f t="shared" si="0"/>
        <v>100</v>
      </c>
      <c r="X15" s="678"/>
      <c r="Y15" s="835">
        <f t="shared" si="1"/>
        <v>1.4517766497461928</v>
      </c>
    </row>
    <row r="16" spans="2:30" s="742" customFormat="1" ht="18" customHeight="1" x14ac:dyDescent="0.25">
      <c r="B16" s="836" t="s">
        <v>4</v>
      </c>
      <c r="D16" s="837">
        <v>51431</v>
      </c>
      <c r="E16" s="820"/>
      <c r="F16" s="838">
        <v>3594</v>
      </c>
      <c r="G16" s="839">
        <v>7.7071171283070425</v>
      </c>
      <c r="H16" s="838">
        <v>20838</v>
      </c>
      <c r="I16" s="839">
        <v>15.824121227176748</v>
      </c>
      <c r="J16" s="838">
        <v>13212</v>
      </c>
      <c r="K16" s="839">
        <v>26.553637229329691</v>
      </c>
      <c r="L16" s="838">
        <v>3642</v>
      </c>
      <c r="M16" s="839">
        <v>6.8666418250320875</v>
      </c>
      <c r="N16" s="838">
        <v>4</v>
      </c>
      <c r="O16" s="839">
        <v>1.1427151906595454</v>
      </c>
      <c r="P16" s="838">
        <v>15147</v>
      </c>
      <c r="Q16" s="839">
        <v>25.539270483997846</v>
      </c>
      <c r="R16" s="838">
        <v>15553</v>
      </c>
      <c r="S16" s="839">
        <v>15.629528422970232</v>
      </c>
      <c r="T16" s="838">
        <v>1408</v>
      </c>
      <c r="U16" s="839">
        <v>0.73696849252680829</v>
      </c>
      <c r="V16" s="840">
        <f t="shared" si="0"/>
        <v>73398</v>
      </c>
      <c r="W16" s="839">
        <f t="shared" si="0"/>
        <v>100</v>
      </c>
      <c r="X16" s="841"/>
      <c r="Y16" s="835">
        <f t="shared" si="1"/>
        <v>1.4271159417471952</v>
      </c>
    </row>
    <row r="17" spans="2:25" s="742" customFormat="1" ht="18" customHeight="1" x14ac:dyDescent="0.25">
      <c r="B17" s="836" t="s">
        <v>40</v>
      </c>
      <c r="D17" s="837">
        <v>30480</v>
      </c>
      <c r="E17" s="820"/>
      <c r="F17" s="838">
        <v>6509</v>
      </c>
      <c r="G17" s="839">
        <v>13.305587605076644</v>
      </c>
      <c r="H17" s="838">
        <v>17983</v>
      </c>
      <c r="I17" s="839">
        <v>29.339047305093128</v>
      </c>
      <c r="J17" s="838">
        <v>7837</v>
      </c>
      <c r="K17" s="839">
        <v>36.084555793637712</v>
      </c>
      <c r="L17" s="838">
        <v>1132</v>
      </c>
      <c r="M17" s="839">
        <v>3.7127080929619254</v>
      </c>
      <c r="N17" s="838">
        <v>1621</v>
      </c>
      <c r="O17" s="839">
        <v>5.6576561727377612</v>
      </c>
      <c r="P17" s="838">
        <v>3595</v>
      </c>
      <c r="Q17" s="839">
        <v>8.2330641173561894</v>
      </c>
      <c r="R17" s="838">
        <v>5052</v>
      </c>
      <c r="S17" s="839">
        <v>3.6302950387341353</v>
      </c>
      <c r="T17" s="838">
        <v>1</v>
      </c>
      <c r="U17" s="839">
        <v>3.708587440250536E-2</v>
      </c>
      <c r="V17" s="840">
        <f t="shared" si="0"/>
        <v>43730</v>
      </c>
      <c r="W17" s="839">
        <f t="shared" si="0"/>
        <v>100</v>
      </c>
      <c r="X17" s="841"/>
      <c r="Y17" s="835">
        <f t="shared" si="1"/>
        <v>1.4347112860892388</v>
      </c>
    </row>
    <row r="18" spans="2:25" s="742" customFormat="1" ht="18" customHeight="1" x14ac:dyDescent="0.25">
      <c r="B18" s="836" t="s">
        <v>41</v>
      </c>
      <c r="D18" s="837">
        <v>107213</v>
      </c>
      <c r="E18" s="820"/>
      <c r="F18" s="838">
        <v>1</v>
      </c>
      <c r="G18" s="839">
        <v>0.11792867955081494</v>
      </c>
      <c r="H18" s="838">
        <v>23431</v>
      </c>
      <c r="I18" s="839">
        <v>17.203506178054706</v>
      </c>
      <c r="J18" s="838">
        <v>12968</v>
      </c>
      <c r="K18" s="839">
        <v>23.951842855634176</v>
      </c>
      <c r="L18" s="838">
        <v>3192</v>
      </c>
      <c r="M18" s="839">
        <v>4.6309008343014044</v>
      </c>
      <c r="N18" s="838">
        <v>3191</v>
      </c>
      <c r="O18" s="839">
        <v>4.7998732706727214</v>
      </c>
      <c r="P18" s="838">
        <v>4290</v>
      </c>
      <c r="Q18" s="839">
        <v>6.3575879184707995</v>
      </c>
      <c r="R18" s="838">
        <v>83649</v>
      </c>
      <c r="S18" s="839">
        <v>42.934840004224313</v>
      </c>
      <c r="T18" s="838">
        <v>8</v>
      </c>
      <c r="U18" s="839">
        <v>3.5202590910691028E-3</v>
      </c>
      <c r="V18" s="840">
        <f t="shared" si="0"/>
        <v>130730</v>
      </c>
      <c r="W18" s="839">
        <f t="shared" si="0"/>
        <v>100.00000000000001</v>
      </c>
      <c r="X18" s="841"/>
      <c r="Y18" s="835">
        <f t="shared" si="1"/>
        <v>1.2193483999141894</v>
      </c>
    </row>
    <row r="19" spans="2:25" s="742" customFormat="1" ht="18" customHeight="1" x14ac:dyDescent="0.25">
      <c r="B19" s="836" t="s">
        <v>3</v>
      </c>
      <c r="D19" s="837">
        <v>63912</v>
      </c>
      <c r="E19" s="820"/>
      <c r="F19" s="838">
        <v>1321</v>
      </c>
      <c r="G19" s="839">
        <v>2.6363906960921888</v>
      </c>
      <c r="H19" s="838">
        <v>30925</v>
      </c>
      <c r="I19" s="839">
        <v>2.1814006888633752</v>
      </c>
      <c r="J19" s="838">
        <v>3294</v>
      </c>
      <c r="K19" s="839">
        <v>0.29340477101671131</v>
      </c>
      <c r="L19" s="838">
        <v>2287</v>
      </c>
      <c r="M19" s="839">
        <v>6.7525619764425731</v>
      </c>
      <c r="N19" s="838">
        <v>856</v>
      </c>
      <c r="O19" s="839">
        <v>4.8262958710719905</v>
      </c>
      <c r="P19" s="838">
        <v>8842</v>
      </c>
      <c r="Q19" s="839">
        <v>19.628353956712164</v>
      </c>
      <c r="R19" s="838">
        <v>49053</v>
      </c>
      <c r="S19" s="839">
        <v>63.673087553684567</v>
      </c>
      <c r="T19" s="838">
        <v>194</v>
      </c>
      <c r="U19" s="839">
        <v>8.5044861164264157E-3</v>
      </c>
      <c r="V19" s="840">
        <f t="shared" si="0"/>
        <v>96772</v>
      </c>
      <c r="W19" s="839">
        <f t="shared" si="0"/>
        <v>99.999999999999986</v>
      </c>
      <c r="X19" s="841"/>
      <c r="Y19" s="835">
        <f t="shared" si="1"/>
        <v>1.5141444486168483</v>
      </c>
    </row>
    <row r="20" spans="2:25" s="633" customFormat="1" ht="18" customHeight="1" x14ac:dyDescent="0.25">
      <c r="B20" s="836" t="s">
        <v>2</v>
      </c>
      <c r="D20" s="833">
        <v>12094</v>
      </c>
      <c r="F20" s="683">
        <v>941</v>
      </c>
      <c r="G20" s="684">
        <v>8.8888888888888893</v>
      </c>
      <c r="H20" s="683">
        <v>3437</v>
      </c>
      <c r="I20" s="684">
        <v>7.0230607966457024</v>
      </c>
      <c r="J20" s="683">
        <v>442</v>
      </c>
      <c r="K20" s="684">
        <v>5.2725366876310273</v>
      </c>
      <c r="L20" s="683">
        <v>759</v>
      </c>
      <c r="M20" s="684">
        <v>6.6876310272536692</v>
      </c>
      <c r="N20" s="683">
        <v>45</v>
      </c>
      <c r="O20" s="684">
        <v>1.519916142557652</v>
      </c>
      <c r="P20" s="683">
        <v>7038</v>
      </c>
      <c r="Q20" s="684">
        <v>53.574423480083858</v>
      </c>
      <c r="R20" s="683">
        <v>2558</v>
      </c>
      <c r="S20" s="684">
        <v>17.033542976939202</v>
      </c>
      <c r="T20" s="683">
        <v>0</v>
      </c>
      <c r="U20" s="684">
        <v>0</v>
      </c>
      <c r="V20" s="834">
        <f t="shared" si="0"/>
        <v>15220</v>
      </c>
      <c r="W20" s="684">
        <f t="shared" si="0"/>
        <v>100</v>
      </c>
      <c r="X20" s="678"/>
      <c r="Y20" s="835">
        <f t="shared" si="1"/>
        <v>1.2584752769968579</v>
      </c>
    </row>
    <row r="21" spans="2:25" s="633" customFormat="1" ht="18" customHeight="1" x14ac:dyDescent="0.25">
      <c r="B21" s="682" t="s">
        <v>35</v>
      </c>
      <c r="D21" s="833">
        <v>33742</v>
      </c>
      <c r="F21" s="683">
        <v>2344</v>
      </c>
      <c r="G21" s="684">
        <v>9.48509485094851</v>
      </c>
      <c r="H21" s="683">
        <v>19567</v>
      </c>
      <c r="I21" s="684">
        <v>13.467175488081411</v>
      </c>
      <c r="J21" s="683">
        <v>6857</v>
      </c>
      <c r="K21" s="684">
        <v>37.735744704385816</v>
      </c>
      <c r="L21" s="683">
        <v>3454</v>
      </c>
      <c r="M21" s="684">
        <v>10.646535036778939</v>
      </c>
      <c r="N21" s="683">
        <v>622</v>
      </c>
      <c r="O21" s="684">
        <v>5.0992754825507438</v>
      </c>
      <c r="P21" s="683">
        <v>7025</v>
      </c>
      <c r="Q21" s="684">
        <v>7.2838891654222664</v>
      </c>
      <c r="R21" s="683">
        <v>16312</v>
      </c>
      <c r="S21" s="684">
        <v>16.276754604280736</v>
      </c>
      <c r="T21" s="683">
        <v>2</v>
      </c>
      <c r="U21" s="684">
        <v>5.5306675515734748E-3</v>
      </c>
      <c r="V21" s="834">
        <f t="shared" si="0"/>
        <v>56183</v>
      </c>
      <c r="W21" s="684">
        <f t="shared" si="0"/>
        <v>99.999999999999986</v>
      </c>
      <c r="X21" s="678"/>
      <c r="Y21" s="835">
        <f t="shared" si="1"/>
        <v>1.665076166202359</v>
      </c>
    </row>
    <row r="22" spans="2:25" s="633" customFormat="1" ht="21" customHeight="1" x14ac:dyDescent="0.25">
      <c r="B22" s="682" t="s">
        <v>42</v>
      </c>
      <c r="D22" s="833">
        <v>62938</v>
      </c>
      <c r="F22" s="683">
        <v>1113</v>
      </c>
      <c r="G22" s="684">
        <v>0.68948988809615985</v>
      </c>
      <c r="H22" s="683">
        <v>39895</v>
      </c>
      <c r="I22" s="684">
        <v>38.969083568386701</v>
      </c>
      <c r="J22" s="683">
        <v>18612</v>
      </c>
      <c r="K22" s="684">
        <v>31.722065519974926</v>
      </c>
      <c r="L22" s="683">
        <v>3344</v>
      </c>
      <c r="M22" s="684">
        <v>6.2533414449790756</v>
      </c>
      <c r="N22" s="683">
        <v>1151</v>
      </c>
      <c r="O22" s="684">
        <v>2.9736555868960051</v>
      </c>
      <c r="P22" s="683">
        <v>5339</v>
      </c>
      <c r="Q22" s="684">
        <v>4.5664878417491659</v>
      </c>
      <c r="R22" s="683">
        <v>18467</v>
      </c>
      <c r="S22" s="684">
        <v>14.824032594067438</v>
      </c>
      <c r="T22" s="683">
        <v>3</v>
      </c>
      <c r="U22" s="684">
        <v>1.8435558505244917E-3</v>
      </c>
      <c r="V22" s="834">
        <f t="shared" si="0"/>
        <v>87924</v>
      </c>
      <c r="W22" s="684">
        <f t="shared" si="0"/>
        <v>99.999999999999986</v>
      </c>
      <c r="X22" s="678"/>
      <c r="Y22" s="835">
        <f t="shared" si="1"/>
        <v>1.3969938669802027</v>
      </c>
    </row>
    <row r="23" spans="2:25" s="633" customFormat="1" ht="18" customHeight="1" x14ac:dyDescent="0.25">
      <c r="B23" s="682" t="s">
        <v>43</v>
      </c>
      <c r="D23" s="833">
        <v>16811</v>
      </c>
      <c r="F23" s="683">
        <v>375</v>
      </c>
      <c r="G23" s="684">
        <v>5.7716568544995797</v>
      </c>
      <c r="H23" s="683">
        <v>8504</v>
      </c>
      <c r="I23" s="684">
        <v>26.377207737594617</v>
      </c>
      <c r="J23" s="683">
        <v>2118</v>
      </c>
      <c r="K23" s="684">
        <v>6.8544995794785537</v>
      </c>
      <c r="L23" s="683">
        <v>685</v>
      </c>
      <c r="M23" s="684">
        <v>5.6244743481917574</v>
      </c>
      <c r="N23" s="683">
        <v>20</v>
      </c>
      <c r="O23" s="684">
        <v>0.48359966358284273</v>
      </c>
      <c r="P23" s="683">
        <v>229</v>
      </c>
      <c r="Q23" s="684">
        <v>7.0962994112699747</v>
      </c>
      <c r="R23" s="683">
        <v>12070</v>
      </c>
      <c r="S23" s="684">
        <v>47.792262405382672</v>
      </c>
      <c r="T23" s="683">
        <v>2</v>
      </c>
      <c r="U23" s="684">
        <v>0</v>
      </c>
      <c r="V23" s="834">
        <f>F23+H23+J23+L23+N23+P23+R23+T23</f>
        <v>24003</v>
      </c>
      <c r="W23" s="684">
        <f t="shared" si="0"/>
        <v>100</v>
      </c>
      <c r="X23" s="678"/>
      <c r="Y23" s="835">
        <f t="shared" si="1"/>
        <v>1.4278151210516923</v>
      </c>
    </row>
    <row r="24" spans="2:25" s="633" customFormat="1" ht="22.5" customHeight="1" x14ac:dyDescent="0.25">
      <c r="B24" s="682" t="s">
        <v>44</v>
      </c>
      <c r="D24" s="833">
        <v>7463</v>
      </c>
      <c r="F24" s="685">
        <v>1378</v>
      </c>
      <c r="G24" s="686">
        <v>7.9028995279838163</v>
      </c>
      <c r="H24" s="685">
        <v>2553</v>
      </c>
      <c r="I24" s="684">
        <v>17.80175320296696</v>
      </c>
      <c r="J24" s="685">
        <v>704</v>
      </c>
      <c r="K24" s="684">
        <v>7.026298044504383</v>
      </c>
      <c r="L24" s="685">
        <v>267</v>
      </c>
      <c r="M24" s="684">
        <v>1.2946729602157789</v>
      </c>
      <c r="N24" s="685">
        <v>75</v>
      </c>
      <c r="O24" s="684">
        <v>2.4679703304113283</v>
      </c>
      <c r="P24" s="685">
        <v>909</v>
      </c>
      <c r="Q24" s="684">
        <v>3.236682400539447</v>
      </c>
      <c r="R24" s="685">
        <v>5812</v>
      </c>
      <c r="S24" s="684">
        <v>60.229265003371545</v>
      </c>
      <c r="T24" s="685">
        <v>12</v>
      </c>
      <c r="U24" s="684">
        <v>4.0458530006743092E-2</v>
      </c>
      <c r="V24" s="842">
        <f t="shared" si="0"/>
        <v>11710</v>
      </c>
      <c r="W24" s="684">
        <f t="shared" si="0"/>
        <v>99.999999999999986</v>
      </c>
      <c r="X24" s="678"/>
      <c r="Y24" s="835">
        <f t="shared" si="1"/>
        <v>1.5690740988878467</v>
      </c>
    </row>
    <row r="25" spans="2:25" s="633" customFormat="1" ht="18" customHeight="1" x14ac:dyDescent="0.25">
      <c r="B25" s="682" t="s">
        <v>45</v>
      </c>
      <c r="D25" s="833">
        <v>32916</v>
      </c>
      <c r="F25" s="685">
        <v>382</v>
      </c>
      <c r="G25" s="686">
        <v>0.14814347853495555</v>
      </c>
      <c r="H25" s="685">
        <v>14736</v>
      </c>
      <c r="I25" s="684">
        <v>26.640610225052008</v>
      </c>
      <c r="J25" s="685">
        <v>3617</v>
      </c>
      <c r="K25" s="684">
        <v>10.29754775263191</v>
      </c>
      <c r="L25" s="685">
        <v>2620</v>
      </c>
      <c r="M25" s="684">
        <v>7.0888230473428733</v>
      </c>
      <c r="N25" s="685">
        <v>2457</v>
      </c>
      <c r="O25" s="684">
        <v>6.2819138876631158</v>
      </c>
      <c r="P25" s="685">
        <v>39</v>
      </c>
      <c r="Q25" s="684">
        <v>0.15444745634495366</v>
      </c>
      <c r="R25" s="685">
        <v>20063</v>
      </c>
      <c r="S25" s="684">
        <v>42.274475193847316</v>
      </c>
      <c r="T25" s="685">
        <v>2820</v>
      </c>
      <c r="U25" s="684">
        <v>7.1140389585828654</v>
      </c>
      <c r="V25" s="842">
        <f t="shared" si="0"/>
        <v>46734</v>
      </c>
      <c r="W25" s="684">
        <f t="shared" si="0"/>
        <v>100</v>
      </c>
      <c r="X25" s="678"/>
      <c r="Y25" s="835">
        <f t="shared" si="1"/>
        <v>1.41979584396646</v>
      </c>
    </row>
    <row r="26" spans="2:25" s="633" customFormat="1" ht="18" customHeight="1" x14ac:dyDescent="0.25">
      <c r="B26" s="682" t="s">
        <v>46</v>
      </c>
      <c r="D26" s="833">
        <v>3167</v>
      </c>
      <c r="F26" s="685">
        <v>309</v>
      </c>
      <c r="G26" s="686">
        <v>4.0505508749189891</v>
      </c>
      <c r="H26" s="685">
        <v>2236</v>
      </c>
      <c r="I26" s="684">
        <v>34.348671419313028</v>
      </c>
      <c r="J26" s="685">
        <v>1657</v>
      </c>
      <c r="K26" s="684">
        <v>46.953985742060922</v>
      </c>
      <c r="L26" s="685">
        <v>308</v>
      </c>
      <c r="M26" s="684">
        <v>6.675307841866494</v>
      </c>
      <c r="N26" s="685">
        <v>119</v>
      </c>
      <c r="O26" s="684">
        <v>3.6292935839274141</v>
      </c>
      <c r="P26" s="685">
        <v>40</v>
      </c>
      <c r="Q26" s="684">
        <v>4.2125729099157487</v>
      </c>
      <c r="R26" s="685">
        <v>7</v>
      </c>
      <c r="S26" s="684">
        <v>0.12961762799740764</v>
      </c>
      <c r="T26" s="685">
        <v>0</v>
      </c>
      <c r="U26" s="684">
        <v>0</v>
      </c>
      <c r="V26" s="842">
        <f t="shared" si="0"/>
        <v>4676</v>
      </c>
      <c r="W26" s="684">
        <f t="shared" si="0"/>
        <v>100.00000000000001</v>
      </c>
      <c r="X26" s="678"/>
      <c r="Y26" s="835">
        <f t="shared" si="1"/>
        <v>1.4764761604041681</v>
      </c>
    </row>
    <row r="27" spans="2:25" s="633" customFormat="1" ht="18" customHeight="1" x14ac:dyDescent="0.25">
      <c r="B27" s="682" t="s">
        <v>1</v>
      </c>
      <c r="D27" s="833">
        <v>1260</v>
      </c>
      <c r="F27" s="685">
        <v>316</v>
      </c>
      <c r="G27" s="686">
        <v>16.482582837723026</v>
      </c>
      <c r="H27" s="685">
        <v>351</v>
      </c>
      <c r="I27" s="684">
        <v>25.06372132540357</v>
      </c>
      <c r="J27" s="685">
        <v>512</v>
      </c>
      <c r="K27" s="684">
        <v>33.389974511469838</v>
      </c>
      <c r="L27" s="685">
        <v>24</v>
      </c>
      <c r="M27" s="684">
        <v>2.2090059473237043</v>
      </c>
      <c r="N27" s="685">
        <v>0</v>
      </c>
      <c r="O27" s="684">
        <v>0.16992353440951571</v>
      </c>
      <c r="P27" s="685">
        <v>1</v>
      </c>
      <c r="Q27" s="684">
        <v>8.4961767204757857E-2</v>
      </c>
      <c r="R27" s="685">
        <v>554</v>
      </c>
      <c r="S27" s="684">
        <v>22.59983007646559</v>
      </c>
      <c r="T27" s="685">
        <v>0</v>
      </c>
      <c r="U27" s="684">
        <v>0</v>
      </c>
      <c r="V27" s="834">
        <f t="shared" si="0"/>
        <v>1758</v>
      </c>
      <c r="W27" s="684">
        <f t="shared" si="0"/>
        <v>100</v>
      </c>
      <c r="X27" s="678"/>
      <c r="Y27" s="835">
        <f t="shared" si="1"/>
        <v>1.3952380952380952</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49" t="s">
        <v>0</v>
      </c>
      <c r="C30" s="1225"/>
      <c r="D30" s="1270">
        <f>SUM(D10:D29)</f>
        <v>609347</v>
      </c>
      <c r="E30" s="1225"/>
      <c r="F30" s="1250">
        <f>SUM(F10:F27)</f>
        <v>26351</v>
      </c>
      <c r="G30" s="1251">
        <f>F30*100/$V30</f>
        <v>2.9892074987124775</v>
      </c>
      <c r="H30" s="1250">
        <f>SUM(H10:H27)</f>
        <v>285238</v>
      </c>
      <c r="I30" s="1251">
        <f>H30*100/$V30</f>
        <v>32.356858127499891</v>
      </c>
      <c r="J30" s="1250">
        <f>SUM(J10:J27)</f>
        <v>163185</v>
      </c>
      <c r="K30" s="1251">
        <f>J30*100/$V30</f>
        <v>18.51139712638593</v>
      </c>
      <c r="L30" s="1250">
        <f>SUM(L10:L27)</f>
        <v>27136</v>
      </c>
      <c r="M30" s="1251">
        <f>L30*100/$V30</f>
        <v>3.078256410954491</v>
      </c>
      <c r="N30" s="1250">
        <f>SUM(N10:N27)</f>
        <v>10783</v>
      </c>
      <c r="O30" s="1251">
        <f>N30*100/$V30</f>
        <v>1.22320308370144</v>
      </c>
      <c r="P30" s="1250">
        <f>SUM(P10:P27)</f>
        <v>66898</v>
      </c>
      <c r="Q30" s="1251">
        <f>P30*100/$V30</f>
        <v>7.5887823326958115</v>
      </c>
      <c r="R30" s="1250">
        <f>SUM(R10:R27)</f>
        <v>297472</v>
      </c>
      <c r="S30" s="1251">
        <f>R30*100/$V30</f>
        <v>33.7446599012181</v>
      </c>
      <c r="T30" s="1250">
        <f>SUM(T10:T28)</f>
        <v>4475</v>
      </c>
      <c r="U30" s="1251">
        <f>T30*100/$V30</f>
        <v>0.50763551883185976</v>
      </c>
      <c r="V30" s="1250">
        <f>SUM(V10:V27)</f>
        <v>881538</v>
      </c>
      <c r="W30" s="1251">
        <f>G30+I30+K30+M30+O30+Q30+S30+U30</f>
        <v>100</v>
      </c>
      <c r="X30" s="1267"/>
      <c r="Y30" s="1268">
        <f>(V30/D30)</f>
        <v>1.4466929352241005</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Q33" s="1341"/>
      <c r="R33" s="1341"/>
      <c r="S33" s="1341"/>
      <c r="T33" s="1341"/>
      <c r="X33" s="697"/>
      <c r="Y33" s="697"/>
    </row>
    <row r="34" spans="2:25" s="852" customFormat="1" x14ac:dyDescent="0.25">
      <c r="X34" s="697"/>
      <c r="Y34" s="697"/>
    </row>
    <row r="35" spans="2:25" s="852" customFormat="1" x14ac:dyDescent="0.25">
      <c r="B35" s="852" t="s">
        <v>39</v>
      </c>
      <c r="D35" s="852" t="e">
        <f>GETPIVOTDATA("Cuenta número de expedientes",#REF!,"CCAA",$B35,"Grado Resuelto",$B$1)</f>
        <v>#REF!</v>
      </c>
      <c r="N35" s="852" t="e">
        <f>GETPIVOTDATA("ID PRESTACION
COUNT",#REF!,"
CCAA",$B35,"
Tipo Prestación",N$1,"Grado Resuelto",$B$1)</f>
        <v>#REF!</v>
      </c>
      <c r="X35" s="697"/>
      <c r="Y35" s="697"/>
    </row>
    <row r="36" spans="2:25" s="852" customFormat="1" x14ac:dyDescent="0.25">
      <c r="B36" s="852" t="s">
        <v>47</v>
      </c>
      <c r="D36" s="853" t="e">
        <f>GETPIVOTDATA("Cuenta número de expedientes",#REF!,"CCAA",$B36,"Grado Resuelto",$B$1)</f>
        <v>#REF!</v>
      </c>
      <c r="N36" s="852" t="e">
        <f>GETPIVOTDATA("ID PRESTACION
COUNT",#REF!,"
CCAA",$B36,"
Tipo Prestación",N$1,"Grado Resuelto",$B$1)</f>
        <v>#REF!</v>
      </c>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B40" s="1341"/>
      <c r="C40" s="1341"/>
      <c r="D40" s="1341"/>
      <c r="E40" s="1341"/>
      <c r="F40" s="1341"/>
      <c r="G40" s="1341"/>
      <c r="H40" s="1341"/>
      <c r="I40" s="1341"/>
      <c r="J40" s="1341"/>
      <c r="K40" s="1341"/>
      <c r="L40" s="1341"/>
      <c r="M40" s="1341"/>
      <c r="N40" s="1341"/>
      <c r="O40" s="1341"/>
      <c r="P40" s="1341"/>
      <c r="Q40" s="1341"/>
      <c r="R40" s="1341"/>
      <c r="S40" s="1341"/>
      <c r="T40" s="1342"/>
      <c r="U40" s="697"/>
    </row>
    <row r="41" spans="2:25" s="852" customFormat="1" x14ac:dyDescent="0.25">
      <c r="B41" s="1341"/>
      <c r="C41" s="1341"/>
      <c r="D41" s="1341"/>
      <c r="E41" s="1341"/>
      <c r="F41" s="1341"/>
      <c r="G41" s="1341"/>
      <c r="H41" s="1341"/>
      <c r="I41" s="1341"/>
      <c r="J41" s="1341"/>
      <c r="K41" s="1341"/>
      <c r="L41" s="1341"/>
      <c r="M41" s="1341"/>
      <c r="N41" s="1341"/>
      <c r="O41" s="1341"/>
      <c r="P41" s="1341"/>
      <c r="Q41" s="1341"/>
      <c r="R41" s="1341"/>
      <c r="S41" s="1341"/>
      <c r="T41" s="1342"/>
      <c r="U41" s="697"/>
    </row>
    <row r="42" spans="2:25" s="852" customFormat="1" x14ac:dyDescent="0.25">
      <c r="B42" s="1341"/>
      <c r="C42" s="1341"/>
      <c r="D42" s="1341"/>
      <c r="E42" s="1341"/>
      <c r="F42" s="1341"/>
      <c r="G42" s="1341"/>
      <c r="H42" s="1341"/>
      <c r="I42" s="1341"/>
      <c r="J42" s="1341"/>
      <c r="K42" s="1341"/>
      <c r="L42" s="1341"/>
      <c r="M42" s="1341"/>
      <c r="N42" s="1341"/>
      <c r="O42" s="1341"/>
      <c r="P42" s="1341"/>
      <c r="Q42" s="1341"/>
      <c r="R42" s="1341"/>
      <c r="S42" s="1341"/>
      <c r="T42" s="1342"/>
      <c r="U42" s="697"/>
    </row>
    <row r="43" spans="2:25" s="820" customFormat="1" x14ac:dyDescent="0.25">
      <c r="B43" s="1341"/>
      <c r="C43" s="1341"/>
      <c r="D43" s="1341"/>
      <c r="E43" s="1341"/>
      <c r="F43" s="1341"/>
      <c r="G43" s="1341"/>
      <c r="H43" s="1341"/>
      <c r="I43" s="1341"/>
      <c r="J43" s="1341"/>
      <c r="K43" s="1341"/>
      <c r="L43" s="1341"/>
      <c r="M43" s="1341"/>
      <c r="N43" s="1341"/>
      <c r="O43" s="1341"/>
      <c r="P43" s="1341"/>
      <c r="Q43" s="1341"/>
      <c r="R43" s="1341"/>
      <c r="S43" s="1341"/>
      <c r="T43" s="1342"/>
      <c r="U43" s="918"/>
    </row>
    <row r="44" spans="2:25" s="820" customFormat="1" x14ac:dyDescent="0.25">
      <c r="B44" s="1341"/>
      <c r="C44" s="1341"/>
      <c r="D44" s="1341"/>
      <c r="E44" s="1341"/>
      <c r="F44" s="1341"/>
      <c r="G44" s="1341"/>
      <c r="H44" s="1341"/>
      <c r="I44" s="1341"/>
      <c r="J44" s="1341"/>
      <c r="K44" s="1341"/>
      <c r="L44" s="1341"/>
      <c r="M44" s="1341"/>
      <c r="N44" s="1341"/>
      <c r="O44" s="1341"/>
      <c r="P44" s="1341"/>
      <c r="Q44" s="1341"/>
      <c r="R44" s="1341"/>
      <c r="S44" s="1341"/>
      <c r="T44" s="1342"/>
      <c r="U44" s="918"/>
    </row>
    <row r="45" spans="2:25" s="820" customFormat="1" x14ac:dyDescent="0.25">
      <c r="B45" s="1341"/>
      <c r="C45" s="1341"/>
      <c r="D45" s="1341"/>
      <c r="E45" s="1341"/>
      <c r="F45" s="1341"/>
      <c r="G45" s="1341"/>
      <c r="H45" s="1341"/>
      <c r="I45" s="1341"/>
      <c r="J45" s="1341"/>
      <c r="K45" s="1341"/>
      <c r="L45" s="1341"/>
      <c r="M45" s="1341"/>
      <c r="N45" s="1341"/>
      <c r="O45" s="1341"/>
      <c r="P45" s="1341"/>
      <c r="Q45" s="1341"/>
      <c r="R45" s="1341"/>
      <c r="S45" s="1341"/>
      <c r="T45" s="1342"/>
      <c r="U45" s="918"/>
    </row>
    <row r="46" spans="2:25" s="820" customFormat="1" x14ac:dyDescent="0.25">
      <c r="B46" s="1341"/>
      <c r="C46" s="1341"/>
      <c r="D46" s="1341"/>
      <c r="E46" s="1341"/>
      <c r="F46" s="1341"/>
      <c r="G46" s="1341"/>
      <c r="H46" s="1341"/>
      <c r="I46" s="1341"/>
      <c r="J46" s="1341"/>
      <c r="K46" s="1341"/>
      <c r="L46" s="1341"/>
      <c r="M46" s="1341"/>
      <c r="N46" s="1341"/>
      <c r="O46" s="1341"/>
      <c r="P46" s="1341"/>
      <c r="Q46" s="1341"/>
      <c r="R46" s="1341"/>
      <c r="S46" s="1341"/>
      <c r="T46" s="1342"/>
      <c r="U46" s="918"/>
    </row>
    <row r="47" spans="2:25" s="820" customFormat="1" x14ac:dyDescent="0.25">
      <c r="B47" s="1341"/>
      <c r="C47" s="1341"/>
      <c r="D47" s="1341"/>
      <c r="E47" s="1341"/>
      <c r="F47" s="1341"/>
      <c r="G47" s="1341"/>
      <c r="H47" s="1341"/>
      <c r="I47" s="1341"/>
      <c r="J47" s="1341"/>
      <c r="K47" s="1341"/>
      <c r="L47" s="1341"/>
      <c r="M47" s="1341"/>
      <c r="N47" s="1341"/>
      <c r="O47" s="1341"/>
      <c r="P47" s="1341"/>
      <c r="Q47" s="1341"/>
      <c r="R47" s="1341"/>
      <c r="S47" s="1341"/>
      <c r="T47" s="1342"/>
      <c r="U47" s="918"/>
    </row>
    <row r="48" spans="2:25" s="820" customFormat="1" x14ac:dyDescent="0.25">
      <c r="T48" s="918"/>
      <c r="U48" s="918"/>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60" t="s">
        <v>415</v>
      </c>
      <c r="C3" s="1560"/>
      <c r="D3" s="1560"/>
      <c r="E3" s="1560"/>
      <c r="F3" s="1560"/>
      <c r="G3" s="1560"/>
      <c r="H3" s="1560"/>
      <c r="I3" s="1560"/>
      <c r="J3" s="1560"/>
      <c r="K3" s="1560"/>
      <c r="L3" s="1560"/>
      <c r="M3" s="1560"/>
      <c r="N3" s="1560"/>
      <c r="O3" s="1560"/>
      <c r="P3" s="1560"/>
      <c r="Q3" s="1560"/>
      <c r="R3" s="1560"/>
      <c r="S3" s="1560"/>
      <c r="T3" s="1560"/>
      <c r="U3" s="1560"/>
      <c r="V3" s="1560"/>
      <c r="W3" s="1560"/>
      <c r="X3" s="1560"/>
      <c r="Y3" s="7"/>
    </row>
    <row r="4" spans="2:25" s="4" customFormat="1" ht="14.25" customHeight="1" x14ac:dyDescent="0.25">
      <c r="B4" s="1481" t="str">
        <f>porsaad!$B$6</f>
        <v>Situación a 28 de febrero de 2026</v>
      </c>
      <c r="C4" s="1481"/>
      <c r="D4" s="1481"/>
      <c r="E4" s="1481"/>
      <c r="F4" s="1481"/>
      <c r="G4" s="1481"/>
      <c r="H4" s="1481"/>
      <c r="I4" s="1481"/>
      <c r="J4" s="1481"/>
      <c r="K4" s="1481"/>
      <c r="L4" s="1481"/>
      <c r="M4" s="1481"/>
      <c r="N4" s="1481"/>
      <c r="O4" s="1481"/>
      <c r="P4" s="1481"/>
      <c r="Q4" s="1481"/>
      <c r="R4" s="1481"/>
      <c r="S4" s="1481"/>
      <c r="T4" s="1481"/>
      <c r="U4" s="1481"/>
      <c r="V4" s="1481"/>
      <c r="W4" s="1481"/>
      <c r="X4" s="216"/>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63" t="s">
        <v>52</v>
      </c>
      <c r="G6" s="1563"/>
      <c r="H6" s="1563"/>
      <c r="I6" s="1563"/>
      <c r="J6" s="1563"/>
      <c r="K6" s="1563"/>
      <c r="L6" s="1563"/>
      <c r="M6" s="1563"/>
      <c r="N6" s="1563"/>
      <c r="O6" s="1563"/>
      <c r="P6" s="1563"/>
      <c r="Q6" s="1563"/>
      <c r="R6" s="1563"/>
      <c r="S6" s="1563"/>
      <c r="T6" s="1563"/>
      <c r="U6" s="1563"/>
      <c r="V6" s="1563"/>
      <c r="W6" s="1563"/>
      <c r="X6" s="154"/>
      <c r="Y6" s="154"/>
    </row>
    <row r="7" spans="2:25" s="133" customFormat="1" ht="64.5" customHeight="1" x14ac:dyDescent="0.25">
      <c r="B7" s="1564" t="s">
        <v>12</v>
      </c>
      <c r="C7" s="155"/>
      <c r="D7" s="156" t="s">
        <v>53</v>
      </c>
      <c r="E7" s="155"/>
      <c r="F7" s="1565" t="s">
        <v>167</v>
      </c>
      <c r="G7" s="1565"/>
      <c r="H7" s="1565" t="s">
        <v>59</v>
      </c>
      <c r="I7" s="1565"/>
      <c r="J7" s="1565" t="s">
        <v>60</v>
      </c>
      <c r="K7" s="1565"/>
      <c r="L7" s="1565" t="s">
        <v>152</v>
      </c>
      <c r="M7" s="1565"/>
      <c r="N7" s="1565" t="s">
        <v>0</v>
      </c>
      <c r="O7" s="1565"/>
      <c r="P7" s="156"/>
      <c r="Q7" s="156" t="s">
        <v>62</v>
      </c>
    </row>
    <row r="8" spans="2:25" s="155" customFormat="1" ht="20.25" customHeight="1" x14ac:dyDescent="0.25">
      <c r="B8" s="1564"/>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'41cbenpreGI'!D10</f>
        <v>112497</v>
      </c>
      <c r="F10" s="164">
        <f>'41cbenpreGI'!F10+'41cbenpreGI'!H10+'41cbenpreGI'!J10+'41cbenpreGI'!L10+'41cbenpreGI'!N10</f>
        <v>158495</v>
      </c>
      <c r="G10" s="165">
        <f t="shared" ref="G10:G27" si="0">F10*100/$N10</f>
        <v>85.770798045338196</v>
      </c>
      <c r="H10" s="164">
        <f>'41cbenpreGI'!P10</f>
        <v>106</v>
      </c>
      <c r="I10" s="165">
        <f t="shared" ref="I10:I27" si="1">H10*100/$N10</f>
        <v>5.7362721807033966E-2</v>
      </c>
      <c r="J10" s="164">
        <f>'41cbenpreGI'!R10</f>
        <v>26188</v>
      </c>
      <c r="K10" s="165">
        <f t="shared" ref="K10:K27" si="2">J10*100/$N10</f>
        <v>14.171839232854769</v>
      </c>
      <c r="L10" s="164">
        <f>'41cbenpreGI'!T10</f>
        <v>0</v>
      </c>
      <c r="M10" s="165">
        <f t="shared" ref="M10:M27" si="3">L10*100/$N10</f>
        <v>0</v>
      </c>
      <c r="N10" s="164">
        <f>F10+H10+J10+L10</f>
        <v>184789</v>
      </c>
      <c r="O10" s="165">
        <f>G10+I10+K10+M10</f>
        <v>100</v>
      </c>
      <c r="P10" s="166"/>
      <c r="Q10" s="166">
        <f t="shared" ref="Q10:Q27" si="4">N10/D10</f>
        <v>1.642612691894006</v>
      </c>
    </row>
    <row r="11" spans="2:25" s="162" customFormat="1" ht="18" customHeight="1" x14ac:dyDescent="0.25">
      <c r="B11" s="146" t="s">
        <v>7</v>
      </c>
      <c r="C11" s="159"/>
      <c r="D11" s="163">
        <f>'41cbenpreGI'!D11</f>
        <v>17422</v>
      </c>
      <c r="F11" s="164">
        <f>'41cbenpreGI'!F11+'41cbenpreGI'!H11+'41cbenpreGI'!J11+'41cbenpreGI'!L11+'41cbenpreGI'!N11</f>
        <v>10765</v>
      </c>
      <c r="G11" s="165">
        <f t="shared" si="0"/>
        <v>45.620205958384538</v>
      </c>
      <c r="H11" s="164">
        <f>'41cbenpreGI'!P11</f>
        <v>1889</v>
      </c>
      <c r="I11" s="165">
        <f t="shared" si="1"/>
        <v>8.0052549052845698</v>
      </c>
      <c r="J11" s="164">
        <f>'41cbenpreGI'!R11</f>
        <v>10943</v>
      </c>
      <c r="K11" s="165">
        <f t="shared" si="2"/>
        <v>46.374539136330888</v>
      </c>
      <c r="L11" s="164">
        <f>'41cbenpreGI'!T11</f>
        <v>0</v>
      </c>
      <c r="M11" s="165">
        <f t="shared" si="3"/>
        <v>0</v>
      </c>
      <c r="N11" s="164">
        <f t="shared" ref="N11:O27" si="5">F11+H11+J11+L11</f>
        <v>23597</v>
      </c>
      <c r="O11" s="165">
        <f t="shared" si="5"/>
        <v>100</v>
      </c>
      <c r="P11" s="166"/>
      <c r="Q11" s="166">
        <f t="shared" si="4"/>
        <v>1.3544369188382506</v>
      </c>
    </row>
    <row r="12" spans="2:25" s="162" customFormat="1" ht="22.5" customHeight="1" x14ac:dyDescent="0.25">
      <c r="B12" s="146" t="s">
        <v>37</v>
      </c>
      <c r="C12" s="159"/>
      <c r="D12" s="163">
        <f>'41cbenpreGI'!D12</f>
        <v>15330</v>
      </c>
      <c r="F12" s="164">
        <f>'41cbenpreGI'!F12+'41cbenpreGI'!H12+'41cbenpreGI'!J12+'41cbenpreGI'!L12+'41cbenpreGI'!N12</f>
        <v>14163</v>
      </c>
      <c r="G12" s="165">
        <f t="shared" si="0"/>
        <v>64.520978543118758</v>
      </c>
      <c r="H12" s="164">
        <f>'41cbenpreGI'!P12</f>
        <v>1638</v>
      </c>
      <c r="I12" s="165">
        <f t="shared" si="1"/>
        <v>7.4620746207462076</v>
      </c>
      <c r="J12" s="164">
        <f>'41cbenpreGI'!R12</f>
        <v>6139</v>
      </c>
      <c r="K12" s="165">
        <f t="shared" si="2"/>
        <v>27.966835223907793</v>
      </c>
      <c r="L12" s="164">
        <f>'41cbenpreGI'!T12</f>
        <v>11</v>
      </c>
      <c r="M12" s="165">
        <f t="shared" si="3"/>
        <v>5.0111612227233385E-2</v>
      </c>
      <c r="N12" s="164">
        <f t="shared" si="5"/>
        <v>21951</v>
      </c>
      <c r="O12" s="165">
        <f t="shared" si="5"/>
        <v>99.999999999999986</v>
      </c>
      <c r="P12" s="166"/>
      <c r="Q12" s="166">
        <f t="shared" si="4"/>
        <v>1.4318982387475538</v>
      </c>
    </row>
    <row r="13" spans="2:25" s="162" customFormat="1" ht="18" customHeight="1" x14ac:dyDescent="0.25">
      <c r="B13" s="146" t="s">
        <v>38</v>
      </c>
      <c r="C13" s="159"/>
      <c r="D13" s="163">
        <f>'41cbenpreGI'!D13</f>
        <v>14968</v>
      </c>
      <c r="F13" s="164">
        <f>'41cbenpreGI'!F13+'41cbenpreGI'!H13+'41cbenpreGI'!J13+'41cbenpreGI'!L13+'41cbenpreGI'!N13</f>
        <v>13501</v>
      </c>
      <c r="G13" s="165">
        <f t="shared" si="0"/>
        <v>50.943325032073048</v>
      </c>
      <c r="H13" s="164">
        <f>'41cbenpreGI'!P13</f>
        <v>49</v>
      </c>
      <c r="I13" s="165">
        <f t="shared" si="1"/>
        <v>0.18489170628631801</v>
      </c>
      <c r="J13" s="164">
        <f>'41cbenpreGI'!R13</f>
        <v>12952</v>
      </c>
      <c r="K13" s="165">
        <f t="shared" si="2"/>
        <v>48.87178326164063</v>
      </c>
      <c r="L13" s="164">
        <f>'41cbenpreGI'!T13</f>
        <v>0</v>
      </c>
      <c r="M13" s="165">
        <f t="shared" si="3"/>
        <v>0</v>
      </c>
      <c r="N13" s="164">
        <f t="shared" si="5"/>
        <v>26502</v>
      </c>
      <c r="O13" s="165">
        <f t="shared" si="5"/>
        <v>100</v>
      </c>
      <c r="P13" s="166"/>
      <c r="Q13" s="166">
        <f t="shared" si="4"/>
        <v>1.7705772314270443</v>
      </c>
    </row>
    <row r="14" spans="2:25" s="162" customFormat="1" ht="18" customHeight="1" x14ac:dyDescent="0.25">
      <c r="B14" s="146" t="s">
        <v>6</v>
      </c>
      <c r="C14" s="159"/>
      <c r="D14" s="163">
        <f>'41cbenpreGI'!D14</f>
        <v>20581</v>
      </c>
      <c r="F14" s="164">
        <f>'41cbenpreGI'!F14+'41cbenpreGI'!H14+'41cbenpreGI'!J14+'41cbenpreGI'!L14+'41cbenpreGI'!N14</f>
        <v>5379</v>
      </c>
      <c r="G14" s="165">
        <f t="shared" si="0"/>
        <v>22.022517911975434</v>
      </c>
      <c r="H14" s="164">
        <f>'41cbenpreGI'!P14</f>
        <v>10708</v>
      </c>
      <c r="I14" s="165">
        <f t="shared" si="1"/>
        <v>43.840327533265096</v>
      </c>
      <c r="J14" s="164">
        <f>'41cbenpreGI'!R14</f>
        <v>8324</v>
      </c>
      <c r="K14" s="165">
        <f t="shared" si="2"/>
        <v>34.079836233367452</v>
      </c>
      <c r="L14" s="164">
        <f>'41cbenpreGI'!T14</f>
        <v>14</v>
      </c>
      <c r="M14" s="165">
        <f t="shared" si="3"/>
        <v>5.7318321392016376E-2</v>
      </c>
      <c r="N14" s="164">
        <f t="shared" si="5"/>
        <v>24425</v>
      </c>
      <c r="O14" s="165">
        <f t="shared" si="5"/>
        <v>100</v>
      </c>
      <c r="P14" s="166"/>
      <c r="Q14" s="166">
        <f t="shared" si="4"/>
        <v>1.1867742092220981</v>
      </c>
    </row>
    <row r="15" spans="2:25" s="162" customFormat="1" ht="18" customHeight="1" x14ac:dyDescent="0.25">
      <c r="B15" s="146" t="s">
        <v>5</v>
      </c>
      <c r="C15" s="159"/>
      <c r="D15" s="163">
        <f>'41cbenpreGI'!D15</f>
        <v>5122</v>
      </c>
      <c r="F15" s="164">
        <f>'41cbenpreGI'!F15+'41cbenpreGI'!H15+'41cbenpreGI'!J15+'41cbenpreGI'!L15+'41cbenpreGI'!N15</f>
        <v>3646</v>
      </c>
      <c r="G15" s="165">
        <f t="shared" si="0"/>
        <v>49.031737493275955</v>
      </c>
      <c r="H15" s="164">
        <f>'41cbenpreGI'!P15</f>
        <v>14</v>
      </c>
      <c r="I15" s="165">
        <f t="shared" si="1"/>
        <v>0.18827326519634213</v>
      </c>
      <c r="J15" s="164">
        <f>'41cbenpreGI'!R15</f>
        <v>3776</v>
      </c>
      <c r="K15" s="165">
        <f t="shared" si="2"/>
        <v>50.779989241527701</v>
      </c>
      <c r="L15" s="164">
        <f>'41cbenpreGI'!T15</f>
        <v>0</v>
      </c>
      <c r="M15" s="165">
        <f t="shared" si="3"/>
        <v>0</v>
      </c>
      <c r="N15" s="164">
        <f t="shared" si="5"/>
        <v>7436</v>
      </c>
      <c r="O15" s="165">
        <f t="shared" si="5"/>
        <v>100</v>
      </c>
      <c r="P15" s="166"/>
      <c r="Q15" s="166">
        <f t="shared" si="4"/>
        <v>1.4517766497461928</v>
      </c>
    </row>
    <row r="16" spans="2:25" s="162" customFormat="1" ht="18" customHeight="1" x14ac:dyDescent="0.25">
      <c r="B16" s="146" t="s">
        <v>4</v>
      </c>
      <c r="C16" s="159"/>
      <c r="D16" s="163">
        <f>'41cbenpreGI'!D16</f>
        <v>51431</v>
      </c>
      <c r="F16" s="164">
        <f>'41cbenpreGI'!F16+'41cbenpreGI'!H16+'41cbenpreGI'!J16+'41cbenpreGI'!L16+'41cbenpreGI'!N16</f>
        <v>41290</v>
      </c>
      <c r="G16" s="165">
        <f t="shared" si="0"/>
        <v>56.25493882667103</v>
      </c>
      <c r="H16" s="164">
        <f>'41cbenpreGI'!P16</f>
        <v>15147</v>
      </c>
      <c r="I16" s="165">
        <f t="shared" si="1"/>
        <v>20.636802092700073</v>
      </c>
      <c r="J16" s="164">
        <f>'41cbenpreGI'!R16</f>
        <v>15553</v>
      </c>
      <c r="K16" s="165">
        <f t="shared" si="2"/>
        <v>21.189950679855038</v>
      </c>
      <c r="L16" s="164">
        <f>'41cbenpreGI'!T16</f>
        <v>1408</v>
      </c>
      <c r="M16" s="165">
        <f t="shared" si="3"/>
        <v>1.9183084007738631</v>
      </c>
      <c r="N16" s="164">
        <f t="shared" si="5"/>
        <v>73398</v>
      </c>
      <c r="O16" s="165">
        <f t="shared" si="5"/>
        <v>100</v>
      </c>
      <c r="P16" s="166"/>
      <c r="Q16" s="166">
        <f t="shared" si="4"/>
        <v>1.4271159417471952</v>
      </c>
    </row>
    <row r="17" spans="2:25" s="162" customFormat="1" ht="18" customHeight="1" x14ac:dyDescent="0.25">
      <c r="B17" s="146" t="s">
        <v>40</v>
      </c>
      <c r="C17" s="159"/>
      <c r="D17" s="163">
        <f>'41cbenpreGI'!D17</f>
        <v>30480</v>
      </c>
      <c r="F17" s="164">
        <f>'41cbenpreGI'!F17+'41cbenpreGI'!H17+'41cbenpreGI'!J17+'41cbenpreGI'!L17+'41cbenpreGI'!N17</f>
        <v>35082</v>
      </c>
      <c r="G17" s="165">
        <f t="shared" si="0"/>
        <v>80.224102446832845</v>
      </c>
      <c r="H17" s="164">
        <f>'41cbenpreGI'!P17</f>
        <v>3595</v>
      </c>
      <c r="I17" s="165">
        <f t="shared" si="1"/>
        <v>8.2209009833066542</v>
      </c>
      <c r="J17" s="164">
        <f>'41cbenpreGI'!R17</f>
        <v>5052</v>
      </c>
      <c r="K17" s="165">
        <f t="shared" si="2"/>
        <v>11.552709810198948</v>
      </c>
      <c r="L17" s="164">
        <f>'41cbenpreGI'!T17</f>
        <v>1</v>
      </c>
      <c r="M17" s="165">
        <f t="shared" si="3"/>
        <v>2.2867596615595699E-3</v>
      </c>
      <c r="N17" s="164">
        <f t="shared" si="5"/>
        <v>43730</v>
      </c>
      <c r="O17" s="165">
        <f t="shared" si="5"/>
        <v>100</v>
      </c>
      <c r="P17" s="166"/>
      <c r="Q17" s="166">
        <f t="shared" si="4"/>
        <v>1.4347112860892388</v>
      </c>
    </row>
    <row r="18" spans="2:25" s="162" customFormat="1" ht="18" customHeight="1" x14ac:dyDescent="0.25">
      <c r="B18" s="146" t="s">
        <v>41</v>
      </c>
      <c r="C18" s="159"/>
      <c r="D18" s="163">
        <f>'41cbenpreGI'!D18</f>
        <v>107213</v>
      </c>
      <c r="F18" s="164">
        <f>'41cbenpreGI'!F18+'41cbenpreGI'!H18+'41cbenpreGI'!J18+'41cbenpreGI'!L18+'41cbenpreGI'!N18</f>
        <v>42783</v>
      </c>
      <c r="G18" s="165">
        <f t="shared" si="0"/>
        <v>32.726229633595963</v>
      </c>
      <c r="H18" s="164">
        <f>'41cbenpreGI'!P18</f>
        <v>4290</v>
      </c>
      <c r="I18" s="165">
        <f t="shared" si="1"/>
        <v>3.2815727071062497</v>
      </c>
      <c r="J18" s="164">
        <f>'41cbenpreGI'!R18</f>
        <v>83649</v>
      </c>
      <c r="K18" s="165">
        <f t="shared" si="2"/>
        <v>63.986078176394095</v>
      </c>
      <c r="L18" s="164">
        <f>'41cbenpreGI'!T18</f>
        <v>8</v>
      </c>
      <c r="M18" s="165">
        <f t="shared" si="3"/>
        <v>6.1194829036946381E-3</v>
      </c>
      <c r="N18" s="164">
        <f t="shared" si="5"/>
        <v>130730</v>
      </c>
      <c r="O18" s="165">
        <f t="shared" si="5"/>
        <v>100</v>
      </c>
      <c r="P18" s="166"/>
      <c r="Q18" s="166">
        <f t="shared" si="4"/>
        <v>1.2193483999141894</v>
      </c>
    </row>
    <row r="19" spans="2:25" s="162" customFormat="1" ht="18" customHeight="1" x14ac:dyDescent="0.25">
      <c r="B19" s="146" t="s">
        <v>3</v>
      </c>
      <c r="C19" s="159"/>
      <c r="D19" s="163">
        <f>'41cbenpreGI'!D19</f>
        <v>63912</v>
      </c>
      <c r="F19" s="164">
        <f>'41cbenpreGI'!F19+'41cbenpreGI'!H19+'41cbenpreGI'!J19+'41cbenpreGI'!L19+'41cbenpreGI'!N19</f>
        <v>38683</v>
      </c>
      <c r="G19" s="165">
        <f t="shared" si="0"/>
        <v>39.973339395692967</v>
      </c>
      <c r="H19" s="164">
        <f>'41cbenpreGI'!P19</f>
        <v>8842</v>
      </c>
      <c r="I19" s="165">
        <f>H19*100/$N19</f>
        <v>9.1369404373165786</v>
      </c>
      <c r="J19" s="164">
        <f>'41cbenpreGI'!R19</f>
        <v>49053</v>
      </c>
      <c r="K19" s="165">
        <f>J19*100/$N19</f>
        <v>50.689248956309676</v>
      </c>
      <c r="L19" s="164">
        <f>'41cbenpreGI'!T19</f>
        <v>194</v>
      </c>
      <c r="M19" s="165">
        <f t="shared" si="3"/>
        <v>0.20047121068077542</v>
      </c>
      <c r="N19" s="164">
        <f t="shared" si="5"/>
        <v>96772</v>
      </c>
      <c r="O19" s="165">
        <f t="shared" si="5"/>
        <v>100</v>
      </c>
      <c r="P19" s="166"/>
      <c r="Q19" s="166">
        <f t="shared" si="4"/>
        <v>1.5141444486168483</v>
      </c>
    </row>
    <row r="20" spans="2:25" s="162" customFormat="1" ht="18" customHeight="1" x14ac:dyDescent="0.25">
      <c r="B20" s="146" t="s">
        <v>2</v>
      </c>
      <c r="C20" s="159"/>
      <c r="D20" s="163">
        <f>'41cbenpreGI'!D20</f>
        <v>12094</v>
      </c>
      <c r="F20" s="164">
        <f>'41cbenpreGI'!F20+'41cbenpreGI'!H20+'41cbenpreGI'!J20+'41cbenpreGI'!L20+'41cbenpreGI'!N20</f>
        <v>5624</v>
      </c>
      <c r="G20" s="165">
        <f t="shared" si="0"/>
        <v>36.95137976346912</v>
      </c>
      <c r="H20" s="164">
        <f>'41cbenpreGI'!P20</f>
        <v>7038</v>
      </c>
      <c r="I20" s="165">
        <f>H20*100/$N20</f>
        <v>46.241787122207619</v>
      </c>
      <c r="J20" s="164">
        <f>'41cbenpreGI'!R20</f>
        <v>2558</v>
      </c>
      <c r="K20" s="165">
        <f>J20*100/$N20</f>
        <v>16.806833114323258</v>
      </c>
      <c r="L20" s="164">
        <f>'41cbenpreGI'!T20</f>
        <v>0</v>
      </c>
      <c r="M20" s="165">
        <f t="shared" si="3"/>
        <v>0</v>
      </c>
      <c r="N20" s="164">
        <f t="shared" si="5"/>
        <v>15220</v>
      </c>
      <c r="O20" s="165">
        <f t="shared" si="5"/>
        <v>99.999999999999986</v>
      </c>
      <c r="P20" s="166"/>
      <c r="Q20" s="166">
        <f t="shared" si="4"/>
        <v>1.2584752769968579</v>
      </c>
    </row>
    <row r="21" spans="2:25" s="162" customFormat="1" ht="18" customHeight="1" x14ac:dyDescent="0.25">
      <c r="B21" s="146" t="s">
        <v>35</v>
      </c>
      <c r="C21" s="159"/>
      <c r="D21" s="163">
        <f>'41cbenpreGI'!D21</f>
        <v>33742</v>
      </c>
      <c r="F21" s="164">
        <f>'41cbenpreGI'!F21+'41cbenpreGI'!H21+'41cbenpreGI'!J21+'41cbenpreGI'!L21+'41cbenpreGI'!N21</f>
        <v>32844</v>
      </c>
      <c r="G21" s="165">
        <f t="shared" si="0"/>
        <v>58.45896445544026</v>
      </c>
      <c r="H21" s="164">
        <f>'41cbenpreGI'!P21</f>
        <v>7025</v>
      </c>
      <c r="I21" s="165">
        <f>H21*100/$N21</f>
        <v>12.503782282896962</v>
      </c>
      <c r="J21" s="164">
        <f>'41cbenpreGI'!R21</f>
        <v>16312</v>
      </c>
      <c r="K21" s="165">
        <f>J21*100/$N21</f>
        <v>29.033693465995054</v>
      </c>
      <c r="L21" s="164">
        <f>'41cbenpreGI'!T21</f>
        <v>2</v>
      </c>
      <c r="M21" s="165">
        <f t="shared" si="3"/>
        <v>3.5597956677286724E-3</v>
      </c>
      <c r="N21" s="164">
        <f t="shared" si="5"/>
        <v>56183</v>
      </c>
      <c r="O21" s="165">
        <f t="shared" si="5"/>
        <v>100</v>
      </c>
      <c r="P21" s="166"/>
      <c r="Q21" s="166">
        <f t="shared" si="4"/>
        <v>1.665076166202359</v>
      </c>
    </row>
    <row r="22" spans="2:25" s="162" customFormat="1" ht="21" customHeight="1" x14ac:dyDescent="0.25">
      <c r="B22" s="146" t="s">
        <v>42</v>
      </c>
      <c r="C22" s="159"/>
      <c r="D22" s="163">
        <f>'41cbenpreGI'!D22</f>
        <v>62938</v>
      </c>
      <c r="F22" s="164">
        <f>'41cbenpreGI'!F22+'41cbenpreGI'!H22+'41cbenpreGI'!J22+'41cbenpreGI'!L22+'41cbenpreGI'!N22</f>
        <v>64115</v>
      </c>
      <c r="G22" s="165">
        <f t="shared" si="0"/>
        <v>72.920931713752793</v>
      </c>
      <c r="H22" s="164">
        <f>'41cbenpreGI'!P22</f>
        <v>5339</v>
      </c>
      <c r="I22" s="165">
        <f>H22*100/$N22</f>
        <v>6.0722897047450068</v>
      </c>
      <c r="J22" s="164">
        <f>'41cbenpreGI'!R22</f>
        <v>18467</v>
      </c>
      <c r="K22" s="165">
        <f>J22*100/$N22</f>
        <v>21.003366543833309</v>
      </c>
      <c r="L22" s="164">
        <f>'41cbenpreGI'!T22</f>
        <v>3</v>
      </c>
      <c r="M22" s="165">
        <f t="shared" si="3"/>
        <v>3.4120376688958646E-3</v>
      </c>
      <c r="N22" s="164">
        <f t="shared" si="5"/>
        <v>87924</v>
      </c>
      <c r="O22" s="165">
        <f t="shared" si="5"/>
        <v>100</v>
      </c>
      <c r="P22" s="166"/>
      <c r="Q22" s="166">
        <f t="shared" si="4"/>
        <v>1.3969938669802027</v>
      </c>
    </row>
    <row r="23" spans="2:25" s="162" customFormat="1" ht="18" customHeight="1" x14ac:dyDescent="0.25">
      <c r="B23" s="146" t="s">
        <v>43</v>
      </c>
      <c r="C23" s="159"/>
      <c r="D23" s="163">
        <f>'41cbenpreGI'!D23</f>
        <v>16811</v>
      </c>
      <c r="F23" s="164">
        <f>'41cbenpreGI'!F23+'41cbenpreGI'!H23+'41cbenpreGI'!J23+'41cbenpreGI'!L23+'41cbenpreGI'!N23</f>
        <v>11702</v>
      </c>
      <c r="G23" s="165">
        <f t="shared" si="0"/>
        <v>48.752239303420403</v>
      </c>
      <c r="H23" s="164">
        <f>'41cbenpreGI'!P23</f>
        <v>229</v>
      </c>
      <c r="I23" s="165">
        <f>H23*100/$N23</f>
        <v>0.95404741074032418</v>
      </c>
      <c r="J23" s="164">
        <f>'41cbenpreGI'!R23</f>
        <v>12070</v>
      </c>
      <c r="K23" s="165">
        <f>J23*100/$N23</f>
        <v>50.285380994042413</v>
      </c>
      <c r="L23" s="164">
        <f>'41cbenpreGI'!T23</f>
        <v>2</v>
      </c>
      <c r="M23" s="165">
        <f t="shared" si="3"/>
        <v>8.3322917968587252E-3</v>
      </c>
      <c r="N23" s="164">
        <f t="shared" si="5"/>
        <v>24003</v>
      </c>
      <c r="O23" s="165">
        <f t="shared" si="5"/>
        <v>100</v>
      </c>
      <c r="P23" s="166"/>
      <c r="Q23" s="166">
        <f t="shared" si="4"/>
        <v>1.4278151210516923</v>
      </c>
    </row>
    <row r="24" spans="2:25" s="162" customFormat="1" ht="22.5" customHeight="1" x14ac:dyDescent="0.25">
      <c r="B24" s="146" t="s">
        <v>44</v>
      </c>
      <c r="C24" s="159"/>
      <c r="D24" s="163">
        <f>'41cbenpreGI'!D24</f>
        <v>7463</v>
      </c>
      <c r="F24" s="164">
        <f>'41cbenpreGI'!F24+'41cbenpreGI'!H24+'41cbenpreGI'!J24+'41cbenpreGI'!L24+'41cbenpreGI'!N24</f>
        <v>4977</v>
      </c>
      <c r="G24" s="167">
        <f t="shared" si="0"/>
        <v>42.50213492741247</v>
      </c>
      <c r="H24" s="164">
        <f>'41cbenpreGI'!P24</f>
        <v>909</v>
      </c>
      <c r="I24" s="165">
        <f t="shared" si="1"/>
        <v>7.7625960717335607</v>
      </c>
      <c r="J24" s="164">
        <f>'41cbenpreGI'!R24</f>
        <v>5812</v>
      </c>
      <c r="K24" s="165">
        <f t="shared" si="2"/>
        <v>49.632792485055511</v>
      </c>
      <c r="L24" s="164">
        <f>'41cbenpreGI'!T24</f>
        <v>12</v>
      </c>
      <c r="M24" s="165">
        <f t="shared" si="3"/>
        <v>0.10247651579846286</v>
      </c>
      <c r="N24" s="163">
        <f t="shared" si="5"/>
        <v>11710</v>
      </c>
      <c r="O24" s="165">
        <f t="shared" si="5"/>
        <v>100</v>
      </c>
      <c r="P24" s="166"/>
      <c r="Q24" s="166">
        <f t="shared" si="4"/>
        <v>1.5690740988878467</v>
      </c>
    </row>
    <row r="25" spans="2:25" s="162" customFormat="1" ht="18" customHeight="1" x14ac:dyDescent="0.25">
      <c r="B25" s="146" t="s">
        <v>45</v>
      </c>
      <c r="C25" s="159"/>
      <c r="D25" s="163">
        <f>'41cbenpreGI'!D25</f>
        <v>32916</v>
      </c>
      <c r="F25" s="164">
        <f>'41cbenpreGI'!F25+'41cbenpreGI'!H25+'41cbenpreGI'!J25+'41cbenpreGI'!L25+'41cbenpreGI'!N25</f>
        <v>23812</v>
      </c>
      <c r="G25" s="167">
        <f t="shared" si="0"/>
        <v>50.952197543544315</v>
      </c>
      <c r="H25" s="164">
        <f>'41cbenpreGI'!P25</f>
        <v>39</v>
      </c>
      <c r="I25" s="165">
        <f t="shared" si="1"/>
        <v>8.3451020670175888E-2</v>
      </c>
      <c r="J25" s="164">
        <f>'41cbenpreGI'!R25</f>
        <v>20063</v>
      </c>
      <c r="K25" s="165">
        <f t="shared" si="2"/>
        <v>42.930200710403561</v>
      </c>
      <c r="L25" s="164">
        <f>'41cbenpreGI'!T25</f>
        <v>2820</v>
      </c>
      <c r="M25" s="165">
        <f t="shared" si="3"/>
        <v>6.0341507253819486</v>
      </c>
      <c r="N25" s="163">
        <f t="shared" si="5"/>
        <v>46734</v>
      </c>
      <c r="O25" s="165">
        <f t="shared" si="5"/>
        <v>100</v>
      </c>
      <c r="P25" s="166"/>
      <c r="Q25" s="166">
        <f t="shared" si="4"/>
        <v>1.41979584396646</v>
      </c>
    </row>
    <row r="26" spans="2:25" s="162" customFormat="1" ht="18" customHeight="1" x14ac:dyDescent="0.25">
      <c r="B26" s="146" t="s">
        <v>46</v>
      </c>
      <c r="C26" s="159"/>
      <c r="D26" s="163">
        <f>'41cbenpreGI'!D26</f>
        <v>3167</v>
      </c>
      <c r="F26" s="164">
        <f>'41cbenpreGI'!F26+'41cbenpreGI'!H26+'41cbenpreGI'!J26+'41cbenpreGI'!L26+'41cbenpreGI'!N26</f>
        <v>4629</v>
      </c>
      <c r="G26" s="167">
        <f t="shared" si="0"/>
        <v>98.99486740804106</v>
      </c>
      <c r="H26" s="164">
        <f>'41cbenpreGI'!P26</f>
        <v>40</v>
      </c>
      <c r="I26" s="165">
        <f t="shared" si="1"/>
        <v>0.85543199315654406</v>
      </c>
      <c r="J26" s="164">
        <f>'41cbenpreGI'!R26</f>
        <v>7</v>
      </c>
      <c r="K26" s="165">
        <f t="shared" si="2"/>
        <v>0.1497005988023952</v>
      </c>
      <c r="L26" s="164">
        <f>'41cbenpreGI'!T26</f>
        <v>0</v>
      </c>
      <c r="M26" s="165">
        <f t="shared" si="3"/>
        <v>0</v>
      </c>
      <c r="N26" s="163">
        <f t="shared" si="5"/>
        <v>4676</v>
      </c>
      <c r="O26" s="165">
        <f t="shared" si="5"/>
        <v>100</v>
      </c>
      <c r="P26" s="166"/>
      <c r="Q26" s="166">
        <f t="shared" si="4"/>
        <v>1.4764761604041681</v>
      </c>
    </row>
    <row r="27" spans="2:25" s="162" customFormat="1" ht="18" customHeight="1" x14ac:dyDescent="0.25">
      <c r="B27" s="146" t="s">
        <v>1</v>
      </c>
      <c r="C27" s="159"/>
      <c r="D27" s="163">
        <f>'41cbenpreGI'!D27</f>
        <v>1260</v>
      </c>
      <c r="F27" s="164">
        <f>'41cbenpreGI'!F27+'41cbenpreGI'!H27+'41cbenpreGI'!J27+'41cbenpreGI'!L27+'41cbenpreGI'!N27</f>
        <v>1203</v>
      </c>
      <c r="G27" s="167">
        <f t="shared" si="0"/>
        <v>68.430034129692828</v>
      </c>
      <c r="H27" s="164">
        <f>'41cbenpreGI'!P27</f>
        <v>1</v>
      </c>
      <c r="I27" s="165">
        <f t="shared" si="1"/>
        <v>5.6882821387940839E-2</v>
      </c>
      <c r="J27" s="164">
        <f>'41cbenpreGI'!R27</f>
        <v>554</v>
      </c>
      <c r="K27" s="165">
        <f t="shared" si="2"/>
        <v>31.513083048919228</v>
      </c>
      <c r="L27" s="164">
        <f>'41cbenpreGI'!T27</f>
        <v>0</v>
      </c>
      <c r="M27" s="165">
        <f t="shared" si="3"/>
        <v>0</v>
      </c>
      <c r="N27" s="164">
        <f t="shared" si="5"/>
        <v>1758</v>
      </c>
      <c r="O27" s="165">
        <f t="shared" si="5"/>
        <v>100</v>
      </c>
      <c r="P27" s="166"/>
      <c r="Q27" s="166">
        <f t="shared" si="4"/>
        <v>1.3952380952380952</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609347</v>
      </c>
      <c r="E30" s="174"/>
      <c r="F30" s="147">
        <f>SUM(F10:F27)</f>
        <v>512693</v>
      </c>
      <c r="G30" s="175">
        <f>F30*100/$N30</f>
        <v>58.158922247254232</v>
      </c>
      <c r="H30" s="147">
        <f>SUM(H10:H27)</f>
        <v>66898</v>
      </c>
      <c r="I30" s="175">
        <f>H30*100/$N30</f>
        <v>7.5887823326958115</v>
      </c>
      <c r="J30" s="147">
        <f>SUM(J10:J27)</f>
        <v>297472</v>
      </c>
      <c r="K30" s="175">
        <f>J30*100/$N30</f>
        <v>33.7446599012181</v>
      </c>
      <c r="L30" s="147">
        <f>SUM(L10:L28)</f>
        <v>4475</v>
      </c>
      <c r="M30" s="175">
        <f>L30*100/$N30</f>
        <v>0.50763551883185976</v>
      </c>
      <c r="N30" s="147">
        <f>F30+H30+J30+L30</f>
        <v>881538</v>
      </c>
      <c r="O30" s="175">
        <f>G30+I30+K30+M30</f>
        <v>100</v>
      </c>
      <c r="P30" s="176"/>
      <c r="Q30" s="176">
        <f>(N30/D30)</f>
        <v>1.4466929352241005</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53125" defaultRowHeight="14.5" x14ac:dyDescent="0.25"/>
  <cols>
    <col min="1" max="1" width="0.7265625" style="333" customWidth="1"/>
    <col min="2" max="2" width="28.7265625" style="333" customWidth="1"/>
    <col min="3" max="3" width="11.26953125" style="333" bestFit="1" customWidth="1"/>
    <col min="4" max="4" width="10.7265625" style="333" customWidth="1"/>
    <col min="5" max="5" width="0.7265625" style="333" customWidth="1"/>
    <col min="6" max="6" width="12.81640625" style="333" customWidth="1"/>
    <col min="7" max="7" width="7.26953125" style="333" customWidth="1"/>
    <col min="8" max="8" width="0.7265625" style="333" customWidth="1"/>
    <col min="9" max="9" width="10.54296875" style="333" customWidth="1"/>
    <col min="10" max="10" width="8.54296875" style="333" customWidth="1"/>
    <col min="11" max="11" width="9.81640625" style="333" customWidth="1"/>
    <col min="12" max="17" width="11.453125" style="333"/>
    <col min="18" max="18" width="7.54296875" style="333" customWidth="1"/>
    <col min="19" max="19" width="2.26953125" style="333" customWidth="1"/>
    <col min="20" max="16384" width="11.453125" style="333"/>
  </cols>
  <sheetData>
    <row r="1" spans="1:259" s="613" customFormat="1" ht="9" customHeight="1" x14ac:dyDescent="0.35">
      <c r="A1" s="340"/>
      <c r="B1" s="311"/>
      <c r="C1" s="311"/>
      <c r="D1" s="311"/>
      <c r="E1" s="341"/>
      <c r="F1" s="340"/>
      <c r="G1" s="340"/>
      <c r="H1" s="341"/>
      <c r="I1" s="340"/>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35">
      <c r="A2" s="343"/>
      <c r="B2" s="749"/>
      <c r="C2" s="749"/>
      <c r="D2" s="749"/>
      <c r="E2" s="749"/>
      <c r="F2" s="749"/>
      <c r="G2" s="749"/>
      <c r="H2" s="749"/>
      <c r="I2" s="343"/>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7" customHeight="1" x14ac:dyDescent="0.35">
      <c r="A3" s="345"/>
      <c r="B3" s="1454"/>
      <c r="C3" s="1454"/>
      <c r="D3" s="1454"/>
      <c r="E3" s="1454"/>
      <c r="F3" s="1454"/>
      <c r="G3" s="1454"/>
      <c r="H3" s="1454"/>
      <c r="I3" s="345"/>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41.25" customHeight="1" x14ac:dyDescent="0.25">
      <c r="A4" s="1525" t="s">
        <v>420</v>
      </c>
      <c r="B4" s="1525"/>
      <c r="C4" s="1525"/>
      <c r="D4" s="1525"/>
      <c r="E4" s="1525"/>
      <c r="F4" s="1525"/>
      <c r="G4" s="1525"/>
      <c r="H4" s="1525"/>
      <c r="I4" s="1525"/>
      <c r="J4" s="1525"/>
      <c r="K4" s="1525"/>
      <c r="L4" s="1525"/>
      <c r="M4" s="1525"/>
      <c r="N4" s="1525"/>
      <c r="O4" s="1525"/>
      <c r="P4" s="1525"/>
      <c r="Q4" s="1525"/>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2" customHeight="1" x14ac:dyDescent="0.25">
      <c r="A5" s="492"/>
      <c r="B5" s="1481" t="str">
        <f>porsaad!$B$6</f>
        <v>Situación a 28 de febrero de 2026</v>
      </c>
      <c r="C5" s="1481"/>
      <c r="D5" s="1481"/>
      <c r="E5" s="1481"/>
      <c r="F5" s="1481"/>
      <c r="G5" s="1481"/>
      <c r="H5" s="1481"/>
      <c r="I5" s="1481"/>
      <c r="J5" s="1481"/>
      <c r="K5" s="1481"/>
      <c r="L5" s="1481"/>
      <c r="M5" s="1481"/>
      <c r="N5" s="1481"/>
      <c r="O5" s="1481"/>
      <c r="P5" s="1481"/>
      <c r="Q5" s="1481"/>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7" customHeight="1" x14ac:dyDescent="0.25">
      <c r="A6" s="345"/>
      <c r="B6" s="345"/>
      <c r="C6" s="345"/>
      <c r="D6" s="345"/>
      <c r="E6" s="345"/>
      <c r="F6" s="345"/>
      <c r="G6" s="345"/>
      <c r="H6" s="345"/>
      <c r="I6" s="345"/>
      <c r="J6" s="345"/>
      <c r="K6" s="345"/>
      <c r="L6" s="751"/>
      <c r="M6" s="751"/>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5">
      <c r="A7" s="345"/>
      <c r="B7" s="345"/>
      <c r="C7" s="345"/>
      <c r="D7" s="345"/>
      <c r="E7" s="345"/>
      <c r="F7" s="345"/>
      <c r="G7" s="345"/>
      <c r="H7" s="345"/>
      <c r="I7" s="345"/>
      <c r="J7" s="345"/>
      <c r="K7" s="345"/>
      <c r="L7" s="740"/>
      <c r="M7" s="740"/>
      <c r="N7" s="322"/>
      <c r="O7" s="322"/>
      <c r="P7" s="322"/>
      <c r="Q7" s="322"/>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52.5" customHeight="1" x14ac:dyDescent="0.25">
      <c r="A8" s="345"/>
      <c r="B8" s="1611" t="s">
        <v>12</v>
      </c>
      <c r="C8" s="1608" t="s">
        <v>473</v>
      </c>
      <c r="D8" s="1610"/>
      <c r="E8" s="437"/>
      <c r="F8" s="1570" t="s">
        <v>480</v>
      </c>
      <c r="G8" s="1607"/>
      <c r="H8" s="437"/>
      <c r="I8" s="1608" t="s">
        <v>250</v>
      </c>
      <c r="J8" s="1609"/>
      <c r="K8" s="1610"/>
      <c r="L8" s="740"/>
      <c r="M8" s="740"/>
      <c r="N8" s="322"/>
      <c r="O8" s="322"/>
      <c r="P8" s="322"/>
      <c r="Q8" s="322"/>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6" customFormat="1" ht="30.75" customHeight="1" x14ac:dyDescent="0.25">
      <c r="A9" s="322"/>
      <c r="B9" s="1612"/>
      <c r="C9" s="788" t="s">
        <v>9</v>
      </c>
      <c r="D9" s="878" t="s">
        <v>10</v>
      </c>
      <c r="E9" s="437"/>
      <c r="F9" s="879" t="s">
        <v>9</v>
      </c>
      <c r="G9" s="877" t="s">
        <v>10</v>
      </c>
      <c r="H9" s="437"/>
      <c r="I9" s="788" t="s">
        <v>9</v>
      </c>
      <c r="J9" s="880" t="s">
        <v>111</v>
      </c>
      <c r="K9" s="881" t="s">
        <v>110</v>
      </c>
      <c r="L9" s="872"/>
      <c r="M9" s="872"/>
      <c r="N9" s="328"/>
      <c r="O9" s="328"/>
      <c r="P9" s="328"/>
      <c r="Q9" s="328"/>
      <c r="R9" s="328"/>
      <c r="S9" s="328"/>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c r="IW9" s="322"/>
      <c r="IX9" s="322"/>
      <c r="IY9" s="322"/>
    </row>
    <row r="10" spans="1:259" s="626" customFormat="1" ht="7.5" customHeight="1" x14ac:dyDescent="0.25">
      <c r="A10" s="322"/>
      <c r="B10" s="322"/>
      <c r="C10" s="327"/>
      <c r="D10" s="327"/>
      <c r="E10" s="322"/>
      <c r="F10" s="322"/>
      <c r="G10" s="322"/>
      <c r="H10" s="322"/>
      <c r="I10" s="322"/>
      <c r="J10" s="322"/>
      <c r="K10" s="322"/>
      <c r="L10" s="548"/>
      <c r="M10" s="754"/>
      <c r="N10" s="331"/>
      <c r="O10" s="331"/>
      <c r="P10" s="331"/>
      <c r="Q10" s="331"/>
      <c r="R10" s="331"/>
      <c r="S10" s="331"/>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row>
    <row r="11" spans="1:259" s="631" customFormat="1" ht="18" customHeight="1" x14ac:dyDescent="0.25">
      <c r="A11" s="328"/>
      <c r="B11" s="755" t="s">
        <v>8</v>
      </c>
      <c r="C11" s="757">
        <v>8676713</v>
      </c>
      <c r="D11" s="676">
        <v>17.661334770061334</v>
      </c>
      <c r="E11" s="756"/>
      <c r="F11" s="758">
        <v>1096572</v>
      </c>
      <c r="G11" s="759">
        <v>16.190506563479449</v>
      </c>
      <c r="H11" s="756"/>
      <c r="I11" s="760">
        <v>338796</v>
      </c>
      <c r="J11" s="761">
        <f>I11*100/C11</f>
        <v>3.9046583654432272</v>
      </c>
      <c r="K11" s="759">
        <f>I11*100/F11</f>
        <v>30.895919283001938</v>
      </c>
      <c r="L11" s="396"/>
      <c r="M11" s="396">
        <f>_xlfn.RANK.EQ(K11,K$11:K$31,0)</f>
        <v>1</v>
      </c>
      <c r="N11" s="396">
        <v>1</v>
      </c>
      <c r="O11" s="396">
        <f>MATCH(N11,M$11:M$31,0)</f>
        <v>1</v>
      </c>
      <c r="P11" s="568" t="str">
        <f t="shared" ref="P11:P29" si="0">INDEX(B$11:B$31,O11,1)</f>
        <v>Andalucía</v>
      </c>
      <c r="Q11" s="762">
        <f>INDEX(K$11:K$31,O11,1)</f>
        <v>30.895919283001938</v>
      </c>
      <c r="R11" s="873"/>
      <c r="S11" s="331"/>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row>
    <row r="12" spans="1:259" s="633" customFormat="1" ht="18" customHeight="1" x14ac:dyDescent="0.25">
      <c r="A12" s="331"/>
      <c r="B12" s="763" t="s">
        <v>7</v>
      </c>
      <c r="C12" s="764">
        <v>1364621</v>
      </c>
      <c r="D12" s="684">
        <v>2.7776680311145325</v>
      </c>
      <c r="E12" s="756"/>
      <c r="F12" s="765">
        <v>191202</v>
      </c>
      <c r="G12" s="766">
        <v>2.8230314433985164</v>
      </c>
      <c r="H12" s="756"/>
      <c r="I12" s="767">
        <v>49233</v>
      </c>
      <c r="J12" s="448">
        <f t="shared" ref="J12:J28" si="1">I12*100/C12</f>
        <v>3.6078149171088527</v>
      </c>
      <c r="K12" s="766">
        <f t="shared" ref="K12:K28" si="2">I12*100/F12</f>
        <v>25.749207644271504</v>
      </c>
      <c r="L12" s="396"/>
      <c r="M12" s="396">
        <f t="shared" ref="M12:M31" si="3">_xlfn.RANK.EQ(K12,K$11:K$31,0)</f>
        <v>6</v>
      </c>
      <c r="N12" s="396">
        <v>2</v>
      </c>
      <c r="O12" s="396">
        <f t="shared" ref="O12:O29" si="4">MATCH(N12,M$11:M$31,0)</f>
        <v>7</v>
      </c>
      <c r="P12" s="568" t="str">
        <f t="shared" si="0"/>
        <v>Castilla y León</v>
      </c>
      <c r="Q12" s="762">
        <f t="shared" ref="Q12:Q29" si="5">INDEX(K$11:K$31,O12,1)</f>
        <v>29.692460942329721</v>
      </c>
      <c r="R12" s="873"/>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row>
    <row r="13" spans="1:259" s="633" customFormat="1" ht="18" customHeight="1" x14ac:dyDescent="0.25">
      <c r="A13" s="331"/>
      <c r="B13" s="763" t="s">
        <v>37</v>
      </c>
      <c r="C13" s="764">
        <v>1015128</v>
      </c>
      <c r="D13" s="684">
        <v>2.0662796432776815</v>
      </c>
      <c r="E13" s="756"/>
      <c r="F13" s="765">
        <v>191994</v>
      </c>
      <c r="G13" s="766">
        <v>2.8347250496535326</v>
      </c>
      <c r="H13" s="756"/>
      <c r="I13" s="767">
        <v>33640</v>
      </c>
      <c r="J13" s="448">
        <f t="shared" si="1"/>
        <v>3.3138678078035477</v>
      </c>
      <c r="K13" s="766">
        <f t="shared" si="2"/>
        <v>17.521380876485722</v>
      </c>
      <c r="L13" s="396"/>
      <c r="M13" s="396">
        <f t="shared" si="3"/>
        <v>18</v>
      </c>
      <c r="N13" s="396">
        <v>3</v>
      </c>
      <c r="O13" s="396">
        <f>MATCH(N13,M$11:M$31,0)</f>
        <v>8</v>
      </c>
      <c r="P13" s="568" t="str">
        <f t="shared" si="0"/>
        <v>Castilla - La Mancha</v>
      </c>
      <c r="Q13" s="762">
        <f t="shared" si="5"/>
        <v>27.016257676867042</v>
      </c>
      <c r="R13" s="873"/>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row>
    <row r="14" spans="1:259" s="633" customFormat="1" ht="18" customHeight="1" x14ac:dyDescent="0.25">
      <c r="A14" s="331"/>
      <c r="B14" s="763" t="s">
        <v>38</v>
      </c>
      <c r="C14" s="764">
        <v>1249844</v>
      </c>
      <c r="D14" s="684">
        <v>2.5440409627876983</v>
      </c>
      <c r="E14" s="756"/>
      <c r="F14" s="765">
        <v>127828</v>
      </c>
      <c r="G14" s="766">
        <v>1.8873362378361396</v>
      </c>
      <c r="H14" s="756"/>
      <c r="I14" s="767">
        <v>34144</v>
      </c>
      <c r="J14" s="448">
        <f t="shared" si="1"/>
        <v>2.7318609362448432</v>
      </c>
      <c r="K14" s="766">
        <f t="shared" si="2"/>
        <v>26.71089276214914</v>
      </c>
      <c r="L14" s="396"/>
      <c r="M14" s="396">
        <f t="shared" si="3"/>
        <v>4</v>
      </c>
      <c r="N14" s="396">
        <v>4</v>
      </c>
      <c r="O14" s="396">
        <f t="shared" si="4"/>
        <v>4</v>
      </c>
      <c r="P14" s="568" t="str">
        <f t="shared" si="0"/>
        <v>Balears, Illes</v>
      </c>
      <c r="Q14" s="762">
        <f t="shared" si="5"/>
        <v>26.71089276214914</v>
      </c>
      <c r="R14" s="873"/>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5">
      <c r="A15" s="331"/>
      <c r="B15" s="763" t="s">
        <v>6</v>
      </c>
      <c r="C15" s="764">
        <v>2258866</v>
      </c>
      <c r="D15" s="684">
        <v>4.597891923670792</v>
      </c>
      <c r="E15" s="756"/>
      <c r="F15" s="765">
        <v>270684</v>
      </c>
      <c r="G15" s="766">
        <v>3.9965557014303408</v>
      </c>
      <c r="H15" s="756"/>
      <c r="I15" s="767">
        <v>69284</v>
      </c>
      <c r="J15" s="448">
        <f t="shared" si="1"/>
        <v>3.06720274686502</v>
      </c>
      <c r="K15" s="766">
        <f t="shared" si="2"/>
        <v>25.595897799648299</v>
      </c>
      <c r="L15" s="396"/>
      <c r="M15" s="396">
        <f t="shared" si="3"/>
        <v>7</v>
      </c>
      <c r="N15" s="396">
        <v>5</v>
      </c>
      <c r="O15" s="396">
        <f t="shared" si="4"/>
        <v>10</v>
      </c>
      <c r="P15" s="568" t="str">
        <f t="shared" si="0"/>
        <v>Comunitat Valenciana</v>
      </c>
      <c r="Q15" s="762">
        <f t="shared" si="5"/>
        <v>25.955821354553574</v>
      </c>
      <c r="R15" s="873"/>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5">
      <c r="A16" s="331"/>
      <c r="B16" s="763" t="s">
        <v>5</v>
      </c>
      <c r="C16" s="768">
        <v>593623</v>
      </c>
      <c r="D16" s="684">
        <v>1.2083117800724905</v>
      </c>
      <c r="E16" s="756"/>
      <c r="F16" s="769">
        <v>104312</v>
      </c>
      <c r="G16" s="766">
        <v>1.5401306258500749</v>
      </c>
      <c r="H16" s="756"/>
      <c r="I16" s="767">
        <v>17725</v>
      </c>
      <c r="J16" s="448">
        <f t="shared" si="1"/>
        <v>2.9859018265801698</v>
      </c>
      <c r="K16" s="766">
        <f t="shared" si="2"/>
        <v>16.992292353708105</v>
      </c>
      <c r="L16" s="396"/>
      <c r="M16" s="396">
        <f t="shared" si="3"/>
        <v>19</v>
      </c>
      <c r="N16" s="396">
        <v>6</v>
      </c>
      <c r="O16" s="396">
        <f t="shared" si="4"/>
        <v>2</v>
      </c>
      <c r="P16" s="568" t="str">
        <f t="shared" si="0"/>
        <v>Aragón</v>
      </c>
      <c r="Q16" s="770">
        <f t="shared" si="5"/>
        <v>25.749207644271504</v>
      </c>
      <c r="R16" s="873"/>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742" customFormat="1" ht="18" customHeight="1" x14ac:dyDescent="0.25">
      <c r="A17" s="450"/>
      <c r="B17" s="771" t="s">
        <v>4</v>
      </c>
      <c r="C17" s="764">
        <v>2401221</v>
      </c>
      <c r="D17" s="684">
        <v>4.8876536469399703</v>
      </c>
      <c r="E17" s="756"/>
      <c r="F17" s="772">
        <v>428661</v>
      </c>
      <c r="G17" s="773">
        <v>6.3290315036383058</v>
      </c>
      <c r="H17" s="756"/>
      <c r="I17" s="774">
        <v>127280</v>
      </c>
      <c r="J17" s="587">
        <f t="shared" si="1"/>
        <v>5.3006366344455591</v>
      </c>
      <c r="K17" s="773">
        <f t="shared" si="2"/>
        <v>29.692460942329721</v>
      </c>
      <c r="L17" s="396"/>
      <c r="M17" s="396">
        <f t="shared" si="3"/>
        <v>2</v>
      </c>
      <c r="N17" s="396">
        <v>7</v>
      </c>
      <c r="O17" s="396">
        <f t="shared" si="4"/>
        <v>5</v>
      </c>
      <c r="P17" s="568" t="str">
        <f t="shared" si="0"/>
        <v>Canarias</v>
      </c>
      <c r="Q17" s="762">
        <f t="shared" si="5"/>
        <v>25.595897799648299</v>
      </c>
      <c r="R17" s="873"/>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row>
    <row r="18" spans="1:259" s="742" customFormat="1" ht="18" customHeight="1" x14ac:dyDescent="0.25">
      <c r="A18" s="450"/>
      <c r="B18" s="771" t="s">
        <v>40</v>
      </c>
      <c r="C18" s="764">
        <v>2126378</v>
      </c>
      <c r="D18" s="684">
        <v>4.328214348647176</v>
      </c>
      <c r="E18" s="756"/>
      <c r="F18" s="772">
        <v>300904</v>
      </c>
      <c r="G18" s="773">
        <v>4.4427435562618962</v>
      </c>
      <c r="H18" s="756"/>
      <c r="I18" s="774">
        <v>81293</v>
      </c>
      <c r="J18" s="587">
        <f t="shared" si="1"/>
        <v>3.8230737902668293</v>
      </c>
      <c r="K18" s="773">
        <f t="shared" si="2"/>
        <v>27.016257676867042</v>
      </c>
      <c r="L18" s="396"/>
      <c r="M18" s="396">
        <f t="shared" si="3"/>
        <v>3</v>
      </c>
      <c r="N18" s="396">
        <v>8</v>
      </c>
      <c r="O18" s="396">
        <f t="shared" si="4"/>
        <v>21</v>
      </c>
      <c r="P18" s="568" t="str">
        <f t="shared" si="0"/>
        <v>TOTAL</v>
      </c>
      <c r="Q18" s="762">
        <f t="shared" si="5"/>
        <v>24.726927717567516</v>
      </c>
      <c r="R18" s="873"/>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row>
    <row r="19" spans="1:259" s="742" customFormat="1" ht="18" customHeight="1" x14ac:dyDescent="0.25">
      <c r="A19" s="450"/>
      <c r="B19" s="771" t="s">
        <v>41</v>
      </c>
      <c r="C19" s="764">
        <v>8124126</v>
      </c>
      <c r="D19" s="684">
        <v>16.536551226271897</v>
      </c>
      <c r="E19" s="756"/>
      <c r="F19" s="772">
        <v>1133130</v>
      </c>
      <c r="G19" s="773">
        <v>16.730272797659861</v>
      </c>
      <c r="H19" s="756"/>
      <c r="I19" s="774">
        <v>249212</v>
      </c>
      <c r="J19" s="587">
        <f t="shared" si="1"/>
        <v>3.0675545898721905</v>
      </c>
      <c r="K19" s="773">
        <f t="shared" si="2"/>
        <v>21.993239963640537</v>
      </c>
      <c r="L19" s="396"/>
      <c r="M19" s="396">
        <f t="shared" si="3"/>
        <v>12</v>
      </c>
      <c r="N19" s="396">
        <v>9</v>
      </c>
      <c r="O19" s="396">
        <f>MATCH(N19,M$11:M$31,0)</f>
        <v>14</v>
      </c>
      <c r="P19" s="568" t="str">
        <f t="shared" si="0"/>
        <v>Murcia, Región de</v>
      </c>
      <c r="Q19" s="762">
        <f t="shared" si="5"/>
        <v>24.39572573986036</v>
      </c>
      <c r="R19" s="873"/>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5">
      <c r="A20" s="450"/>
      <c r="B20" s="771" t="s">
        <v>3</v>
      </c>
      <c r="C20" s="764">
        <v>5425182</v>
      </c>
      <c r="D20" s="684">
        <v>11.042886343078409</v>
      </c>
      <c r="E20" s="756"/>
      <c r="F20" s="772">
        <v>691918</v>
      </c>
      <c r="G20" s="773">
        <v>10.215930117119145</v>
      </c>
      <c r="H20" s="756"/>
      <c r="I20" s="774">
        <v>179593</v>
      </c>
      <c r="J20" s="587">
        <f t="shared" si="1"/>
        <v>3.310358988878161</v>
      </c>
      <c r="K20" s="773">
        <f>I20*100/F20</f>
        <v>25.955821354553574</v>
      </c>
      <c r="L20" s="396"/>
      <c r="M20" s="396">
        <f t="shared" si="3"/>
        <v>5</v>
      </c>
      <c r="N20" s="396">
        <v>10</v>
      </c>
      <c r="O20" s="396">
        <f t="shared" si="4"/>
        <v>13</v>
      </c>
      <c r="P20" s="568" t="str">
        <f t="shared" si="0"/>
        <v>Madrid, Comunidad de</v>
      </c>
      <c r="Q20" s="762">
        <f t="shared" si="5"/>
        <v>23.975851513366454</v>
      </c>
      <c r="R20" s="873"/>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633" customFormat="1" ht="18" customHeight="1" x14ac:dyDescent="0.25">
      <c r="A21" s="331"/>
      <c r="B21" s="763" t="s">
        <v>2</v>
      </c>
      <c r="C21" s="764">
        <v>1053345</v>
      </c>
      <c r="D21" s="684">
        <v>2.1440698422744027</v>
      </c>
      <c r="E21" s="756"/>
      <c r="F21" s="765">
        <v>157166</v>
      </c>
      <c r="G21" s="766">
        <v>2.3205016675200638</v>
      </c>
      <c r="H21" s="756"/>
      <c r="I21" s="767">
        <v>36368</v>
      </c>
      <c r="J21" s="448">
        <f t="shared" si="1"/>
        <v>3.4526199868039438</v>
      </c>
      <c r="K21" s="766">
        <f t="shared" si="2"/>
        <v>23.139864856266623</v>
      </c>
      <c r="L21" s="396"/>
      <c r="M21" s="396">
        <f t="shared" si="3"/>
        <v>11</v>
      </c>
      <c r="N21" s="396">
        <v>11</v>
      </c>
      <c r="O21" s="396">
        <f t="shared" si="4"/>
        <v>11</v>
      </c>
      <c r="P21" s="568" t="str">
        <f t="shared" si="0"/>
        <v>Extremadura</v>
      </c>
      <c r="Q21" s="762">
        <f t="shared" si="5"/>
        <v>23.139864856266623</v>
      </c>
      <c r="R21" s="873"/>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row>
    <row r="22" spans="1:259" s="633" customFormat="1" ht="18" customHeight="1" x14ac:dyDescent="0.25">
      <c r="A22" s="331"/>
      <c r="B22" s="763" t="s">
        <v>35</v>
      </c>
      <c r="C22" s="764">
        <v>2714741</v>
      </c>
      <c r="D22" s="684">
        <v>5.5258194681570174</v>
      </c>
      <c r="E22" s="756"/>
      <c r="F22" s="765">
        <v>492391</v>
      </c>
      <c r="G22" s="766">
        <v>7.2699829261536957</v>
      </c>
      <c r="H22" s="756"/>
      <c r="I22" s="767">
        <v>92497</v>
      </c>
      <c r="J22" s="448">
        <f t="shared" si="1"/>
        <v>3.4072126954284037</v>
      </c>
      <c r="K22" s="766">
        <f t="shared" si="2"/>
        <v>18.78527430436381</v>
      </c>
      <c r="L22" s="396"/>
      <c r="M22" s="396">
        <f t="shared" si="3"/>
        <v>16</v>
      </c>
      <c r="N22" s="396">
        <v>12</v>
      </c>
      <c r="O22" s="396">
        <f t="shared" si="4"/>
        <v>9</v>
      </c>
      <c r="P22" s="568" t="str">
        <f t="shared" si="0"/>
        <v>Cataluña</v>
      </c>
      <c r="Q22" s="762">
        <f t="shared" si="5"/>
        <v>21.993239963640537</v>
      </c>
      <c r="R22" s="873"/>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row>
    <row r="23" spans="1:259" s="633" customFormat="1" ht="18" customHeight="1" x14ac:dyDescent="0.25">
      <c r="A23" s="331"/>
      <c r="B23" s="763" t="s">
        <v>42</v>
      </c>
      <c r="C23" s="764">
        <v>7113886</v>
      </c>
      <c r="D23" s="684">
        <v>14.480221042467644</v>
      </c>
      <c r="E23" s="756"/>
      <c r="F23" s="765">
        <v>881049</v>
      </c>
      <c r="G23" s="766">
        <v>13.008383961333141</v>
      </c>
      <c r="H23" s="756"/>
      <c r="I23" s="767">
        <v>211239</v>
      </c>
      <c r="J23" s="448">
        <f t="shared" si="1"/>
        <v>2.9693897259528756</v>
      </c>
      <c r="K23" s="766">
        <f t="shared" si="2"/>
        <v>23.975851513366454</v>
      </c>
      <c r="L23" s="396"/>
      <c r="M23" s="396">
        <f t="shared" si="3"/>
        <v>10</v>
      </c>
      <c r="N23" s="396">
        <v>13</v>
      </c>
      <c r="O23" s="396">
        <f t="shared" si="4"/>
        <v>16</v>
      </c>
      <c r="P23" s="568" t="str">
        <f t="shared" si="0"/>
        <v>País Vasco</v>
      </c>
      <c r="Q23" s="762">
        <f t="shared" si="5"/>
        <v>21.289894767190429</v>
      </c>
      <c r="R23" s="873"/>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5">
      <c r="A24" s="331"/>
      <c r="B24" s="763" t="s">
        <v>43</v>
      </c>
      <c r="C24" s="764">
        <v>1586989</v>
      </c>
      <c r="D24" s="684">
        <v>3.2302951596307112</v>
      </c>
      <c r="E24" s="756"/>
      <c r="F24" s="765">
        <v>204667</v>
      </c>
      <c r="G24" s="766">
        <v>3.0218375143881557</v>
      </c>
      <c r="H24" s="756"/>
      <c r="I24" s="767">
        <v>49930</v>
      </c>
      <c r="J24" s="448">
        <f t="shared" si="1"/>
        <v>3.1462095830531909</v>
      </c>
      <c r="K24" s="766">
        <f>I24*100/F24</f>
        <v>24.39572573986036</v>
      </c>
      <c r="L24" s="396"/>
      <c r="M24" s="396">
        <f t="shared" si="3"/>
        <v>9</v>
      </c>
      <c r="N24" s="396">
        <v>14</v>
      </c>
      <c r="O24" s="396">
        <f t="shared" si="4"/>
        <v>17</v>
      </c>
      <c r="P24" s="568" t="str">
        <f t="shared" si="0"/>
        <v>Rioja, La</v>
      </c>
      <c r="Q24" s="762">
        <f t="shared" si="5"/>
        <v>20.98333812758613</v>
      </c>
      <c r="R24" s="873"/>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5">
      <c r="A25" s="331"/>
      <c r="B25" s="763" t="s">
        <v>44</v>
      </c>
      <c r="C25" s="768">
        <v>683854</v>
      </c>
      <c r="D25" s="684">
        <v>1.3919757894314961</v>
      </c>
      <c r="E25" s="756"/>
      <c r="F25" s="769">
        <v>86335</v>
      </c>
      <c r="G25" s="766">
        <v>1.2747064343773125</v>
      </c>
      <c r="H25" s="756"/>
      <c r="I25" s="767">
        <v>17243</v>
      </c>
      <c r="J25" s="448">
        <f t="shared" si="1"/>
        <v>2.5214446358433231</v>
      </c>
      <c r="K25" s="766">
        <f t="shared" si="2"/>
        <v>19.972201308855041</v>
      </c>
      <c r="L25" s="396"/>
      <c r="M25" s="396">
        <f t="shared" si="3"/>
        <v>15</v>
      </c>
      <c r="N25" s="396">
        <v>15</v>
      </c>
      <c r="O25" s="396">
        <f t="shared" si="4"/>
        <v>15</v>
      </c>
      <c r="P25" s="568" t="str">
        <f t="shared" si="0"/>
        <v>Navarra, Comunidad Foral de</v>
      </c>
      <c r="Q25" s="770">
        <f t="shared" si="5"/>
        <v>19.972201308855041</v>
      </c>
      <c r="R25" s="873"/>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5">
      <c r="A26" s="331"/>
      <c r="B26" s="763" t="s">
        <v>45</v>
      </c>
      <c r="C26" s="768">
        <v>2242343</v>
      </c>
      <c r="D26" s="684">
        <v>4.5642595752912012</v>
      </c>
      <c r="E26" s="756"/>
      <c r="F26" s="769">
        <v>346850</v>
      </c>
      <c r="G26" s="766">
        <v>5.1211203655964654</v>
      </c>
      <c r="H26" s="756"/>
      <c r="I26" s="767">
        <v>73844</v>
      </c>
      <c r="J26" s="448">
        <f t="shared" si="1"/>
        <v>3.2931625536325173</v>
      </c>
      <c r="K26" s="766">
        <f t="shared" si="2"/>
        <v>21.289894767190429</v>
      </c>
      <c r="L26" s="396"/>
      <c r="M26" s="396">
        <f t="shared" si="3"/>
        <v>13</v>
      </c>
      <c r="N26" s="396">
        <v>16</v>
      </c>
      <c r="O26" s="396">
        <f t="shared" si="4"/>
        <v>12</v>
      </c>
      <c r="P26" s="568" t="str">
        <f t="shared" si="0"/>
        <v>Galicia</v>
      </c>
      <c r="Q26" s="762">
        <f t="shared" si="5"/>
        <v>18.78527430436381</v>
      </c>
      <c r="R26" s="873"/>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5">
      <c r="A27" s="331"/>
      <c r="B27" s="763" t="s">
        <v>46</v>
      </c>
      <c r="C27" s="768">
        <v>326803</v>
      </c>
      <c r="D27" s="686">
        <v>0.66520319236793413</v>
      </c>
      <c r="E27" s="756"/>
      <c r="F27" s="769">
        <v>45193</v>
      </c>
      <c r="G27" s="775">
        <v>0.66725902459968589</v>
      </c>
      <c r="H27" s="756"/>
      <c r="I27" s="767">
        <v>9483</v>
      </c>
      <c r="J27" s="448">
        <f t="shared" si="1"/>
        <v>2.9017481479668179</v>
      </c>
      <c r="K27" s="775">
        <f t="shared" si="2"/>
        <v>20.98333812758613</v>
      </c>
      <c r="L27" s="396"/>
      <c r="M27" s="396">
        <f t="shared" si="3"/>
        <v>14</v>
      </c>
      <c r="N27" s="396">
        <v>17</v>
      </c>
      <c r="O27" s="396">
        <f t="shared" si="4"/>
        <v>18</v>
      </c>
      <c r="P27" s="568" t="str">
        <f t="shared" si="0"/>
        <v>Ceuta y Melilla</v>
      </c>
      <c r="Q27" s="762">
        <f t="shared" si="5"/>
        <v>17.820257292987861</v>
      </c>
      <c r="R27" s="873"/>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5">
      <c r="A28" s="331"/>
      <c r="B28" s="763" t="s">
        <v>1</v>
      </c>
      <c r="C28" s="769">
        <v>170634</v>
      </c>
      <c r="D28" s="775">
        <v>0.34732325445760925</v>
      </c>
      <c r="E28" s="756"/>
      <c r="F28" s="769">
        <v>22076</v>
      </c>
      <c r="G28" s="775">
        <v>0.32594450970421673</v>
      </c>
      <c r="H28" s="756"/>
      <c r="I28" s="767">
        <v>3934</v>
      </c>
      <c r="J28" s="448">
        <f t="shared" si="1"/>
        <v>2.3055194158256853</v>
      </c>
      <c r="K28" s="775">
        <f t="shared" si="2"/>
        <v>17.820257292987861</v>
      </c>
      <c r="L28" s="396"/>
      <c r="M28" s="396">
        <f t="shared" si="3"/>
        <v>17</v>
      </c>
      <c r="N28" s="396">
        <v>18</v>
      </c>
      <c r="O28" s="396">
        <f t="shared" si="4"/>
        <v>3</v>
      </c>
      <c r="P28" s="568" t="str">
        <f t="shared" si="0"/>
        <v>Asturias, Principado de</v>
      </c>
      <c r="Q28" s="762">
        <f t="shared" si="5"/>
        <v>17.521380876485722</v>
      </c>
      <c r="R28" s="873"/>
      <c r="S28" s="328"/>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6" customHeight="1" x14ac:dyDescent="0.25">
      <c r="A29" s="331"/>
      <c r="B29" s="743"/>
      <c r="C29" s="776"/>
      <c r="D29" s="777"/>
      <c r="E29" s="331"/>
      <c r="F29" s="776"/>
      <c r="G29" s="777"/>
      <c r="H29" s="331"/>
      <c r="I29" s="776"/>
      <c r="J29" s="778"/>
      <c r="K29" s="777"/>
      <c r="L29" s="396"/>
      <c r="M29" s="396"/>
      <c r="N29" s="396">
        <v>19</v>
      </c>
      <c r="O29" s="396">
        <f t="shared" si="4"/>
        <v>6</v>
      </c>
      <c r="P29" s="568" t="str">
        <f t="shared" si="0"/>
        <v>Cantabria</v>
      </c>
      <c r="Q29" s="762">
        <f t="shared" si="5"/>
        <v>16.992292353708105</v>
      </c>
      <c r="R29" s="874"/>
      <c r="S29" s="316"/>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5.25" customHeight="1" x14ac:dyDescent="0.25">
      <c r="A30" s="331"/>
      <c r="B30" s="779"/>
      <c r="C30" s="327"/>
      <c r="D30" s="438"/>
      <c r="E30" s="779"/>
      <c r="F30" s="779"/>
      <c r="G30" s="780"/>
      <c r="H30" s="779"/>
      <c r="I30" s="328"/>
      <c r="J30" s="328"/>
      <c r="K30" s="781"/>
      <c r="L30" s="782"/>
      <c r="M30" s="396"/>
      <c r="N30" s="396"/>
      <c r="O30" s="396"/>
      <c r="P30" s="396"/>
      <c r="Q30" s="396"/>
      <c r="R30" s="873"/>
      <c r="S30" s="328"/>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918" customFormat="1" ht="15.75" customHeight="1" x14ac:dyDescent="0.25">
      <c r="A31" s="329"/>
      <c r="B31" s="1256" t="s">
        <v>0</v>
      </c>
      <c r="C31" s="1257">
        <f>SUM(C11:C28)</f>
        <v>49128297</v>
      </c>
      <c r="D31" s="1258">
        <f>SUM(D11:D28)</f>
        <v>100.00000000000003</v>
      </c>
      <c r="E31" s="320"/>
      <c r="F31" s="1257">
        <f>SUM(F11:F28)</f>
        <v>6772932</v>
      </c>
      <c r="G31" s="1258">
        <f>SUM(G11:G28)</f>
        <v>100</v>
      </c>
      <c r="H31" s="320"/>
      <c r="I31" s="1257">
        <f>SUM(I11:I30)</f>
        <v>1674738</v>
      </c>
      <c r="J31" s="1259">
        <f>I31*100/C31</f>
        <v>3.4089070907546417</v>
      </c>
      <c r="K31" s="1258">
        <f>I31*100/F31</f>
        <v>24.726927717567516</v>
      </c>
      <c r="L31" s="329"/>
      <c r="M31" s="329">
        <f t="shared" si="3"/>
        <v>8</v>
      </c>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row>
    <row r="32" spans="1:259" s="631" customFormat="1" ht="4.5" customHeight="1" x14ac:dyDescent="0.25">
      <c r="A32" s="328"/>
      <c r="B32" s="783"/>
      <c r="C32" s="783"/>
      <c r="D32" s="783"/>
      <c r="E32" s="322"/>
      <c r="F32" s="746"/>
      <c r="G32" s="747"/>
      <c r="H32" s="322"/>
      <c r="I32" s="746"/>
      <c r="J32" s="746"/>
      <c r="K32" s="747"/>
      <c r="L32" s="396"/>
      <c r="M32" s="396"/>
      <c r="N32" s="396"/>
      <c r="O32" s="396"/>
      <c r="P32" s="396"/>
      <c r="Q32" s="396"/>
      <c r="R32" s="333"/>
      <c r="S32" s="333"/>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row>
    <row r="33" spans="1:259" s="650" customFormat="1" x14ac:dyDescent="0.35">
      <c r="A33" s="394"/>
      <c r="B33" s="1485" t="str">
        <f>'22solcasaadpot'!B32:M32</f>
        <v>(1) Cifras INE de población referidas al 01/01/2025.</v>
      </c>
      <c r="C33" s="1485"/>
      <c r="D33" s="1485"/>
      <c r="E33" s="1485"/>
      <c r="F33" s="1485"/>
      <c r="G33" s="1485"/>
      <c r="H33" s="1485"/>
      <c r="I33" s="1485"/>
      <c r="J33" s="1485"/>
      <c r="K33" s="1485"/>
      <c r="L33" s="1223"/>
      <c r="M33" s="1223"/>
      <c r="N33" s="1223"/>
      <c r="O33" s="1223"/>
      <c r="P33" s="496"/>
      <c r="Q33" s="333"/>
      <c r="R33" s="748"/>
      <c r="S33" s="748"/>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394"/>
      <c r="GD33" s="394"/>
      <c r="GE33" s="394"/>
      <c r="GF33" s="394"/>
      <c r="GG33" s="394"/>
      <c r="GH33" s="394"/>
      <c r="GI33" s="394"/>
      <c r="GJ33" s="394"/>
      <c r="GK33" s="394"/>
      <c r="GL33" s="394"/>
      <c r="GM33" s="394"/>
      <c r="GN33" s="394"/>
      <c r="GO33" s="394"/>
      <c r="GP33" s="394"/>
      <c r="GQ33" s="394"/>
      <c r="GR33" s="394"/>
      <c r="GS33" s="394"/>
      <c r="GT33" s="394"/>
      <c r="GU33" s="394"/>
      <c r="GV33" s="394"/>
      <c r="GW33" s="394"/>
      <c r="GX33" s="394"/>
      <c r="GY33" s="394"/>
      <c r="GZ33" s="394"/>
      <c r="HA33" s="394"/>
      <c r="HB33" s="394"/>
      <c r="HC33" s="394"/>
      <c r="HD33" s="394"/>
      <c r="HE33" s="394"/>
      <c r="HF33" s="394"/>
      <c r="HG33" s="394"/>
      <c r="HH33" s="394"/>
      <c r="HI33" s="394"/>
      <c r="HJ33" s="394"/>
      <c r="HK33" s="394"/>
      <c r="HL33" s="394"/>
      <c r="HM33" s="394"/>
      <c r="HN33" s="394"/>
      <c r="HO33" s="394"/>
      <c r="HP33" s="394"/>
      <c r="HQ33" s="394"/>
      <c r="HR33" s="394"/>
      <c r="HS33" s="394"/>
      <c r="HT33" s="394"/>
      <c r="HU33" s="394"/>
      <c r="HV33" s="394"/>
      <c r="HW33" s="394"/>
      <c r="HX33" s="394"/>
      <c r="HY33" s="394"/>
      <c r="HZ33" s="394"/>
      <c r="IA33" s="394"/>
      <c r="IB33" s="394"/>
      <c r="IC33" s="394"/>
      <c r="ID33" s="394"/>
      <c r="IE33" s="394"/>
      <c r="IF33" s="394"/>
      <c r="IG33" s="394"/>
      <c r="IH33" s="394"/>
      <c r="II33" s="394"/>
      <c r="IJ33" s="394"/>
      <c r="IK33" s="394"/>
      <c r="IL33" s="394"/>
      <c r="IM33" s="394"/>
      <c r="IN33" s="394"/>
      <c r="IO33" s="394"/>
      <c r="IP33" s="394"/>
      <c r="IQ33" s="394"/>
      <c r="IR33" s="394"/>
      <c r="IS33" s="394"/>
      <c r="IT33" s="394"/>
      <c r="IU33" s="394"/>
      <c r="IV33" s="394"/>
      <c r="IW33" s="394"/>
      <c r="IX33" s="394"/>
      <c r="IY33" s="394"/>
    </row>
    <row r="34" spans="1:259" x14ac:dyDescent="0.25">
      <c r="B34" s="1486" t="str">
        <f>'22solcasaadpot'!B33:Q33</f>
        <v>(2) Cifras de Población Potencialmente Dependiente calculadas según lo explicado en la metodología</v>
      </c>
      <c r="C34" s="1486"/>
      <c r="D34" s="1486"/>
      <c r="E34" s="1486"/>
      <c r="F34" s="1486"/>
      <c r="G34" s="1486"/>
      <c r="H34" s="1486"/>
      <c r="I34" s="1486"/>
      <c r="J34" s="1486"/>
      <c r="K34" s="1486"/>
      <c r="L34" s="496"/>
      <c r="M34" s="496"/>
      <c r="N34" s="496"/>
      <c r="O34" s="496"/>
      <c r="P34" s="496"/>
    </row>
    <row r="35" spans="1:259" ht="15" customHeight="1" x14ac:dyDescent="0.35">
      <c r="B35" s="397" t="s">
        <v>47</v>
      </c>
      <c r="C35" s="397"/>
      <c r="D35" s="397"/>
      <c r="L35" s="447"/>
      <c r="M35" s="360"/>
      <c r="N35" s="360"/>
      <c r="O35" s="360"/>
      <c r="P35" s="361"/>
      <c r="Q35" s="786"/>
      <c r="R35" s="329"/>
    </row>
    <row r="36" spans="1:259" x14ac:dyDescent="0.35">
      <c r="L36" s="447"/>
      <c r="M36" s="360"/>
      <c r="N36" s="360"/>
      <c r="O36" s="360"/>
      <c r="P36" s="361"/>
      <c r="Q36" s="786"/>
      <c r="R36" s="329"/>
    </row>
    <row r="37" spans="1:259" x14ac:dyDescent="0.35">
      <c r="L37" s="447"/>
      <c r="M37" s="360"/>
      <c r="N37" s="360"/>
      <c r="O37" s="360"/>
      <c r="P37" s="361"/>
      <c r="Q37" s="787"/>
      <c r="R37" s="329"/>
    </row>
    <row r="38" spans="1:259" x14ac:dyDescent="0.35">
      <c r="L38" s="447"/>
      <c r="M38" s="360"/>
      <c r="N38" s="360"/>
      <c r="O38" s="360"/>
      <c r="P38" s="361"/>
      <c r="Q38" s="786"/>
      <c r="R38" s="329"/>
    </row>
    <row r="39" spans="1:259" x14ac:dyDescent="0.35">
      <c r="L39" s="447"/>
      <c r="M39" s="360"/>
      <c r="N39" s="360"/>
      <c r="O39" s="360"/>
      <c r="P39" s="361"/>
      <c r="Q39" s="786"/>
      <c r="R39" s="329"/>
    </row>
    <row r="40" spans="1:259" x14ac:dyDescent="0.35">
      <c r="L40" s="447"/>
      <c r="M40" s="360"/>
      <c r="N40" s="360"/>
      <c r="O40" s="360"/>
      <c r="P40" s="361"/>
      <c r="Q40" s="786"/>
      <c r="R40" s="329"/>
    </row>
    <row r="41" spans="1:259" x14ac:dyDescent="0.35">
      <c r="L41" s="447"/>
      <c r="M41" s="360"/>
      <c r="N41" s="360"/>
      <c r="O41" s="360"/>
      <c r="P41" s="361"/>
      <c r="Q41" s="786"/>
      <c r="R41" s="329"/>
    </row>
    <row r="42" spans="1:259" x14ac:dyDescent="0.35">
      <c r="L42" s="447"/>
      <c r="M42" s="360"/>
      <c r="N42" s="360"/>
      <c r="O42" s="360"/>
      <c r="P42" s="361"/>
      <c r="Q42" s="786"/>
      <c r="R42" s="329"/>
    </row>
    <row r="43" spans="1:259" x14ac:dyDescent="0.35">
      <c r="L43" s="447"/>
      <c r="M43" s="360"/>
      <c r="N43" s="360"/>
      <c r="O43" s="360"/>
      <c r="P43" s="361"/>
      <c r="Q43" s="786"/>
      <c r="R43" s="329"/>
    </row>
    <row r="44" spans="1:259" x14ac:dyDescent="0.35">
      <c r="L44" s="447"/>
      <c r="M44" s="360"/>
      <c r="N44" s="360"/>
      <c r="O44" s="360"/>
      <c r="P44" s="361"/>
      <c r="Q44" s="787"/>
      <c r="R44" s="329"/>
    </row>
    <row r="45" spans="1:259" x14ac:dyDescent="0.35">
      <c r="L45" s="447"/>
      <c r="M45" s="360"/>
      <c r="N45" s="360"/>
      <c r="O45" s="360"/>
      <c r="P45" s="361"/>
      <c r="Q45" s="786"/>
      <c r="R45" s="329"/>
    </row>
    <row r="46" spans="1:259" x14ac:dyDescent="0.35">
      <c r="L46" s="447"/>
      <c r="M46" s="360"/>
      <c r="N46" s="360"/>
      <c r="O46" s="360"/>
      <c r="P46" s="361"/>
      <c r="Q46" s="786"/>
      <c r="R46" s="329"/>
    </row>
    <row r="47" spans="1:259" x14ac:dyDescent="0.35">
      <c r="L47" s="447"/>
      <c r="M47" s="360"/>
      <c r="N47" s="360"/>
      <c r="O47" s="360"/>
      <c r="P47" s="361"/>
      <c r="Q47" s="786"/>
      <c r="R47" s="329"/>
    </row>
    <row r="48" spans="1:259" x14ac:dyDescent="0.35">
      <c r="L48" s="447"/>
      <c r="M48" s="360"/>
      <c r="N48" s="360"/>
      <c r="O48" s="360"/>
      <c r="P48" s="361"/>
      <c r="Q48" s="786"/>
      <c r="R48" s="329"/>
    </row>
    <row r="49" spans="12:18" x14ac:dyDescent="0.35">
      <c r="L49" s="447"/>
      <c r="M49" s="360"/>
      <c r="N49" s="360"/>
      <c r="O49" s="360"/>
      <c r="P49" s="361"/>
      <c r="Q49" s="786"/>
      <c r="R49" s="329"/>
    </row>
    <row r="50" spans="12:18" x14ac:dyDescent="0.35">
      <c r="L50" s="447"/>
      <c r="M50" s="360"/>
      <c r="N50" s="360"/>
      <c r="O50" s="360"/>
      <c r="P50" s="361"/>
      <c r="Q50" s="787"/>
      <c r="R50" s="329"/>
    </row>
    <row r="51" spans="12:18" x14ac:dyDescent="0.35">
      <c r="L51" s="447"/>
      <c r="M51" s="360"/>
      <c r="N51" s="360"/>
      <c r="O51" s="360"/>
      <c r="P51" s="361"/>
      <c r="Q51" s="786"/>
      <c r="R51" s="329"/>
    </row>
    <row r="52" spans="12:18" x14ac:dyDescent="0.35">
      <c r="L52" s="447"/>
      <c r="M52" s="360"/>
      <c r="N52" s="360"/>
      <c r="O52" s="360"/>
      <c r="P52" s="361"/>
      <c r="Q52" s="786"/>
      <c r="R52" s="329"/>
    </row>
    <row r="53" spans="12:18" x14ac:dyDescent="0.35">
      <c r="L53" s="447"/>
      <c r="M53" s="329"/>
      <c r="N53" s="329"/>
      <c r="O53" s="360"/>
      <c r="P53" s="361"/>
      <c r="Q53" s="786"/>
      <c r="R53" s="329"/>
    </row>
  </sheetData>
  <mergeCells count="9">
    <mergeCell ref="B33:K33"/>
    <mergeCell ref="B34:K34"/>
    <mergeCell ref="B3:H3"/>
    <mergeCell ref="A4:Q4"/>
    <mergeCell ref="B5:Q5"/>
    <mergeCell ref="F8:G8"/>
    <mergeCell ref="I8:K8"/>
    <mergeCell ref="C8:D8"/>
    <mergeCell ref="B8:B9"/>
  </mergeCells>
  <printOptions horizontalCentered="1"/>
  <pageMargins left="0" right="0" top="0.43307086614173229" bottom="0.43307086614173229" header="0" footer="0"/>
  <pageSetup paperSize="9"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53"/>
      <c r="C2" s="1453"/>
    </row>
    <row r="3" spans="1:53" s="345" customFormat="1" ht="4.5" customHeight="1" x14ac:dyDescent="0.25">
      <c r="B3" s="1454"/>
      <c r="C3" s="1454"/>
    </row>
    <row r="4" spans="1:53" s="345" customFormat="1" ht="17.25" customHeight="1" x14ac:dyDescent="0.25">
      <c r="A4" s="1455" t="s">
        <v>424</v>
      </c>
      <c r="B4" s="1455"/>
      <c r="C4" s="1455"/>
      <c r="D4" s="1455"/>
      <c r="E4" s="1455"/>
      <c r="F4" s="1455"/>
      <c r="G4" s="1455"/>
      <c r="H4" s="1455"/>
      <c r="I4" s="1455"/>
      <c r="J4" s="1455"/>
      <c r="K4" s="1455"/>
      <c r="L4" s="1455"/>
      <c r="M4" s="1455"/>
      <c r="N4" s="1455"/>
      <c r="O4" s="1455"/>
      <c r="P4" s="1455"/>
      <c r="Q4" s="1455"/>
      <c r="R4" s="1455"/>
      <c r="S4" s="1455"/>
      <c r="T4" s="1455"/>
      <c r="U4" s="1455"/>
      <c r="V4" s="1455"/>
      <c r="W4" s="1455"/>
      <c r="X4" s="1455"/>
      <c r="Y4" s="1455"/>
      <c r="Z4" s="1455"/>
      <c r="AA4" s="1455"/>
      <c r="AB4" s="1455"/>
      <c r="AC4" s="1455"/>
    </row>
    <row r="5" spans="1:53" s="345" customFormat="1" ht="17.25" customHeight="1" x14ac:dyDescent="0.25">
      <c r="B5" s="1456" t="str">
        <f>porsaad!$B$6</f>
        <v>Situación a 28 de febrero de 2026</v>
      </c>
      <c r="C5" s="1456"/>
      <c r="D5" s="1456"/>
      <c r="E5" s="1456"/>
      <c r="F5" s="1456"/>
      <c r="G5" s="1456"/>
      <c r="H5" s="1456"/>
      <c r="I5" s="1456"/>
      <c r="J5" s="1456"/>
      <c r="K5" s="1456"/>
      <c r="L5" s="1456"/>
      <c r="M5" s="1456"/>
      <c r="N5" s="1456"/>
      <c r="O5" s="1456"/>
      <c r="P5" s="1456"/>
      <c r="Q5" s="1456"/>
      <c r="R5" s="1456"/>
      <c r="S5" s="1456"/>
      <c r="T5" s="1456"/>
      <c r="U5" s="1456"/>
      <c r="V5" s="1456"/>
      <c r="W5" s="1456"/>
      <c r="X5" s="1456"/>
      <c r="Y5" s="1456"/>
      <c r="Z5" s="1456"/>
      <c r="AA5" s="1456"/>
      <c r="AB5" s="1456"/>
      <c r="AC5" s="1456"/>
    </row>
    <row r="6" spans="1:53" s="345" customFormat="1" ht="6" customHeight="1" x14ac:dyDescent="0.25"/>
    <row r="7" spans="1:53" s="322" customFormat="1" ht="12.75" customHeight="1" x14ac:dyDescent="0.25">
      <c r="A7" s="316"/>
      <c r="B7" s="1457" t="s">
        <v>12</v>
      </c>
      <c r="C7" s="317"/>
      <c r="D7" s="1460" t="s">
        <v>250</v>
      </c>
      <c r="E7" s="1461"/>
      <c r="F7" s="1461"/>
      <c r="G7" s="1461"/>
      <c r="H7" s="1461"/>
      <c r="I7" s="318"/>
      <c r="J7" s="1464"/>
      <c r="K7" s="1464"/>
      <c r="L7" s="1464"/>
      <c r="M7" s="1464"/>
      <c r="N7" s="1464"/>
      <c r="O7" s="1464"/>
      <c r="P7" s="318"/>
      <c r="Q7" s="1464"/>
      <c r="R7" s="1464"/>
      <c r="S7" s="1464"/>
      <c r="T7" s="1464"/>
      <c r="U7" s="1464"/>
      <c r="V7" s="1464"/>
      <c r="W7" s="318"/>
      <c r="X7" s="1464"/>
      <c r="Y7" s="1464"/>
      <c r="Z7" s="1464"/>
      <c r="AA7" s="1464"/>
      <c r="AB7" s="1464"/>
      <c r="AC7" s="1465"/>
      <c r="AD7" s="319"/>
      <c r="AE7" s="319"/>
      <c r="AF7" s="320"/>
      <c r="AG7" s="320"/>
      <c r="AH7" s="320"/>
      <c r="AI7" s="320"/>
      <c r="AJ7" s="320"/>
      <c r="AK7" s="320"/>
      <c r="AL7" s="321"/>
    </row>
    <row r="8" spans="1:53" s="322" customFormat="1" ht="33.75" customHeight="1" x14ac:dyDescent="0.25">
      <c r="A8" s="316"/>
      <c r="B8" s="1458"/>
      <c r="C8" s="317"/>
      <c r="D8" s="1462"/>
      <c r="E8" s="1463"/>
      <c r="F8" s="1463"/>
      <c r="G8" s="1463"/>
      <c r="H8" s="1463"/>
      <c r="I8" s="323"/>
      <c r="J8" s="1466" t="s">
        <v>251</v>
      </c>
      <c r="K8" s="1467"/>
      <c r="L8" s="1467"/>
      <c r="M8" s="1467"/>
      <c r="N8" s="1467"/>
      <c r="O8" s="1468"/>
      <c r="P8" s="317"/>
      <c r="Q8" s="1466" t="s">
        <v>252</v>
      </c>
      <c r="R8" s="1467"/>
      <c r="S8" s="1467"/>
      <c r="T8" s="1467"/>
      <c r="U8" s="1467"/>
      <c r="V8" s="1468"/>
      <c r="W8" s="317"/>
      <c r="X8" s="1466" t="s">
        <v>253</v>
      </c>
      <c r="Y8" s="1467"/>
      <c r="Z8" s="1467"/>
      <c r="AA8" s="1467"/>
      <c r="AB8" s="1467"/>
      <c r="AC8" s="1468"/>
      <c r="AD8" s="319"/>
      <c r="AE8" s="319"/>
      <c r="AF8" s="320"/>
      <c r="AG8" s="320"/>
      <c r="AH8" s="320"/>
      <c r="AI8" s="320"/>
      <c r="AJ8" s="320"/>
      <c r="AK8" s="320"/>
      <c r="AL8" s="321"/>
    </row>
    <row r="9" spans="1:53" s="322" customFormat="1" ht="21.75" customHeight="1" x14ac:dyDescent="0.25">
      <c r="A9" s="316"/>
      <c r="B9" s="1458"/>
      <c r="C9" s="317"/>
      <c r="D9" s="1469" t="s">
        <v>9</v>
      </c>
      <c r="E9" s="1470" t="s">
        <v>24</v>
      </c>
      <c r="F9" s="1471"/>
      <c r="G9" s="1470" t="s">
        <v>23</v>
      </c>
      <c r="H9" s="1472"/>
      <c r="I9" s="323"/>
      <c r="J9" s="1449" t="s">
        <v>9</v>
      </c>
      <c r="K9" s="1443" t="s">
        <v>222</v>
      </c>
      <c r="L9" s="1445" t="s">
        <v>24</v>
      </c>
      <c r="M9" s="1446"/>
      <c r="N9" s="1447" t="s">
        <v>23</v>
      </c>
      <c r="O9" s="1448"/>
      <c r="P9" s="317"/>
      <c r="Q9" s="1449" t="s">
        <v>9</v>
      </c>
      <c r="R9" s="1443" t="s">
        <v>222</v>
      </c>
      <c r="S9" s="1445" t="s">
        <v>24</v>
      </c>
      <c r="T9" s="1446"/>
      <c r="U9" s="1447" t="s">
        <v>23</v>
      </c>
      <c r="V9" s="1448"/>
      <c r="W9" s="317"/>
      <c r="X9" s="1449" t="s">
        <v>9</v>
      </c>
      <c r="Y9" s="1443" t="s">
        <v>222</v>
      </c>
      <c r="Z9" s="1445" t="s">
        <v>24</v>
      </c>
      <c r="AA9" s="1446"/>
      <c r="AB9" s="1447" t="s">
        <v>23</v>
      </c>
      <c r="AC9" s="1448"/>
      <c r="AD9" s="319"/>
      <c r="AE9" s="319"/>
      <c r="AF9" s="320"/>
      <c r="AG9" s="320"/>
      <c r="AH9" s="320"/>
      <c r="AI9" s="320"/>
      <c r="AJ9" s="320"/>
      <c r="AK9" s="320"/>
      <c r="AL9" s="321"/>
    </row>
    <row r="10" spans="1:53" s="322" customFormat="1" ht="36.75" customHeight="1" x14ac:dyDescent="0.25">
      <c r="A10" s="316"/>
      <c r="B10" s="1459"/>
      <c r="C10" s="317"/>
      <c r="D10" s="1450"/>
      <c r="E10" s="407" t="s">
        <v>9</v>
      </c>
      <c r="F10" s="403" t="s">
        <v>222</v>
      </c>
      <c r="G10" s="406" t="s">
        <v>9</v>
      </c>
      <c r="H10" s="886" t="s">
        <v>222</v>
      </c>
      <c r="I10" s="346"/>
      <c r="J10" s="1450"/>
      <c r="K10" s="1444"/>
      <c r="L10" s="404" t="s">
        <v>9</v>
      </c>
      <c r="M10" s="403" t="s">
        <v>222</v>
      </c>
      <c r="N10" s="407" t="s">
        <v>9</v>
      </c>
      <c r="O10" s="402" t="s">
        <v>222</v>
      </c>
      <c r="P10" s="347"/>
      <c r="Q10" s="1450"/>
      <c r="R10" s="1444"/>
      <c r="S10" s="404" t="s">
        <v>9</v>
      </c>
      <c r="T10" s="403" t="s">
        <v>222</v>
      </c>
      <c r="U10" s="407" t="s">
        <v>9</v>
      </c>
      <c r="V10" s="402" t="s">
        <v>222</v>
      </c>
      <c r="W10" s="347"/>
      <c r="X10" s="1450"/>
      <c r="Y10" s="1444"/>
      <c r="Z10" s="404" t="s">
        <v>9</v>
      </c>
      <c r="AA10" s="403" t="s">
        <v>222</v>
      </c>
      <c r="AB10" s="407" t="s">
        <v>9</v>
      </c>
      <c r="AC10" s="402" t="s">
        <v>222</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338796</v>
      </c>
      <c r="E12" s="352">
        <f>L12+S12+Z12</f>
        <v>210726</v>
      </c>
      <c r="F12" s="353">
        <f>E12/$D12*100</f>
        <v>62.198491127404097</v>
      </c>
      <c r="G12" s="352">
        <f>N12+U12+AB12</f>
        <v>128070</v>
      </c>
      <c r="H12" s="354">
        <f>G12/$D12*100</f>
        <v>37.801508872595896</v>
      </c>
      <c r="I12" s="350"/>
      <c r="J12" s="355">
        <v>97613</v>
      </c>
      <c r="K12" s="356">
        <v>28.811733314442911</v>
      </c>
      <c r="L12" s="357">
        <v>39613</v>
      </c>
      <c r="M12" s="353">
        <v>40.58168481657156</v>
      </c>
      <c r="N12" s="357">
        <v>58000</v>
      </c>
      <c r="O12" s="358">
        <v>59.41831518342844</v>
      </c>
      <c r="P12" s="350"/>
      <c r="Q12" s="355">
        <v>74313</v>
      </c>
      <c r="R12" s="356">
        <v>21.934438423121879</v>
      </c>
      <c r="S12" s="357">
        <v>48378</v>
      </c>
      <c r="T12" s="353">
        <v>65.100318921319285</v>
      </c>
      <c r="U12" s="357">
        <v>25935</v>
      </c>
      <c r="V12" s="358">
        <v>34.899681078680715</v>
      </c>
      <c r="W12" s="350"/>
      <c r="X12" s="355">
        <v>166870</v>
      </c>
      <c r="Y12" s="356">
        <v>49.253828262435214</v>
      </c>
      <c r="Z12" s="357">
        <v>122735</v>
      </c>
      <c r="AA12" s="353">
        <v>73.551267453706487</v>
      </c>
      <c r="AB12" s="357">
        <v>44135</v>
      </c>
      <c r="AC12" s="358">
        <f t="shared" ref="AC12:AC29" si="0">AB12/$X12*100</f>
        <v>26.448732546293524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49233</v>
      </c>
      <c r="E13" s="365">
        <f t="shared" ref="E13:E29" si="2">L13+S13+Z13</f>
        <v>31644</v>
      </c>
      <c r="F13" s="366">
        <f t="shared" ref="F13:H29" si="3">E13/$D13*100</f>
        <v>64.273962586070326</v>
      </c>
      <c r="G13" s="365">
        <f t="shared" ref="G13:G29" si="4">N13+U13+AB13</f>
        <v>17589</v>
      </c>
      <c r="H13" s="367">
        <f t="shared" si="3"/>
        <v>35.726037413929681</v>
      </c>
      <c r="I13" s="350"/>
      <c r="J13" s="368">
        <v>9607</v>
      </c>
      <c r="K13" s="369">
        <v>19.513334552028113</v>
      </c>
      <c r="L13" s="370">
        <v>3995</v>
      </c>
      <c r="M13" s="371">
        <v>41.584261476007079</v>
      </c>
      <c r="N13" s="370">
        <v>5612</v>
      </c>
      <c r="O13" s="372">
        <v>58.415738523992921</v>
      </c>
      <c r="P13" s="350"/>
      <c r="Q13" s="368">
        <v>9222</v>
      </c>
      <c r="R13" s="369">
        <v>18.731338736213516</v>
      </c>
      <c r="S13" s="370">
        <v>5567</v>
      </c>
      <c r="T13" s="371">
        <v>60.366514855779663</v>
      </c>
      <c r="U13" s="370">
        <v>3655</v>
      </c>
      <c r="V13" s="372">
        <v>39.633485144220344</v>
      </c>
      <c r="W13" s="350"/>
      <c r="X13" s="368">
        <v>30404</v>
      </c>
      <c r="Y13" s="369">
        <v>61.755326711758372</v>
      </c>
      <c r="Z13" s="370">
        <v>22082</v>
      </c>
      <c r="AA13" s="371">
        <v>72.628601499802656</v>
      </c>
      <c r="AB13" s="370">
        <v>8322</v>
      </c>
      <c r="AC13" s="372">
        <f t="shared" si="0"/>
        <v>27.371398500197341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33640</v>
      </c>
      <c r="E14" s="365">
        <f t="shared" si="2"/>
        <v>21776</v>
      </c>
      <c r="F14" s="366">
        <f t="shared" si="3"/>
        <v>64.732461355529139</v>
      </c>
      <c r="G14" s="365">
        <f t="shared" si="4"/>
        <v>11864</v>
      </c>
      <c r="H14" s="367">
        <f t="shared" si="3"/>
        <v>35.267538644470868</v>
      </c>
      <c r="I14" s="350"/>
      <c r="J14" s="368">
        <v>8003</v>
      </c>
      <c r="K14" s="369">
        <v>23.790130796670631</v>
      </c>
      <c r="L14" s="370">
        <v>3287</v>
      </c>
      <c r="M14" s="371">
        <v>41.072097963263779</v>
      </c>
      <c r="N14" s="370">
        <v>4716</v>
      </c>
      <c r="O14" s="372">
        <v>58.927902036736221</v>
      </c>
      <c r="P14" s="350"/>
      <c r="Q14" s="368">
        <v>7016</v>
      </c>
      <c r="R14" s="369">
        <v>20.856123662306778</v>
      </c>
      <c r="S14" s="370">
        <v>4109</v>
      </c>
      <c r="T14" s="371">
        <v>58.56613454960091</v>
      </c>
      <c r="U14" s="370">
        <v>2907</v>
      </c>
      <c r="V14" s="372">
        <v>41.43386545039909</v>
      </c>
      <c r="W14" s="350"/>
      <c r="X14" s="368">
        <v>18621</v>
      </c>
      <c r="Y14" s="369">
        <v>55.35374554102259</v>
      </c>
      <c r="Z14" s="370">
        <v>14380</v>
      </c>
      <c r="AA14" s="371">
        <v>77.224638848611775</v>
      </c>
      <c r="AB14" s="370">
        <v>4241</v>
      </c>
      <c r="AC14" s="372">
        <f t="shared" si="0"/>
        <v>22.775361151388218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34144</v>
      </c>
      <c r="E15" s="365">
        <f t="shared" si="2"/>
        <v>20874</v>
      </c>
      <c r="F15" s="366">
        <f t="shared" si="3"/>
        <v>61.135192127460172</v>
      </c>
      <c r="G15" s="365">
        <f t="shared" si="4"/>
        <v>13270</v>
      </c>
      <c r="H15" s="367">
        <f t="shared" si="3"/>
        <v>38.864807872539828</v>
      </c>
      <c r="I15" s="350"/>
      <c r="J15" s="368">
        <v>9541</v>
      </c>
      <c r="K15" s="369">
        <v>27.94341611996251</v>
      </c>
      <c r="L15" s="370">
        <v>3962</v>
      </c>
      <c r="M15" s="371">
        <v>41.526045487894351</v>
      </c>
      <c r="N15" s="370">
        <v>5579</v>
      </c>
      <c r="O15" s="372">
        <v>58.473954512105649</v>
      </c>
      <c r="P15" s="350"/>
      <c r="Q15" s="368">
        <v>7305</v>
      </c>
      <c r="R15" s="369">
        <v>21.394681349578256</v>
      </c>
      <c r="S15" s="370">
        <v>4356</v>
      </c>
      <c r="T15" s="371">
        <v>59.630390143737166</v>
      </c>
      <c r="U15" s="370">
        <v>2949</v>
      </c>
      <c r="V15" s="372">
        <v>40.369609856262834</v>
      </c>
      <c r="W15" s="350"/>
      <c r="X15" s="368">
        <v>17298</v>
      </c>
      <c r="Y15" s="369">
        <v>50.661902530459237</v>
      </c>
      <c r="Z15" s="370">
        <v>12556</v>
      </c>
      <c r="AA15" s="371">
        <v>72.586426176436575</v>
      </c>
      <c r="AB15" s="370">
        <v>4742</v>
      </c>
      <c r="AC15" s="372">
        <f t="shared" si="0"/>
        <v>27.413573823563418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69284</v>
      </c>
      <c r="E16" s="365">
        <f t="shared" si="2"/>
        <v>40868</v>
      </c>
      <c r="F16" s="366">
        <f t="shared" si="3"/>
        <v>58.986201720454936</v>
      </c>
      <c r="G16" s="365">
        <f t="shared" si="4"/>
        <v>28416</v>
      </c>
      <c r="H16" s="367">
        <f t="shared" si="3"/>
        <v>41.013798279545064</v>
      </c>
      <c r="I16" s="350"/>
      <c r="J16" s="368">
        <v>24195</v>
      </c>
      <c r="K16" s="369">
        <v>34.92148259338375</v>
      </c>
      <c r="L16" s="370">
        <v>10085</v>
      </c>
      <c r="M16" s="371">
        <v>41.682165736722467</v>
      </c>
      <c r="N16" s="370">
        <v>14110</v>
      </c>
      <c r="O16" s="372">
        <v>58.317834263277533</v>
      </c>
      <c r="P16" s="350"/>
      <c r="Q16" s="368">
        <v>15846</v>
      </c>
      <c r="R16" s="369">
        <v>22.871081346342589</v>
      </c>
      <c r="S16" s="370">
        <v>9641</v>
      </c>
      <c r="T16" s="371">
        <v>60.841852833522658</v>
      </c>
      <c r="U16" s="370">
        <v>6205</v>
      </c>
      <c r="V16" s="372">
        <v>39.158147166477342</v>
      </c>
      <c r="W16" s="350"/>
      <c r="X16" s="368">
        <v>29243</v>
      </c>
      <c r="Y16" s="369">
        <v>42.207436060273658</v>
      </c>
      <c r="Z16" s="370">
        <v>21142</v>
      </c>
      <c r="AA16" s="371">
        <v>72.297643880586804</v>
      </c>
      <c r="AB16" s="370">
        <v>8101</v>
      </c>
      <c r="AC16" s="372">
        <f t="shared" si="0"/>
        <v>27.702356119413192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17725</v>
      </c>
      <c r="E17" s="375">
        <f t="shared" si="2"/>
        <v>11013</v>
      </c>
      <c r="F17" s="376">
        <f t="shared" si="3"/>
        <v>62.132581100141046</v>
      </c>
      <c r="G17" s="375">
        <f t="shared" si="4"/>
        <v>6712</v>
      </c>
      <c r="H17" s="367">
        <f t="shared" si="3"/>
        <v>37.867418899858954</v>
      </c>
      <c r="I17" s="350"/>
      <c r="J17" s="377">
        <v>4659</v>
      </c>
      <c r="K17" s="378">
        <v>26.284908321579692</v>
      </c>
      <c r="L17" s="375">
        <v>1918</v>
      </c>
      <c r="M17" s="376">
        <v>41.167632539171493</v>
      </c>
      <c r="N17" s="375">
        <v>2741</v>
      </c>
      <c r="O17" s="372">
        <v>58.832367460828507</v>
      </c>
      <c r="P17" s="350"/>
      <c r="Q17" s="377">
        <v>3741</v>
      </c>
      <c r="R17" s="378">
        <v>21.105782792665725</v>
      </c>
      <c r="S17" s="375">
        <v>2088</v>
      </c>
      <c r="T17" s="376">
        <v>55.813953488372093</v>
      </c>
      <c r="U17" s="375">
        <v>1653</v>
      </c>
      <c r="V17" s="372">
        <v>44.186046511627907</v>
      </c>
      <c r="W17" s="350"/>
      <c r="X17" s="377">
        <v>9325</v>
      </c>
      <c r="Y17" s="378">
        <v>52.609308885754579</v>
      </c>
      <c r="Z17" s="375">
        <v>7007</v>
      </c>
      <c r="AA17" s="376">
        <v>75.142091152815013</v>
      </c>
      <c r="AB17" s="375">
        <v>2318</v>
      </c>
      <c r="AC17" s="372">
        <f t="shared" si="0"/>
        <v>24.857908847184987</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127280</v>
      </c>
      <c r="E18" s="365">
        <f t="shared" si="2"/>
        <v>80613</v>
      </c>
      <c r="F18" s="366">
        <f t="shared" si="3"/>
        <v>63.335166561910746</v>
      </c>
      <c r="G18" s="365">
        <f t="shared" si="4"/>
        <v>46667</v>
      </c>
      <c r="H18" s="367">
        <f t="shared" si="3"/>
        <v>36.664833438089254</v>
      </c>
      <c r="I18" s="350"/>
      <c r="J18" s="368">
        <v>26581</v>
      </c>
      <c r="K18" s="369">
        <v>20.883878064110622</v>
      </c>
      <c r="L18" s="370">
        <v>11079</v>
      </c>
      <c r="M18" s="371">
        <v>41.680147473759455</v>
      </c>
      <c r="N18" s="370">
        <v>15502</v>
      </c>
      <c r="O18" s="372">
        <v>58.319852526240545</v>
      </c>
      <c r="P18" s="350"/>
      <c r="Q18" s="368">
        <v>22182</v>
      </c>
      <c r="R18" s="369">
        <v>17.42771841609051</v>
      </c>
      <c r="S18" s="370">
        <v>12479</v>
      </c>
      <c r="T18" s="371">
        <v>56.257325759624919</v>
      </c>
      <c r="U18" s="370">
        <v>9703</v>
      </c>
      <c r="V18" s="372">
        <v>43.742674240375081</v>
      </c>
      <c r="W18" s="350"/>
      <c r="X18" s="368">
        <v>78517</v>
      </c>
      <c r="Y18" s="369">
        <v>61.688403519798875</v>
      </c>
      <c r="Z18" s="370">
        <v>57055</v>
      </c>
      <c r="AA18" s="371">
        <v>72.665792121451403</v>
      </c>
      <c r="AB18" s="370">
        <v>21462</v>
      </c>
      <c r="AC18" s="372">
        <f t="shared" si="0"/>
        <v>27.334207878548593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81293</v>
      </c>
      <c r="E19" s="365">
        <f t="shared" si="2"/>
        <v>51091</v>
      </c>
      <c r="F19" s="366">
        <f t="shared" si="3"/>
        <v>62.847969689887194</v>
      </c>
      <c r="G19" s="365">
        <f t="shared" si="4"/>
        <v>30202</v>
      </c>
      <c r="H19" s="367">
        <f t="shared" si="3"/>
        <v>37.152030310112799</v>
      </c>
      <c r="I19" s="350"/>
      <c r="J19" s="368">
        <v>18592</v>
      </c>
      <c r="K19" s="369">
        <v>22.870357841388557</v>
      </c>
      <c r="L19" s="370">
        <v>7472</v>
      </c>
      <c r="M19" s="371">
        <v>40.189328743545609</v>
      </c>
      <c r="N19" s="370">
        <v>11120</v>
      </c>
      <c r="O19" s="372">
        <v>59.810671256454384</v>
      </c>
      <c r="P19" s="350"/>
      <c r="Q19" s="368">
        <v>14839</v>
      </c>
      <c r="R19" s="369">
        <v>18.253724182893976</v>
      </c>
      <c r="S19" s="370">
        <v>9062</v>
      </c>
      <c r="T19" s="371">
        <v>61.068805175550914</v>
      </c>
      <c r="U19" s="370">
        <v>5777</v>
      </c>
      <c r="V19" s="372">
        <v>38.931194824449086</v>
      </c>
      <c r="W19" s="350"/>
      <c r="X19" s="368">
        <v>47862</v>
      </c>
      <c r="Y19" s="369">
        <v>58.875917975717464</v>
      </c>
      <c r="Z19" s="370">
        <v>34557</v>
      </c>
      <c r="AA19" s="371">
        <v>72.20132882035854</v>
      </c>
      <c r="AB19" s="370">
        <v>13305</v>
      </c>
      <c r="AC19" s="372">
        <f t="shared" si="0"/>
        <v>27.79867117964147</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249212</v>
      </c>
      <c r="E20" s="365">
        <f t="shared" si="2"/>
        <v>156581</v>
      </c>
      <c r="F20" s="366">
        <f t="shared" si="3"/>
        <v>62.830441551771187</v>
      </c>
      <c r="G20" s="365">
        <f t="shared" si="4"/>
        <v>92631</v>
      </c>
      <c r="H20" s="367">
        <f t="shared" si="3"/>
        <v>37.16955844822882</v>
      </c>
      <c r="I20" s="350"/>
      <c r="J20" s="368">
        <v>65927</v>
      </c>
      <c r="K20" s="369">
        <v>26.45418358666517</v>
      </c>
      <c r="L20" s="370">
        <v>27606</v>
      </c>
      <c r="M20" s="371">
        <v>41.873587452788691</v>
      </c>
      <c r="N20" s="370">
        <v>38321</v>
      </c>
      <c r="O20" s="372">
        <v>58.126412547211316</v>
      </c>
      <c r="P20" s="350"/>
      <c r="Q20" s="368">
        <v>49404</v>
      </c>
      <c r="R20" s="369">
        <v>19.824085517551321</v>
      </c>
      <c r="S20" s="370">
        <v>30020</v>
      </c>
      <c r="T20" s="371">
        <v>60.764310582139103</v>
      </c>
      <c r="U20" s="370">
        <v>19384</v>
      </c>
      <c r="V20" s="372">
        <v>39.235689417860904</v>
      </c>
      <c r="W20" s="350"/>
      <c r="X20" s="368">
        <v>133881</v>
      </c>
      <c r="Y20" s="369">
        <v>53.721730895783516</v>
      </c>
      <c r="Z20" s="370">
        <v>98955</v>
      </c>
      <c r="AA20" s="371">
        <v>73.912653774620736</v>
      </c>
      <c r="AB20" s="370">
        <v>34926</v>
      </c>
      <c r="AC20" s="372">
        <f t="shared" si="0"/>
        <v>26.087346225379253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179593</v>
      </c>
      <c r="E21" s="365">
        <f t="shared" si="2"/>
        <v>112109</v>
      </c>
      <c r="F21" s="366">
        <f t="shared" si="3"/>
        <v>62.423925208666262</v>
      </c>
      <c r="G21" s="365">
        <f t="shared" si="4"/>
        <v>67484</v>
      </c>
      <c r="H21" s="367">
        <f t="shared" si="3"/>
        <v>37.576074791333738</v>
      </c>
      <c r="I21" s="350"/>
      <c r="J21" s="368">
        <v>46140</v>
      </c>
      <c r="K21" s="369">
        <v>25.691424498727677</v>
      </c>
      <c r="L21" s="370">
        <v>18674</v>
      </c>
      <c r="M21" s="371">
        <v>40.472475075856089</v>
      </c>
      <c r="N21" s="370">
        <v>27466</v>
      </c>
      <c r="O21" s="372">
        <v>59.527524924143918</v>
      </c>
      <c r="P21" s="350"/>
      <c r="Q21" s="368">
        <v>36987</v>
      </c>
      <c r="R21" s="369">
        <v>20.594900692120515</v>
      </c>
      <c r="S21" s="370">
        <v>22486</v>
      </c>
      <c r="T21" s="371">
        <v>60.794333144077648</v>
      </c>
      <c r="U21" s="370">
        <v>14501</v>
      </c>
      <c r="V21" s="372">
        <v>39.205666855922352</v>
      </c>
      <c r="W21" s="350"/>
      <c r="X21" s="368">
        <v>96466</v>
      </c>
      <c r="Y21" s="369">
        <v>53.713674809151804</v>
      </c>
      <c r="Z21" s="370">
        <v>70949</v>
      </c>
      <c r="AA21" s="371">
        <v>73.548193145771563</v>
      </c>
      <c r="AB21" s="370">
        <v>25517</v>
      </c>
      <c r="AC21" s="372">
        <f t="shared" si="0"/>
        <v>26.451806854228433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36368</v>
      </c>
      <c r="E22" s="365">
        <f t="shared" si="2"/>
        <v>23285</v>
      </c>
      <c r="F22" s="366">
        <f t="shared" si="3"/>
        <v>64.02606687197536</v>
      </c>
      <c r="G22" s="365">
        <f t="shared" si="4"/>
        <v>13083</v>
      </c>
      <c r="H22" s="367">
        <f t="shared" si="3"/>
        <v>35.97393312802464</v>
      </c>
      <c r="I22" s="350"/>
      <c r="J22" s="368">
        <v>9332</v>
      </c>
      <c r="K22" s="369">
        <v>25.659920809502861</v>
      </c>
      <c r="L22" s="370">
        <v>3869</v>
      </c>
      <c r="M22" s="371">
        <v>41.459494213459067</v>
      </c>
      <c r="N22" s="370">
        <v>5463</v>
      </c>
      <c r="O22" s="372">
        <v>58.540505786540933</v>
      </c>
      <c r="P22" s="350"/>
      <c r="Q22" s="368">
        <v>6608</v>
      </c>
      <c r="R22" s="369">
        <v>18.169819621645402</v>
      </c>
      <c r="S22" s="370">
        <v>4021</v>
      </c>
      <c r="T22" s="371">
        <v>60.850484261501215</v>
      </c>
      <c r="U22" s="370">
        <v>2587</v>
      </c>
      <c r="V22" s="372">
        <v>39.149515738498792</v>
      </c>
      <c r="W22" s="350"/>
      <c r="X22" s="368">
        <v>20428</v>
      </c>
      <c r="Y22" s="369">
        <v>56.170259568851733</v>
      </c>
      <c r="Z22" s="370">
        <v>15395</v>
      </c>
      <c r="AA22" s="371">
        <v>75.362247895046025</v>
      </c>
      <c r="AB22" s="370">
        <v>5033</v>
      </c>
      <c r="AC22" s="372">
        <f t="shared" si="0"/>
        <v>24.637752104953986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92497</v>
      </c>
      <c r="E23" s="365">
        <f t="shared" si="2"/>
        <v>57496</v>
      </c>
      <c r="F23" s="366">
        <f t="shared" si="3"/>
        <v>62.159853833097287</v>
      </c>
      <c r="G23" s="365">
        <f t="shared" si="4"/>
        <v>35001</v>
      </c>
      <c r="H23" s="367">
        <f t="shared" si="3"/>
        <v>37.840146166902713</v>
      </c>
      <c r="I23" s="350"/>
      <c r="J23" s="368">
        <v>24800</v>
      </c>
      <c r="K23" s="369">
        <v>26.811680378823098</v>
      </c>
      <c r="L23" s="370">
        <v>9651</v>
      </c>
      <c r="M23" s="371">
        <v>38.91532258064516</v>
      </c>
      <c r="N23" s="370">
        <v>15149</v>
      </c>
      <c r="O23" s="372">
        <v>61.08467741935484</v>
      </c>
      <c r="P23" s="350"/>
      <c r="Q23" s="368">
        <v>16384</v>
      </c>
      <c r="R23" s="369">
        <v>17.713006908332162</v>
      </c>
      <c r="S23" s="370">
        <v>9411</v>
      </c>
      <c r="T23" s="371">
        <v>57.440185546875</v>
      </c>
      <c r="U23" s="370">
        <v>6973</v>
      </c>
      <c r="V23" s="372">
        <v>42.559814453125</v>
      </c>
      <c r="W23" s="350"/>
      <c r="X23" s="368">
        <v>51313</v>
      </c>
      <c r="Y23" s="369">
        <v>55.47531271284474</v>
      </c>
      <c r="Z23" s="370">
        <v>38434</v>
      </c>
      <c r="AA23" s="371">
        <v>74.901097187847128</v>
      </c>
      <c r="AB23" s="370">
        <v>12879</v>
      </c>
      <c r="AC23" s="372">
        <f t="shared" si="0"/>
        <v>25.098902812152868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211239</v>
      </c>
      <c r="E24" s="365">
        <f t="shared" si="2"/>
        <v>136888</v>
      </c>
      <c r="F24" s="366">
        <f t="shared" si="3"/>
        <v>64.802427582027946</v>
      </c>
      <c r="G24" s="365">
        <f t="shared" si="4"/>
        <v>74351</v>
      </c>
      <c r="H24" s="367">
        <f t="shared" si="3"/>
        <v>35.197572417972061</v>
      </c>
      <c r="I24" s="350"/>
      <c r="J24" s="368">
        <v>54796</v>
      </c>
      <c r="K24" s="369">
        <v>25.940285648010075</v>
      </c>
      <c r="L24" s="370">
        <v>24818</v>
      </c>
      <c r="M24" s="371">
        <v>45.291627126067596</v>
      </c>
      <c r="N24" s="370">
        <v>29978</v>
      </c>
      <c r="O24" s="372">
        <v>54.708372873932412</v>
      </c>
      <c r="P24" s="350"/>
      <c r="Q24" s="368">
        <v>37863</v>
      </c>
      <c r="R24" s="369">
        <v>17.924246943036088</v>
      </c>
      <c r="S24" s="370">
        <v>23878</v>
      </c>
      <c r="T24" s="371">
        <v>63.064205160710983</v>
      </c>
      <c r="U24" s="370">
        <v>13985</v>
      </c>
      <c r="V24" s="372">
        <v>36.935794839289017</v>
      </c>
      <c r="W24" s="350"/>
      <c r="X24" s="368">
        <v>118580</v>
      </c>
      <c r="Y24" s="369">
        <v>56.135467408953843</v>
      </c>
      <c r="Z24" s="370">
        <v>88192</v>
      </c>
      <c r="AA24" s="371">
        <v>74.37341878900321</v>
      </c>
      <c r="AB24" s="370">
        <v>30388</v>
      </c>
      <c r="AC24" s="372">
        <f t="shared" si="0"/>
        <v>25.626581210996797</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49930</v>
      </c>
      <c r="E25" s="365">
        <f t="shared" si="2"/>
        <v>28499</v>
      </c>
      <c r="F25" s="366">
        <f t="shared" si="3"/>
        <v>57.077909072701786</v>
      </c>
      <c r="G25" s="365">
        <f t="shared" si="4"/>
        <v>21431</v>
      </c>
      <c r="H25" s="367">
        <f t="shared" si="3"/>
        <v>42.922090927298214</v>
      </c>
      <c r="I25" s="350"/>
      <c r="J25" s="368">
        <v>17944</v>
      </c>
      <c r="K25" s="369">
        <v>35.93831363909473</v>
      </c>
      <c r="L25" s="370">
        <v>6542</v>
      </c>
      <c r="M25" s="371">
        <v>36.457868925546144</v>
      </c>
      <c r="N25" s="370">
        <v>11402</v>
      </c>
      <c r="O25" s="372">
        <v>63.542131074453856</v>
      </c>
      <c r="P25" s="350"/>
      <c r="Q25" s="368">
        <v>9789</v>
      </c>
      <c r="R25" s="369">
        <v>19.605447626677346</v>
      </c>
      <c r="S25" s="370">
        <v>5919</v>
      </c>
      <c r="T25" s="371">
        <v>60.465828991725402</v>
      </c>
      <c r="U25" s="370">
        <v>3870</v>
      </c>
      <c r="V25" s="372">
        <v>39.534171008274591</v>
      </c>
      <c r="W25" s="350"/>
      <c r="X25" s="368">
        <v>22197</v>
      </c>
      <c r="Y25" s="369">
        <v>44.456238734227924</v>
      </c>
      <c r="Z25" s="370">
        <v>16038</v>
      </c>
      <c r="AA25" s="371">
        <v>72.25300716313015</v>
      </c>
      <c r="AB25" s="370">
        <v>6159</v>
      </c>
      <c r="AC25" s="372">
        <f t="shared" si="0"/>
        <v>27.74699283686985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17243</v>
      </c>
      <c r="E26" s="380">
        <f t="shared" si="2"/>
        <v>10886</v>
      </c>
      <c r="F26" s="381">
        <f t="shared" si="3"/>
        <v>63.132865510641999</v>
      </c>
      <c r="G26" s="380">
        <f t="shared" si="4"/>
        <v>6357</v>
      </c>
      <c r="H26" s="367">
        <f t="shared" si="3"/>
        <v>36.867134489358001</v>
      </c>
      <c r="I26" s="350"/>
      <c r="J26" s="377">
        <v>3558</v>
      </c>
      <c r="K26" s="378">
        <v>20.634460360726091</v>
      </c>
      <c r="L26" s="375">
        <v>1462</v>
      </c>
      <c r="M26" s="376">
        <v>41.090500281056777</v>
      </c>
      <c r="N26" s="375">
        <v>2096</v>
      </c>
      <c r="O26" s="372">
        <v>58.909499718943223</v>
      </c>
      <c r="P26" s="350"/>
      <c r="Q26" s="377">
        <v>2851</v>
      </c>
      <c r="R26" s="378">
        <v>16.534245780896594</v>
      </c>
      <c r="S26" s="375">
        <v>1581</v>
      </c>
      <c r="T26" s="376">
        <v>55.454226587162402</v>
      </c>
      <c r="U26" s="375">
        <v>1270</v>
      </c>
      <c r="V26" s="372">
        <v>44.545773412837605</v>
      </c>
      <c r="W26" s="350"/>
      <c r="X26" s="377">
        <v>10834</v>
      </c>
      <c r="Y26" s="378">
        <v>62.831293858377315</v>
      </c>
      <c r="Z26" s="375">
        <v>7843</v>
      </c>
      <c r="AA26" s="376">
        <v>72.392468155805801</v>
      </c>
      <c r="AB26" s="375">
        <v>2991</v>
      </c>
      <c r="AC26" s="372">
        <f t="shared" si="0"/>
        <v>27.607531844194206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73844</v>
      </c>
      <c r="E27" s="380">
        <f t="shared" si="2"/>
        <v>45448</v>
      </c>
      <c r="F27" s="381">
        <f t="shared" si="3"/>
        <v>61.545961757217917</v>
      </c>
      <c r="G27" s="380">
        <f t="shared" si="4"/>
        <v>28396</v>
      </c>
      <c r="H27" s="367">
        <f t="shared" si="3"/>
        <v>38.454038242782076</v>
      </c>
      <c r="I27" s="350"/>
      <c r="J27" s="377">
        <v>18289</v>
      </c>
      <c r="K27" s="378">
        <v>24.767076539732408</v>
      </c>
      <c r="L27" s="375">
        <v>7145</v>
      </c>
      <c r="M27" s="376">
        <v>39.067198862704359</v>
      </c>
      <c r="N27" s="375">
        <v>11144</v>
      </c>
      <c r="O27" s="372">
        <v>60.932801137295641</v>
      </c>
      <c r="P27" s="350"/>
      <c r="Q27" s="377">
        <v>13551</v>
      </c>
      <c r="R27" s="378">
        <v>18.350847733058881</v>
      </c>
      <c r="S27" s="375">
        <v>7535</v>
      </c>
      <c r="T27" s="376">
        <v>55.604752416795812</v>
      </c>
      <c r="U27" s="375">
        <v>6016</v>
      </c>
      <c r="V27" s="372">
        <v>44.395247583204188</v>
      </c>
      <c r="W27" s="350"/>
      <c r="X27" s="377">
        <v>42004</v>
      </c>
      <c r="Y27" s="378">
        <v>56.882075727208715</v>
      </c>
      <c r="Z27" s="375">
        <v>30768</v>
      </c>
      <c r="AA27" s="376">
        <v>73.250166650795165</v>
      </c>
      <c r="AB27" s="375">
        <v>11236</v>
      </c>
      <c r="AC27" s="372">
        <f t="shared" si="0"/>
        <v>26.749833349204838</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9483</v>
      </c>
      <c r="E28" s="380">
        <f t="shared" si="2"/>
        <v>6192</v>
      </c>
      <c r="F28" s="381">
        <f t="shared" si="3"/>
        <v>65.295792470737112</v>
      </c>
      <c r="G28" s="380">
        <f t="shared" si="4"/>
        <v>3291</v>
      </c>
      <c r="H28" s="382">
        <f t="shared" si="3"/>
        <v>34.704207529262895</v>
      </c>
      <c r="I28" s="350"/>
      <c r="J28" s="377">
        <v>1604</v>
      </c>
      <c r="K28" s="378">
        <v>16.914478540546241</v>
      </c>
      <c r="L28" s="375">
        <v>672</v>
      </c>
      <c r="M28" s="376">
        <v>41.895261845386536</v>
      </c>
      <c r="N28" s="375">
        <v>932</v>
      </c>
      <c r="O28" s="383">
        <v>58.104738154613464</v>
      </c>
      <c r="P28" s="350"/>
      <c r="Q28" s="377">
        <v>1702</v>
      </c>
      <c r="R28" s="378">
        <v>17.947906780554675</v>
      </c>
      <c r="S28" s="375">
        <v>989</v>
      </c>
      <c r="T28" s="376">
        <v>58.108108108108105</v>
      </c>
      <c r="U28" s="375">
        <v>713</v>
      </c>
      <c r="V28" s="383">
        <v>41.891891891891895</v>
      </c>
      <c r="W28" s="350"/>
      <c r="X28" s="377">
        <v>6177</v>
      </c>
      <c r="Y28" s="378">
        <v>65.137614678899084</v>
      </c>
      <c r="Z28" s="375">
        <v>4531</v>
      </c>
      <c r="AA28" s="376">
        <v>73.35276023959851</v>
      </c>
      <c r="AB28" s="375">
        <v>1646</v>
      </c>
      <c r="AC28" s="383">
        <f t="shared" si="0"/>
        <v>26.647239760401494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3934</v>
      </c>
      <c r="E29" s="386">
        <f t="shared" si="2"/>
        <v>2090</v>
      </c>
      <c r="F29" s="387">
        <f t="shared" si="3"/>
        <v>53.126588713777323</v>
      </c>
      <c r="G29" s="386">
        <f t="shared" si="4"/>
        <v>1844</v>
      </c>
      <c r="H29" s="388">
        <f t="shared" si="3"/>
        <v>46.87341128622267</v>
      </c>
      <c r="I29" s="350"/>
      <c r="J29" s="389">
        <v>2188</v>
      </c>
      <c r="K29" s="390">
        <v>55.617691916624302</v>
      </c>
      <c r="L29" s="391">
        <v>794</v>
      </c>
      <c r="M29" s="392">
        <v>36.288848263254117</v>
      </c>
      <c r="N29" s="391">
        <v>1394</v>
      </c>
      <c r="O29" s="393">
        <v>63.711151736745883</v>
      </c>
      <c r="P29" s="350"/>
      <c r="Q29" s="389">
        <v>626</v>
      </c>
      <c r="R29" s="390">
        <v>15.912557193695983</v>
      </c>
      <c r="S29" s="391">
        <v>430</v>
      </c>
      <c r="T29" s="392">
        <v>68.690095846645377</v>
      </c>
      <c r="U29" s="391">
        <v>196</v>
      </c>
      <c r="V29" s="393">
        <v>31.309904153354633</v>
      </c>
      <c r="W29" s="350"/>
      <c r="X29" s="389">
        <v>1120</v>
      </c>
      <c r="Y29" s="390">
        <v>28.46975088967972</v>
      </c>
      <c r="Z29" s="391">
        <v>866</v>
      </c>
      <c r="AA29" s="392">
        <v>77.321428571428569</v>
      </c>
      <c r="AB29" s="391">
        <v>254</v>
      </c>
      <c r="AC29" s="393">
        <f t="shared" si="0"/>
        <v>22.678571428571427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0" customFormat="1" ht="18" customHeight="1" x14ac:dyDescent="0.35">
      <c r="B31" s="1228" t="s">
        <v>0</v>
      </c>
      <c r="D31" s="1229">
        <f>J31+Q31+X31</f>
        <v>1674738</v>
      </c>
      <c r="E31" s="1230">
        <f>L31+S31+Z31</f>
        <v>1048079</v>
      </c>
      <c r="F31" s="1231">
        <f>E31/$D31*100</f>
        <v>62.581669490989036</v>
      </c>
      <c r="G31" s="1230">
        <f>N31+U31+AB31</f>
        <v>626659</v>
      </c>
      <c r="H31" s="1232">
        <f>G31/$D31*100</f>
        <v>37.418330509010964</v>
      </c>
      <c r="J31" s="1233">
        <f>SUM(J12:J29)</f>
        <v>443369</v>
      </c>
      <c r="K31" s="1234">
        <f>J31/$D31*100</f>
        <v>26.47393204190745</v>
      </c>
      <c r="L31" s="1230">
        <f>SUM(L12:L29)</f>
        <v>182644</v>
      </c>
      <c r="M31" s="1231">
        <f>L31/$J31*100</f>
        <v>41.194580586373881</v>
      </c>
      <c r="N31" s="1230">
        <f>SUM(N12:N29)</f>
        <v>260725</v>
      </c>
      <c r="O31" s="1235">
        <f>N31/$J31*100</f>
        <v>58.805419413626126</v>
      </c>
      <c r="Q31" s="1233">
        <f>SUM(Q12:Q29)</f>
        <v>330229</v>
      </c>
      <c r="R31" s="1234">
        <f>Q31/$D31*100</f>
        <v>19.718248466327271</v>
      </c>
      <c r="S31" s="1230">
        <f>SUM(S12:S29)</f>
        <v>201950</v>
      </c>
      <c r="T31" s="1231">
        <f>S31/$Q31*100</f>
        <v>61.15453215798734</v>
      </c>
      <c r="U31" s="1230">
        <f>SUM(U12:U29)</f>
        <v>128279</v>
      </c>
      <c r="V31" s="1235">
        <f>U31/$Q31*100</f>
        <v>38.845467842012667</v>
      </c>
      <c r="X31" s="1233">
        <f>SUM(X12:X29)</f>
        <v>901140</v>
      </c>
      <c r="Y31" s="1234">
        <f>X31/$D31*100</f>
        <v>53.807819491765272</v>
      </c>
      <c r="Z31" s="1230">
        <f>SUM(Z12:Z29)</f>
        <v>663485</v>
      </c>
      <c r="AA31" s="1231">
        <f>Z31/$X31*100</f>
        <v>73.627294316088509</v>
      </c>
      <c r="AB31" s="1230">
        <f>SUM(AB12:AB29)</f>
        <v>237655</v>
      </c>
      <c r="AC31" s="1235">
        <f>AB31/$X31*100</f>
        <v>26.372705683911491</v>
      </c>
      <c r="AD31" s="1272"/>
      <c r="AE31" s="1264"/>
      <c r="AF31" s="1264"/>
      <c r="AI31" s="591"/>
      <c r="AK31" s="1264"/>
      <c r="AL31" s="1264"/>
      <c r="AO31" s="591"/>
      <c r="AQ31" s="1264"/>
      <c r="AR31" s="1264"/>
      <c r="AU31" s="591"/>
      <c r="AW31" s="1264"/>
      <c r="AX31" s="1264"/>
      <c r="BA31" s="591"/>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51"/>
      <c r="C34" s="1451"/>
      <c r="D34" s="1451"/>
      <c r="E34" s="1451"/>
      <c r="F34" s="1451"/>
      <c r="G34" s="1451"/>
      <c r="H34" s="1451"/>
      <c r="I34" s="1451"/>
      <c r="J34" s="1451"/>
      <c r="K34" s="1451"/>
      <c r="L34" s="1451"/>
      <c r="M34" s="1451"/>
      <c r="N34" s="1451"/>
      <c r="O34" s="1451"/>
    </row>
    <row r="35" spans="2:15" s="329" customFormat="1" ht="29.25" customHeight="1" x14ac:dyDescent="0.25">
      <c r="B35" s="1452"/>
      <c r="C35" s="1452"/>
      <c r="D35" s="1452"/>
      <c r="E35" s="1452"/>
      <c r="F35" s="1452"/>
      <c r="G35" s="1452"/>
      <c r="H35" s="1452"/>
      <c r="I35" s="1452"/>
      <c r="J35" s="1452"/>
      <c r="K35" s="1452"/>
      <c r="L35" s="1452"/>
      <c r="M35" s="1452"/>
    </row>
    <row r="36" spans="2:15" s="329" customFormat="1" ht="4.5" customHeight="1" x14ac:dyDescent="0.25">
      <c r="B36" s="1442"/>
      <c r="C36" s="1442"/>
      <c r="D36" s="144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46"/>
  <sheetViews>
    <sheetView showGridLines="0" zoomScale="84" zoomScaleNormal="84"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53"/>
      <c r="C2" s="1453"/>
    </row>
    <row r="3" spans="1:53" s="345" customFormat="1" ht="4.5" customHeight="1" x14ac:dyDescent="0.25">
      <c r="B3" s="1454"/>
      <c r="C3" s="1454"/>
    </row>
    <row r="4" spans="1:53" s="345" customFormat="1" ht="17.25" customHeight="1" x14ac:dyDescent="0.25">
      <c r="A4" s="1455" t="s">
        <v>423</v>
      </c>
      <c r="B4" s="1455"/>
      <c r="C4" s="1455"/>
      <c r="D4" s="1455"/>
      <c r="E4" s="1455"/>
      <c r="F4" s="1455"/>
      <c r="G4" s="1455"/>
      <c r="H4" s="1455"/>
      <c r="I4" s="1455"/>
      <c r="J4" s="1455"/>
      <c r="K4" s="1455"/>
      <c r="L4" s="1455"/>
      <c r="M4" s="1455"/>
      <c r="N4" s="1455"/>
      <c r="O4" s="1455"/>
      <c r="P4" s="1455"/>
      <c r="Q4" s="1455"/>
      <c r="R4" s="1455"/>
      <c r="S4" s="1455"/>
      <c r="T4" s="1455"/>
      <c r="U4" s="1455"/>
      <c r="V4" s="1455"/>
      <c r="W4" s="1455"/>
      <c r="X4" s="1455"/>
      <c r="Y4" s="1455"/>
      <c r="Z4" s="1455"/>
      <c r="AA4" s="1455"/>
      <c r="AB4" s="1455"/>
      <c r="AC4" s="1455"/>
    </row>
    <row r="5" spans="1:53" s="345" customFormat="1" ht="17.25" customHeight="1" x14ac:dyDescent="0.25">
      <c r="B5" s="1456" t="str">
        <f>porsaad!$B$6</f>
        <v>Situación a 28 de febrero de 2026</v>
      </c>
      <c r="C5" s="1456"/>
      <c r="D5" s="1456"/>
      <c r="E5" s="1456"/>
      <c r="F5" s="1456"/>
      <c r="G5" s="1456"/>
      <c r="H5" s="1456"/>
      <c r="I5" s="1456"/>
      <c r="J5" s="1456"/>
      <c r="K5" s="1456"/>
      <c r="L5" s="1456"/>
      <c r="M5" s="1456"/>
      <c r="N5" s="1456"/>
      <c r="O5" s="1456"/>
      <c r="P5" s="1456"/>
      <c r="Q5" s="1456"/>
      <c r="R5" s="1456"/>
      <c r="S5" s="1456"/>
      <c r="T5" s="1456"/>
      <c r="U5" s="1456"/>
      <c r="V5" s="1456"/>
      <c r="W5" s="1456"/>
      <c r="X5" s="1456"/>
      <c r="Y5" s="1456"/>
      <c r="Z5" s="1456"/>
      <c r="AA5" s="1456"/>
      <c r="AB5" s="1456"/>
      <c r="AC5" s="1456"/>
    </row>
    <row r="6" spans="1:53" s="345" customFormat="1" ht="6" customHeight="1" x14ac:dyDescent="0.25"/>
    <row r="7" spans="1:53" s="322" customFormat="1" ht="12.75" customHeight="1" x14ac:dyDescent="0.25">
      <c r="A7" s="316"/>
      <c r="B7" s="1457" t="s">
        <v>12</v>
      </c>
      <c r="C7" s="317"/>
      <c r="D7" s="1460" t="s">
        <v>254</v>
      </c>
      <c r="E7" s="1461"/>
      <c r="F7" s="1461"/>
      <c r="G7" s="1461"/>
      <c r="H7" s="1461"/>
      <c r="I7" s="318"/>
      <c r="J7" s="1464"/>
      <c r="K7" s="1464"/>
      <c r="L7" s="1464"/>
      <c r="M7" s="1464"/>
      <c r="N7" s="1464"/>
      <c r="O7" s="1464"/>
      <c r="P7" s="318"/>
      <c r="Q7" s="1464"/>
      <c r="R7" s="1464"/>
      <c r="S7" s="1464"/>
      <c r="T7" s="1464"/>
      <c r="U7" s="1464"/>
      <c r="V7" s="1464"/>
      <c r="W7" s="318"/>
      <c r="X7" s="1464"/>
      <c r="Y7" s="1464"/>
      <c r="Z7" s="1464"/>
      <c r="AA7" s="1464"/>
      <c r="AB7" s="1464"/>
      <c r="AC7" s="1465"/>
      <c r="AD7" s="319"/>
      <c r="AE7" s="319"/>
      <c r="AF7" s="320"/>
      <c r="AG7" s="320"/>
      <c r="AH7" s="320"/>
      <c r="AI7" s="320"/>
      <c r="AJ7" s="320"/>
      <c r="AK7" s="320"/>
      <c r="AL7" s="321"/>
    </row>
    <row r="8" spans="1:53" s="322" customFormat="1" ht="33.75" customHeight="1" x14ac:dyDescent="0.25">
      <c r="A8" s="316"/>
      <c r="B8" s="1458"/>
      <c r="C8" s="317"/>
      <c r="D8" s="1462"/>
      <c r="E8" s="1463"/>
      <c r="F8" s="1463"/>
      <c r="G8" s="1463"/>
      <c r="H8" s="1463"/>
      <c r="I8" s="323"/>
      <c r="J8" s="1466" t="s">
        <v>255</v>
      </c>
      <c r="K8" s="1467"/>
      <c r="L8" s="1467"/>
      <c r="M8" s="1467"/>
      <c r="N8" s="1467"/>
      <c r="O8" s="1468"/>
      <c r="P8" s="317"/>
      <c r="Q8" s="1466" t="s">
        <v>256</v>
      </c>
      <c r="R8" s="1467"/>
      <c r="S8" s="1467"/>
      <c r="T8" s="1467"/>
      <c r="U8" s="1467"/>
      <c r="V8" s="1468"/>
      <c r="W8" s="317"/>
      <c r="X8" s="1466" t="s">
        <v>257</v>
      </c>
      <c r="Y8" s="1467"/>
      <c r="Z8" s="1467"/>
      <c r="AA8" s="1467"/>
      <c r="AB8" s="1467"/>
      <c r="AC8" s="1468"/>
      <c r="AD8" s="319"/>
      <c r="AE8" s="319"/>
      <c r="AF8" s="320"/>
      <c r="AG8" s="320"/>
      <c r="AH8" s="320"/>
      <c r="AI8" s="320"/>
      <c r="AJ8" s="320"/>
      <c r="AK8" s="320"/>
      <c r="AL8" s="321"/>
    </row>
    <row r="9" spans="1:53" s="322" customFormat="1" ht="21.75" customHeight="1" x14ac:dyDescent="0.25">
      <c r="A9" s="316"/>
      <c r="B9" s="1458"/>
      <c r="C9" s="317"/>
      <c r="D9" s="1469" t="s">
        <v>9</v>
      </c>
      <c r="E9" s="1470" t="s">
        <v>24</v>
      </c>
      <c r="F9" s="1471"/>
      <c r="G9" s="1470" t="s">
        <v>23</v>
      </c>
      <c r="H9" s="1472"/>
      <c r="I9" s="323"/>
      <c r="J9" s="1449" t="s">
        <v>9</v>
      </c>
      <c r="K9" s="1443" t="s">
        <v>266</v>
      </c>
      <c r="L9" s="1445" t="s">
        <v>24</v>
      </c>
      <c r="M9" s="1446"/>
      <c r="N9" s="1447" t="s">
        <v>23</v>
      </c>
      <c r="O9" s="1448"/>
      <c r="P9" s="317"/>
      <c r="Q9" s="1449" t="s">
        <v>9</v>
      </c>
      <c r="R9" s="1443" t="s">
        <v>266</v>
      </c>
      <c r="S9" s="1445" t="s">
        <v>24</v>
      </c>
      <c r="T9" s="1446"/>
      <c r="U9" s="1447" t="s">
        <v>23</v>
      </c>
      <c r="V9" s="1448"/>
      <c r="W9" s="317"/>
      <c r="X9" s="1449" t="s">
        <v>9</v>
      </c>
      <c r="Y9" s="1443" t="s">
        <v>266</v>
      </c>
      <c r="Z9" s="1445" t="s">
        <v>24</v>
      </c>
      <c r="AA9" s="1446"/>
      <c r="AB9" s="1447" t="s">
        <v>23</v>
      </c>
      <c r="AC9" s="1448"/>
      <c r="AD9" s="319"/>
      <c r="AE9" s="319"/>
      <c r="AF9" s="320"/>
      <c r="AG9" s="320"/>
      <c r="AH9" s="320"/>
      <c r="AI9" s="320"/>
      <c r="AJ9" s="320"/>
      <c r="AK9" s="320"/>
      <c r="AL9" s="321"/>
    </row>
    <row r="10" spans="1:53" s="322" customFormat="1" ht="36.75" customHeight="1" x14ac:dyDescent="0.25">
      <c r="A10" s="316"/>
      <c r="B10" s="1459"/>
      <c r="C10" s="317"/>
      <c r="D10" s="1450"/>
      <c r="E10" s="407" t="s">
        <v>9</v>
      </c>
      <c r="F10" s="403" t="s">
        <v>266</v>
      </c>
      <c r="G10" s="406" t="s">
        <v>9</v>
      </c>
      <c r="H10" s="886" t="s">
        <v>266</v>
      </c>
      <c r="I10" s="346"/>
      <c r="J10" s="1450"/>
      <c r="K10" s="1444"/>
      <c r="L10" s="404" t="s">
        <v>9</v>
      </c>
      <c r="M10" s="403" t="s">
        <v>266</v>
      </c>
      <c r="N10" s="407" t="s">
        <v>9</v>
      </c>
      <c r="O10" s="402" t="s">
        <v>266</v>
      </c>
      <c r="P10" s="347"/>
      <c r="Q10" s="1450"/>
      <c r="R10" s="1444"/>
      <c r="S10" s="404" t="s">
        <v>9</v>
      </c>
      <c r="T10" s="403" t="s">
        <v>266</v>
      </c>
      <c r="U10" s="407" t="s">
        <v>9</v>
      </c>
      <c r="V10" s="402" t="s">
        <v>266</v>
      </c>
      <c r="W10" s="347"/>
      <c r="X10" s="1450"/>
      <c r="Y10" s="1444"/>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81589</v>
      </c>
      <c r="E12" s="352">
        <f>L12+S12+Z12</f>
        <v>47774</v>
      </c>
      <c r="F12" s="353">
        <f>E12/$D12*100</f>
        <v>58.554461998553734</v>
      </c>
      <c r="G12" s="352">
        <f>N12+U12+AB12</f>
        <v>33815</v>
      </c>
      <c r="H12" s="354">
        <f>G12/$D12*100</f>
        <v>41.445538001446273</v>
      </c>
      <c r="I12" s="350"/>
      <c r="J12" s="355">
        <f>L12+N12</f>
        <v>29444</v>
      </c>
      <c r="K12" s="356">
        <f>J12/$D12*100</f>
        <v>36.08819816396818</v>
      </c>
      <c r="L12" s="357">
        <v>11402</v>
      </c>
      <c r="M12" s="353">
        <v>38.72435810351854</v>
      </c>
      <c r="N12" s="357">
        <v>18042</v>
      </c>
      <c r="O12" s="358">
        <v>61.27564189648146</v>
      </c>
      <c r="P12" s="350"/>
      <c r="Q12" s="355">
        <v>14359</v>
      </c>
      <c r="R12" s="356">
        <v>17.59918616480163</v>
      </c>
      <c r="S12" s="357">
        <v>8156</v>
      </c>
      <c r="T12" s="353">
        <v>56.800612856048474</v>
      </c>
      <c r="U12" s="357">
        <v>6203</v>
      </c>
      <c r="V12" s="358">
        <v>43.199387143951526</v>
      </c>
      <c r="W12" s="350"/>
      <c r="X12" s="355">
        <v>37786</v>
      </c>
      <c r="Y12" s="356">
        <v>46.312615671230191</v>
      </c>
      <c r="Z12" s="357">
        <v>28216</v>
      </c>
      <c r="AA12" s="353">
        <v>74.67315937119568</v>
      </c>
      <c r="AB12" s="357">
        <v>9570</v>
      </c>
      <c r="AC12" s="358">
        <f t="shared" ref="AC12:AC29" si="0">AB12/$X12*100</f>
        <v>25.32684062880432</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14285</v>
      </c>
      <c r="E13" s="365">
        <f t="shared" ref="E13:E29" si="2">L13+S13+Z13</f>
        <v>9491</v>
      </c>
      <c r="F13" s="366">
        <f t="shared" ref="F13:H29" si="3">E13/$D13*100</f>
        <v>66.440322016100808</v>
      </c>
      <c r="G13" s="365">
        <f t="shared" ref="G13:G29" si="4">N13+U13+AB13</f>
        <v>4794</v>
      </c>
      <c r="H13" s="367">
        <f t="shared" si="3"/>
        <v>33.559677983899192</v>
      </c>
      <c r="I13" s="350"/>
      <c r="J13" s="368">
        <f t="shared" ref="J13:J29" si="5">L13+N13</f>
        <v>2603</v>
      </c>
      <c r="K13" s="369">
        <f t="shared" ref="K13:K29" si="6">J13/$D13*100</f>
        <v>18.221911095554777</v>
      </c>
      <c r="L13" s="370">
        <v>1049</v>
      </c>
      <c r="M13" s="371">
        <v>40.299654245101806</v>
      </c>
      <c r="N13" s="370">
        <v>1554</v>
      </c>
      <c r="O13" s="372">
        <v>59.700345754898201</v>
      </c>
      <c r="P13" s="350"/>
      <c r="Q13" s="368">
        <v>2157</v>
      </c>
      <c r="R13" s="369">
        <v>15.099754987749387</v>
      </c>
      <c r="S13" s="370">
        <v>1250</v>
      </c>
      <c r="T13" s="371">
        <v>57.950857672693559</v>
      </c>
      <c r="U13" s="370">
        <v>907</v>
      </c>
      <c r="V13" s="372">
        <v>42.049142327306441</v>
      </c>
      <c r="W13" s="350"/>
      <c r="X13" s="368">
        <v>9525</v>
      </c>
      <c r="Y13" s="369">
        <v>66.678333916695834</v>
      </c>
      <c r="Z13" s="370">
        <v>7192</v>
      </c>
      <c r="AA13" s="371">
        <v>75.506561679790025</v>
      </c>
      <c r="AB13" s="370">
        <v>2333</v>
      </c>
      <c r="AC13" s="372">
        <f t="shared" si="0"/>
        <v>24.493438320209972</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7322</v>
      </c>
      <c r="E14" s="365">
        <f t="shared" si="2"/>
        <v>4831</v>
      </c>
      <c r="F14" s="366">
        <f t="shared" si="3"/>
        <v>65.979240644632611</v>
      </c>
      <c r="G14" s="365">
        <f t="shared" si="4"/>
        <v>2491</v>
      </c>
      <c r="H14" s="367">
        <f t="shared" si="3"/>
        <v>34.020759355367389</v>
      </c>
      <c r="I14" s="350"/>
      <c r="J14" s="368">
        <f t="shared" si="5"/>
        <v>1767</v>
      </c>
      <c r="K14" s="369">
        <f t="shared" si="6"/>
        <v>24.132750614586179</v>
      </c>
      <c r="L14" s="370">
        <v>719</v>
      </c>
      <c r="M14" s="371">
        <v>40.690435766836444</v>
      </c>
      <c r="N14" s="370">
        <v>1048</v>
      </c>
      <c r="O14" s="372">
        <v>59.309564233163556</v>
      </c>
      <c r="P14" s="350"/>
      <c r="Q14" s="368">
        <v>1356</v>
      </c>
      <c r="R14" s="369">
        <v>18.519530183010108</v>
      </c>
      <c r="S14" s="370">
        <v>786</v>
      </c>
      <c r="T14" s="371">
        <v>57.964601769911503</v>
      </c>
      <c r="U14" s="370">
        <v>570</v>
      </c>
      <c r="V14" s="372">
        <v>42.035398230088497</v>
      </c>
      <c r="W14" s="350"/>
      <c r="X14" s="368">
        <v>4199</v>
      </c>
      <c r="Y14" s="369">
        <v>57.347719202403709</v>
      </c>
      <c r="Z14" s="370">
        <v>3326</v>
      </c>
      <c r="AA14" s="371">
        <v>79.209335556084781</v>
      </c>
      <c r="AB14" s="370">
        <v>873</v>
      </c>
      <c r="AC14" s="372">
        <f t="shared" si="0"/>
        <v>20.790664443915219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8201</v>
      </c>
      <c r="E15" s="365">
        <f t="shared" si="2"/>
        <v>5182</v>
      </c>
      <c r="F15" s="366">
        <f t="shared" si="3"/>
        <v>63.187416168759903</v>
      </c>
      <c r="G15" s="365">
        <f t="shared" si="4"/>
        <v>3019</v>
      </c>
      <c r="H15" s="367">
        <f t="shared" si="3"/>
        <v>36.81258383124009</v>
      </c>
      <c r="I15" s="350"/>
      <c r="J15" s="368">
        <f t="shared" si="5"/>
        <v>1945</v>
      </c>
      <c r="K15" s="369">
        <f t="shared" si="6"/>
        <v>23.716619924399463</v>
      </c>
      <c r="L15" s="370">
        <v>741</v>
      </c>
      <c r="M15" s="371">
        <v>38.097686375321338</v>
      </c>
      <c r="N15" s="370">
        <v>1204</v>
      </c>
      <c r="O15" s="372">
        <v>61.902313624678662</v>
      </c>
      <c r="P15" s="350"/>
      <c r="Q15" s="368">
        <v>1406</v>
      </c>
      <c r="R15" s="369">
        <v>17.144250701134009</v>
      </c>
      <c r="S15" s="370">
        <v>798</v>
      </c>
      <c r="T15" s="371">
        <v>56.756756756756758</v>
      </c>
      <c r="U15" s="370">
        <v>608</v>
      </c>
      <c r="V15" s="372">
        <v>43.243243243243242</v>
      </c>
      <c r="W15" s="350"/>
      <c r="X15" s="368">
        <v>4850</v>
      </c>
      <c r="Y15" s="369">
        <v>59.139129374466528</v>
      </c>
      <c r="Z15" s="370">
        <v>3643</v>
      </c>
      <c r="AA15" s="371">
        <v>75.113402061855666</v>
      </c>
      <c r="AB15" s="370">
        <v>1207</v>
      </c>
      <c r="AC15" s="372">
        <f t="shared" si="0"/>
        <v>24.88659793814433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23931</v>
      </c>
      <c r="E16" s="365">
        <f t="shared" si="2"/>
        <v>14540</v>
      </c>
      <c r="F16" s="366">
        <f t="shared" si="3"/>
        <v>60.758012619614718</v>
      </c>
      <c r="G16" s="365">
        <f t="shared" si="4"/>
        <v>9391</v>
      </c>
      <c r="H16" s="367">
        <f t="shared" si="3"/>
        <v>39.241987380385275</v>
      </c>
      <c r="I16" s="350"/>
      <c r="J16" s="368">
        <f t="shared" si="5"/>
        <v>6970</v>
      </c>
      <c r="K16" s="369">
        <f t="shared" si="6"/>
        <v>29.125402197985878</v>
      </c>
      <c r="L16" s="370">
        <v>2822</v>
      </c>
      <c r="M16" s="371">
        <v>40.487804878048784</v>
      </c>
      <c r="N16" s="370">
        <v>4148</v>
      </c>
      <c r="O16" s="372">
        <v>59.512195121951216</v>
      </c>
      <c r="P16" s="350"/>
      <c r="Q16" s="368">
        <v>4748</v>
      </c>
      <c r="R16" s="369">
        <v>19.840374409761395</v>
      </c>
      <c r="S16" s="370">
        <v>2719</v>
      </c>
      <c r="T16" s="371">
        <v>57.266217354675653</v>
      </c>
      <c r="U16" s="370">
        <v>2029</v>
      </c>
      <c r="V16" s="372">
        <v>42.733782645324347</v>
      </c>
      <c r="W16" s="350"/>
      <c r="X16" s="368">
        <v>12213</v>
      </c>
      <c r="Y16" s="369">
        <v>51.034223392252734</v>
      </c>
      <c r="Z16" s="370">
        <v>8999</v>
      </c>
      <c r="AA16" s="371">
        <v>73.683779579136981</v>
      </c>
      <c r="AB16" s="370">
        <v>3214</v>
      </c>
      <c r="AC16" s="372">
        <f t="shared" si="0"/>
        <v>26.316220420863011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4867</v>
      </c>
      <c r="E17" s="375">
        <f t="shared" si="2"/>
        <v>3093</v>
      </c>
      <c r="F17" s="376">
        <f t="shared" si="3"/>
        <v>63.550441750565035</v>
      </c>
      <c r="G17" s="375">
        <f t="shared" si="4"/>
        <v>1774</v>
      </c>
      <c r="H17" s="367">
        <f t="shared" si="3"/>
        <v>36.449558249434972</v>
      </c>
      <c r="I17" s="350"/>
      <c r="J17" s="377">
        <f t="shared" si="5"/>
        <v>1277</v>
      </c>
      <c r="K17" s="378">
        <f t="shared" si="6"/>
        <v>26.237928908978837</v>
      </c>
      <c r="L17" s="375">
        <v>507</v>
      </c>
      <c r="M17" s="376">
        <v>39.702427564604541</v>
      </c>
      <c r="N17" s="375">
        <v>770</v>
      </c>
      <c r="O17" s="372">
        <v>60.297572435395466</v>
      </c>
      <c r="P17" s="350"/>
      <c r="Q17" s="377">
        <v>872</v>
      </c>
      <c r="R17" s="378">
        <v>17.916581056092049</v>
      </c>
      <c r="S17" s="375">
        <v>479</v>
      </c>
      <c r="T17" s="376">
        <v>54.931192660550451</v>
      </c>
      <c r="U17" s="375">
        <v>393</v>
      </c>
      <c r="V17" s="372">
        <v>45.068807339449542</v>
      </c>
      <c r="W17" s="350"/>
      <c r="X17" s="377">
        <v>2718</v>
      </c>
      <c r="Y17" s="378">
        <v>55.845490034929114</v>
      </c>
      <c r="Z17" s="375">
        <v>2107</v>
      </c>
      <c r="AA17" s="376">
        <v>77.520235467255333</v>
      </c>
      <c r="AB17" s="375">
        <v>611</v>
      </c>
      <c r="AC17" s="372">
        <f t="shared" si="0"/>
        <v>22.479764532744664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33875</v>
      </c>
      <c r="E18" s="365">
        <f t="shared" si="2"/>
        <v>22169</v>
      </c>
      <c r="F18" s="366">
        <f t="shared" si="3"/>
        <v>65.443542435424348</v>
      </c>
      <c r="G18" s="365">
        <f t="shared" si="4"/>
        <v>11706</v>
      </c>
      <c r="H18" s="367">
        <f t="shared" si="3"/>
        <v>34.556457564575645</v>
      </c>
      <c r="I18" s="350"/>
      <c r="J18" s="368">
        <f t="shared" si="5"/>
        <v>6645</v>
      </c>
      <c r="K18" s="369">
        <f t="shared" si="6"/>
        <v>19.616236162361623</v>
      </c>
      <c r="L18" s="370">
        <v>2700</v>
      </c>
      <c r="M18" s="371">
        <v>40.632054176072238</v>
      </c>
      <c r="N18" s="370">
        <v>3945</v>
      </c>
      <c r="O18" s="372">
        <v>59.367945823927769</v>
      </c>
      <c r="P18" s="350"/>
      <c r="Q18" s="368">
        <v>5049</v>
      </c>
      <c r="R18" s="369">
        <v>14.904797047970481</v>
      </c>
      <c r="S18" s="370">
        <v>2776</v>
      </c>
      <c r="T18" s="371">
        <v>54.981184392949103</v>
      </c>
      <c r="U18" s="370">
        <v>2273</v>
      </c>
      <c r="V18" s="372">
        <v>45.018815607050897</v>
      </c>
      <c r="W18" s="350"/>
      <c r="X18" s="368">
        <v>22181</v>
      </c>
      <c r="Y18" s="369">
        <v>65.478966789667894</v>
      </c>
      <c r="Z18" s="370">
        <v>16693</v>
      </c>
      <c r="AA18" s="371">
        <v>75.258103782516571</v>
      </c>
      <c r="AB18" s="370">
        <v>5488</v>
      </c>
      <c r="AC18" s="372">
        <f t="shared" si="0"/>
        <v>24.741896217483429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24534</v>
      </c>
      <c r="E19" s="365">
        <f t="shared" si="2"/>
        <v>15645</v>
      </c>
      <c r="F19" s="366">
        <f t="shared" si="3"/>
        <v>63.768647591098073</v>
      </c>
      <c r="G19" s="365">
        <f t="shared" si="4"/>
        <v>8889</v>
      </c>
      <c r="H19" s="367">
        <f t="shared" si="3"/>
        <v>36.231352408901934</v>
      </c>
      <c r="I19" s="350"/>
      <c r="J19" s="368">
        <f t="shared" si="5"/>
        <v>5529</v>
      </c>
      <c r="K19" s="369">
        <f t="shared" si="6"/>
        <v>22.536072389337246</v>
      </c>
      <c r="L19" s="370">
        <v>2120</v>
      </c>
      <c r="M19" s="371">
        <v>38.34328088261892</v>
      </c>
      <c r="N19" s="370">
        <v>3409</v>
      </c>
      <c r="O19" s="372">
        <v>61.656719117381087</v>
      </c>
      <c r="P19" s="350"/>
      <c r="Q19" s="368">
        <v>3556</v>
      </c>
      <c r="R19" s="369">
        <v>14.494171354039292</v>
      </c>
      <c r="S19" s="370">
        <v>2051</v>
      </c>
      <c r="T19" s="371">
        <v>57.677165354330704</v>
      </c>
      <c r="U19" s="370">
        <v>1505</v>
      </c>
      <c r="V19" s="372">
        <v>42.322834645669296</v>
      </c>
      <c r="W19" s="350"/>
      <c r="X19" s="368">
        <v>15449</v>
      </c>
      <c r="Y19" s="369">
        <v>62.969756256623469</v>
      </c>
      <c r="Z19" s="370">
        <v>11474</v>
      </c>
      <c r="AA19" s="371">
        <v>74.270179299631039</v>
      </c>
      <c r="AB19" s="370">
        <v>3975</v>
      </c>
      <c r="AC19" s="372">
        <f t="shared" si="0"/>
        <v>25.729820700368954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46021</v>
      </c>
      <c r="E20" s="365">
        <f t="shared" si="2"/>
        <v>28776</v>
      </c>
      <c r="F20" s="366">
        <f t="shared" si="3"/>
        <v>62.527976358618886</v>
      </c>
      <c r="G20" s="365">
        <f t="shared" si="4"/>
        <v>17245</v>
      </c>
      <c r="H20" s="367">
        <f t="shared" si="3"/>
        <v>37.472023641381107</v>
      </c>
      <c r="I20" s="350"/>
      <c r="J20" s="368">
        <f t="shared" si="5"/>
        <v>13373</v>
      </c>
      <c r="K20" s="369">
        <f t="shared" si="6"/>
        <v>29.058473305664805</v>
      </c>
      <c r="L20" s="370">
        <v>5387</v>
      </c>
      <c r="M20" s="371">
        <v>40.282659089209602</v>
      </c>
      <c r="N20" s="370">
        <v>7986</v>
      </c>
      <c r="O20" s="372">
        <v>59.717340910790398</v>
      </c>
      <c r="P20" s="350"/>
      <c r="Q20" s="368">
        <v>7193</v>
      </c>
      <c r="R20" s="369">
        <v>15.629821168596944</v>
      </c>
      <c r="S20" s="370">
        <v>4049</v>
      </c>
      <c r="T20" s="371">
        <v>56.290838315028502</v>
      </c>
      <c r="U20" s="370">
        <v>3144</v>
      </c>
      <c r="V20" s="372">
        <v>43.709161684971498</v>
      </c>
      <c r="W20" s="350"/>
      <c r="X20" s="368">
        <v>25455</v>
      </c>
      <c r="Y20" s="369">
        <v>55.311705525738255</v>
      </c>
      <c r="Z20" s="370">
        <v>19340</v>
      </c>
      <c r="AA20" s="371">
        <v>75.977214692594771</v>
      </c>
      <c r="AB20" s="370">
        <v>6115</v>
      </c>
      <c r="AC20" s="372">
        <f t="shared" si="0"/>
        <v>24.022785307405226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47931</v>
      </c>
      <c r="E21" s="365">
        <f t="shared" si="2"/>
        <v>31098</v>
      </c>
      <c r="F21" s="366">
        <f t="shared" si="3"/>
        <v>64.880766101270581</v>
      </c>
      <c r="G21" s="365">
        <f t="shared" si="4"/>
        <v>16833</v>
      </c>
      <c r="H21" s="367">
        <f t="shared" si="3"/>
        <v>35.119233898729426</v>
      </c>
      <c r="I21" s="350"/>
      <c r="J21" s="368">
        <f t="shared" si="5"/>
        <v>10199</v>
      </c>
      <c r="K21" s="369">
        <f t="shared" si="6"/>
        <v>21.278504516909724</v>
      </c>
      <c r="L21" s="370">
        <v>4172</v>
      </c>
      <c r="M21" s="371">
        <v>40.905971173644474</v>
      </c>
      <c r="N21" s="370">
        <v>6027</v>
      </c>
      <c r="O21" s="372">
        <v>59.094028826355526</v>
      </c>
      <c r="P21" s="350"/>
      <c r="Q21" s="368">
        <v>8439</v>
      </c>
      <c r="R21" s="369">
        <v>17.606559429179445</v>
      </c>
      <c r="S21" s="370">
        <v>4788</v>
      </c>
      <c r="T21" s="371">
        <v>56.736580163526483</v>
      </c>
      <c r="U21" s="370">
        <v>3651</v>
      </c>
      <c r="V21" s="372">
        <v>43.263419836473517</v>
      </c>
      <c r="W21" s="350"/>
      <c r="X21" s="368">
        <v>29293</v>
      </c>
      <c r="Y21" s="369">
        <v>61.114936053910832</v>
      </c>
      <c r="Z21" s="370">
        <v>22138</v>
      </c>
      <c r="AA21" s="371">
        <v>75.574369303246513</v>
      </c>
      <c r="AB21" s="370">
        <v>7155</v>
      </c>
      <c r="AC21" s="372">
        <f t="shared" si="0"/>
        <v>24.42563069675349</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11919</v>
      </c>
      <c r="E22" s="365">
        <f t="shared" si="2"/>
        <v>7770</v>
      </c>
      <c r="F22" s="366">
        <f t="shared" si="3"/>
        <v>65.190032720865844</v>
      </c>
      <c r="G22" s="365">
        <f t="shared" si="4"/>
        <v>4149</v>
      </c>
      <c r="H22" s="367">
        <f t="shared" si="3"/>
        <v>34.809967279134156</v>
      </c>
      <c r="I22" s="350"/>
      <c r="J22" s="368">
        <f t="shared" si="5"/>
        <v>2654</v>
      </c>
      <c r="K22" s="369">
        <f t="shared" si="6"/>
        <v>22.266968705428308</v>
      </c>
      <c r="L22" s="370">
        <v>1059</v>
      </c>
      <c r="M22" s="371">
        <v>39.902034664657123</v>
      </c>
      <c r="N22" s="370">
        <v>1595</v>
      </c>
      <c r="O22" s="372">
        <v>60.09796533534287</v>
      </c>
      <c r="P22" s="350"/>
      <c r="Q22" s="368">
        <v>1807</v>
      </c>
      <c r="R22" s="369">
        <v>15.160667841261851</v>
      </c>
      <c r="S22" s="370">
        <v>1012</v>
      </c>
      <c r="T22" s="371">
        <v>56.004427227448808</v>
      </c>
      <c r="U22" s="370">
        <v>795</v>
      </c>
      <c r="V22" s="372">
        <v>43.995572772551192</v>
      </c>
      <c r="W22" s="350"/>
      <c r="X22" s="368">
        <v>7458</v>
      </c>
      <c r="Y22" s="369">
        <v>62.572363453309841</v>
      </c>
      <c r="Z22" s="370">
        <v>5699</v>
      </c>
      <c r="AA22" s="371">
        <v>76.414588361491013</v>
      </c>
      <c r="AB22" s="370">
        <v>1759</v>
      </c>
      <c r="AC22" s="372">
        <f t="shared" si="0"/>
        <v>23.585411638508983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27621</v>
      </c>
      <c r="E23" s="365">
        <f t="shared" si="2"/>
        <v>18614</v>
      </c>
      <c r="F23" s="366">
        <f t="shared" si="3"/>
        <v>67.390753412258789</v>
      </c>
      <c r="G23" s="365">
        <f t="shared" si="4"/>
        <v>9007</v>
      </c>
      <c r="H23" s="367">
        <f t="shared" si="3"/>
        <v>32.609246587741211</v>
      </c>
      <c r="I23" s="350"/>
      <c r="J23" s="368">
        <f t="shared" si="5"/>
        <v>5292</v>
      </c>
      <c r="K23" s="369">
        <f t="shared" si="6"/>
        <v>19.159335288367547</v>
      </c>
      <c r="L23" s="370">
        <v>2255</v>
      </c>
      <c r="M23" s="371">
        <v>42.611489040060469</v>
      </c>
      <c r="N23" s="370">
        <v>3037</v>
      </c>
      <c r="O23" s="372">
        <v>57.388510959939531</v>
      </c>
      <c r="P23" s="350"/>
      <c r="Q23" s="368">
        <v>4360</v>
      </c>
      <c r="R23" s="369">
        <v>15.785091053908259</v>
      </c>
      <c r="S23" s="370">
        <v>2424</v>
      </c>
      <c r="T23" s="371">
        <v>55.596330275229356</v>
      </c>
      <c r="U23" s="370">
        <v>1936</v>
      </c>
      <c r="V23" s="372">
        <v>44.403669724770644</v>
      </c>
      <c r="W23" s="350"/>
      <c r="X23" s="368">
        <v>17969</v>
      </c>
      <c r="Y23" s="369">
        <v>65.055573657724196</v>
      </c>
      <c r="Z23" s="370">
        <v>13935</v>
      </c>
      <c r="AA23" s="371">
        <v>77.550225388168514</v>
      </c>
      <c r="AB23" s="370">
        <v>4034</v>
      </c>
      <c r="AC23" s="372">
        <f t="shared" si="0"/>
        <v>22.44977461183149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68148</v>
      </c>
      <c r="E24" s="365">
        <f t="shared" si="2"/>
        <v>44851</v>
      </c>
      <c r="F24" s="366">
        <f t="shared" si="3"/>
        <v>65.814110465457532</v>
      </c>
      <c r="G24" s="365">
        <f t="shared" si="4"/>
        <v>23297</v>
      </c>
      <c r="H24" s="367">
        <f t="shared" si="3"/>
        <v>34.185889534542468</v>
      </c>
      <c r="I24" s="350"/>
      <c r="J24" s="368">
        <f t="shared" si="5"/>
        <v>16698</v>
      </c>
      <c r="K24" s="369">
        <f t="shared" si="6"/>
        <v>24.502553266420144</v>
      </c>
      <c r="L24" s="370">
        <v>7836</v>
      </c>
      <c r="M24" s="371">
        <v>46.92777578153072</v>
      </c>
      <c r="N24" s="370">
        <v>8862</v>
      </c>
      <c r="O24" s="372">
        <v>53.07222421846928</v>
      </c>
      <c r="P24" s="350"/>
      <c r="Q24" s="368">
        <v>10149</v>
      </c>
      <c r="R24" s="369">
        <v>14.892586723014615</v>
      </c>
      <c r="S24" s="370">
        <v>5941</v>
      </c>
      <c r="T24" s="371">
        <v>58.537786974086117</v>
      </c>
      <c r="U24" s="370">
        <v>4208</v>
      </c>
      <c r="V24" s="372">
        <v>41.462213025913883</v>
      </c>
      <c r="W24" s="350"/>
      <c r="X24" s="368">
        <v>41301</v>
      </c>
      <c r="Y24" s="369">
        <v>60.60486001056524</v>
      </c>
      <c r="Z24" s="370">
        <v>31074</v>
      </c>
      <c r="AA24" s="371">
        <v>75.237887702476939</v>
      </c>
      <c r="AB24" s="370">
        <v>10227</v>
      </c>
      <c r="AC24" s="372">
        <f t="shared" si="0"/>
        <v>24.762112297523061</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14592</v>
      </c>
      <c r="E25" s="365">
        <f t="shared" si="2"/>
        <v>8138</v>
      </c>
      <c r="F25" s="366">
        <f t="shared" si="3"/>
        <v>55.770285087719294</v>
      </c>
      <c r="G25" s="365">
        <f t="shared" si="4"/>
        <v>6454</v>
      </c>
      <c r="H25" s="367">
        <f t="shared" si="3"/>
        <v>44.229714912280706</v>
      </c>
      <c r="I25" s="350"/>
      <c r="J25" s="368">
        <f t="shared" si="5"/>
        <v>5547</v>
      </c>
      <c r="K25" s="369">
        <f t="shared" si="6"/>
        <v>38.01398026315789</v>
      </c>
      <c r="L25" s="370">
        <v>1952</v>
      </c>
      <c r="M25" s="371">
        <v>35.190192897061472</v>
      </c>
      <c r="N25" s="370">
        <v>3595</v>
      </c>
      <c r="O25" s="372">
        <v>64.809807102938521</v>
      </c>
      <c r="P25" s="350"/>
      <c r="Q25" s="368">
        <v>2140</v>
      </c>
      <c r="R25" s="369">
        <v>14.665570175438598</v>
      </c>
      <c r="S25" s="370">
        <v>1153</v>
      </c>
      <c r="T25" s="371">
        <v>53.878504672897201</v>
      </c>
      <c r="U25" s="370">
        <v>987</v>
      </c>
      <c r="V25" s="372">
        <v>46.121495327102799</v>
      </c>
      <c r="W25" s="350"/>
      <c r="X25" s="368">
        <v>6905</v>
      </c>
      <c r="Y25" s="369">
        <v>47.320449561403507</v>
      </c>
      <c r="Z25" s="370">
        <v>5033</v>
      </c>
      <c r="AA25" s="371">
        <v>72.88921071687183</v>
      </c>
      <c r="AB25" s="370">
        <v>1872</v>
      </c>
      <c r="AC25" s="372">
        <f t="shared" si="0"/>
        <v>27.110789283128167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3173</v>
      </c>
      <c r="E26" s="380">
        <f t="shared" si="2"/>
        <v>2143</v>
      </c>
      <c r="F26" s="381">
        <f t="shared" si="3"/>
        <v>67.538606996533247</v>
      </c>
      <c r="G26" s="380">
        <f t="shared" si="4"/>
        <v>1030</v>
      </c>
      <c r="H26" s="367">
        <f t="shared" si="3"/>
        <v>32.461393003466746</v>
      </c>
      <c r="I26" s="350"/>
      <c r="J26" s="377">
        <f t="shared" si="5"/>
        <v>637</v>
      </c>
      <c r="K26" s="378">
        <f t="shared" si="6"/>
        <v>20.075638197289631</v>
      </c>
      <c r="L26" s="375">
        <v>296</v>
      </c>
      <c r="M26" s="376">
        <v>46.467817896389327</v>
      </c>
      <c r="N26" s="375">
        <v>341</v>
      </c>
      <c r="O26" s="372">
        <v>53.532182103610673</v>
      </c>
      <c r="P26" s="350"/>
      <c r="Q26" s="377">
        <v>474</v>
      </c>
      <c r="R26" s="378">
        <v>14.938543964702175</v>
      </c>
      <c r="S26" s="375">
        <v>266</v>
      </c>
      <c r="T26" s="376">
        <v>56.118143459915615</v>
      </c>
      <c r="U26" s="375">
        <v>208</v>
      </c>
      <c r="V26" s="372">
        <v>43.881856540084392</v>
      </c>
      <c r="W26" s="350"/>
      <c r="X26" s="377">
        <v>2062</v>
      </c>
      <c r="Y26" s="378">
        <v>64.985817838008202</v>
      </c>
      <c r="Z26" s="375">
        <v>1581</v>
      </c>
      <c r="AA26" s="376">
        <v>76.673132880698347</v>
      </c>
      <c r="AB26" s="375">
        <v>481</v>
      </c>
      <c r="AC26" s="372">
        <f t="shared" si="0"/>
        <v>23.326867119301649</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16842</v>
      </c>
      <c r="E27" s="380">
        <f t="shared" si="2"/>
        <v>11185</v>
      </c>
      <c r="F27" s="381">
        <f t="shared" si="3"/>
        <v>66.411352570953568</v>
      </c>
      <c r="G27" s="380">
        <f t="shared" si="4"/>
        <v>5657</v>
      </c>
      <c r="H27" s="367">
        <f t="shared" si="3"/>
        <v>33.588647429046432</v>
      </c>
      <c r="I27" s="350"/>
      <c r="J27" s="377">
        <f t="shared" si="5"/>
        <v>3286</v>
      </c>
      <c r="K27" s="378">
        <f t="shared" si="6"/>
        <v>19.510746942168389</v>
      </c>
      <c r="L27" s="375">
        <v>1345</v>
      </c>
      <c r="M27" s="376">
        <v>40.931223371880705</v>
      </c>
      <c r="N27" s="375">
        <v>1941</v>
      </c>
      <c r="O27" s="372">
        <v>59.068776628119288</v>
      </c>
      <c r="P27" s="350"/>
      <c r="Q27" s="377">
        <v>2583</v>
      </c>
      <c r="R27" s="378">
        <v>15.336658354114713</v>
      </c>
      <c r="S27" s="375">
        <v>1456</v>
      </c>
      <c r="T27" s="376">
        <v>56.36856368563685</v>
      </c>
      <c r="U27" s="375">
        <v>1127</v>
      </c>
      <c r="V27" s="372">
        <v>43.631436314363143</v>
      </c>
      <c r="W27" s="350"/>
      <c r="X27" s="377">
        <v>10973</v>
      </c>
      <c r="Y27" s="378">
        <v>65.152594703716886</v>
      </c>
      <c r="Z27" s="375">
        <v>8384</v>
      </c>
      <c r="AA27" s="376">
        <v>76.405723138612956</v>
      </c>
      <c r="AB27" s="375">
        <v>2589</v>
      </c>
      <c r="AC27" s="372">
        <f t="shared" si="0"/>
        <v>23.594276861387041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2152</v>
      </c>
      <c r="E28" s="380">
        <f t="shared" si="2"/>
        <v>1376</v>
      </c>
      <c r="F28" s="381">
        <f t="shared" si="3"/>
        <v>63.940520446096649</v>
      </c>
      <c r="G28" s="380">
        <f t="shared" si="4"/>
        <v>776</v>
      </c>
      <c r="H28" s="382">
        <f t="shared" si="3"/>
        <v>36.059479553903344</v>
      </c>
      <c r="I28" s="350"/>
      <c r="J28" s="377">
        <f t="shared" si="5"/>
        <v>505</v>
      </c>
      <c r="K28" s="378">
        <f t="shared" si="6"/>
        <v>23.466542750929367</v>
      </c>
      <c r="L28" s="375">
        <v>215</v>
      </c>
      <c r="M28" s="376">
        <v>42.574257425742573</v>
      </c>
      <c r="N28" s="375">
        <v>290</v>
      </c>
      <c r="O28" s="383">
        <v>57.42574257425742</v>
      </c>
      <c r="P28" s="350"/>
      <c r="Q28" s="377">
        <v>321</v>
      </c>
      <c r="R28" s="378">
        <v>14.91635687732342</v>
      </c>
      <c r="S28" s="375">
        <v>171</v>
      </c>
      <c r="T28" s="376">
        <v>53.271028037383175</v>
      </c>
      <c r="U28" s="375">
        <v>150</v>
      </c>
      <c r="V28" s="383">
        <v>46.728971962616825</v>
      </c>
      <c r="W28" s="350"/>
      <c r="X28" s="377">
        <v>1326</v>
      </c>
      <c r="Y28" s="378">
        <v>61.617100371747213</v>
      </c>
      <c r="Z28" s="375">
        <v>990</v>
      </c>
      <c r="AA28" s="376">
        <v>74.660633484162901</v>
      </c>
      <c r="AB28" s="375">
        <v>336</v>
      </c>
      <c r="AC28" s="383">
        <f t="shared" si="0"/>
        <v>25.339366515837103</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1207</v>
      </c>
      <c r="E29" s="386">
        <f t="shared" si="2"/>
        <v>645</v>
      </c>
      <c r="F29" s="387">
        <f t="shared" si="3"/>
        <v>53.438276719138358</v>
      </c>
      <c r="G29" s="386">
        <f t="shared" si="4"/>
        <v>562</v>
      </c>
      <c r="H29" s="388">
        <f t="shared" si="3"/>
        <v>46.561723280861642</v>
      </c>
      <c r="I29" s="350"/>
      <c r="J29" s="389">
        <f t="shared" si="5"/>
        <v>644</v>
      </c>
      <c r="K29" s="390">
        <f t="shared" si="6"/>
        <v>53.355426677713339</v>
      </c>
      <c r="L29" s="391">
        <v>240</v>
      </c>
      <c r="M29" s="392">
        <v>37.267080745341616</v>
      </c>
      <c r="N29" s="391">
        <v>404</v>
      </c>
      <c r="O29" s="393">
        <v>62.732919254658384</v>
      </c>
      <c r="P29" s="350"/>
      <c r="Q29" s="389">
        <v>180</v>
      </c>
      <c r="R29" s="390">
        <v>14.913007456503729</v>
      </c>
      <c r="S29" s="391">
        <v>116</v>
      </c>
      <c r="T29" s="392">
        <v>64.444444444444443</v>
      </c>
      <c r="U29" s="391">
        <v>64</v>
      </c>
      <c r="V29" s="393">
        <v>35.555555555555557</v>
      </c>
      <c r="W29" s="350"/>
      <c r="X29" s="389">
        <v>383</v>
      </c>
      <c r="Y29" s="390">
        <v>31.731565865782933</v>
      </c>
      <c r="Z29" s="391">
        <v>289</v>
      </c>
      <c r="AA29" s="392">
        <v>75.456919060052215</v>
      </c>
      <c r="AB29" s="391">
        <v>94</v>
      </c>
      <c r="AC29" s="393">
        <f t="shared" si="0"/>
        <v>24.543080939947782</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438210</v>
      </c>
      <c r="E31" s="1230">
        <f>L31+S31+Z31</f>
        <v>277321</v>
      </c>
      <c r="F31" s="1231">
        <f>E31/$D31*100</f>
        <v>63.284954702083475</v>
      </c>
      <c r="G31" s="1230">
        <f>N31+U31+AB31</f>
        <v>160889</v>
      </c>
      <c r="H31" s="1232">
        <f>G31/$D31*100</f>
        <v>36.715045297916525</v>
      </c>
      <c r="I31" s="320"/>
      <c r="J31" s="1233">
        <f>SUM(J12:J29)</f>
        <v>115015</v>
      </c>
      <c r="K31" s="1234">
        <f>J31/$D31*100</f>
        <v>26.246548458501636</v>
      </c>
      <c r="L31" s="1230">
        <f>SUM(L12:L29)</f>
        <v>46817</v>
      </c>
      <c r="M31" s="1231">
        <f>L31/$J31*100</f>
        <v>40.705125418423684</v>
      </c>
      <c r="N31" s="1230">
        <f>SUM(N12:N29)</f>
        <v>68198</v>
      </c>
      <c r="O31" s="1235">
        <f>N31/$J31*100</f>
        <v>59.294874581576316</v>
      </c>
      <c r="P31" s="320"/>
      <c r="Q31" s="1233">
        <f>SUM(Q12:Q29)</f>
        <v>71149</v>
      </c>
      <c r="R31" s="1234">
        <f>Q31/$D31*100</f>
        <v>16.236279409415577</v>
      </c>
      <c r="S31" s="1230">
        <f>SUM(S12:S29)</f>
        <v>40391</v>
      </c>
      <c r="T31" s="1231">
        <f>S31/$Q31*100</f>
        <v>56.769596199524941</v>
      </c>
      <c r="U31" s="1230">
        <f>SUM(U12:U29)</f>
        <v>30758</v>
      </c>
      <c r="V31" s="1235">
        <f>U31/$Q31*100</f>
        <v>43.230403800475059</v>
      </c>
      <c r="W31" s="320"/>
      <c r="X31" s="1233">
        <f>SUM(X12:X29)</f>
        <v>252046</v>
      </c>
      <c r="Y31" s="1234">
        <f>X31/$D31*100</f>
        <v>57.517172132082791</v>
      </c>
      <c r="Z31" s="1230">
        <f>SUM(Z12:Z29)</f>
        <v>190113</v>
      </c>
      <c r="AA31" s="1231">
        <f>Z31/$X31*100</f>
        <v>75.427898082096121</v>
      </c>
      <c r="AB31" s="1230">
        <f>SUM(AB12:AB29)</f>
        <v>61933</v>
      </c>
      <c r="AC31" s="1235">
        <f>AB31/$X31*100</f>
        <v>24.572101917903876</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51"/>
      <c r="C34" s="1451"/>
      <c r="D34" s="1451"/>
      <c r="E34" s="1451"/>
      <c r="F34" s="1451"/>
      <c r="G34" s="1451"/>
      <c r="H34" s="1451"/>
      <c r="I34" s="1451"/>
      <c r="J34" s="1451"/>
      <c r="K34" s="1451"/>
      <c r="L34" s="1451"/>
      <c r="M34" s="1451"/>
      <c r="N34" s="1451"/>
      <c r="O34" s="1451"/>
    </row>
    <row r="35" spans="2:15" s="329" customFormat="1" ht="29.25" customHeight="1" x14ac:dyDescent="0.25">
      <c r="B35" s="1452"/>
      <c r="C35" s="1452"/>
      <c r="D35" s="1452"/>
      <c r="E35" s="1452"/>
      <c r="F35" s="1452"/>
      <c r="G35" s="1452"/>
      <c r="H35" s="1452"/>
      <c r="I35" s="1452"/>
      <c r="J35" s="1452"/>
      <c r="K35" s="1452"/>
      <c r="L35" s="1452"/>
      <c r="M35" s="1452"/>
    </row>
    <row r="36" spans="2:15" s="329" customFormat="1" ht="4.5" customHeight="1" x14ac:dyDescent="0.25">
      <c r="B36" s="1442"/>
      <c r="C36" s="1442"/>
      <c r="D36" s="144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53"/>
      <c r="C2" s="1453"/>
    </row>
    <row r="3" spans="1:53" s="345" customFormat="1" ht="4.5" customHeight="1" x14ac:dyDescent="0.25">
      <c r="B3" s="1454"/>
      <c r="C3" s="1454"/>
    </row>
    <row r="4" spans="1:53" s="345" customFormat="1" ht="17.25" customHeight="1" x14ac:dyDescent="0.25">
      <c r="A4" s="1455" t="s">
        <v>422</v>
      </c>
      <c r="B4" s="1455"/>
      <c r="C4" s="1455"/>
      <c r="D4" s="1455"/>
      <c r="E4" s="1455"/>
      <c r="F4" s="1455"/>
      <c r="G4" s="1455"/>
      <c r="H4" s="1455"/>
      <c r="I4" s="1455"/>
      <c r="J4" s="1455"/>
      <c r="K4" s="1455"/>
      <c r="L4" s="1455"/>
      <c r="M4" s="1455"/>
      <c r="N4" s="1455"/>
      <c r="O4" s="1455"/>
      <c r="P4" s="1455"/>
      <c r="Q4" s="1455"/>
      <c r="R4" s="1455"/>
      <c r="S4" s="1455"/>
      <c r="T4" s="1455"/>
      <c r="U4" s="1455"/>
      <c r="V4" s="1455"/>
      <c r="W4" s="1455"/>
      <c r="X4" s="1455"/>
      <c r="Y4" s="1455"/>
      <c r="Z4" s="1455"/>
      <c r="AA4" s="1455"/>
      <c r="AB4" s="1455"/>
      <c r="AC4" s="1455"/>
    </row>
    <row r="5" spans="1:53" s="345" customFormat="1" ht="17.25" customHeight="1" x14ac:dyDescent="0.25">
      <c r="B5" s="1456" t="str">
        <f>porsaad!$B$6</f>
        <v>Situación a 28 de febrero de 2026</v>
      </c>
      <c r="C5" s="1456"/>
      <c r="D5" s="1456"/>
      <c r="E5" s="1456"/>
      <c r="F5" s="1456"/>
      <c r="G5" s="1456"/>
      <c r="H5" s="1456"/>
      <c r="I5" s="1456"/>
      <c r="J5" s="1456"/>
      <c r="K5" s="1456"/>
      <c r="L5" s="1456"/>
      <c r="M5" s="1456"/>
      <c r="N5" s="1456"/>
      <c r="O5" s="1456"/>
      <c r="P5" s="1456"/>
      <c r="Q5" s="1456"/>
      <c r="R5" s="1456"/>
      <c r="S5" s="1456"/>
      <c r="T5" s="1456"/>
      <c r="U5" s="1456"/>
      <c r="V5" s="1456"/>
      <c r="W5" s="1456"/>
      <c r="X5" s="1456"/>
      <c r="Y5" s="1456"/>
      <c r="Z5" s="1456"/>
      <c r="AA5" s="1456"/>
      <c r="AB5" s="1456"/>
      <c r="AC5" s="1456"/>
    </row>
    <row r="6" spans="1:53" s="345" customFormat="1" ht="6" customHeight="1" x14ac:dyDescent="0.25"/>
    <row r="7" spans="1:53" s="322" customFormat="1" ht="12.75" customHeight="1" x14ac:dyDescent="0.25">
      <c r="A7" s="316"/>
      <c r="B7" s="1457" t="s">
        <v>12</v>
      </c>
      <c r="C7" s="317"/>
      <c r="D7" s="1460" t="s">
        <v>258</v>
      </c>
      <c r="E7" s="1461"/>
      <c r="F7" s="1461"/>
      <c r="G7" s="1461"/>
      <c r="H7" s="1461"/>
      <c r="I7" s="318"/>
      <c r="J7" s="1464"/>
      <c r="K7" s="1464"/>
      <c r="L7" s="1464"/>
      <c r="M7" s="1464"/>
      <c r="N7" s="1464"/>
      <c r="O7" s="1464"/>
      <c r="P7" s="318"/>
      <c r="Q7" s="1464"/>
      <c r="R7" s="1464"/>
      <c r="S7" s="1464"/>
      <c r="T7" s="1464"/>
      <c r="U7" s="1464"/>
      <c r="V7" s="1464"/>
      <c r="W7" s="318"/>
      <c r="X7" s="1464"/>
      <c r="Y7" s="1464"/>
      <c r="Z7" s="1464"/>
      <c r="AA7" s="1464"/>
      <c r="AB7" s="1464"/>
      <c r="AC7" s="1465"/>
      <c r="AD7" s="319"/>
      <c r="AE7" s="319"/>
      <c r="AF7" s="320"/>
      <c r="AG7" s="320"/>
      <c r="AH7" s="320"/>
      <c r="AI7" s="320"/>
      <c r="AJ7" s="320"/>
      <c r="AK7" s="320"/>
      <c r="AL7" s="321"/>
    </row>
    <row r="8" spans="1:53" s="322" customFormat="1" ht="33.75" customHeight="1" x14ac:dyDescent="0.25">
      <c r="A8" s="316"/>
      <c r="B8" s="1458"/>
      <c r="C8" s="317"/>
      <c r="D8" s="1462"/>
      <c r="E8" s="1463"/>
      <c r="F8" s="1463"/>
      <c r="G8" s="1463"/>
      <c r="H8" s="1463"/>
      <c r="I8" s="323"/>
      <c r="J8" s="1466" t="s">
        <v>259</v>
      </c>
      <c r="K8" s="1467"/>
      <c r="L8" s="1467"/>
      <c r="M8" s="1467"/>
      <c r="N8" s="1467"/>
      <c r="O8" s="1468"/>
      <c r="P8" s="317"/>
      <c r="Q8" s="1466" t="s">
        <v>260</v>
      </c>
      <c r="R8" s="1467"/>
      <c r="S8" s="1467"/>
      <c r="T8" s="1467"/>
      <c r="U8" s="1467"/>
      <c r="V8" s="1468"/>
      <c r="W8" s="317"/>
      <c r="X8" s="1466" t="s">
        <v>261</v>
      </c>
      <c r="Y8" s="1467"/>
      <c r="Z8" s="1467"/>
      <c r="AA8" s="1467"/>
      <c r="AB8" s="1467"/>
      <c r="AC8" s="1468"/>
      <c r="AD8" s="319"/>
      <c r="AE8" s="319"/>
      <c r="AF8" s="320"/>
      <c r="AG8" s="320"/>
      <c r="AH8" s="320"/>
      <c r="AI8" s="320"/>
      <c r="AJ8" s="320"/>
      <c r="AK8" s="320"/>
      <c r="AL8" s="321"/>
    </row>
    <row r="9" spans="1:53" s="322" customFormat="1" ht="21.75" customHeight="1" x14ac:dyDescent="0.25">
      <c r="A9" s="316"/>
      <c r="B9" s="1458"/>
      <c r="C9" s="317"/>
      <c r="D9" s="1469" t="s">
        <v>9</v>
      </c>
      <c r="E9" s="1470" t="s">
        <v>24</v>
      </c>
      <c r="F9" s="1471"/>
      <c r="G9" s="1470" t="s">
        <v>23</v>
      </c>
      <c r="H9" s="1472"/>
      <c r="I9" s="323"/>
      <c r="J9" s="1449" t="s">
        <v>9</v>
      </c>
      <c r="K9" s="1443" t="s">
        <v>266</v>
      </c>
      <c r="L9" s="1445" t="s">
        <v>24</v>
      </c>
      <c r="M9" s="1446"/>
      <c r="N9" s="1447" t="s">
        <v>23</v>
      </c>
      <c r="O9" s="1448"/>
      <c r="P9" s="317"/>
      <c r="Q9" s="1449" t="s">
        <v>9</v>
      </c>
      <c r="R9" s="1443" t="s">
        <v>266</v>
      </c>
      <c r="S9" s="1445" t="s">
        <v>24</v>
      </c>
      <c r="T9" s="1446"/>
      <c r="U9" s="1447" t="s">
        <v>23</v>
      </c>
      <c r="V9" s="1448"/>
      <c r="W9" s="317"/>
      <c r="X9" s="1449" t="s">
        <v>9</v>
      </c>
      <c r="Y9" s="1443" t="s">
        <v>266</v>
      </c>
      <c r="Z9" s="1445" t="s">
        <v>24</v>
      </c>
      <c r="AA9" s="1446"/>
      <c r="AB9" s="1447" t="s">
        <v>23</v>
      </c>
      <c r="AC9" s="1448"/>
      <c r="AD9" s="319"/>
      <c r="AE9" s="319"/>
      <c r="AF9" s="320"/>
      <c r="AG9" s="320"/>
      <c r="AH9" s="320"/>
      <c r="AI9" s="320"/>
      <c r="AJ9" s="320"/>
      <c r="AK9" s="320"/>
      <c r="AL9" s="321"/>
    </row>
    <row r="10" spans="1:53" s="322" customFormat="1" ht="36.75" customHeight="1" x14ac:dyDescent="0.25">
      <c r="A10" s="316"/>
      <c r="B10" s="1459"/>
      <c r="C10" s="317"/>
      <c r="D10" s="1450"/>
      <c r="E10" s="407" t="s">
        <v>9</v>
      </c>
      <c r="F10" s="403" t="s">
        <v>266</v>
      </c>
      <c r="G10" s="406" t="s">
        <v>9</v>
      </c>
      <c r="H10" s="886" t="s">
        <v>266</v>
      </c>
      <c r="I10" s="346"/>
      <c r="J10" s="1450"/>
      <c r="K10" s="1444"/>
      <c r="L10" s="404" t="s">
        <v>9</v>
      </c>
      <c r="M10" s="403" t="s">
        <v>266</v>
      </c>
      <c r="N10" s="407" t="s">
        <v>9</v>
      </c>
      <c r="O10" s="402" t="s">
        <v>266</v>
      </c>
      <c r="P10" s="347"/>
      <c r="Q10" s="1450"/>
      <c r="R10" s="1444"/>
      <c r="S10" s="404" t="s">
        <v>9</v>
      </c>
      <c r="T10" s="403" t="s">
        <v>266</v>
      </c>
      <c r="U10" s="407" t="s">
        <v>9</v>
      </c>
      <c r="V10" s="402" t="s">
        <v>266</v>
      </c>
      <c r="W10" s="347"/>
      <c r="X10" s="1450"/>
      <c r="Y10" s="1444"/>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144710</v>
      </c>
      <c r="E12" s="352">
        <f>L12+S12+Z12</f>
        <v>89938</v>
      </c>
      <c r="F12" s="353">
        <f>E12/$D12*100</f>
        <v>62.150507912376476</v>
      </c>
      <c r="G12" s="352">
        <f>N12+U12+AB12</f>
        <v>54772</v>
      </c>
      <c r="H12" s="354">
        <f>G12/$D12*100</f>
        <v>37.849492087623524</v>
      </c>
      <c r="I12" s="350"/>
      <c r="J12" s="355">
        <f>L12+N12</f>
        <v>43508</v>
      </c>
      <c r="K12" s="356">
        <f>J12/$D12*100</f>
        <v>30.065648538456223</v>
      </c>
      <c r="L12" s="357">
        <v>17458</v>
      </c>
      <c r="M12" s="353">
        <v>40.125953847568262</v>
      </c>
      <c r="N12" s="357">
        <v>26050</v>
      </c>
      <c r="O12" s="358">
        <v>59.874046152431738</v>
      </c>
      <c r="P12" s="350"/>
      <c r="Q12" s="355">
        <v>30025</v>
      </c>
      <c r="R12" s="356">
        <v>20.748393338400938</v>
      </c>
      <c r="S12" s="357">
        <v>18881</v>
      </c>
      <c r="T12" s="353">
        <v>62.884263114071601</v>
      </c>
      <c r="U12" s="357">
        <v>11144</v>
      </c>
      <c r="V12" s="358">
        <v>37.115736885928392</v>
      </c>
      <c r="W12" s="350"/>
      <c r="X12" s="355">
        <v>71177</v>
      </c>
      <c r="Y12" s="356">
        <v>49.185958123142839</v>
      </c>
      <c r="Z12" s="357">
        <v>53599</v>
      </c>
      <c r="AA12" s="353">
        <v>75.303820054230997</v>
      </c>
      <c r="AB12" s="357">
        <v>17578</v>
      </c>
      <c r="AC12" s="358">
        <f t="shared" ref="AC12:AC29" si="0">AB12/$X12*100</f>
        <v>24.696179945768996</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17526</v>
      </c>
      <c r="E13" s="365">
        <f t="shared" ref="E13:E29" si="2">L13+S13+Z13</f>
        <v>11036</v>
      </c>
      <c r="F13" s="366">
        <f t="shared" ref="F13:H29" si="3">E13/$D13*100</f>
        <v>62.969302750199709</v>
      </c>
      <c r="G13" s="365">
        <f t="shared" ref="G13:G29" si="4">N13+U13+AB13</f>
        <v>6490</v>
      </c>
      <c r="H13" s="367">
        <f t="shared" si="3"/>
        <v>37.030697249800298</v>
      </c>
      <c r="I13" s="350"/>
      <c r="J13" s="368">
        <f t="shared" ref="J13:J29" si="5">L13+N13</f>
        <v>3758</v>
      </c>
      <c r="K13" s="369">
        <f t="shared" ref="K13:K29" si="6">J13/$D13*100</f>
        <v>21.44242839210316</v>
      </c>
      <c r="L13" s="370">
        <v>1528</v>
      </c>
      <c r="M13" s="371">
        <v>40.659925492283129</v>
      </c>
      <c r="N13" s="370">
        <v>2230</v>
      </c>
      <c r="O13" s="372">
        <v>59.340074507716864</v>
      </c>
      <c r="P13" s="350"/>
      <c r="Q13" s="368">
        <v>3106</v>
      </c>
      <c r="R13" s="369">
        <v>17.722241241583934</v>
      </c>
      <c r="S13" s="370">
        <v>1792</v>
      </c>
      <c r="T13" s="371">
        <v>57.694784288473919</v>
      </c>
      <c r="U13" s="370">
        <v>1314</v>
      </c>
      <c r="V13" s="372">
        <v>42.305215711526081</v>
      </c>
      <c r="W13" s="350"/>
      <c r="X13" s="368">
        <v>10662</v>
      </c>
      <c r="Y13" s="369">
        <v>60.83533036631291</v>
      </c>
      <c r="Z13" s="370">
        <v>7716</v>
      </c>
      <c r="AA13" s="371">
        <v>72.36916150815982</v>
      </c>
      <c r="AB13" s="370">
        <v>2946</v>
      </c>
      <c r="AC13" s="372">
        <f t="shared" si="0"/>
        <v>27.63083849184018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10988</v>
      </c>
      <c r="E14" s="365">
        <f t="shared" si="2"/>
        <v>7052</v>
      </c>
      <c r="F14" s="366">
        <f t="shared" si="3"/>
        <v>64.179104477611943</v>
      </c>
      <c r="G14" s="365">
        <f t="shared" si="4"/>
        <v>3936</v>
      </c>
      <c r="H14" s="367">
        <f t="shared" si="3"/>
        <v>35.820895522388057</v>
      </c>
      <c r="I14" s="350"/>
      <c r="J14" s="368">
        <f t="shared" si="5"/>
        <v>2751</v>
      </c>
      <c r="K14" s="369">
        <f t="shared" si="6"/>
        <v>25.036403349108117</v>
      </c>
      <c r="L14" s="370">
        <v>1072</v>
      </c>
      <c r="M14" s="371">
        <v>38.967648127953467</v>
      </c>
      <c r="N14" s="370">
        <v>1679</v>
      </c>
      <c r="O14" s="372">
        <v>61.032351872046533</v>
      </c>
      <c r="P14" s="350"/>
      <c r="Q14" s="368">
        <v>2211</v>
      </c>
      <c r="R14" s="369">
        <v>20.121951219512198</v>
      </c>
      <c r="S14" s="370">
        <v>1284</v>
      </c>
      <c r="T14" s="371">
        <v>58.073270013568525</v>
      </c>
      <c r="U14" s="370">
        <v>927</v>
      </c>
      <c r="V14" s="372">
        <v>41.926729986431475</v>
      </c>
      <c r="W14" s="350"/>
      <c r="X14" s="368">
        <v>6026</v>
      </c>
      <c r="Y14" s="369">
        <v>54.841645431379682</v>
      </c>
      <c r="Z14" s="370">
        <v>4696</v>
      </c>
      <c r="AA14" s="371">
        <v>77.928974444075678</v>
      </c>
      <c r="AB14" s="370">
        <v>1330</v>
      </c>
      <c r="AC14" s="372">
        <f t="shared" si="0"/>
        <v>22.071025555924329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10975</v>
      </c>
      <c r="E15" s="365">
        <f t="shared" si="2"/>
        <v>6449</v>
      </c>
      <c r="F15" s="366">
        <f t="shared" si="3"/>
        <v>58.760820045558084</v>
      </c>
      <c r="G15" s="365">
        <f t="shared" si="4"/>
        <v>4526</v>
      </c>
      <c r="H15" s="367">
        <f t="shared" si="3"/>
        <v>41.239179954441916</v>
      </c>
      <c r="I15" s="350"/>
      <c r="J15" s="368">
        <f t="shared" si="5"/>
        <v>3386</v>
      </c>
      <c r="K15" s="369">
        <f t="shared" si="6"/>
        <v>30.851936218678816</v>
      </c>
      <c r="L15" s="370">
        <v>1301</v>
      </c>
      <c r="M15" s="371">
        <v>38.422917897223861</v>
      </c>
      <c r="N15" s="370">
        <v>2085</v>
      </c>
      <c r="O15" s="372">
        <v>61.577082102776139</v>
      </c>
      <c r="P15" s="350"/>
      <c r="Q15" s="368">
        <v>2206</v>
      </c>
      <c r="R15" s="369">
        <v>20.1002277904328</v>
      </c>
      <c r="S15" s="370">
        <v>1224</v>
      </c>
      <c r="T15" s="371">
        <v>55.485040797824112</v>
      </c>
      <c r="U15" s="370">
        <v>982</v>
      </c>
      <c r="V15" s="372">
        <v>44.514959202175888</v>
      </c>
      <c r="W15" s="350"/>
      <c r="X15" s="368">
        <v>5383</v>
      </c>
      <c r="Y15" s="369">
        <v>49.04783599088838</v>
      </c>
      <c r="Z15" s="370">
        <v>3924</v>
      </c>
      <c r="AA15" s="371">
        <v>72.896154560653912</v>
      </c>
      <c r="AB15" s="370">
        <v>1459</v>
      </c>
      <c r="AC15" s="372">
        <f t="shared" si="0"/>
        <v>27.103845439346092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24772</v>
      </c>
      <c r="E16" s="365">
        <f t="shared" si="2"/>
        <v>14366</v>
      </c>
      <c r="F16" s="366">
        <f t="shared" si="3"/>
        <v>57.992895204262872</v>
      </c>
      <c r="G16" s="365">
        <f t="shared" si="4"/>
        <v>10406</v>
      </c>
      <c r="H16" s="367">
        <f t="shared" si="3"/>
        <v>42.007104795737121</v>
      </c>
      <c r="I16" s="350"/>
      <c r="J16" s="368">
        <f t="shared" si="5"/>
        <v>9238</v>
      </c>
      <c r="K16" s="369">
        <f t="shared" si="6"/>
        <v>37.292103988373967</v>
      </c>
      <c r="L16" s="370">
        <v>3812</v>
      </c>
      <c r="M16" s="371">
        <v>41.264342931370429</v>
      </c>
      <c r="N16" s="370">
        <v>5426</v>
      </c>
      <c r="O16" s="372">
        <v>58.735657068629578</v>
      </c>
      <c r="P16" s="350"/>
      <c r="Q16" s="368">
        <v>5661</v>
      </c>
      <c r="R16" s="369">
        <v>22.852414015824319</v>
      </c>
      <c r="S16" s="370">
        <v>3441</v>
      </c>
      <c r="T16" s="371">
        <v>60.784313725490193</v>
      </c>
      <c r="U16" s="370">
        <v>2220</v>
      </c>
      <c r="V16" s="372">
        <v>39.215686274509807</v>
      </c>
      <c r="W16" s="350"/>
      <c r="X16" s="368">
        <v>9873</v>
      </c>
      <c r="Y16" s="369">
        <v>39.855481995801711</v>
      </c>
      <c r="Z16" s="370">
        <v>7113</v>
      </c>
      <c r="AA16" s="371">
        <v>72.044971133394114</v>
      </c>
      <c r="AB16" s="370">
        <v>2760</v>
      </c>
      <c r="AC16" s="372">
        <f t="shared" si="0"/>
        <v>27.955028866605897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7736</v>
      </c>
      <c r="E17" s="375">
        <f t="shared" si="2"/>
        <v>4882</v>
      </c>
      <c r="F17" s="376">
        <f t="shared" si="3"/>
        <v>63.107549120992758</v>
      </c>
      <c r="G17" s="375">
        <f t="shared" si="4"/>
        <v>2854</v>
      </c>
      <c r="H17" s="367">
        <f t="shared" si="3"/>
        <v>36.892450879007235</v>
      </c>
      <c r="I17" s="350"/>
      <c r="J17" s="377">
        <f t="shared" si="5"/>
        <v>1896</v>
      </c>
      <c r="K17" s="378">
        <f t="shared" si="6"/>
        <v>24.50879007238883</v>
      </c>
      <c r="L17" s="375">
        <v>765</v>
      </c>
      <c r="M17" s="376">
        <v>40.348101265822784</v>
      </c>
      <c r="N17" s="375">
        <v>1131</v>
      </c>
      <c r="O17" s="372">
        <v>59.651898734177209</v>
      </c>
      <c r="P17" s="350"/>
      <c r="Q17" s="377">
        <v>1638</v>
      </c>
      <c r="R17" s="378">
        <v>21.173733195449845</v>
      </c>
      <c r="S17" s="375">
        <v>916</v>
      </c>
      <c r="T17" s="376">
        <v>55.921855921855922</v>
      </c>
      <c r="U17" s="375">
        <v>722</v>
      </c>
      <c r="V17" s="372">
        <v>44.078144078144078</v>
      </c>
      <c r="W17" s="350"/>
      <c r="X17" s="377">
        <v>4202</v>
      </c>
      <c r="Y17" s="378">
        <v>54.317476732161317</v>
      </c>
      <c r="Z17" s="375">
        <v>3201</v>
      </c>
      <c r="AA17" s="376">
        <v>76.178010471204189</v>
      </c>
      <c r="AB17" s="375">
        <v>1001</v>
      </c>
      <c r="AC17" s="372">
        <f t="shared" si="0"/>
        <v>23.821989528795811</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41974</v>
      </c>
      <c r="E18" s="365">
        <f t="shared" si="2"/>
        <v>26313</v>
      </c>
      <c r="F18" s="366">
        <f t="shared" si="3"/>
        <v>62.68880735693525</v>
      </c>
      <c r="G18" s="365">
        <f t="shared" si="4"/>
        <v>15661</v>
      </c>
      <c r="H18" s="367">
        <f t="shared" si="3"/>
        <v>37.311192643064757</v>
      </c>
      <c r="I18" s="350"/>
      <c r="J18" s="368">
        <f t="shared" si="5"/>
        <v>9882</v>
      </c>
      <c r="K18" s="369">
        <f t="shared" si="6"/>
        <v>23.543145756897125</v>
      </c>
      <c r="L18" s="370">
        <v>4092</v>
      </c>
      <c r="M18" s="371">
        <v>41.408621736490588</v>
      </c>
      <c r="N18" s="370">
        <v>5790</v>
      </c>
      <c r="O18" s="372">
        <v>58.591378263509405</v>
      </c>
      <c r="P18" s="350"/>
      <c r="Q18" s="368">
        <v>7176</v>
      </c>
      <c r="R18" s="369">
        <v>17.09629770810502</v>
      </c>
      <c r="S18" s="370">
        <v>3990</v>
      </c>
      <c r="T18" s="371">
        <v>55.602006688963215</v>
      </c>
      <c r="U18" s="370">
        <v>3186</v>
      </c>
      <c r="V18" s="372">
        <v>44.397993311036785</v>
      </c>
      <c r="W18" s="350"/>
      <c r="X18" s="368">
        <v>24916</v>
      </c>
      <c r="Y18" s="369">
        <v>59.360556534997855</v>
      </c>
      <c r="Z18" s="370">
        <v>18231</v>
      </c>
      <c r="AA18" s="371">
        <v>73.169850698346437</v>
      </c>
      <c r="AB18" s="370">
        <v>6685</v>
      </c>
      <c r="AC18" s="372">
        <f t="shared" si="0"/>
        <v>26.830149301653556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26279</v>
      </c>
      <c r="E19" s="365">
        <f t="shared" si="2"/>
        <v>15891</v>
      </c>
      <c r="F19" s="366">
        <f t="shared" si="3"/>
        <v>60.470337531869554</v>
      </c>
      <c r="G19" s="365">
        <f t="shared" si="4"/>
        <v>10388</v>
      </c>
      <c r="H19" s="367">
        <f t="shared" si="3"/>
        <v>39.529662468130446</v>
      </c>
      <c r="I19" s="350"/>
      <c r="J19" s="368">
        <f t="shared" si="5"/>
        <v>6888</v>
      </c>
      <c r="K19" s="369">
        <f t="shared" si="6"/>
        <v>26.211043038167357</v>
      </c>
      <c r="L19" s="370">
        <v>2719</v>
      </c>
      <c r="M19" s="371">
        <v>39.474448315911729</v>
      </c>
      <c r="N19" s="370">
        <v>4169</v>
      </c>
      <c r="O19" s="372">
        <v>60.525551684088278</v>
      </c>
      <c r="P19" s="350"/>
      <c r="Q19" s="368">
        <v>4723</v>
      </c>
      <c r="R19" s="369">
        <v>17.972525590775902</v>
      </c>
      <c r="S19" s="370">
        <v>2732</v>
      </c>
      <c r="T19" s="371">
        <v>57.844590302773661</v>
      </c>
      <c r="U19" s="370">
        <v>1991</v>
      </c>
      <c r="V19" s="372">
        <v>42.155409697226339</v>
      </c>
      <c r="W19" s="350"/>
      <c r="X19" s="368">
        <v>14668</v>
      </c>
      <c r="Y19" s="369">
        <v>55.816431371056737</v>
      </c>
      <c r="Z19" s="370">
        <v>10440</v>
      </c>
      <c r="AA19" s="371">
        <v>71.17534769566403</v>
      </c>
      <c r="AB19" s="370">
        <v>4228</v>
      </c>
      <c r="AC19" s="372">
        <f t="shared" si="0"/>
        <v>28.824652304335967</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95978</v>
      </c>
      <c r="E20" s="365">
        <f t="shared" si="2"/>
        <v>60635</v>
      </c>
      <c r="F20" s="366">
        <f t="shared" si="3"/>
        <v>63.175936152034836</v>
      </c>
      <c r="G20" s="365">
        <f t="shared" si="4"/>
        <v>35343</v>
      </c>
      <c r="H20" s="367">
        <f t="shared" si="3"/>
        <v>36.824063847965164</v>
      </c>
      <c r="I20" s="350"/>
      <c r="J20" s="368">
        <f t="shared" si="5"/>
        <v>22293</v>
      </c>
      <c r="K20" s="369">
        <f t="shared" si="6"/>
        <v>23.227197899518639</v>
      </c>
      <c r="L20" s="370">
        <v>8869</v>
      </c>
      <c r="M20" s="371">
        <v>39.783788633203251</v>
      </c>
      <c r="N20" s="370">
        <v>13424</v>
      </c>
      <c r="O20" s="372">
        <v>60.216211366796756</v>
      </c>
      <c r="P20" s="350"/>
      <c r="Q20" s="368">
        <v>17687</v>
      </c>
      <c r="R20" s="369">
        <v>18.428181458250851</v>
      </c>
      <c r="S20" s="370">
        <v>10132</v>
      </c>
      <c r="T20" s="371">
        <v>57.285011590433655</v>
      </c>
      <c r="U20" s="370">
        <v>7555</v>
      </c>
      <c r="V20" s="372">
        <v>42.714988409566345</v>
      </c>
      <c r="W20" s="350"/>
      <c r="X20" s="368">
        <v>55998</v>
      </c>
      <c r="Y20" s="369">
        <v>58.344620642230517</v>
      </c>
      <c r="Z20" s="370">
        <v>41634</v>
      </c>
      <c r="AA20" s="371">
        <v>74.349083895853425</v>
      </c>
      <c r="AB20" s="370">
        <v>14364</v>
      </c>
      <c r="AC20" s="372">
        <f t="shared" si="0"/>
        <v>25.650916104146575</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67750</v>
      </c>
      <c r="E21" s="365">
        <f t="shared" si="2"/>
        <v>42155</v>
      </c>
      <c r="F21" s="366">
        <f t="shared" si="3"/>
        <v>62.221402214022135</v>
      </c>
      <c r="G21" s="365">
        <f t="shared" si="4"/>
        <v>25595</v>
      </c>
      <c r="H21" s="367">
        <f t="shared" si="3"/>
        <v>37.778597785977858</v>
      </c>
      <c r="I21" s="350"/>
      <c r="J21" s="368">
        <f t="shared" si="5"/>
        <v>16879</v>
      </c>
      <c r="K21" s="369">
        <f t="shared" si="6"/>
        <v>24.913653136531366</v>
      </c>
      <c r="L21" s="370">
        <v>6952</v>
      </c>
      <c r="M21" s="371">
        <v>41.187274127614195</v>
      </c>
      <c r="N21" s="370">
        <v>9927</v>
      </c>
      <c r="O21" s="372">
        <v>58.812725872385805</v>
      </c>
      <c r="P21" s="350"/>
      <c r="Q21" s="368">
        <v>13961</v>
      </c>
      <c r="R21" s="369">
        <v>20.606642066420662</v>
      </c>
      <c r="S21" s="370">
        <v>8225</v>
      </c>
      <c r="T21" s="371">
        <v>58.914117899863903</v>
      </c>
      <c r="U21" s="370">
        <v>5736</v>
      </c>
      <c r="V21" s="372">
        <v>41.085882100136097</v>
      </c>
      <c r="W21" s="350"/>
      <c r="X21" s="368">
        <v>36910</v>
      </c>
      <c r="Y21" s="369">
        <v>54.479704797047965</v>
      </c>
      <c r="Z21" s="370">
        <v>26978</v>
      </c>
      <c r="AA21" s="371">
        <v>73.091303169872674</v>
      </c>
      <c r="AB21" s="370">
        <v>9932</v>
      </c>
      <c r="AC21" s="372">
        <f t="shared" si="0"/>
        <v>26.908696830127337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12355</v>
      </c>
      <c r="E22" s="365">
        <f t="shared" si="2"/>
        <v>7846</v>
      </c>
      <c r="F22" s="366">
        <f t="shared" si="3"/>
        <v>63.504653986240392</v>
      </c>
      <c r="G22" s="365">
        <f t="shared" si="4"/>
        <v>4509</v>
      </c>
      <c r="H22" s="367">
        <f t="shared" si="3"/>
        <v>36.495346013759608</v>
      </c>
      <c r="I22" s="350"/>
      <c r="J22" s="368">
        <f t="shared" si="5"/>
        <v>3338</v>
      </c>
      <c r="K22" s="369">
        <f t="shared" si="6"/>
        <v>27.017401861594497</v>
      </c>
      <c r="L22" s="370">
        <v>1385</v>
      </c>
      <c r="M22" s="371">
        <v>41.491911324146194</v>
      </c>
      <c r="N22" s="370">
        <v>1953</v>
      </c>
      <c r="O22" s="372">
        <v>58.508088675853806</v>
      </c>
      <c r="P22" s="350"/>
      <c r="Q22" s="368">
        <v>2224</v>
      </c>
      <c r="R22" s="369">
        <v>18.000809388911371</v>
      </c>
      <c r="S22" s="370">
        <v>1312</v>
      </c>
      <c r="T22" s="371">
        <v>58.992805755395686</v>
      </c>
      <c r="U22" s="370">
        <v>912</v>
      </c>
      <c r="V22" s="372">
        <v>41.007194244604314</v>
      </c>
      <c r="W22" s="350"/>
      <c r="X22" s="368">
        <v>6793</v>
      </c>
      <c r="Y22" s="369">
        <v>54.981788749494129</v>
      </c>
      <c r="Z22" s="370">
        <v>5149</v>
      </c>
      <c r="AA22" s="371">
        <v>75.798616222582069</v>
      </c>
      <c r="AB22" s="370">
        <v>1644</v>
      </c>
      <c r="AC22" s="372">
        <f t="shared" si="0"/>
        <v>24.201383777417931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31134</v>
      </c>
      <c r="E23" s="365">
        <f t="shared" si="2"/>
        <v>19290</v>
      </c>
      <c r="F23" s="366">
        <f t="shared" si="3"/>
        <v>61.957988051647717</v>
      </c>
      <c r="G23" s="365">
        <f t="shared" si="4"/>
        <v>11844</v>
      </c>
      <c r="H23" s="367">
        <f t="shared" si="3"/>
        <v>38.042011948352283</v>
      </c>
      <c r="I23" s="350"/>
      <c r="J23" s="368">
        <f t="shared" si="5"/>
        <v>8435</v>
      </c>
      <c r="K23" s="369">
        <f t="shared" si="6"/>
        <v>27.09256761097193</v>
      </c>
      <c r="L23" s="370">
        <v>3253</v>
      </c>
      <c r="M23" s="371">
        <v>38.565500889152347</v>
      </c>
      <c r="N23" s="370">
        <v>5182</v>
      </c>
      <c r="O23" s="372">
        <v>61.434499110847661</v>
      </c>
      <c r="P23" s="350"/>
      <c r="Q23" s="368">
        <v>5635</v>
      </c>
      <c r="R23" s="369">
        <v>18.099184171645145</v>
      </c>
      <c r="S23" s="370">
        <v>3258</v>
      </c>
      <c r="T23" s="371">
        <v>57.817213842058571</v>
      </c>
      <c r="U23" s="370">
        <v>2377</v>
      </c>
      <c r="V23" s="372">
        <v>42.182786157941436</v>
      </c>
      <c r="W23" s="350"/>
      <c r="X23" s="368">
        <v>17064</v>
      </c>
      <c r="Y23" s="369">
        <v>54.808248217382925</v>
      </c>
      <c r="Z23" s="370">
        <v>12779</v>
      </c>
      <c r="AA23" s="371">
        <v>74.888654477262079</v>
      </c>
      <c r="AB23" s="370">
        <v>4285</v>
      </c>
      <c r="AC23" s="372">
        <f t="shared" si="0"/>
        <v>25.111345522737928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80153</v>
      </c>
      <c r="E24" s="365">
        <f t="shared" si="2"/>
        <v>51000</v>
      </c>
      <c r="F24" s="366">
        <f t="shared" si="3"/>
        <v>63.628310855488877</v>
      </c>
      <c r="G24" s="365">
        <f t="shared" si="4"/>
        <v>29153</v>
      </c>
      <c r="H24" s="367">
        <f t="shared" si="3"/>
        <v>36.371689144511123</v>
      </c>
      <c r="I24" s="350"/>
      <c r="J24" s="368">
        <f t="shared" si="5"/>
        <v>22601</v>
      </c>
      <c r="K24" s="369">
        <f t="shared" si="6"/>
        <v>28.197322620488318</v>
      </c>
      <c r="L24" s="370">
        <v>9960</v>
      </c>
      <c r="M24" s="371">
        <v>44.068846511216321</v>
      </c>
      <c r="N24" s="370">
        <v>12641</v>
      </c>
      <c r="O24" s="372">
        <v>55.931153488783679</v>
      </c>
      <c r="P24" s="350"/>
      <c r="Q24" s="368">
        <v>14101</v>
      </c>
      <c r="R24" s="369">
        <v>17.592604144573503</v>
      </c>
      <c r="S24" s="370">
        <v>8661</v>
      </c>
      <c r="T24" s="371">
        <v>61.421175803134531</v>
      </c>
      <c r="U24" s="370">
        <v>5440</v>
      </c>
      <c r="V24" s="372">
        <v>38.578824196865469</v>
      </c>
      <c r="W24" s="350"/>
      <c r="X24" s="368">
        <v>43451</v>
      </c>
      <c r="Y24" s="369">
        <v>54.210073234938186</v>
      </c>
      <c r="Z24" s="370">
        <v>32379</v>
      </c>
      <c r="AA24" s="371">
        <v>74.518423051253137</v>
      </c>
      <c r="AB24" s="370">
        <v>11072</v>
      </c>
      <c r="AC24" s="372">
        <f t="shared" si="0"/>
        <v>25.481576948746863</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18527</v>
      </c>
      <c r="E25" s="365">
        <f t="shared" si="2"/>
        <v>9946</v>
      </c>
      <c r="F25" s="366">
        <f t="shared" si="3"/>
        <v>53.683812813731315</v>
      </c>
      <c r="G25" s="365">
        <f t="shared" si="4"/>
        <v>8581</v>
      </c>
      <c r="H25" s="367">
        <f t="shared" si="3"/>
        <v>46.316187186268685</v>
      </c>
      <c r="I25" s="350"/>
      <c r="J25" s="368">
        <f t="shared" si="5"/>
        <v>7787</v>
      </c>
      <c r="K25" s="369">
        <f t="shared" si="6"/>
        <v>42.030550008096291</v>
      </c>
      <c r="L25" s="370">
        <v>2781</v>
      </c>
      <c r="M25" s="371">
        <v>35.713368434570434</v>
      </c>
      <c r="N25" s="370">
        <v>5006</v>
      </c>
      <c r="O25" s="372">
        <v>64.286631565429559</v>
      </c>
      <c r="P25" s="350"/>
      <c r="Q25" s="368">
        <v>3379</v>
      </c>
      <c r="R25" s="369">
        <v>18.238246882927619</v>
      </c>
      <c r="S25" s="370">
        <v>1823</v>
      </c>
      <c r="T25" s="371">
        <v>53.950873039360758</v>
      </c>
      <c r="U25" s="370">
        <v>1556</v>
      </c>
      <c r="V25" s="372">
        <v>46.049126960639242</v>
      </c>
      <c r="W25" s="350"/>
      <c r="X25" s="368">
        <v>7361</v>
      </c>
      <c r="Y25" s="369">
        <v>39.731203108976089</v>
      </c>
      <c r="Z25" s="370">
        <v>5342</v>
      </c>
      <c r="AA25" s="371">
        <v>72.571661459040897</v>
      </c>
      <c r="AB25" s="370">
        <v>2019</v>
      </c>
      <c r="AC25" s="372">
        <f t="shared" si="0"/>
        <v>27.428338540959107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6607</v>
      </c>
      <c r="E26" s="380">
        <f t="shared" si="2"/>
        <v>4186</v>
      </c>
      <c r="F26" s="381">
        <f t="shared" si="3"/>
        <v>63.357045557741785</v>
      </c>
      <c r="G26" s="380">
        <f t="shared" si="4"/>
        <v>2421</v>
      </c>
      <c r="H26" s="367">
        <f t="shared" si="3"/>
        <v>36.642954442258215</v>
      </c>
      <c r="I26" s="350"/>
      <c r="J26" s="377">
        <f t="shared" si="5"/>
        <v>1179</v>
      </c>
      <c r="K26" s="378">
        <f t="shared" si="6"/>
        <v>17.844710155895264</v>
      </c>
      <c r="L26" s="375">
        <v>445</v>
      </c>
      <c r="M26" s="376">
        <v>37.743850720949958</v>
      </c>
      <c r="N26" s="375">
        <v>734</v>
      </c>
      <c r="O26" s="372">
        <v>62.256149279050042</v>
      </c>
      <c r="P26" s="350"/>
      <c r="Q26" s="377">
        <v>894</v>
      </c>
      <c r="R26" s="378">
        <v>13.531103375208112</v>
      </c>
      <c r="S26" s="375">
        <v>469</v>
      </c>
      <c r="T26" s="376">
        <v>52.460850111856828</v>
      </c>
      <c r="U26" s="375">
        <v>425</v>
      </c>
      <c r="V26" s="372">
        <v>47.539149888143179</v>
      </c>
      <c r="W26" s="350"/>
      <c r="X26" s="377">
        <v>4534</v>
      </c>
      <c r="Y26" s="378">
        <v>68.624186468896625</v>
      </c>
      <c r="Z26" s="375">
        <v>3272</v>
      </c>
      <c r="AA26" s="376">
        <v>72.165857962064408</v>
      </c>
      <c r="AB26" s="375">
        <v>1262</v>
      </c>
      <c r="AC26" s="372">
        <f t="shared" si="0"/>
        <v>27.834142037935599</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24086</v>
      </c>
      <c r="E27" s="380">
        <f t="shared" si="2"/>
        <v>14720</v>
      </c>
      <c r="F27" s="381">
        <f t="shared" si="3"/>
        <v>61.114340280660961</v>
      </c>
      <c r="G27" s="380">
        <f t="shared" si="4"/>
        <v>9366</v>
      </c>
      <c r="H27" s="367">
        <f t="shared" si="3"/>
        <v>38.885659719339031</v>
      </c>
      <c r="I27" s="350"/>
      <c r="J27" s="377">
        <f t="shared" si="5"/>
        <v>5916</v>
      </c>
      <c r="K27" s="378">
        <f t="shared" si="6"/>
        <v>24.561986216059122</v>
      </c>
      <c r="L27" s="375">
        <v>2273</v>
      </c>
      <c r="M27" s="376">
        <v>38.421230561189994</v>
      </c>
      <c r="N27" s="375">
        <v>3643</v>
      </c>
      <c r="O27" s="372">
        <v>61.578769438810014</v>
      </c>
      <c r="P27" s="350"/>
      <c r="Q27" s="377">
        <v>4302</v>
      </c>
      <c r="R27" s="378">
        <v>17.860998090176867</v>
      </c>
      <c r="S27" s="375">
        <v>2339</v>
      </c>
      <c r="T27" s="376">
        <v>54.370060437006039</v>
      </c>
      <c r="U27" s="375">
        <v>1963</v>
      </c>
      <c r="V27" s="372">
        <v>45.629939562993954</v>
      </c>
      <c r="W27" s="350"/>
      <c r="X27" s="377">
        <v>13868</v>
      </c>
      <c r="Y27" s="378">
        <v>57.577015693764011</v>
      </c>
      <c r="Z27" s="375">
        <v>10108</v>
      </c>
      <c r="AA27" s="376">
        <v>72.887222382463221</v>
      </c>
      <c r="AB27" s="375">
        <v>3760</v>
      </c>
      <c r="AC27" s="372">
        <f t="shared" si="0"/>
        <v>27.112777617536775</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4164</v>
      </c>
      <c r="E28" s="380">
        <f t="shared" si="2"/>
        <v>2684</v>
      </c>
      <c r="F28" s="381">
        <f t="shared" si="3"/>
        <v>64.457252641690673</v>
      </c>
      <c r="G28" s="380">
        <f t="shared" si="4"/>
        <v>1480</v>
      </c>
      <c r="H28" s="382">
        <f t="shared" si="3"/>
        <v>35.54274735830932</v>
      </c>
      <c r="I28" s="350"/>
      <c r="J28" s="377">
        <f t="shared" si="5"/>
        <v>704</v>
      </c>
      <c r="K28" s="378">
        <f t="shared" si="6"/>
        <v>16.906820365033621</v>
      </c>
      <c r="L28" s="375">
        <v>276</v>
      </c>
      <c r="M28" s="376">
        <v>39.204545454545453</v>
      </c>
      <c r="N28" s="375">
        <v>428</v>
      </c>
      <c r="O28" s="383">
        <v>60.79545454545454</v>
      </c>
      <c r="P28" s="350"/>
      <c r="Q28" s="377">
        <v>718</v>
      </c>
      <c r="R28" s="378">
        <v>17.243035542747361</v>
      </c>
      <c r="S28" s="375">
        <v>392</v>
      </c>
      <c r="T28" s="376">
        <v>54.596100278551532</v>
      </c>
      <c r="U28" s="375">
        <v>326</v>
      </c>
      <c r="V28" s="383">
        <v>45.403899721448468</v>
      </c>
      <c r="W28" s="350"/>
      <c r="X28" s="377">
        <v>2742</v>
      </c>
      <c r="Y28" s="378">
        <v>65.850144092219026</v>
      </c>
      <c r="Z28" s="375">
        <v>2016</v>
      </c>
      <c r="AA28" s="376">
        <v>73.522975929978116</v>
      </c>
      <c r="AB28" s="375">
        <v>726</v>
      </c>
      <c r="AC28" s="383">
        <f t="shared" si="0"/>
        <v>26.477024070021884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1467</v>
      </c>
      <c r="E29" s="386">
        <f t="shared" si="2"/>
        <v>768</v>
      </c>
      <c r="F29" s="387">
        <f t="shared" si="3"/>
        <v>52.351738241308801</v>
      </c>
      <c r="G29" s="386">
        <f t="shared" si="4"/>
        <v>699</v>
      </c>
      <c r="H29" s="388">
        <f t="shared" si="3"/>
        <v>47.648261758691206</v>
      </c>
      <c r="I29" s="350"/>
      <c r="J29" s="389">
        <f t="shared" si="5"/>
        <v>858</v>
      </c>
      <c r="K29" s="390">
        <f t="shared" si="6"/>
        <v>58.486707566462172</v>
      </c>
      <c r="L29" s="391">
        <v>310</v>
      </c>
      <c r="M29" s="392">
        <v>36.130536130536129</v>
      </c>
      <c r="N29" s="391">
        <v>548</v>
      </c>
      <c r="O29" s="393">
        <v>63.869463869463871</v>
      </c>
      <c r="P29" s="350"/>
      <c r="Q29" s="389">
        <v>212</v>
      </c>
      <c r="R29" s="390">
        <v>14.451261077027949</v>
      </c>
      <c r="S29" s="391">
        <v>148</v>
      </c>
      <c r="T29" s="392">
        <v>69.811320754716974</v>
      </c>
      <c r="U29" s="391">
        <v>64</v>
      </c>
      <c r="V29" s="393">
        <v>30.188679245283019</v>
      </c>
      <c r="W29" s="350"/>
      <c r="X29" s="389">
        <v>397</v>
      </c>
      <c r="Y29" s="390">
        <v>27.062031356509884</v>
      </c>
      <c r="Z29" s="391">
        <v>310</v>
      </c>
      <c r="AA29" s="392">
        <v>78.085642317380348</v>
      </c>
      <c r="AB29" s="391">
        <v>87</v>
      </c>
      <c r="AC29" s="393">
        <f t="shared" si="0"/>
        <v>21.914357682619649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627181</v>
      </c>
      <c r="E31" s="1230">
        <f>L31+S31+Z31</f>
        <v>389157</v>
      </c>
      <c r="F31" s="1231">
        <f>E31/$D31*100</f>
        <v>62.048595222112915</v>
      </c>
      <c r="G31" s="1230">
        <f>N31+U31+AB31</f>
        <v>238024</v>
      </c>
      <c r="H31" s="1232">
        <f>G31/$D31*100</f>
        <v>37.951404777887085</v>
      </c>
      <c r="I31" s="320"/>
      <c r="J31" s="1233">
        <f>SUM(J12:J29)</f>
        <v>171297</v>
      </c>
      <c r="K31" s="1234">
        <f>J31/$D31*100</f>
        <v>27.31221130742162</v>
      </c>
      <c r="L31" s="1230">
        <f>SUM(L12:L29)</f>
        <v>69251</v>
      </c>
      <c r="M31" s="1231">
        <f>L31/$J31*100</f>
        <v>40.427444730497328</v>
      </c>
      <c r="N31" s="1230">
        <f>SUM(N12:N29)</f>
        <v>102046</v>
      </c>
      <c r="O31" s="1235">
        <f>N31/$J31*100</f>
        <v>59.572555269502679</v>
      </c>
      <c r="P31" s="320"/>
      <c r="Q31" s="1233">
        <f>SUM(Q12:Q29)</f>
        <v>119859</v>
      </c>
      <c r="R31" s="1234">
        <f>Q31/$D31*100</f>
        <v>19.110751122881592</v>
      </c>
      <c r="S31" s="1230">
        <f>SUM(S12:S29)</f>
        <v>71019</v>
      </c>
      <c r="T31" s="1231">
        <f>S31/$Q31*100</f>
        <v>59.252121242459886</v>
      </c>
      <c r="U31" s="1230">
        <f>SUM(U12:U29)</f>
        <v>48840</v>
      </c>
      <c r="V31" s="1235">
        <f>U31/$Q31*100</f>
        <v>40.747878757540107</v>
      </c>
      <c r="W31" s="320"/>
      <c r="X31" s="1233">
        <f>SUM(X12:X29)</f>
        <v>336025</v>
      </c>
      <c r="Y31" s="1234">
        <f>X31/$D31*100</f>
        <v>53.577037569696785</v>
      </c>
      <c r="Z31" s="1230">
        <f>SUM(Z12:Z29)</f>
        <v>248887</v>
      </c>
      <c r="AA31" s="1231">
        <f>Z31/$X31*100</f>
        <v>74.068000892790721</v>
      </c>
      <c r="AB31" s="1230">
        <f>SUM(AB12:AB29)</f>
        <v>87138</v>
      </c>
      <c r="AC31" s="1235">
        <f>AB31/$X31*100</f>
        <v>25.931999107209286</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51"/>
      <c r="C34" s="1451"/>
      <c r="D34" s="1451"/>
      <c r="E34" s="1451"/>
      <c r="F34" s="1451"/>
      <c r="G34" s="1451"/>
      <c r="H34" s="1451"/>
      <c r="I34" s="1451"/>
      <c r="J34" s="1451"/>
      <c r="K34" s="1451"/>
      <c r="L34" s="1451"/>
      <c r="M34" s="1451"/>
      <c r="N34" s="1451"/>
      <c r="O34" s="1451"/>
    </row>
    <row r="35" spans="2:15" s="329" customFormat="1" ht="29.25" customHeight="1" x14ac:dyDescent="0.25">
      <c r="B35" s="1452"/>
      <c r="C35" s="1452"/>
      <c r="D35" s="1452"/>
      <c r="E35" s="1452"/>
      <c r="F35" s="1452"/>
      <c r="G35" s="1452"/>
      <c r="H35" s="1452"/>
      <c r="I35" s="1452"/>
      <c r="J35" s="1452"/>
      <c r="K35" s="1452"/>
      <c r="L35" s="1452"/>
      <c r="M35" s="1452"/>
    </row>
    <row r="36" spans="2:15" s="329" customFormat="1" ht="4.5" customHeight="1" x14ac:dyDescent="0.25">
      <c r="B36" s="1442"/>
      <c r="C36" s="1442"/>
      <c r="D36" s="144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53"/>
      <c r="C2" s="1453"/>
    </row>
    <row r="3" spans="1:53" s="345" customFormat="1" ht="4.5" customHeight="1" x14ac:dyDescent="0.25">
      <c r="B3" s="1454"/>
      <c r="C3" s="1454"/>
    </row>
    <row r="4" spans="1:53" s="345" customFormat="1" ht="17.25" customHeight="1" x14ac:dyDescent="0.25">
      <c r="A4" s="1455" t="s">
        <v>421</v>
      </c>
      <c r="B4" s="1455"/>
      <c r="C4" s="1455"/>
      <c r="D4" s="1455"/>
      <c r="E4" s="1455"/>
      <c r="F4" s="1455"/>
      <c r="G4" s="1455"/>
      <c r="H4" s="1455"/>
      <c r="I4" s="1455"/>
      <c r="J4" s="1455"/>
      <c r="K4" s="1455"/>
      <c r="L4" s="1455"/>
      <c r="M4" s="1455"/>
      <c r="N4" s="1455"/>
      <c r="O4" s="1455"/>
      <c r="P4" s="1455"/>
      <c r="Q4" s="1455"/>
      <c r="R4" s="1455"/>
      <c r="S4" s="1455"/>
      <c r="T4" s="1455"/>
      <c r="U4" s="1455"/>
      <c r="V4" s="1455"/>
      <c r="W4" s="1455"/>
      <c r="X4" s="1455"/>
      <c r="Y4" s="1455"/>
      <c r="Z4" s="1455"/>
      <c r="AA4" s="1455"/>
      <c r="AB4" s="1455"/>
      <c r="AC4" s="1455"/>
    </row>
    <row r="5" spans="1:53" s="345" customFormat="1" ht="17.25" customHeight="1" x14ac:dyDescent="0.25">
      <c r="B5" s="1456" t="str">
        <f>porsaad!$B$6</f>
        <v>Situación a 28 de febrero de 2026</v>
      </c>
      <c r="C5" s="1456"/>
      <c r="D5" s="1456"/>
      <c r="E5" s="1456"/>
      <c r="F5" s="1456"/>
      <c r="G5" s="1456"/>
      <c r="H5" s="1456"/>
      <c r="I5" s="1456"/>
      <c r="J5" s="1456"/>
      <c r="K5" s="1456"/>
      <c r="L5" s="1456"/>
      <c r="M5" s="1456"/>
      <c r="N5" s="1456"/>
      <c r="O5" s="1456"/>
      <c r="P5" s="1456"/>
      <c r="Q5" s="1456"/>
      <c r="R5" s="1456"/>
      <c r="S5" s="1456"/>
      <c r="T5" s="1456"/>
      <c r="U5" s="1456"/>
      <c r="V5" s="1456"/>
      <c r="W5" s="1456"/>
      <c r="X5" s="1456"/>
      <c r="Y5" s="1456"/>
      <c r="Z5" s="1456"/>
      <c r="AA5" s="1456"/>
      <c r="AB5" s="1456"/>
      <c r="AC5" s="1456"/>
    </row>
    <row r="6" spans="1:53" s="345" customFormat="1" ht="6" customHeight="1" x14ac:dyDescent="0.25"/>
    <row r="7" spans="1:53" s="322" customFormat="1" ht="12.75" customHeight="1" x14ac:dyDescent="0.25">
      <c r="A7" s="316"/>
      <c r="B7" s="1457" t="s">
        <v>12</v>
      </c>
      <c r="C7" s="317"/>
      <c r="D7" s="1460" t="s">
        <v>262</v>
      </c>
      <c r="E7" s="1461"/>
      <c r="F7" s="1461"/>
      <c r="G7" s="1461"/>
      <c r="H7" s="1461"/>
      <c r="I7" s="318"/>
      <c r="J7" s="1464"/>
      <c r="K7" s="1464"/>
      <c r="L7" s="1464"/>
      <c r="M7" s="1464"/>
      <c r="N7" s="1464"/>
      <c r="O7" s="1464"/>
      <c r="P7" s="318"/>
      <c r="Q7" s="1464"/>
      <c r="R7" s="1464"/>
      <c r="S7" s="1464"/>
      <c r="T7" s="1464"/>
      <c r="U7" s="1464"/>
      <c r="V7" s="1464"/>
      <c r="W7" s="318"/>
      <c r="X7" s="1464"/>
      <c r="Y7" s="1464"/>
      <c r="Z7" s="1464"/>
      <c r="AA7" s="1464"/>
      <c r="AB7" s="1464"/>
      <c r="AC7" s="1465"/>
      <c r="AD7" s="319"/>
      <c r="AE7" s="319"/>
      <c r="AF7" s="320"/>
      <c r="AG7" s="320"/>
      <c r="AH7" s="320"/>
      <c r="AI7" s="320"/>
      <c r="AJ7" s="320"/>
      <c r="AK7" s="320"/>
      <c r="AL7" s="321"/>
    </row>
    <row r="8" spans="1:53" s="322" customFormat="1" ht="33.75" customHeight="1" x14ac:dyDescent="0.25">
      <c r="A8" s="316"/>
      <c r="B8" s="1458"/>
      <c r="C8" s="317"/>
      <c r="D8" s="1462"/>
      <c r="E8" s="1463"/>
      <c r="F8" s="1463"/>
      <c r="G8" s="1463"/>
      <c r="H8" s="1463"/>
      <c r="I8" s="323"/>
      <c r="J8" s="1466" t="s">
        <v>263</v>
      </c>
      <c r="K8" s="1467"/>
      <c r="L8" s="1467"/>
      <c r="M8" s="1467"/>
      <c r="N8" s="1467"/>
      <c r="O8" s="1468"/>
      <c r="P8" s="317"/>
      <c r="Q8" s="1466" t="s">
        <v>264</v>
      </c>
      <c r="R8" s="1467"/>
      <c r="S8" s="1467"/>
      <c r="T8" s="1467"/>
      <c r="U8" s="1467"/>
      <c r="V8" s="1468"/>
      <c r="W8" s="317"/>
      <c r="X8" s="1466" t="s">
        <v>265</v>
      </c>
      <c r="Y8" s="1467"/>
      <c r="Z8" s="1467"/>
      <c r="AA8" s="1467"/>
      <c r="AB8" s="1467"/>
      <c r="AC8" s="1468"/>
      <c r="AD8" s="319"/>
      <c r="AE8" s="319"/>
      <c r="AF8" s="320"/>
      <c r="AG8" s="320"/>
      <c r="AH8" s="320"/>
      <c r="AI8" s="320"/>
      <c r="AJ8" s="320"/>
      <c r="AK8" s="320"/>
      <c r="AL8" s="321"/>
    </row>
    <row r="9" spans="1:53" s="322" customFormat="1" ht="21.75" customHeight="1" x14ac:dyDescent="0.25">
      <c r="A9" s="316"/>
      <c r="B9" s="1458"/>
      <c r="C9" s="317"/>
      <c r="D9" s="1469" t="s">
        <v>9</v>
      </c>
      <c r="E9" s="1470" t="s">
        <v>24</v>
      </c>
      <c r="F9" s="1471"/>
      <c r="G9" s="1470" t="s">
        <v>23</v>
      </c>
      <c r="H9" s="1472"/>
      <c r="I9" s="323"/>
      <c r="J9" s="1449" t="s">
        <v>9</v>
      </c>
      <c r="K9" s="1443" t="s">
        <v>266</v>
      </c>
      <c r="L9" s="1445" t="s">
        <v>24</v>
      </c>
      <c r="M9" s="1446"/>
      <c r="N9" s="1447" t="s">
        <v>23</v>
      </c>
      <c r="O9" s="1448"/>
      <c r="P9" s="317"/>
      <c r="Q9" s="1449" t="s">
        <v>9</v>
      </c>
      <c r="R9" s="1443" t="s">
        <v>266</v>
      </c>
      <c r="S9" s="1445" t="s">
        <v>24</v>
      </c>
      <c r="T9" s="1446"/>
      <c r="U9" s="1447" t="s">
        <v>23</v>
      </c>
      <c r="V9" s="1448"/>
      <c r="W9" s="317"/>
      <c r="X9" s="1449" t="s">
        <v>9</v>
      </c>
      <c r="Y9" s="1443" t="s">
        <v>266</v>
      </c>
      <c r="Z9" s="1445" t="s">
        <v>24</v>
      </c>
      <c r="AA9" s="1446"/>
      <c r="AB9" s="1447" t="s">
        <v>23</v>
      </c>
      <c r="AC9" s="1448"/>
      <c r="AD9" s="319"/>
      <c r="AE9" s="319"/>
      <c r="AF9" s="320"/>
      <c r="AG9" s="320"/>
      <c r="AH9" s="320"/>
      <c r="AI9" s="320"/>
      <c r="AJ9" s="320"/>
      <c r="AK9" s="320"/>
      <c r="AL9" s="321"/>
    </row>
    <row r="10" spans="1:53" s="322" customFormat="1" ht="36.75" customHeight="1" x14ac:dyDescent="0.25">
      <c r="A10" s="316"/>
      <c r="B10" s="1459"/>
      <c r="C10" s="317"/>
      <c r="D10" s="1450"/>
      <c r="E10" s="407" t="s">
        <v>9</v>
      </c>
      <c r="F10" s="403" t="s">
        <v>266</v>
      </c>
      <c r="G10" s="406" t="s">
        <v>9</v>
      </c>
      <c r="H10" s="886" t="s">
        <v>266</v>
      </c>
      <c r="I10" s="346"/>
      <c r="J10" s="1450"/>
      <c r="K10" s="1444"/>
      <c r="L10" s="404" t="s">
        <v>9</v>
      </c>
      <c r="M10" s="403" t="s">
        <v>266</v>
      </c>
      <c r="N10" s="407" t="s">
        <v>9</v>
      </c>
      <c r="O10" s="402" t="s">
        <v>266</v>
      </c>
      <c r="P10" s="347"/>
      <c r="Q10" s="1450"/>
      <c r="R10" s="1444"/>
      <c r="S10" s="404" t="s">
        <v>9</v>
      </c>
      <c r="T10" s="403" t="s">
        <v>266</v>
      </c>
      <c r="U10" s="407" t="s">
        <v>9</v>
      </c>
      <c r="V10" s="402" t="s">
        <v>266</v>
      </c>
      <c r="W10" s="347"/>
      <c r="X10" s="1450"/>
      <c r="Y10" s="1444"/>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112497</v>
      </c>
      <c r="E12" s="352">
        <f>L12+S12+Z12</f>
        <v>73014</v>
      </c>
      <c r="F12" s="353">
        <f>E12/$D12*100</f>
        <v>64.903064081708848</v>
      </c>
      <c r="G12" s="352">
        <f>N12+U12+AB12</f>
        <v>39483</v>
      </c>
      <c r="H12" s="354">
        <f>G12/$D12*100</f>
        <v>35.096935918291159</v>
      </c>
      <c r="I12" s="350"/>
      <c r="J12" s="355">
        <f>L12+N12</f>
        <v>24661</v>
      </c>
      <c r="K12" s="356">
        <f>J12/$D12*100</f>
        <v>21.92147346151453</v>
      </c>
      <c r="L12" s="357">
        <v>10753</v>
      </c>
      <c r="M12" s="353">
        <v>43.603260208426256</v>
      </c>
      <c r="N12" s="357">
        <v>13908</v>
      </c>
      <c r="O12" s="358">
        <v>56.396739791573737</v>
      </c>
      <c r="P12" s="350"/>
      <c r="Q12" s="355">
        <v>29929</v>
      </c>
      <c r="R12" s="356">
        <v>26.604265002622292</v>
      </c>
      <c r="S12" s="357">
        <v>21341</v>
      </c>
      <c r="T12" s="353">
        <v>71.30542283404057</v>
      </c>
      <c r="U12" s="357">
        <v>8588</v>
      </c>
      <c r="V12" s="358">
        <v>28.694577165959441</v>
      </c>
      <c r="W12" s="350"/>
      <c r="X12" s="355">
        <v>57907</v>
      </c>
      <c r="Y12" s="356">
        <v>51.474261535863178</v>
      </c>
      <c r="Z12" s="357">
        <v>40920</v>
      </c>
      <c r="AA12" s="353">
        <v>70.665031861432993</v>
      </c>
      <c r="AB12" s="357">
        <v>16987</v>
      </c>
      <c r="AC12" s="358">
        <f t="shared" ref="AC12:AC29" si="0">AB12/$X12*100</f>
        <v>29.334968138567014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17422</v>
      </c>
      <c r="E13" s="365">
        <f t="shared" ref="E13:E29" si="2">L13+S13+Z13</f>
        <v>11117</v>
      </c>
      <c r="F13" s="366">
        <f t="shared" ref="F13:H29" si="3">E13/$D13*100</f>
        <v>63.810125129147053</v>
      </c>
      <c r="G13" s="365">
        <f t="shared" ref="G13:G29" si="4">N13+U13+AB13</f>
        <v>6305</v>
      </c>
      <c r="H13" s="367">
        <f t="shared" si="3"/>
        <v>36.189874870852947</v>
      </c>
      <c r="I13" s="350"/>
      <c r="J13" s="368">
        <f t="shared" ref="J13:J29" si="5">L13+N13</f>
        <v>3246</v>
      </c>
      <c r="K13" s="369">
        <f t="shared" ref="K13:K29" si="6">J13/$D13*100</f>
        <v>18.63161519917346</v>
      </c>
      <c r="L13" s="370">
        <v>1418</v>
      </c>
      <c r="M13" s="371">
        <v>43.6845348120764</v>
      </c>
      <c r="N13" s="370">
        <v>1828</v>
      </c>
      <c r="O13" s="372">
        <v>56.3154651879236</v>
      </c>
      <c r="P13" s="350"/>
      <c r="Q13" s="368">
        <v>3959</v>
      </c>
      <c r="R13" s="369">
        <v>22.724141889564915</v>
      </c>
      <c r="S13" s="370">
        <v>2525</v>
      </c>
      <c r="T13" s="371">
        <v>63.778732003031067</v>
      </c>
      <c r="U13" s="370">
        <v>1434</v>
      </c>
      <c r="V13" s="372">
        <v>36.221267996968933</v>
      </c>
      <c r="W13" s="350"/>
      <c r="X13" s="368">
        <v>10217</v>
      </c>
      <c r="Y13" s="369">
        <v>58.644242911261621</v>
      </c>
      <c r="Z13" s="370">
        <v>7174</v>
      </c>
      <c r="AA13" s="371">
        <v>70.216306156405992</v>
      </c>
      <c r="AB13" s="370">
        <v>3043</v>
      </c>
      <c r="AC13" s="372">
        <f t="shared" si="0"/>
        <v>29.783693843594012</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15330</v>
      </c>
      <c r="E14" s="365">
        <f t="shared" si="2"/>
        <v>9893</v>
      </c>
      <c r="F14" s="366">
        <f t="shared" si="3"/>
        <v>64.533594259621651</v>
      </c>
      <c r="G14" s="365">
        <f t="shared" si="4"/>
        <v>5437</v>
      </c>
      <c r="H14" s="367">
        <f t="shared" si="3"/>
        <v>35.466405740378342</v>
      </c>
      <c r="I14" s="350"/>
      <c r="J14" s="368">
        <f t="shared" si="5"/>
        <v>3485</v>
      </c>
      <c r="K14" s="369">
        <f t="shared" si="6"/>
        <v>22.733202870189171</v>
      </c>
      <c r="L14" s="370">
        <v>1496</v>
      </c>
      <c r="M14" s="371">
        <v>42.926829268292686</v>
      </c>
      <c r="N14" s="370">
        <v>1989</v>
      </c>
      <c r="O14" s="372">
        <v>57.073170731707314</v>
      </c>
      <c r="P14" s="350"/>
      <c r="Q14" s="368">
        <v>3449</v>
      </c>
      <c r="R14" s="369">
        <v>22.498369210697977</v>
      </c>
      <c r="S14" s="370">
        <v>2039</v>
      </c>
      <c r="T14" s="371">
        <v>59.118585097129603</v>
      </c>
      <c r="U14" s="370">
        <v>1410</v>
      </c>
      <c r="V14" s="372">
        <v>40.881414902870397</v>
      </c>
      <c r="W14" s="350"/>
      <c r="X14" s="368">
        <v>8396</v>
      </c>
      <c r="Y14" s="369">
        <v>54.768427919112852</v>
      </c>
      <c r="Z14" s="370">
        <v>6358</v>
      </c>
      <c r="AA14" s="371">
        <v>75.726536445926627</v>
      </c>
      <c r="AB14" s="370">
        <v>2038</v>
      </c>
      <c r="AC14" s="372">
        <f t="shared" si="0"/>
        <v>24.27346355407337</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14968</v>
      </c>
      <c r="E15" s="365">
        <f t="shared" si="2"/>
        <v>9243</v>
      </c>
      <c r="F15" s="366">
        <f t="shared" si="3"/>
        <v>61.751737039016561</v>
      </c>
      <c r="G15" s="365">
        <f t="shared" si="4"/>
        <v>5725</v>
      </c>
      <c r="H15" s="367">
        <f t="shared" si="3"/>
        <v>38.248262960983432</v>
      </c>
      <c r="I15" s="350"/>
      <c r="J15" s="368">
        <f t="shared" si="5"/>
        <v>4210</v>
      </c>
      <c r="K15" s="369">
        <f t="shared" si="6"/>
        <v>28.126670229823624</v>
      </c>
      <c r="L15" s="370">
        <v>1920</v>
      </c>
      <c r="M15" s="371">
        <v>45.605700712589076</v>
      </c>
      <c r="N15" s="370">
        <v>2290</v>
      </c>
      <c r="O15" s="372">
        <v>54.394299287410931</v>
      </c>
      <c r="P15" s="350"/>
      <c r="Q15" s="368">
        <v>3693</v>
      </c>
      <c r="R15" s="369">
        <v>24.672634954569752</v>
      </c>
      <c r="S15" s="370">
        <v>2334</v>
      </c>
      <c r="T15" s="371">
        <v>63.20064987814785</v>
      </c>
      <c r="U15" s="370">
        <v>1359</v>
      </c>
      <c r="V15" s="372">
        <v>36.79935012185215</v>
      </c>
      <c r="W15" s="350"/>
      <c r="X15" s="368">
        <v>7065</v>
      </c>
      <c r="Y15" s="369">
        <v>47.200694815606624</v>
      </c>
      <c r="Z15" s="370">
        <v>4989</v>
      </c>
      <c r="AA15" s="371">
        <v>70.615711252653924</v>
      </c>
      <c r="AB15" s="370">
        <v>2076</v>
      </c>
      <c r="AC15" s="372">
        <f t="shared" si="0"/>
        <v>29.384288747346073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20581</v>
      </c>
      <c r="E16" s="365">
        <f t="shared" si="2"/>
        <v>11962</v>
      </c>
      <c r="F16" s="366">
        <f t="shared" si="3"/>
        <v>58.121568436907822</v>
      </c>
      <c r="G16" s="365">
        <f t="shared" si="4"/>
        <v>8619</v>
      </c>
      <c r="H16" s="367">
        <f t="shared" si="3"/>
        <v>41.878431563092171</v>
      </c>
      <c r="I16" s="350"/>
      <c r="J16" s="368">
        <f t="shared" si="5"/>
        <v>7987</v>
      </c>
      <c r="K16" s="369">
        <f t="shared" si="6"/>
        <v>38.807638112822509</v>
      </c>
      <c r="L16" s="370">
        <v>3451</v>
      </c>
      <c r="M16" s="371">
        <v>43.207712532865905</v>
      </c>
      <c r="N16" s="370">
        <v>4536</v>
      </c>
      <c r="O16" s="372">
        <v>56.792287467134095</v>
      </c>
      <c r="P16" s="350"/>
      <c r="Q16" s="368">
        <v>5437</v>
      </c>
      <c r="R16" s="369">
        <v>26.417569603031922</v>
      </c>
      <c r="S16" s="370">
        <v>3481</v>
      </c>
      <c r="T16" s="371">
        <v>64.024278094537422</v>
      </c>
      <c r="U16" s="370">
        <v>1956</v>
      </c>
      <c r="V16" s="372">
        <v>35.975721905462571</v>
      </c>
      <c r="W16" s="350"/>
      <c r="X16" s="368">
        <v>7157</v>
      </c>
      <c r="Y16" s="369">
        <v>34.774792284145576</v>
      </c>
      <c r="Z16" s="370">
        <v>5030</v>
      </c>
      <c r="AA16" s="371">
        <v>70.280843929020548</v>
      </c>
      <c r="AB16" s="370">
        <v>2127</v>
      </c>
      <c r="AC16" s="372">
        <f t="shared" si="0"/>
        <v>29.719156070979462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5122</v>
      </c>
      <c r="E17" s="375">
        <f t="shared" si="2"/>
        <v>3038</v>
      </c>
      <c r="F17" s="376">
        <f t="shared" si="3"/>
        <v>59.312768449824283</v>
      </c>
      <c r="G17" s="375">
        <f t="shared" si="4"/>
        <v>2084</v>
      </c>
      <c r="H17" s="367">
        <f t="shared" si="3"/>
        <v>40.68723155017571</v>
      </c>
      <c r="I17" s="350"/>
      <c r="J17" s="377">
        <f t="shared" si="5"/>
        <v>1486</v>
      </c>
      <c r="K17" s="378">
        <f t="shared" si="6"/>
        <v>29.012104646622412</v>
      </c>
      <c r="L17" s="375">
        <v>646</v>
      </c>
      <c r="M17" s="376">
        <v>43.472409152086136</v>
      </c>
      <c r="N17" s="375">
        <v>840</v>
      </c>
      <c r="O17" s="372">
        <v>56.527590847913864</v>
      </c>
      <c r="P17" s="350"/>
      <c r="Q17" s="377">
        <v>1231</v>
      </c>
      <c r="R17" s="378">
        <v>24.033580632565403</v>
      </c>
      <c r="S17" s="375">
        <v>693</v>
      </c>
      <c r="T17" s="376">
        <v>56.295694557270515</v>
      </c>
      <c r="U17" s="375">
        <v>538</v>
      </c>
      <c r="V17" s="372">
        <v>43.704305442729492</v>
      </c>
      <c r="W17" s="350"/>
      <c r="X17" s="377">
        <v>2405</v>
      </c>
      <c r="Y17" s="378">
        <v>46.954314720812185</v>
      </c>
      <c r="Z17" s="375">
        <v>1699</v>
      </c>
      <c r="AA17" s="376">
        <v>70.644490644490645</v>
      </c>
      <c r="AB17" s="375">
        <v>706</v>
      </c>
      <c r="AC17" s="372">
        <f t="shared" si="0"/>
        <v>29.355509355509358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51431</v>
      </c>
      <c r="E18" s="365">
        <f t="shared" si="2"/>
        <v>32131</v>
      </c>
      <c r="F18" s="366">
        <f t="shared" si="3"/>
        <v>62.473994283603275</v>
      </c>
      <c r="G18" s="365">
        <f t="shared" si="4"/>
        <v>19300</v>
      </c>
      <c r="H18" s="367">
        <f t="shared" si="3"/>
        <v>37.526005716396725</v>
      </c>
      <c r="I18" s="350"/>
      <c r="J18" s="368">
        <f t="shared" si="5"/>
        <v>10054</v>
      </c>
      <c r="K18" s="369">
        <f t="shared" si="6"/>
        <v>19.548521319826566</v>
      </c>
      <c r="L18" s="370">
        <v>4287</v>
      </c>
      <c r="M18" s="371">
        <v>42.639745374975135</v>
      </c>
      <c r="N18" s="370">
        <v>5767</v>
      </c>
      <c r="O18" s="372">
        <v>57.360254625024865</v>
      </c>
      <c r="P18" s="350"/>
      <c r="Q18" s="368">
        <v>9957</v>
      </c>
      <c r="R18" s="369">
        <v>19.359919114930683</v>
      </c>
      <c r="S18" s="370">
        <v>5713</v>
      </c>
      <c r="T18" s="371">
        <v>57.376719895550863</v>
      </c>
      <c r="U18" s="370">
        <v>4244</v>
      </c>
      <c r="V18" s="372">
        <v>42.62328010444913</v>
      </c>
      <c r="W18" s="350"/>
      <c r="X18" s="368">
        <v>31420</v>
      </c>
      <c r="Y18" s="369">
        <v>61.091559565242747</v>
      </c>
      <c r="Z18" s="370">
        <v>22131</v>
      </c>
      <c r="AA18" s="371">
        <v>70.436028007638456</v>
      </c>
      <c r="AB18" s="370">
        <v>9289</v>
      </c>
      <c r="AC18" s="372">
        <f t="shared" si="0"/>
        <v>29.563971992361555</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30480</v>
      </c>
      <c r="E19" s="365">
        <f t="shared" si="2"/>
        <v>19555</v>
      </c>
      <c r="F19" s="366">
        <f t="shared" si="3"/>
        <v>64.156824146981634</v>
      </c>
      <c r="G19" s="365">
        <f t="shared" si="4"/>
        <v>10925</v>
      </c>
      <c r="H19" s="367">
        <f t="shared" si="3"/>
        <v>35.843175853018373</v>
      </c>
      <c r="I19" s="350"/>
      <c r="J19" s="368">
        <f t="shared" si="5"/>
        <v>6175</v>
      </c>
      <c r="K19" s="369">
        <f t="shared" si="6"/>
        <v>20.259186351706038</v>
      </c>
      <c r="L19" s="370">
        <v>2633</v>
      </c>
      <c r="M19" s="371">
        <v>42.639676113360323</v>
      </c>
      <c r="N19" s="370">
        <v>3542</v>
      </c>
      <c r="O19" s="372">
        <v>57.360323886639677</v>
      </c>
      <c r="P19" s="350"/>
      <c r="Q19" s="368">
        <v>6560</v>
      </c>
      <c r="R19" s="369">
        <v>21.522309711286088</v>
      </c>
      <c r="S19" s="370">
        <v>4279</v>
      </c>
      <c r="T19" s="371">
        <v>65.228658536585371</v>
      </c>
      <c r="U19" s="370">
        <v>2281</v>
      </c>
      <c r="V19" s="372">
        <v>34.771341463414636</v>
      </c>
      <c r="W19" s="350"/>
      <c r="X19" s="368">
        <v>17745</v>
      </c>
      <c r="Y19" s="369">
        <v>58.218503937007867</v>
      </c>
      <c r="Z19" s="370">
        <v>12643</v>
      </c>
      <c r="AA19" s="371">
        <v>71.248238940546642</v>
      </c>
      <c r="AB19" s="370">
        <v>5102</v>
      </c>
      <c r="AC19" s="372">
        <f t="shared" si="0"/>
        <v>28.751761059453369</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107213</v>
      </c>
      <c r="E20" s="365">
        <f t="shared" si="2"/>
        <v>67170</v>
      </c>
      <c r="F20" s="366">
        <f t="shared" si="3"/>
        <v>62.650984488821315</v>
      </c>
      <c r="G20" s="365">
        <f t="shared" si="4"/>
        <v>40043</v>
      </c>
      <c r="H20" s="367">
        <f t="shared" si="3"/>
        <v>37.349015511178678</v>
      </c>
      <c r="I20" s="350"/>
      <c r="J20" s="368">
        <f t="shared" si="5"/>
        <v>30261</v>
      </c>
      <c r="K20" s="369">
        <f t="shared" si="6"/>
        <v>28.225121953494448</v>
      </c>
      <c r="L20" s="370">
        <v>13350</v>
      </c>
      <c r="M20" s="371">
        <v>44.116189154357095</v>
      </c>
      <c r="N20" s="370">
        <v>16911</v>
      </c>
      <c r="O20" s="372">
        <v>55.883810845642913</v>
      </c>
      <c r="P20" s="350"/>
      <c r="Q20" s="368">
        <v>24524</v>
      </c>
      <c r="R20" s="369">
        <v>22.874091761260296</v>
      </c>
      <c r="S20" s="370">
        <v>15839</v>
      </c>
      <c r="T20" s="371">
        <v>64.58571195563529</v>
      </c>
      <c r="U20" s="370">
        <v>8685</v>
      </c>
      <c r="V20" s="372">
        <v>35.414288044364703</v>
      </c>
      <c r="W20" s="350"/>
      <c r="X20" s="368">
        <v>52428</v>
      </c>
      <c r="Y20" s="369">
        <v>48.90078628524526</v>
      </c>
      <c r="Z20" s="370">
        <v>37981</v>
      </c>
      <c r="AA20" s="371">
        <v>72.444113832303344</v>
      </c>
      <c r="AB20" s="370">
        <v>14447</v>
      </c>
      <c r="AC20" s="372">
        <f t="shared" si="0"/>
        <v>27.555886167696652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63912</v>
      </c>
      <c r="E21" s="365">
        <f t="shared" si="2"/>
        <v>38856</v>
      </c>
      <c r="F21" s="366">
        <f t="shared" si="3"/>
        <v>60.796094630116414</v>
      </c>
      <c r="G21" s="365">
        <f t="shared" si="4"/>
        <v>25056</v>
      </c>
      <c r="H21" s="367">
        <f t="shared" si="3"/>
        <v>39.203905369883593</v>
      </c>
      <c r="I21" s="350"/>
      <c r="J21" s="368">
        <f t="shared" si="5"/>
        <v>19062</v>
      </c>
      <c r="K21" s="369">
        <f t="shared" si="6"/>
        <v>29.825384904243336</v>
      </c>
      <c r="L21" s="370">
        <v>7550</v>
      </c>
      <c r="M21" s="371">
        <v>39.60759626482006</v>
      </c>
      <c r="N21" s="370">
        <v>11512</v>
      </c>
      <c r="O21" s="372">
        <v>60.392403735179933</v>
      </c>
      <c r="P21" s="350"/>
      <c r="Q21" s="368">
        <v>14587</v>
      </c>
      <c r="R21" s="369">
        <v>22.823569908624357</v>
      </c>
      <c r="S21" s="370">
        <v>9473</v>
      </c>
      <c r="T21" s="371">
        <v>64.941386165764044</v>
      </c>
      <c r="U21" s="370">
        <v>5114</v>
      </c>
      <c r="V21" s="372">
        <v>35.058613834235963</v>
      </c>
      <c r="W21" s="350"/>
      <c r="X21" s="368">
        <v>30263</v>
      </c>
      <c r="Y21" s="369">
        <v>47.351045187132307</v>
      </c>
      <c r="Z21" s="370">
        <v>21833</v>
      </c>
      <c r="AA21" s="371">
        <v>72.144202491491257</v>
      </c>
      <c r="AB21" s="370">
        <v>8430</v>
      </c>
      <c r="AC21" s="372">
        <f t="shared" si="0"/>
        <v>27.85579750850874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12094</v>
      </c>
      <c r="E22" s="365">
        <f t="shared" si="2"/>
        <v>7669</v>
      </c>
      <c r="F22" s="366">
        <f t="shared" si="3"/>
        <v>63.411609062344965</v>
      </c>
      <c r="G22" s="365">
        <f t="shared" si="4"/>
        <v>4425</v>
      </c>
      <c r="H22" s="367">
        <f t="shared" si="3"/>
        <v>36.588390937655035</v>
      </c>
      <c r="I22" s="350"/>
      <c r="J22" s="368">
        <f t="shared" si="5"/>
        <v>3340</v>
      </c>
      <c r="K22" s="369">
        <f t="shared" si="6"/>
        <v>27.617000165371259</v>
      </c>
      <c r="L22" s="370">
        <v>1425</v>
      </c>
      <c r="M22" s="371">
        <v>42.664670658682638</v>
      </c>
      <c r="N22" s="370">
        <v>1915</v>
      </c>
      <c r="O22" s="372">
        <v>57.335329341317362</v>
      </c>
      <c r="P22" s="350"/>
      <c r="Q22" s="368">
        <v>2577</v>
      </c>
      <c r="R22" s="369">
        <v>21.308086654539441</v>
      </c>
      <c r="S22" s="370">
        <v>1697</v>
      </c>
      <c r="T22" s="371">
        <v>65.851765618936753</v>
      </c>
      <c r="U22" s="370">
        <v>880</v>
      </c>
      <c r="V22" s="372">
        <v>34.148234381063254</v>
      </c>
      <c r="W22" s="350"/>
      <c r="X22" s="368">
        <v>6177</v>
      </c>
      <c r="Y22" s="369">
        <v>51.074913180089297</v>
      </c>
      <c r="Z22" s="370">
        <v>4547</v>
      </c>
      <c r="AA22" s="371">
        <v>73.611785656467546</v>
      </c>
      <c r="AB22" s="370">
        <v>1630</v>
      </c>
      <c r="AC22" s="372">
        <f t="shared" si="0"/>
        <v>26.388214343532457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33742</v>
      </c>
      <c r="E23" s="365">
        <f t="shared" si="2"/>
        <v>19592</v>
      </c>
      <c r="F23" s="366">
        <f t="shared" si="3"/>
        <v>58.064133720585623</v>
      </c>
      <c r="G23" s="365">
        <f t="shared" si="4"/>
        <v>14150</v>
      </c>
      <c r="H23" s="367">
        <f t="shared" si="3"/>
        <v>41.935866279414377</v>
      </c>
      <c r="I23" s="350"/>
      <c r="J23" s="368">
        <f t="shared" si="5"/>
        <v>11073</v>
      </c>
      <c r="K23" s="369">
        <f t="shared" si="6"/>
        <v>32.816667654555154</v>
      </c>
      <c r="L23" s="370">
        <v>4143</v>
      </c>
      <c r="M23" s="371">
        <v>37.415334597670011</v>
      </c>
      <c r="N23" s="370">
        <v>6930</v>
      </c>
      <c r="O23" s="372">
        <v>62.584665402329989</v>
      </c>
      <c r="P23" s="350"/>
      <c r="Q23" s="368">
        <v>6389</v>
      </c>
      <c r="R23" s="369">
        <v>18.934858633157489</v>
      </c>
      <c r="S23" s="370">
        <v>3729</v>
      </c>
      <c r="T23" s="371">
        <v>58.365941461887616</v>
      </c>
      <c r="U23" s="370">
        <v>2660</v>
      </c>
      <c r="V23" s="372">
        <v>41.634058538112377</v>
      </c>
      <c r="W23" s="350"/>
      <c r="X23" s="368">
        <v>16280</v>
      </c>
      <c r="Y23" s="369">
        <v>48.248473712287357</v>
      </c>
      <c r="Z23" s="370">
        <v>11720</v>
      </c>
      <c r="AA23" s="371">
        <v>71.990171990171987</v>
      </c>
      <c r="AB23" s="370">
        <v>4560</v>
      </c>
      <c r="AC23" s="372">
        <f t="shared" si="0"/>
        <v>28.009828009828009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62938</v>
      </c>
      <c r="E24" s="365">
        <f t="shared" si="2"/>
        <v>41037</v>
      </c>
      <c r="F24" s="366">
        <f t="shared" si="3"/>
        <v>65.202262544090999</v>
      </c>
      <c r="G24" s="365">
        <f t="shared" si="4"/>
        <v>21901</v>
      </c>
      <c r="H24" s="367">
        <f t="shared" si="3"/>
        <v>34.797737455908987</v>
      </c>
      <c r="I24" s="350"/>
      <c r="J24" s="368">
        <f t="shared" si="5"/>
        <v>15497</v>
      </c>
      <c r="K24" s="369">
        <f t="shared" si="6"/>
        <v>24.62264450729289</v>
      </c>
      <c r="L24" s="370">
        <v>7022</v>
      </c>
      <c r="M24" s="371">
        <v>45.311995870168417</v>
      </c>
      <c r="N24" s="370">
        <v>8475</v>
      </c>
      <c r="O24" s="372">
        <v>54.688004129831583</v>
      </c>
      <c r="P24" s="350"/>
      <c r="Q24" s="368">
        <v>13613</v>
      </c>
      <c r="R24" s="369">
        <v>21.62922240935524</v>
      </c>
      <c r="S24" s="370">
        <v>9276</v>
      </c>
      <c r="T24" s="371">
        <v>68.140747814588991</v>
      </c>
      <c r="U24" s="370">
        <v>4337</v>
      </c>
      <c r="V24" s="372">
        <v>31.859252185411002</v>
      </c>
      <c r="W24" s="350"/>
      <c r="X24" s="368">
        <v>33828</v>
      </c>
      <c r="Y24" s="369">
        <v>53.748133083351867</v>
      </c>
      <c r="Z24" s="370">
        <v>24739</v>
      </c>
      <c r="AA24" s="371">
        <v>73.131725198060778</v>
      </c>
      <c r="AB24" s="370">
        <v>9089</v>
      </c>
      <c r="AC24" s="372">
        <f t="shared" si="0"/>
        <v>26.868274801939222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16811</v>
      </c>
      <c r="E25" s="365">
        <f t="shared" si="2"/>
        <v>10415</v>
      </c>
      <c r="F25" s="366">
        <f t="shared" si="3"/>
        <v>61.953482838617568</v>
      </c>
      <c r="G25" s="365">
        <f t="shared" si="4"/>
        <v>6396</v>
      </c>
      <c r="H25" s="367">
        <f t="shared" si="3"/>
        <v>38.046517161382425</v>
      </c>
      <c r="I25" s="350"/>
      <c r="J25" s="368">
        <f t="shared" si="5"/>
        <v>4610</v>
      </c>
      <c r="K25" s="369">
        <f t="shared" si="6"/>
        <v>27.42252096841354</v>
      </c>
      <c r="L25" s="370">
        <v>1809</v>
      </c>
      <c r="M25" s="371">
        <v>39.240780911062906</v>
      </c>
      <c r="N25" s="370">
        <v>2801</v>
      </c>
      <c r="O25" s="372">
        <v>60.759219088937087</v>
      </c>
      <c r="P25" s="350"/>
      <c r="Q25" s="368">
        <v>4270</v>
      </c>
      <c r="R25" s="369">
        <v>25.40003569091666</v>
      </c>
      <c r="S25" s="370">
        <v>2943</v>
      </c>
      <c r="T25" s="371">
        <v>68.922716627634657</v>
      </c>
      <c r="U25" s="370">
        <v>1327</v>
      </c>
      <c r="V25" s="372">
        <v>31.07728337236534</v>
      </c>
      <c r="W25" s="350"/>
      <c r="X25" s="368">
        <v>7931</v>
      </c>
      <c r="Y25" s="369">
        <v>47.177443340669797</v>
      </c>
      <c r="Z25" s="370">
        <v>5663</v>
      </c>
      <c r="AA25" s="371">
        <v>71.403353927625773</v>
      </c>
      <c r="AB25" s="370">
        <v>2268</v>
      </c>
      <c r="AC25" s="372">
        <f t="shared" si="0"/>
        <v>28.596646072374227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7463</v>
      </c>
      <c r="E26" s="380">
        <f t="shared" si="2"/>
        <v>4557</v>
      </c>
      <c r="F26" s="381">
        <f t="shared" si="3"/>
        <v>61.061235428112013</v>
      </c>
      <c r="G26" s="380">
        <f t="shared" si="4"/>
        <v>2906</v>
      </c>
      <c r="H26" s="367">
        <f t="shared" si="3"/>
        <v>38.93876457188798</v>
      </c>
      <c r="I26" s="350"/>
      <c r="J26" s="377">
        <f t="shared" si="5"/>
        <v>1742</v>
      </c>
      <c r="K26" s="378">
        <f t="shared" si="6"/>
        <v>23.341819643574972</v>
      </c>
      <c r="L26" s="375">
        <v>721</v>
      </c>
      <c r="M26" s="376">
        <v>41.389207807118254</v>
      </c>
      <c r="N26" s="375">
        <v>1021</v>
      </c>
      <c r="O26" s="372">
        <v>58.610792192881746</v>
      </c>
      <c r="P26" s="350"/>
      <c r="Q26" s="377">
        <v>1483</v>
      </c>
      <c r="R26" s="378">
        <v>19.871365402653087</v>
      </c>
      <c r="S26" s="375">
        <v>846</v>
      </c>
      <c r="T26" s="376">
        <v>57.046527309507752</v>
      </c>
      <c r="U26" s="375">
        <v>637</v>
      </c>
      <c r="V26" s="372">
        <v>42.953472690492248</v>
      </c>
      <c r="W26" s="350"/>
      <c r="X26" s="377">
        <v>4238</v>
      </c>
      <c r="Y26" s="378">
        <v>56.786814953771945</v>
      </c>
      <c r="Z26" s="375">
        <v>2990</v>
      </c>
      <c r="AA26" s="376">
        <v>70.552147239263803</v>
      </c>
      <c r="AB26" s="375">
        <v>1248</v>
      </c>
      <c r="AC26" s="372">
        <f t="shared" si="0"/>
        <v>29.447852760736197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32916</v>
      </c>
      <c r="E27" s="380">
        <f t="shared" si="2"/>
        <v>19543</v>
      </c>
      <c r="F27" s="381">
        <f t="shared" si="3"/>
        <v>59.37234171831328</v>
      </c>
      <c r="G27" s="380">
        <f t="shared" si="4"/>
        <v>13373</v>
      </c>
      <c r="H27" s="367">
        <f t="shared" si="3"/>
        <v>40.62765828168672</v>
      </c>
      <c r="I27" s="350"/>
      <c r="J27" s="377">
        <f t="shared" si="5"/>
        <v>9087</v>
      </c>
      <c r="K27" s="378">
        <f t="shared" si="6"/>
        <v>27.606635071090047</v>
      </c>
      <c r="L27" s="375">
        <v>3527</v>
      </c>
      <c r="M27" s="376">
        <v>38.813689886651261</v>
      </c>
      <c r="N27" s="375">
        <v>5560</v>
      </c>
      <c r="O27" s="372">
        <v>61.186310113348739</v>
      </c>
      <c r="P27" s="350"/>
      <c r="Q27" s="377">
        <v>6666</v>
      </c>
      <c r="R27" s="378">
        <v>20.251549398468828</v>
      </c>
      <c r="S27" s="375">
        <v>3740</v>
      </c>
      <c r="T27" s="376">
        <v>56.10561056105611</v>
      </c>
      <c r="U27" s="375">
        <v>2926</v>
      </c>
      <c r="V27" s="372">
        <v>43.89438943894389</v>
      </c>
      <c r="W27" s="350"/>
      <c r="X27" s="377">
        <v>17163</v>
      </c>
      <c r="Y27" s="378">
        <v>52.141815530441129</v>
      </c>
      <c r="Z27" s="375">
        <v>12276</v>
      </c>
      <c r="AA27" s="376">
        <v>71.525957000524386</v>
      </c>
      <c r="AB27" s="375">
        <v>4887</v>
      </c>
      <c r="AC27" s="372">
        <f t="shared" si="0"/>
        <v>28.474042999475618</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3167</v>
      </c>
      <c r="E28" s="380">
        <f t="shared" si="2"/>
        <v>2132</v>
      </c>
      <c r="F28" s="381">
        <f t="shared" si="3"/>
        <v>67.319229554783703</v>
      </c>
      <c r="G28" s="380">
        <f t="shared" si="4"/>
        <v>1035</v>
      </c>
      <c r="H28" s="382">
        <f t="shared" si="3"/>
        <v>32.680770445216297</v>
      </c>
      <c r="I28" s="350"/>
      <c r="J28" s="377">
        <f t="shared" si="5"/>
        <v>395</v>
      </c>
      <c r="K28" s="378">
        <f t="shared" si="6"/>
        <v>12.472371329333756</v>
      </c>
      <c r="L28" s="375">
        <v>181</v>
      </c>
      <c r="M28" s="376">
        <v>45.822784810126585</v>
      </c>
      <c r="N28" s="375">
        <v>214</v>
      </c>
      <c r="O28" s="383">
        <v>54.177215189873415</v>
      </c>
      <c r="P28" s="350"/>
      <c r="Q28" s="377">
        <v>663</v>
      </c>
      <c r="R28" s="378">
        <v>20.934638459109568</v>
      </c>
      <c r="S28" s="375">
        <v>426</v>
      </c>
      <c r="T28" s="376">
        <v>64.25339366515837</v>
      </c>
      <c r="U28" s="375">
        <v>237</v>
      </c>
      <c r="V28" s="383">
        <v>35.74660633484163</v>
      </c>
      <c r="W28" s="350"/>
      <c r="X28" s="377">
        <v>2109</v>
      </c>
      <c r="Y28" s="378">
        <v>66.592990211556682</v>
      </c>
      <c r="Z28" s="375">
        <v>1525</v>
      </c>
      <c r="AA28" s="376">
        <v>72.309151256519684</v>
      </c>
      <c r="AB28" s="375">
        <v>584</v>
      </c>
      <c r="AC28" s="383">
        <f t="shared" si="0"/>
        <v>27.690848743480323</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1260</v>
      </c>
      <c r="E29" s="386">
        <f t="shared" si="2"/>
        <v>677</v>
      </c>
      <c r="F29" s="387">
        <f t="shared" si="3"/>
        <v>53.730158730158728</v>
      </c>
      <c r="G29" s="386">
        <f t="shared" si="4"/>
        <v>583</v>
      </c>
      <c r="H29" s="388">
        <f t="shared" si="3"/>
        <v>46.269841269841272</v>
      </c>
      <c r="I29" s="350"/>
      <c r="J29" s="389">
        <f t="shared" si="5"/>
        <v>686</v>
      </c>
      <c r="K29" s="390">
        <f t="shared" si="6"/>
        <v>54.444444444444443</v>
      </c>
      <c r="L29" s="391">
        <v>244</v>
      </c>
      <c r="M29" s="392">
        <v>35.568513119533527</v>
      </c>
      <c r="N29" s="391">
        <v>442</v>
      </c>
      <c r="O29" s="393">
        <v>64.431486880466466</v>
      </c>
      <c r="P29" s="350"/>
      <c r="Q29" s="389">
        <v>234</v>
      </c>
      <c r="R29" s="390">
        <v>18.571428571428573</v>
      </c>
      <c r="S29" s="391">
        <v>166</v>
      </c>
      <c r="T29" s="392">
        <v>70.940170940170944</v>
      </c>
      <c r="U29" s="391">
        <v>68</v>
      </c>
      <c r="V29" s="393">
        <v>29.059829059829063</v>
      </c>
      <c r="W29" s="350"/>
      <c r="X29" s="389">
        <v>340</v>
      </c>
      <c r="Y29" s="390">
        <v>26.984126984126984</v>
      </c>
      <c r="Z29" s="391">
        <v>267</v>
      </c>
      <c r="AA29" s="392">
        <v>78.529411764705884</v>
      </c>
      <c r="AB29" s="391">
        <v>73</v>
      </c>
      <c r="AC29" s="393">
        <f t="shared" si="0"/>
        <v>21.470588235294116</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609347</v>
      </c>
      <c r="E31" s="1230">
        <f>L31+S31+Z31</f>
        <v>381601</v>
      </c>
      <c r="F31" s="1231">
        <f>E31/$D31*100</f>
        <v>62.624580083269464</v>
      </c>
      <c r="G31" s="1230">
        <f>N31+U31+AB31</f>
        <v>227746</v>
      </c>
      <c r="H31" s="1232">
        <f>G31/$D31*100</f>
        <v>37.375419916730536</v>
      </c>
      <c r="I31" s="320"/>
      <c r="J31" s="1233">
        <f>SUM(J12:J29)</f>
        <v>157057</v>
      </c>
      <c r="K31" s="1234">
        <f>J31/$D31*100</f>
        <v>25.774640721953173</v>
      </c>
      <c r="L31" s="1230">
        <f>SUM(L12:L29)</f>
        <v>66576</v>
      </c>
      <c r="M31" s="1231">
        <f>L31/$J31*100</f>
        <v>42.389705648267828</v>
      </c>
      <c r="N31" s="1230">
        <f>SUM(N12:N29)</f>
        <v>90481</v>
      </c>
      <c r="O31" s="1235">
        <f>N31/$J31*100</f>
        <v>57.610294351732172</v>
      </c>
      <c r="P31" s="320"/>
      <c r="Q31" s="1233">
        <f>SUM(Q12:Q29)</f>
        <v>139221</v>
      </c>
      <c r="R31" s="1234">
        <f>Q31/$D31*100</f>
        <v>22.847572893605779</v>
      </c>
      <c r="S31" s="1230">
        <f>SUM(S12:S29)</f>
        <v>90540</v>
      </c>
      <c r="T31" s="1231">
        <f>S31/$Q31*100</f>
        <v>65.03329239123407</v>
      </c>
      <c r="U31" s="1230">
        <f>SUM(U12:U29)</f>
        <v>48681</v>
      </c>
      <c r="V31" s="1235">
        <f>U31/$Q31*100</f>
        <v>34.966707608765915</v>
      </c>
      <c r="W31" s="320"/>
      <c r="X31" s="1233">
        <f>SUM(X12:X29)</f>
        <v>313069</v>
      </c>
      <c r="Y31" s="1234">
        <f>X31/$D31*100</f>
        <v>51.377786384441052</v>
      </c>
      <c r="Z31" s="1230">
        <f>SUM(Z12:Z29)</f>
        <v>224485</v>
      </c>
      <c r="AA31" s="1231">
        <f>Z31/$X31*100</f>
        <v>71.704640191139973</v>
      </c>
      <c r="AB31" s="1230">
        <f>SUM(AB12:AB29)</f>
        <v>88584</v>
      </c>
      <c r="AC31" s="1235">
        <f>AB31/$X31*100</f>
        <v>28.295359808860027</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51"/>
      <c r="C34" s="1451"/>
      <c r="D34" s="1451"/>
      <c r="E34" s="1451"/>
      <c r="F34" s="1451"/>
      <c r="G34" s="1451"/>
      <c r="H34" s="1451"/>
      <c r="I34" s="1451"/>
      <c r="J34" s="1451"/>
      <c r="K34" s="1451"/>
      <c r="L34" s="1451"/>
      <c r="M34" s="1451"/>
      <c r="N34" s="1451"/>
      <c r="O34" s="1451"/>
    </row>
    <row r="35" spans="2:15" s="329" customFormat="1" ht="29.25" customHeight="1" x14ac:dyDescent="0.25">
      <c r="B35" s="1452"/>
      <c r="C35" s="1452"/>
      <c r="D35" s="1452"/>
      <c r="E35" s="1452"/>
      <c r="F35" s="1452"/>
      <c r="G35" s="1452"/>
      <c r="H35" s="1452"/>
      <c r="I35" s="1452"/>
      <c r="J35" s="1452"/>
      <c r="K35" s="1452"/>
      <c r="L35" s="1452"/>
      <c r="M35" s="1452"/>
    </row>
    <row r="36" spans="2:15" s="329" customFormat="1" ht="4.5" customHeight="1" x14ac:dyDescent="0.25">
      <c r="B36" s="1442"/>
      <c r="C36" s="1442"/>
      <c r="D36" s="144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453"/>
      <c r="C2" s="1453"/>
    </row>
    <row r="3" spans="1:38" s="345" customFormat="1" ht="4.5" customHeight="1" x14ac:dyDescent="0.25">
      <c r="B3" s="1454"/>
      <c r="C3" s="1454"/>
    </row>
    <row r="4" spans="1:38" s="492" customFormat="1" ht="17.25" customHeight="1" x14ac:dyDescent="0.25">
      <c r="A4" s="1480" t="s">
        <v>426</v>
      </c>
      <c r="B4" s="1480"/>
      <c r="C4" s="1480"/>
      <c r="D4" s="1480"/>
      <c r="E4" s="1480"/>
      <c r="F4" s="1480"/>
      <c r="G4" s="1480"/>
      <c r="H4" s="1480"/>
      <c r="I4" s="1480"/>
      <c r="J4" s="1480"/>
      <c r="K4" s="1480"/>
      <c r="L4" s="1480"/>
      <c r="M4" s="1480"/>
      <c r="N4" s="1480"/>
    </row>
    <row r="5" spans="1:38" s="492" customFormat="1" ht="17.25" customHeight="1" x14ac:dyDescent="0.25">
      <c r="B5" s="1481" t="str">
        <f>porsaad!$B$6</f>
        <v>Situación a 28 de febrero de 2026</v>
      </c>
      <c r="C5" s="1481"/>
      <c r="D5" s="1481"/>
      <c r="E5" s="1481"/>
      <c r="F5" s="1481"/>
      <c r="G5" s="1481"/>
      <c r="H5" s="1481"/>
      <c r="I5" s="1481"/>
      <c r="J5" s="1481"/>
      <c r="K5" s="1481"/>
      <c r="L5" s="1481"/>
      <c r="M5" s="1481"/>
      <c r="N5" s="1481"/>
    </row>
    <row r="6" spans="1:38" s="492" customFormat="1" ht="6" customHeight="1" x14ac:dyDescent="0.25"/>
    <row r="7" spans="1:38" s="437" customFormat="1" ht="12.75" customHeight="1" x14ac:dyDescent="0.25">
      <c r="A7" s="488"/>
      <c r="B7" s="1457" t="s">
        <v>12</v>
      </c>
      <c r="D7" s="1460" t="s">
        <v>250</v>
      </c>
      <c r="E7" s="1461"/>
      <c r="F7" s="489"/>
      <c r="G7" s="1491"/>
      <c r="H7" s="1491"/>
      <c r="I7" s="489"/>
      <c r="J7" s="1491"/>
      <c r="K7" s="1491"/>
      <c r="L7" s="489"/>
      <c r="M7" s="1491"/>
      <c r="N7" s="1492"/>
      <c r="O7" s="488"/>
      <c r="P7" s="488"/>
      <c r="W7" s="490"/>
    </row>
    <row r="8" spans="1:38" s="437" customFormat="1" ht="45.75" customHeight="1" x14ac:dyDescent="0.25">
      <c r="A8" s="488"/>
      <c r="B8" s="1458"/>
      <c r="D8" s="1489"/>
      <c r="E8" s="1490"/>
      <c r="F8" s="491"/>
      <c r="G8" s="1613" t="s">
        <v>267</v>
      </c>
      <c r="H8" s="1614"/>
      <c r="I8" s="744"/>
      <c r="J8" s="1613" t="s">
        <v>268</v>
      </c>
      <c r="K8" s="1614"/>
      <c r="L8" s="744"/>
      <c r="M8" s="1613" t="s">
        <v>269</v>
      </c>
      <c r="N8" s="1614"/>
      <c r="O8" s="488"/>
      <c r="P8" s="488"/>
      <c r="W8" s="490"/>
    </row>
    <row r="9" spans="1:38" s="437" customFormat="1" ht="6" customHeight="1" x14ac:dyDescent="0.25">
      <c r="A9" s="488"/>
      <c r="B9" s="1458"/>
      <c r="D9" s="1493" t="s">
        <v>9</v>
      </c>
      <c r="E9" s="1500" t="s">
        <v>217</v>
      </c>
      <c r="G9" s="1495" t="s">
        <v>9</v>
      </c>
      <c r="H9" s="1497" t="s">
        <v>217</v>
      </c>
      <c r="J9" s="1495" t="s">
        <v>9</v>
      </c>
      <c r="K9" s="1497" t="s">
        <v>217</v>
      </c>
      <c r="M9" s="1495" t="s">
        <v>9</v>
      </c>
      <c r="N9" s="1497" t="s">
        <v>217</v>
      </c>
      <c r="O9" s="488"/>
      <c r="P9" s="488"/>
      <c r="W9" s="490"/>
    </row>
    <row r="10" spans="1:38" s="437" customFormat="1" ht="27.75" customHeight="1" x14ac:dyDescent="0.25">
      <c r="A10" s="488"/>
      <c r="B10" s="1459"/>
      <c r="D10" s="1494"/>
      <c r="E10" s="1501"/>
      <c r="F10" s="493"/>
      <c r="G10" s="1496"/>
      <c r="H10" s="1498"/>
      <c r="I10" s="494"/>
      <c r="J10" s="1496"/>
      <c r="K10" s="1498"/>
      <c r="L10" s="494"/>
      <c r="M10" s="1496"/>
      <c r="N10" s="1498"/>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338796</v>
      </c>
      <c r="E12" s="498">
        <f>D12/'20pobl'!D12*100</f>
        <v>3.9046583654432276</v>
      </c>
      <c r="F12" s="350"/>
      <c r="G12" s="355">
        <v>97613</v>
      </c>
      <c r="H12" s="498">
        <v>1.3910684776270164</v>
      </c>
      <c r="I12" s="350"/>
      <c r="J12" s="355">
        <v>74313</v>
      </c>
      <c r="K12" s="498">
        <v>6.1434996114482239</v>
      </c>
      <c r="L12" s="350"/>
      <c r="M12" s="355">
        <v>166870</v>
      </c>
      <c r="N12" s="498">
        <f>M12/'20pobl'!X12*100</f>
        <v>37.084776951301087</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49233</v>
      </c>
      <c r="E13" s="500">
        <f>D13/'20pobl'!D13*100</f>
        <v>3.6078149171088527</v>
      </c>
      <c r="F13" s="350"/>
      <c r="G13" s="368">
        <v>9607</v>
      </c>
      <c r="H13" s="501">
        <v>0.90958324102109644</v>
      </c>
      <c r="I13" s="350"/>
      <c r="J13" s="368">
        <v>9222</v>
      </c>
      <c r="K13" s="501">
        <v>4.3962015902980376</v>
      </c>
      <c r="L13" s="350"/>
      <c r="M13" s="368">
        <v>30404</v>
      </c>
      <c r="N13" s="501">
        <f>M13/'20pobl'!X13*100</f>
        <v>30.819758542741582</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33640</v>
      </c>
      <c r="E14" s="500">
        <f>D14/'20pobl'!D14*100</f>
        <v>3.3138678078035477</v>
      </c>
      <c r="F14" s="350"/>
      <c r="G14" s="368">
        <v>8003</v>
      </c>
      <c r="H14" s="501">
        <v>1.1004847193097047</v>
      </c>
      <c r="I14" s="350"/>
      <c r="J14" s="368">
        <v>7016</v>
      </c>
      <c r="K14" s="501">
        <v>3.4831823259277646</v>
      </c>
      <c r="L14" s="350"/>
      <c r="M14" s="368">
        <v>18621</v>
      </c>
      <c r="N14" s="501">
        <f>M14/'20pobl'!X14*100</f>
        <v>21.532644140706307</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34144</v>
      </c>
      <c r="E15" s="500">
        <f>D15/'20pobl'!D15*100</f>
        <v>2.7318609362448432</v>
      </c>
      <c r="F15" s="350"/>
      <c r="G15" s="368">
        <v>9541</v>
      </c>
      <c r="H15" s="501">
        <v>0.91798023181863231</v>
      </c>
      <c r="I15" s="350"/>
      <c r="J15" s="368">
        <v>7305</v>
      </c>
      <c r="K15" s="501">
        <v>4.7385832900882194</v>
      </c>
      <c r="L15" s="350"/>
      <c r="M15" s="368">
        <v>17298</v>
      </c>
      <c r="N15" s="501">
        <f>M15/'20pobl'!X15*100</f>
        <v>30.704510357314017</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69284</v>
      </c>
      <c r="E16" s="500">
        <f>D16/'20pobl'!D16*100</f>
        <v>3.06720274686502</v>
      </c>
      <c r="F16" s="350"/>
      <c r="G16" s="368">
        <v>24195</v>
      </c>
      <c r="H16" s="501">
        <v>1.3092298676484673</v>
      </c>
      <c r="I16" s="350"/>
      <c r="J16" s="368">
        <v>15846</v>
      </c>
      <c r="K16" s="501">
        <v>5.1864653090080708</v>
      </c>
      <c r="L16" s="350"/>
      <c r="M16" s="368">
        <v>29243</v>
      </c>
      <c r="N16" s="501">
        <f>M16/'20pobl'!X16*100</f>
        <v>27.769284093175195</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17725</v>
      </c>
      <c r="E17" s="502">
        <f>D17/'20pobl'!D17*100</f>
        <v>2.9859018265801693</v>
      </c>
      <c r="F17" s="350"/>
      <c r="G17" s="377">
        <v>4659</v>
      </c>
      <c r="H17" s="502">
        <v>1.0397720044902796</v>
      </c>
      <c r="I17" s="350"/>
      <c r="J17" s="377">
        <v>3741</v>
      </c>
      <c r="K17" s="502">
        <v>3.6186883343006384</v>
      </c>
      <c r="L17" s="350"/>
      <c r="M17" s="377">
        <v>9325</v>
      </c>
      <c r="N17" s="502">
        <f>M17/'20pobl'!X17*100</f>
        <v>22.116023147708948</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127280</v>
      </c>
      <c r="E18" s="500">
        <f>D18/'20pobl'!D18*100</f>
        <v>5.3006366344455591</v>
      </c>
      <c r="F18" s="350"/>
      <c r="G18" s="368">
        <v>26581</v>
      </c>
      <c r="H18" s="501">
        <v>1.5217212091789885</v>
      </c>
      <c r="I18" s="350"/>
      <c r="J18" s="368">
        <v>22182</v>
      </c>
      <c r="K18" s="501">
        <v>5.1474598021492994</v>
      </c>
      <c r="L18" s="350"/>
      <c r="M18" s="368">
        <v>78517</v>
      </c>
      <c r="N18" s="501">
        <f>M18/'20pobl'!X18*100</f>
        <v>35.12781968342594</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81293</v>
      </c>
      <c r="E19" s="500">
        <f>D19/'20pobl'!D19*100</f>
        <v>3.8230737902668297</v>
      </c>
      <c r="F19" s="350"/>
      <c r="G19" s="368">
        <v>18592</v>
      </c>
      <c r="H19" s="501">
        <v>1.093986838265061</v>
      </c>
      <c r="I19" s="350"/>
      <c r="J19" s="368">
        <v>14839</v>
      </c>
      <c r="K19" s="501">
        <v>5.0749321130787486</v>
      </c>
      <c r="L19" s="350"/>
      <c r="M19" s="368">
        <v>47862</v>
      </c>
      <c r="N19" s="501">
        <f>M19/'20pobl'!X19*100</f>
        <v>35.583013649745745</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249212</v>
      </c>
      <c r="E20" s="500">
        <f>D20/'20pobl'!D20*100</f>
        <v>3.0675545898721905</v>
      </c>
      <c r="F20" s="350"/>
      <c r="G20" s="368">
        <v>65927</v>
      </c>
      <c r="H20" s="501">
        <v>1.0108186900033869</v>
      </c>
      <c r="I20" s="350"/>
      <c r="J20" s="368">
        <v>49404</v>
      </c>
      <c r="K20" s="501">
        <v>4.3989389977107782</v>
      </c>
      <c r="L20" s="350"/>
      <c r="M20" s="368">
        <v>133881</v>
      </c>
      <c r="N20" s="501">
        <f>M20/'20pobl'!X20*100</f>
        <v>27.956057448558987</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179593</v>
      </c>
      <c r="E21" s="500">
        <f>D21/'20pobl'!D21*100</f>
        <v>3.3103589888781615</v>
      </c>
      <c r="F21" s="350"/>
      <c r="G21" s="368">
        <v>46140</v>
      </c>
      <c r="H21" s="501">
        <v>1.0683359937539159</v>
      </c>
      <c r="I21" s="350"/>
      <c r="J21" s="368">
        <v>36987</v>
      </c>
      <c r="K21" s="501">
        <v>4.6525230569518028</v>
      </c>
      <c r="L21" s="350"/>
      <c r="M21" s="368">
        <v>96466</v>
      </c>
      <c r="N21" s="501">
        <f>M21/'20pobl'!X21*100</f>
        <v>30.985327371775107</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36368</v>
      </c>
      <c r="E22" s="500">
        <f>D22/'20pobl'!D22*100</f>
        <v>3.4526199868039438</v>
      </c>
      <c r="F22" s="350"/>
      <c r="G22" s="368">
        <v>9332</v>
      </c>
      <c r="H22" s="501">
        <v>1.1496702644167691</v>
      </c>
      <c r="I22" s="350"/>
      <c r="J22" s="368">
        <v>6608</v>
      </c>
      <c r="K22" s="501">
        <v>3.990988868958103</v>
      </c>
      <c r="L22" s="350"/>
      <c r="M22" s="368">
        <v>20428</v>
      </c>
      <c r="N22" s="501">
        <f>M22/'20pobl'!X22*100</f>
        <v>26.857390778454139</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92497</v>
      </c>
      <c r="E23" s="500">
        <f>D23/'20pobl'!D23*100</f>
        <v>3.4072126954284037</v>
      </c>
      <c r="F23" s="350"/>
      <c r="G23" s="368">
        <v>24800</v>
      </c>
      <c r="H23" s="501">
        <v>1.2494256672336104</v>
      </c>
      <c r="I23" s="350"/>
      <c r="J23" s="368">
        <v>16384</v>
      </c>
      <c r="K23" s="501">
        <v>3.3825171923290522</v>
      </c>
      <c r="L23" s="350"/>
      <c r="M23" s="368">
        <v>51313</v>
      </c>
      <c r="N23" s="501">
        <f>M23/'20pobl'!X23*100</f>
        <v>20.905172413793103</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211239</v>
      </c>
      <c r="E24" s="500">
        <f>D24/'20pobl'!D24*100</f>
        <v>2.9693897259528761</v>
      </c>
      <c r="F24" s="350"/>
      <c r="G24" s="368">
        <v>54796</v>
      </c>
      <c r="H24" s="501">
        <v>0.94946699477651064</v>
      </c>
      <c r="I24" s="350"/>
      <c r="J24" s="368">
        <v>37863</v>
      </c>
      <c r="K24" s="501">
        <v>4.0556042917875699</v>
      </c>
      <c r="L24" s="350"/>
      <c r="M24" s="368">
        <v>118580</v>
      </c>
      <c r="N24" s="501">
        <f>M24/'20pobl'!X24*100</f>
        <v>28.989050265125865</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49930</v>
      </c>
      <c r="E25" s="500">
        <f>D25/'20pobl'!D25*100</f>
        <v>3.1462095830531909</v>
      </c>
      <c r="F25" s="350"/>
      <c r="G25" s="368">
        <v>17944</v>
      </c>
      <c r="H25" s="501">
        <v>1.3628475189020663</v>
      </c>
      <c r="I25" s="350"/>
      <c r="J25" s="368">
        <v>9789</v>
      </c>
      <c r="K25" s="501">
        <v>4.9936743730487478</v>
      </c>
      <c r="L25" s="350"/>
      <c r="M25" s="368">
        <v>22197</v>
      </c>
      <c r="N25" s="501">
        <f>M25/'20pobl'!X25*100</f>
        <v>29.872419454687371</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17243</v>
      </c>
      <c r="E26" s="504">
        <f>D26/'20pobl'!D26*100</f>
        <v>2.5214446358433231</v>
      </c>
      <c r="F26" s="350"/>
      <c r="G26" s="377">
        <v>3558</v>
      </c>
      <c r="H26" s="502">
        <v>0.65849866745632213</v>
      </c>
      <c r="I26" s="350"/>
      <c r="J26" s="377">
        <v>2851</v>
      </c>
      <c r="K26" s="502">
        <v>2.859722152565324</v>
      </c>
      <c r="L26" s="350"/>
      <c r="M26" s="377">
        <v>10834</v>
      </c>
      <c r="N26" s="502">
        <f>M26/'20pobl'!X26*100</f>
        <v>24.713154953352038</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73844</v>
      </c>
      <c r="E27" s="504">
        <f>D27/'20pobl'!D27*100</f>
        <v>3.2931625536325173</v>
      </c>
      <c r="F27" s="350"/>
      <c r="G27" s="377">
        <v>18289</v>
      </c>
      <c r="H27" s="502">
        <v>1.0757450633012651</v>
      </c>
      <c r="I27" s="350"/>
      <c r="J27" s="377">
        <v>13551</v>
      </c>
      <c r="K27" s="502">
        <v>3.6129544854652633</v>
      </c>
      <c r="L27" s="350"/>
      <c r="M27" s="377">
        <v>42004</v>
      </c>
      <c r="N27" s="502">
        <f>M27/'20pobl'!X27*100</f>
        <v>25.129223700583896</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9483</v>
      </c>
      <c r="E28" s="504">
        <f>D28/'20pobl'!D28*100</f>
        <v>2.9017481479668179</v>
      </c>
      <c r="F28" s="350"/>
      <c r="G28" s="377">
        <v>1604</v>
      </c>
      <c r="H28" s="502">
        <v>0.63324121594946703</v>
      </c>
      <c r="I28" s="350"/>
      <c r="J28" s="377">
        <v>1702</v>
      </c>
      <c r="K28" s="502">
        <v>3.3654986949300003</v>
      </c>
      <c r="L28" s="350"/>
      <c r="M28" s="377">
        <v>6177</v>
      </c>
      <c r="N28" s="502">
        <f>M28/'20pobl'!X28*100</f>
        <v>26.937333740351487</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3934</v>
      </c>
      <c r="E29" s="506">
        <f>D29/'20pobl'!D29*100</f>
        <v>2.3055194158256853</v>
      </c>
      <c r="F29" s="350"/>
      <c r="G29" s="389">
        <v>2188</v>
      </c>
      <c r="H29" s="507">
        <v>1.4768117604973103</v>
      </c>
      <c r="I29" s="350"/>
      <c r="J29" s="389">
        <v>626</v>
      </c>
      <c r="K29" s="507">
        <v>3.5919210465916915</v>
      </c>
      <c r="L29" s="350"/>
      <c r="M29" s="389">
        <v>1120</v>
      </c>
      <c r="N29" s="507">
        <f>M29/'20pobl'!X29*100</f>
        <v>22.182610417904534</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36" t="s">
        <v>0</v>
      </c>
      <c r="C31" s="320"/>
      <c r="D31" s="1242">
        <f>G31+J31+M31</f>
        <v>1674738</v>
      </c>
      <c r="E31" s="1243">
        <f>D31/'20pobl'!D31*100</f>
        <v>3.4089070907546417</v>
      </c>
      <c r="F31" s="320"/>
      <c r="G31" s="1242">
        <f>SUM(G12:G29)</f>
        <v>443369</v>
      </c>
      <c r="H31" s="1243">
        <f>G31/'20pobl'!J31*100</f>
        <v>1.1383125382930053</v>
      </c>
      <c r="I31" s="320"/>
      <c r="J31" s="1242">
        <f>SUM(J12:J29)</f>
        <v>330229</v>
      </c>
      <c r="K31" s="1243">
        <f>J31/'20pobl'!Q31*100</f>
        <v>4.6201240076769592</v>
      </c>
      <c r="L31" s="320"/>
      <c r="M31" s="1242">
        <f>SUM(M12:M29)</f>
        <v>901140</v>
      </c>
      <c r="N31" s="1243">
        <f>M31/'20pobl'!X31*100</f>
        <v>29.730752493481532</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customHeight="1" x14ac:dyDescent="0.25">
      <c r="B33" s="397" t="s">
        <v>47</v>
      </c>
      <c r="C33" s="509"/>
      <c r="F33" s="509"/>
    </row>
    <row r="34" spans="2:14" s="496" customFormat="1" ht="13.5" customHeight="1" x14ac:dyDescent="0.25">
      <c r="B34" s="1485" t="str">
        <f>'24solcasaad_pobl'!B34:N34</f>
        <v xml:space="preserve">(1) Cifras INE de población referidas al 01/01/2025. Publicado Censo de Población Anual el 02/12/2025 </v>
      </c>
      <c r="C34" s="1502"/>
      <c r="D34" s="1502"/>
      <c r="E34" s="1502"/>
      <c r="F34" s="1502"/>
      <c r="G34" s="1502"/>
      <c r="H34" s="1502"/>
      <c r="I34" s="1502"/>
      <c r="J34" s="1502"/>
      <c r="K34" s="1502"/>
      <c r="L34" s="1502"/>
      <c r="M34" s="1502"/>
      <c r="N34" s="1502"/>
    </row>
    <row r="35" spans="2:14" ht="29.25" customHeight="1" x14ac:dyDescent="0.25">
      <c r="B35" s="1499"/>
      <c r="C35" s="1499"/>
      <c r="D35" s="1499"/>
      <c r="E35" s="510"/>
    </row>
    <row r="36" spans="2:14" ht="4.5" customHeight="1" x14ac:dyDescent="0.25">
      <c r="B36" s="1479"/>
      <c r="C36" s="1479"/>
      <c r="D36" s="1479"/>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2"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4" width="8.54296875" style="220" customWidth="1"/>
    <col min="25" max="25" width="7.7265625" style="220" customWidth="1"/>
    <col min="26" max="26" width="8.54296875" style="220" customWidth="1"/>
    <col min="27"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J1" s="221"/>
      <c r="K1" s="221"/>
      <c r="L1" s="221"/>
    </row>
    <row r="2" spans="1:29" ht="48.75" customHeight="1" x14ac:dyDescent="0.35">
      <c r="A2" s="219"/>
      <c r="B2" s="219"/>
      <c r="J2" s="221"/>
      <c r="K2" s="221"/>
      <c r="L2" s="221"/>
    </row>
    <row r="3" spans="1:29" ht="24" customHeight="1" x14ac:dyDescent="0.35">
      <c r="A3" s="219"/>
      <c r="B3" s="1428" t="s">
        <v>364</v>
      </c>
      <c r="C3" s="1428"/>
      <c r="D3" s="1428"/>
      <c r="E3" s="1428"/>
      <c r="F3" s="1428"/>
      <c r="G3" s="1428"/>
      <c r="H3" s="1428"/>
      <c r="I3" s="1428"/>
      <c r="J3" s="1428"/>
      <c r="K3" s="1428"/>
      <c r="L3" s="1428"/>
      <c r="M3" s="1428"/>
      <c r="N3" s="1428"/>
      <c r="O3" s="1428"/>
      <c r="P3" s="1428"/>
      <c r="Q3" s="1428"/>
      <c r="R3" s="1428"/>
      <c r="S3" s="1428"/>
      <c r="T3" s="1428"/>
      <c r="U3" s="1428"/>
      <c r="V3" s="1428"/>
      <c r="W3" s="1428"/>
      <c r="X3" s="1428"/>
    </row>
    <row r="5" spans="1:29" x14ac:dyDescent="0.35">
      <c r="B5" s="219"/>
      <c r="C5" s="219"/>
      <c r="D5" s="1429" t="s">
        <v>365</v>
      </c>
      <c r="E5" s="1429"/>
      <c r="F5" s="1429"/>
      <c r="G5" s="1429"/>
      <c r="H5" s="1429"/>
      <c r="I5" s="1429"/>
      <c r="J5" s="1429"/>
      <c r="K5" s="1429"/>
      <c r="L5" s="1429"/>
      <c r="M5" s="219"/>
      <c r="N5" s="1426" t="s">
        <v>339</v>
      </c>
      <c r="O5" s="1427"/>
      <c r="P5" s="1427"/>
      <c r="Q5" s="1427"/>
      <c r="R5" s="1427"/>
      <c r="S5" s="1427"/>
      <c r="T5" s="1427"/>
      <c r="U5" s="1427"/>
      <c r="V5" s="1427"/>
      <c r="W5" s="1427"/>
      <c r="X5" s="1427"/>
      <c r="Y5" s="1427"/>
      <c r="Z5" s="1427"/>
      <c r="AA5" s="1427"/>
    </row>
    <row r="6" spans="1:29" ht="21" customHeight="1" x14ac:dyDescent="0.35">
      <c r="B6" s="219"/>
      <c r="C6" s="219"/>
      <c r="D6" s="1430"/>
      <c r="E6" s="1430"/>
      <c r="F6" s="1430"/>
      <c r="G6" s="1430"/>
      <c r="H6" s="1430"/>
      <c r="I6" s="1430"/>
      <c r="J6" s="1430"/>
      <c r="K6" s="1430"/>
      <c r="L6" s="1430"/>
      <c r="M6" s="219"/>
      <c r="N6" s="1431">
        <v>44196</v>
      </c>
      <c r="O6" s="1432"/>
      <c r="P6" s="1433">
        <v>44561</v>
      </c>
      <c r="Q6" s="1434"/>
      <c r="R6" s="1433">
        <v>44926</v>
      </c>
      <c r="S6" s="1434"/>
      <c r="T6" s="1436">
        <v>45291</v>
      </c>
      <c r="U6" s="1437"/>
      <c r="V6" s="1424">
        <v>45657</v>
      </c>
      <c r="W6" s="1435"/>
      <c r="X6" s="1424">
        <v>46022</v>
      </c>
      <c r="Y6" s="1435"/>
      <c r="Z6" s="1424">
        <v>46081</v>
      </c>
      <c r="AA6" s="1425"/>
    </row>
    <row r="7" spans="1:29" x14ac:dyDescent="0.35">
      <c r="B7" s="225"/>
      <c r="C7" s="219"/>
      <c r="D7" s="226">
        <v>43830</v>
      </c>
      <c r="E7" s="227">
        <v>44196</v>
      </c>
      <c r="F7" s="228">
        <v>44561</v>
      </c>
      <c r="G7" s="228">
        <v>44926</v>
      </c>
      <c r="H7" s="228">
        <v>45291</v>
      </c>
      <c r="I7" s="228">
        <v>45657</v>
      </c>
      <c r="J7" s="228">
        <v>46022</v>
      </c>
      <c r="K7" s="228">
        <v>46081</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410355</v>
      </c>
      <c r="E9" s="300">
        <v>396745</v>
      </c>
      <c r="F9" s="300">
        <v>402114</v>
      </c>
      <c r="G9" s="254">
        <v>422621</v>
      </c>
      <c r="H9" s="254">
        <v>420976</v>
      </c>
      <c r="I9" s="254">
        <v>423377</v>
      </c>
      <c r="J9" s="276">
        <v>456133</v>
      </c>
      <c r="K9" s="279">
        <v>463883</v>
      </c>
      <c r="L9" s="302"/>
      <c r="M9" s="222"/>
      <c r="N9" s="278">
        <v>-3.3166404698370955E-2</v>
      </c>
      <c r="O9" s="279">
        <v>-13610</v>
      </c>
      <c r="P9" s="280">
        <v>1.3532621709158255E-2</v>
      </c>
      <c r="Q9" s="279">
        <v>5369</v>
      </c>
      <c r="R9" s="280">
        <v>5.0997975698433784E-2</v>
      </c>
      <c r="S9" s="279">
        <v>20507</v>
      </c>
      <c r="T9" s="280">
        <v>-3.8923763845147841E-3</v>
      </c>
      <c r="U9" s="279">
        <v>-1645</v>
      </c>
      <c r="V9" s="280">
        <v>5.7034130211699452E-3</v>
      </c>
      <c r="W9" s="279">
        <v>2401</v>
      </c>
      <c r="X9" s="280">
        <v>7.7368397433020597E-2</v>
      </c>
      <c r="Y9" s="279">
        <v>32756</v>
      </c>
      <c r="Z9" s="280">
        <v>9.5580438012059066E-2</v>
      </c>
      <c r="AA9" s="279">
        <v>40470</v>
      </c>
    </row>
    <row r="10" spans="1:29" x14ac:dyDescent="0.35">
      <c r="B10" s="303" t="s">
        <v>7</v>
      </c>
      <c r="C10" s="219"/>
      <c r="D10" s="253">
        <v>51252</v>
      </c>
      <c r="E10" s="254">
        <v>47953</v>
      </c>
      <c r="F10" s="254">
        <v>48669</v>
      </c>
      <c r="G10" s="254">
        <v>51170</v>
      </c>
      <c r="H10" s="254">
        <v>54128</v>
      </c>
      <c r="I10" s="254">
        <v>57909</v>
      </c>
      <c r="J10" s="254">
        <v>61425</v>
      </c>
      <c r="K10" s="257">
        <v>61626</v>
      </c>
      <c r="M10" s="222"/>
      <c r="N10" s="256">
        <v>-6.4368219776789193E-2</v>
      </c>
      <c r="O10" s="257">
        <v>-3299</v>
      </c>
      <c r="P10" s="258">
        <v>1.4931286885075057E-2</v>
      </c>
      <c r="Q10" s="257">
        <v>716</v>
      </c>
      <c r="R10" s="258">
        <v>5.1387947153218594E-2</v>
      </c>
      <c r="S10" s="257">
        <v>2501</v>
      </c>
      <c r="T10" s="258">
        <v>5.7807308970099669E-2</v>
      </c>
      <c r="U10" s="257">
        <v>2958</v>
      </c>
      <c r="V10" s="258">
        <v>6.9852941176470562E-2</v>
      </c>
      <c r="W10" s="257">
        <v>3781</v>
      </c>
      <c r="X10" s="258">
        <v>6.0715950888462933E-2</v>
      </c>
      <c r="Y10" s="257">
        <v>3516</v>
      </c>
      <c r="Z10" s="258">
        <v>6.4572968490878901E-2</v>
      </c>
      <c r="AA10" s="257">
        <v>3738</v>
      </c>
    </row>
    <row r="11" spans="1:29" x14ac:dyDescent="0.35">
      <c r="B11" s="303" t="s">
        <v>37</v>
      </c>
      <c r="C11" s="219"/>
      <c r="D11" s="253">
        <v>40697</v>
      </c>
      <c r="E11" s="254">
        <v>39355</v>
      </c>
      <c r="F11" s="254">
        <v>41002</v>
      </c>
      <c r="G11" s="254">
        <v>43882</v>
      </c>
      <c r="H11" s="254">
        <v>46871</v>
      </c>
      <c r="I11" s="254">
        <v>51282</v>
      </c>
      <c r="J11" s="254">
        <v>50073</v>
      </c>
      <c r="K11" s="257">
        <v>49598</v>
      </c>
      <c r="M11" s="222"/>
      <c r="N11" s="256">
        <v>-3.2975403592402364E-2</v>
      </c>
      <c r="O11" s="257">
        <v>-1342</v>
      </c>
      <c r="P11" s="258">
        <v>4.1849828484309404E-2</v>
      </c>
      <c r="Q11" s="257">
        <v>1647</v>
      </c>
      <c r="R11" s="258">
        <v>7.024047607433781E-2</v>
      </c>
      <c r="S11" s="257">
        <v>2880</v>
      </c>
      <c r="T11" s="258">
        <v>6.8114488856478639E-2</v>
      </c>
      <c r="U11" s="257">
        <v>2989</v>
      </c>
      <c r="V11" s="258">
        <v>9.4109363999061335E-2</v>
      </c>
      <c r="W11" s="257">
        <v>4411</v>
      </c>
      <c r="X11" s="258">
        <v>-2.3575523575523616E-2</v>
      </c>
      <c r="Y11" s="257">
        <v>-1209</v>
      </c>
      <c r="Z11" s="258">
        <v>-4.0193517174649251E-2</v>
      </c>
      <c r="AA11" s="257">
        <v>-2077</v>
      </c>
    </row>
    <row r="12" spans="1:29" x14ac:dyDescent="0.35">
      <c r="B12" s="303" t="s">
        <v>38</v>
      </c>
      <c r="C12" s="219"/>
      <c r="D12" s="253">
        <v>32479</v>
      </c>
      <c r="E12" s="254">
        <v>32836</v>
      </c>
      <c r="F12" s="254">
        <v>35355</v>
      </c>
      <c r="G12" s="254">
        <v>39461</v>
      </c>
      <c r="H12" s="254">
        <v>43584</v>
      </c>
      <c r="I12" s="254">
        <v>46233</v>
      </c>
      <c r="J12" s="254">
        <v>50646</v>
      </c>
      <c r="K12" s="257">
        <v>50699</v>
      </c>
      <c r="M12" s="222"/>
      <c r="N12" s="256">
        <v>1.0991717725299388E-2</v>
      </c>
      <c r="O12" s="257">
        <v>357</v>
      </c>
      <c r="P12" s="258">
        <v>7.6714581556827977E-2</v>
      </c>
      <c r="Q12" s="257">
        <v>2519</v>
      </c>
      <c r="R12" s="258">
        <v>0.11613633149483804</v>
      </c>
      <c r="S12" s="257">
        <v>4106</v>
      </c>
      <c r="T12" s="258">
        <v>0.10448290717417197</v>
      </c>
      <c r="U12" s="257">
        <v>4123</v>
      </c>
      <c r="V12" s="258">
        <v>6.0779185022026505E-2</v>
      </c>
      <c r="W12" s="257">
        <v>2649</v>
      </c>
      <c r="X12" s="258">
        <v>9.5451301018752766E-2</v>
      </c>
      <c r="Y12" s="257">
        <v>4413</v>
      </c>
      <c r="Z12" s="258">
        <v>9.0113528855250813E-2</v>
      </c>
      <c r="AA12" s="257">
        <v>4191</v>
      </c>
    </row>
    <row r="13" spans="1:29" x14ac:dyDescent="0.35">
      <c r="B13" s="303" t="s">
        <v>6</v>
      </c>
      <c r="C13" s="219"/>
      <c r="D13" s="253">
        <v>53168</v>
      </c>
      <c r="E13" s="254">
        <v>54714</v>
      </c>
      <c r="F13" s="254">
        <v>58012</v>
      </c>
      <c r="G13" s="254">
        <v>57712</v>
      </c>
      <c r="H13" s="254">
        <v>63120</v>
      </c>
      <c r="I13" s="254">
        <v>75761</v>
      </c>
      <c r="J13" s="254">
        <v>79243</v>
      </c>
      <c r="K13" s="257">
        <v>82362</v>
      </c>
      <c r="L13" s="304"/>
      <c r="M13" s="219"/>
      <c r="N13" s="256">
        <v>2.907764068612706E-2</v>
      </c>
      <c r="O13" s="257">
        <v>1546</v>
      </c>
      <c r="P13" s="258">
        <v>6.0277077164893722E-2</v>
      </c>
      <c r="Q13" s="257">
        <v>3298</v>
      </c>
      <c r="R13" s="258">
        <v>-5.1713438598910422E-3</v>
      </c>
      <c r="S13" s="257">
        <v>-300</v>
      </c>
      <c r="T13" s="258">
        <v>9.3706681452730756E-2</v>
      </c>
      <c r="U13" s="257">
        <v>5408</v>
      </c>
      <c r="V13" s="258">
        <v>0.20026932826362476</v>
      </c>
      <c r="W13" s="257">
        <v>12641</v>
      </c>
      <c r="X13" s="258">
        <v>4.5960322593418867E-2</v>
      </c>
      <c r="Y13" s="257">
        <v>3482</v>
      </c>
      <c r="Z13" s="258">
        <v>8.1050572932390041E-2</v>
      </c>
      <c r="AA13" s="257">
        <v>6175</v>
      </c>
      <c r="AC13" s="224"/>
    </row>
    <row r="14" spans="1:29" x14ac:dyDescent="0.35">
      <c r="B14" s="303" t="s">
        <v>5</v>
      </c>
      <c r="C14" s="219"/>
      <c r="D14" s="253">
        <v>25483</v>
      </c>
      <c r="E14" s="254">
        <v>25356</v>
      </c>
      <c r="F14" s="254">
        <v>23258</v>
      </c>
      <c r="G14" s="254">
        <v>23164</v>
      </c>
      <c r="H14" s="254">
        <v>23876</v>
      </c>
      <c r="I14" s="254">
        <v>23556</v>
      </c>
      <c r="J14" s="254">
        <v>23795</v>
      </c>
      <c r="K14" s="257">
        <v>22868</v>
      </c>
      <c r="L14" s="304"/>
      <c r="M14" s="219"/>
      <c r="N14" s="256">
        <v>-4.9837146332849525E-3</v>
      </c>
      <c r="O14" s="257">
        <v>-127</v>
      </c>
      <c r="P14" s="258">
        <v>-8.274175737498024E-2</v>
      </c>
      <c r="Q14" s="257">
        <v>-2098</v>
      </c>
      <c r="R14" s="258">
        <v>-4.0416200877118058E-3</v>
      </c>
      <c r="S14" s="257">
        <v>-94</v>
      </c>
      <c r="T14" s="258">
        <v>3.0737351061992824E-2</v>
      </c>
      <c r="U14" s="257">
        <v>712</v>
      </c>
      <c r="V14" s="258">
        <v>-1.34025799966494E-2</v>
      </c>
      <c r="W14" s="257">
        <v>-320</v>
      </c>
      <c r="X14" s="258">
        <v>1.0146034980472063E-2</v>
      </c>
      <c r="Y14" s="257">
        <v>239</v>
      </c>
      <c r="Z14" s="258">
        <v>-1.4225364255539219E-2</v>
      </c>
      <c r="AA14" s="257">
        <v>-330</v>
      </c>
      <c r="AC14" s="224"/>
    </row>
    <row r="15" spans="1:29" x14ac:dyDescent="0.35">
      <c r="B15" s="303" t="s">
        <v>4</v>
      </c>
      <c r="C15" s="219"/>
      <c r="D15" s="253">
        <v>146192</v>
      </c>
      <c r="E15" s="254">
        <v>140933</v>
      </c>
      <c r="F15" s="254">
        <v>142154</v>
      </c>
      <c r="G15" s="254">
        <v>146929</v>
      </c>
      <c r="H15" s="254">
        <v>156550</v>
      </c>
      <c r="I15" s="254">
        <v>160725</v>
      </c>
      <c r="J15" s="254">
        <v>162682</v>
      </c>
      <c r="K15" s="257">
        <v>160600</v>
      </c>
      <c r="L15" s="304"/>
      <c r="M15" s="219"/>
      <c r="N15" s="256">
        <v>-3.5973240669804118E-2</v>
      </c>
      <c r="O15" s="257">
        <v>-5259</v>
      </c>
      <c r="P15" s="258">
        <v>8.6636912575479563E-3</v>
      </c>
      <c r="Q15" s="257">
        <v>1221</v>
      </c>
      <c r="R15" s="258">
        <v>3.3590331612195268E-2</v>
      </c>
      <c r="S15" s="257">
        <v>4775</v>
      </c>
      <c r="T15" s="258">
        <v>6.5480606279223252E-2</v>
      </c>
      <c r="U15" s="257">
        <v>9621</v>
      </c>
      <c r="V15" s="258">
        <v>2.666879591184923E-2</v>
      </c>
      <c r="W15" s="257">
        <v>4175</v>
      </c>
      <c r="X15" s="258">
        <v>1.2176077150412246E-2</v>
      </c>
      <c r="Y15" s="257">
        <v>1957</v>
      </c>
      <c r="Z15" s="258">
        <v>1.2343985735838725E-3</v>
      </c>
      <c r="AA15" s="257">
        <v>198</v>
      </c>
      <c r="AC15" s="224"/>
    </row>
    <row r="16" spans="1:29" x14ac:dyDescent="0.35">
      <c r="B16" s="303" t="s">
        <v>40</v>
      </c>
      <c r="C16" s="219"/>
      <c r="D16" s="253">
        <v>89837</v>
      </c>
      <c r="E16" s="254">
        <v>84968</v>
      </c>
      <c r="F16" s="254">
        <v>87354</v>
      </c>
      <c r="G16" s="254">
        <v>89947</v>
      </c>
      <c r="H16" s="254">
        <v>94676</v>
      </c>
      <c r="I16" s="254">
        <v>98880</v>
      </c>
      <c r="J16" s="254">
        <v>104062</v>
      </c>
      <c r="K16" s="257">
        <v>103777</v>
      </c>
      <c r="M16" s="222"/>
      <c r="N16" s="256">
        <v>-5.4198158887763359E-2</v>
      </c>
      <c r="O16" s="257">
        <v>-4869</v>
      </c>
      <c r="P16" s="258">
        <v>2.8081159966104829E-2</v>
      </c>
      <c r="Q16" s="257">
        <v>2386</v>
      </c>
      <c r="R16" s="258">
        <v>2.9683815280353576E-2</v>
      </c>
      <c r="S16" s="257">
        <v>2593</v>
      </c>
      <c r="T16" s="258">
        <v>5.2575405516581908E-2</v>
      </c>
      <c r="U16" s="257">
        <v>4729</v>
      </c>
      <c r="V16" s="258">
        <v>4.4404072837889164E-2</v>
      </c>
      <c r="W16" s="257">
        <v>4204</v>
      </c>
      <c r="X16" s="258">
        <v>5.2406957928802678E-2</v>
      </c>
      <c r="Y16" s="257">
        <v>5182</v>
      </c>
      <c r="Z16" s="258">
        <v>3.1252484299228778E-2</v>
      </c>
      <c r="AA16" s="257">
        <v>3145</v>
      </c>
      <c r="AC16" s="224"/>
    </row>
    <row r="17" spans="2:31" x14ac:dyDescent="0.35">
      <c r="B17" s="303" t="s">
        <v>41</v>
      </c>
      <c r="C17" s="219"/>
      <c r="D17" s="253">
        <v>334206</v>
      </c>
      <c r="E17" s="254">
        <v>321411</v>
      </c>
      <c r="F17" s="254">
        <v>337967</v>
      </c>
      <c r="G17" s="254">
        <v>354754</v>
      </c>
      <c r="H17" s="254">
        <v>352939</v>
      </c>
      <c r="I17" s="254">
        <v>382242</v>
      </c>
      <c r="J17" s="254">
        <v>419673</v>
      </c>
      <c r="K17" s="257">
        <v>420846</v>
      </c>
      <c r="M17" s="222"/>
      <c r="N17" s="256">
        <v>-3.828477047090717E-2</v>
      </c>
      <c r="O17" s="257">
        <v>-12795</v>
      </c>
      <c r="P17" s="258">
        <v>5.1510371455861792E-2</v>
      </c>
      <c r="Q17" s="257">
        <v>16556</v>
      </c>
      <c r="R17" s="258">
        <v>4.9670529962984489E-2</v>
      </c>
      <c r="S17" s="257">
        <v>16787</v>
      </c>
      <c r="T17" s="258">
        <v>-5.1162213815770796E-3</v>
      </c>
      <c r="U17" s="257">
        <v>-1815</v>
      </c>
      <c r="V17" s="258">
        <v>8.3025678658351643E-2</v>
      </c>
      <c r="W17" s="257">
        <v>29303</v>
      </c>
      <c r="X17" s="258">
        <v>9.7924874817523877E-2</v>
      </c>
      <c r="Y17" s="257">
        <v>37431</v>
      </c>
      <c r="Z17" s="258">
        <v>8.8582514226590803E-2</v>
      </c>
      <c r="AA17" s="257">
        <v>34246</v>
      </c>
      <c r="AC17" s="224"/>
    </row>
    <row r="18" spans="2:31" x14ac:dyDescent="0.35">
      <c r="B18" s="303" t="s">
        <v>3</v>
      </c>
      <c r="C18" s="219"/>
      <c r="D18" s="253">
        <v>144556</v>
      </c>
      <c r="E18" s="254">
        <v>155768</v>
      </c>
      <c r="F18" s="254">
        <v>166723</v>
      </c>
      <c r="G18" s="254">
        <v>185933</v>
      </c>
      <c r="H18" s="254">
        <v>205653</v>
      </c>
      <c r="I18" s="254">
        <v>218328</v>
      </c>
      <c r="J18" s="254">
        <v>236730</v>
      </c>
      <c r="K18" s="257">
        <v>239044</v>
      </c>
      <c r="M18" s="222"/>
      <c r="N18" s="256">
        <v>7.7561637012645512E-2</v>
      </c>
      <c r="O18" s="257">
        <v>11212</v>
      </c>
      <c r="P18" s="258">
        <v>7.0328950747265084E-2</v>
      </c>
      <c r="Q18" s="257">
        <v>10955</v>
      </c>
      <c r="R18" s="258">
        <v>0.11522105528331417</v>
      </c>
      <c r="S18" s="257">
        <v>19210</v>
      </c>
      <c r="T18" s="258">
        <v>0.10605970968036882</v>
      </c>
      <c r="U18" s="257">
        <v>19720</v>
      </c>
      <c r="V18" s="258">
        <v>6.1632944814809409E-2</v>
      </c>
      <c r="W18" s="257">
        <v>12675</v>
      </c>
      <c r="X18" s="258">
        <v>8.4286028360998078E-2</v>
      </c>
      <c r="Y18" s="257">
        <v>18402</v>
      </c>
      <c r="Z18" s="258">
        <v>8.9018878927035416E-2</v>
      </c>
      <c r="AA18" s="257">
        <v>19540</v>
      </c>
      <c r="AC18" s="224"/>
    </row>
    <row r="19" spans="2:31" x14ac:dyDescent="0.35">
      <c r="B19" s="303" t="s">
        <v>2</v>
      </c>
      <c r="C19" s="219"/>
      <c r="D19" s="253">
        <v>56883</v>
      </c>
      <c r="E19" s="254">
        <v>52977</v>
      </c>
      <c r="F19" s="254">
        <v>54286</v>
      </c>
      <c r="G19" s="254">
        <v>56834</v>
      </c>
      <c r="H19" s="254">
        <v>58876</v>
      </c>
      <c r="I19" s="254">
        <v>59450</v>
      </c>
      <c r="J19" s="254">
        <v>62130</v>
      </c>
      <c r="K19" s="257">
        <v>61714</v>
      </c>
      <c r="M19" s="222"/>
      <c r="N19" s="256">
        <v>-6.8667264384789872E-2</v>
      </c>
      <c r="O19" s="257">
        <v>-3906</v>
      </c>
      <c r="P19" s="258">
        <v>2.4708835909923232E-2</v>
      </c>
      <c r="Q19" s="257">
        <v>1309</v>
      </c>
      <c r="R19" s="258">
        <v>4.6936595070552256E-2</v>
      </c>
      <c r="S19" s="257">
        <v>2548</v>
      </c>
      <c r="T19" s="258">
        <v>3.5929197311468597E-2</v>
      </c>
      <c r="U19" s="257">
        <v>2042</v>
      </c>
      <c r="V19" s="258">
        <v>9.7493036211699913E-3</v>
      </c>
      <c r="W19" s="257">
        <v>574</v>
      </c>
      <c r="X19" s="258">
        <v>4.5079899074852881E-2</v>
      </c>
      <c r="Y19" s="257">
        <v>2680</v>
      </c>
      <c r="Z19" s="258">
        <v>3.5191894793344058E-2</v>
      </c>
      <c r="AA19" s="257">
        <v>2098</v>
      </c>
      <c r="AC19" s="224"/>
    </row>
    <row r="20" spans="2:31" x14ac:dyDescent="0.35">
      <c r="B20" s="303" t="s">
        <v>35</v>
      </c>
      <c r="C20" s="219"/>
      <c r="D20" s="253">
        <v>80673</v>
      </c>
      <c r="E20" s="254">
        <v>77385</v>
      </c>
      <c r="F20" s="254">
        <v>77804</v>
      </c>
      <c r="G20" s="254">
        <v>79633</v>
      </c>
      <c r="H20" s="254">
        <v>83919</v>
      </c>
      <c r="I20" s="254">
        <v>85251</v>
      </c>
      <c r="J20" s="254">
        <v>100525</v>
      </c>
      <c r="K20" s="257">
        <v>98981</v>
      </c>
      <c r="M20" s="222"/>
      <c r="N20" s="256">
        <v>-4.0757130638503614E-2</v>
      </c>
      <c r="O20" s="257">
        <v>-3288</v>
      </c>
      <c r="P20" s="258">
        <v>5.414486011500852E-3</v>
      </c>
      <c r="Q20" s="257">
        <v>419</v>
      </c>
      <c r="R20" s="258">
        <v>2.3507788802632268E-2</v>
      </c>
      <c r="S20" s="257">
        <v>1829</v>
      </c>
      <c r="T20" s="258">
        <v>5.3821908002963603E-2</v>
      </c>
      <c r="U20" s="257">
        <v>4286</v>
      </c>
      <c r="V20" s="258">
        <v>1.5872448432416864E-2</v>
      </c>
      <c r="W20" s="257">
        <v>1332</v>
      </c>
      <c r="X20" s="258">
        <v>0.17916505378236036</v>
      </c>
      <c r="Y20" s="257">
        <v>15274</v>
      </c>
      <c r="Z20" s="258">
        <v>0.16080873471015256</v>
      </c>
      <c r="AA20" s="257">
        <v>13712</v>
      </c>
      <c r="AC20" s="224"/>
    </row>
    <row r="21" spans="2:31" x14ac:dyDescent="0.35">
      <c r="B21" s="303" t="s">
        <v>42</v>
      </c>
      <c r="C21" s="219"/>
      <c r="D21" s="253">
        <v>228990</v>
      </c>
      <c r="E21" s="254">
        <v>223671</v>
      </c>
      <c r="F21" s="254">
        <v>216089</v>
      </c>
      <c r="G21" s="254">
        <v>224953</v>
      </c>
      <c r="H21" s="254">
        <v>237216</v>
      </c>
      <c r="I21" s="254">
        <v>256424</v>
      </c>
      <c r="J21" s="254">
        <v>277807</v>
      </c>
      <c r="K21" s="257">
        <v>278856</v>
      </c>
      <c r="M21" s="222"/>
      <c r="N21" s="256">
        <v>-2.3228088562819327E-2</v>
      </c>
      <c r="O21" s="257">
        <v>-5319</v>
      </c>
      <c r="P21" s="258">
        <v>-3.3898001976116698E-2</v>
      </c>
      <c r="Q21" s="257">
        <v>-7582</v>
      </c>
      <c r="R21" s="258">
        <v>4.1020135222061382E-2</v>
      </c>
      <c r="S21" s="257">
        <v>8864</v>
      </c>
      <c r="T21" s="258">
        <v>5.4513609509541983E-2</v>
      </c>
      <c r="U21" s="257">
        <v>12263</v>
      </c>
      <c r="V21" s="258">
        <v>8.0972615675165338E-2</v>
      </c>
      <c r="W21" s="257">
        <v>19208</v>
      </c>
      <c r="X21" s="258">
        <v>8.3389230337253872E-2</v>
      </c>
      <c r="Y21" s="257">
        <v>21383</v>
      </c>
      <c r="Z21" s="258">
        <v>6.2361183601473691E-2</v>
      </c>
      <c r="AA21" s="257">
        <v>16369</v>
      </c>
      <c r="AC21" s="224"/>
    </row>
    <row r="22" spans="2:31" x14ac:dyDescent="0.35">
      <c r="B22" s="303" t="s">
        <v>43</v>
      </c>
      <c r="C22" s="219"/>
      <c r="D22" s="253">
        <v>53719</v>
      </c>
      <c r="E22" s="254">
        <v>52094</v>
      </c>
      <c r="F22" s="254">
        <v>54205</v>
      </c>
      <c r="G22" s="254">
        <v>55440</v>
      </c>
      <c r="H22" s="254">
        <v>62760</v>
      </c>
      <c r="I22" s="254">
        <v>66811</v>
      </c>
      <c r="J22" s="254">
        <v>74588</v>
      </c>
      <c r="K22" s="257">
        <v>74124</v>
      </c>
      <c r="M22" s="222"/>
      <c r="N22" s="256">
        <v>-3.0250004653846863E-2</v>
      </c>
      <c r="O22" s="257">
        <v>-1625</v>
      </c>
      <c r="P22" s="258">
        <v>4.0522900909893744E-2</v>
      </c>
      <c r="Q22" s="257">
        <v>2111</v>
      </c>
      <c r="R22" s="258">
        <v>2.2783876026196914E-2</v>
      </c>
      <c r="S22" s="257">
        <v>1235</v>
      </c>
      <c r="T22" s="258">
        <v>0.13203463203463195</v>
      </c>
      <c r="U22" s="257">
        <v>7320</v>
      </c>
      <c r="V22" s="258">
        <v>6.4547482472912643E-2</v>
      </c>
      <c r="W22" s="257">
        <v>4051</v>
      </c>
      <c r="X22" s="258">
        <v>0.11640298753199319</v>
      </c>
      <c r="Y22" s="257">
        <v>7777</v>
      </c>
      <c r="Z22" s="258">
        <v>9.8735603219542556E-2</v>
      </c>
      <c r="AA22" s="257">
        <v>6661</v>
      </c>
      <c r="AC22" s="224"/>
    </row>
    <row r="23" spans="2:31" x14ac:dyDescent="0.35">
      <c r="B23" s="303" t="s">
        <v>44</v>
      </c>
      <c r="C23" s="219"/>
      <c r="D23" s="253">
        <v>20052</v>
      </c>
      <c r="E23" s="254">
        <v>19700</v>
      </c>
      <c r="F23" s="254">
        <v>20426</v>
      </c>
      <c r="G23" s="254">
        <v>21291</v>
      </c>
      <c r="H23" s="254">
        <v>22108</v>
      </c>
      <c r="I23" s="254">
        <v>21514</v>
      </c>
      <c r="J23" s="254">
        <v>24200</v>
      </c>
      <c r="K23" s="257">
        <v>23909</v>
      </c>
      <c r="L23" s="304"/>
      <c r="M23" s="219"/>
      <c r="N23" s="256">
        <v>-1.7554358667464576E-2</v>
      </c>
      <c r="O23" s="257">
        <v>-352</v>
      </c>
      <c r="P23" s="258">
        <v>3.6852791878172697E-2</v>
      </c>
      <c r="Q23" s="257">
        <v>726</v>
      </c>
      <c r="R23" s="258">
        <v>4.2347987858611491E-2</v>
      </c>
      <c r="S23" s="257">
        <v>865</v>
      </c>
      <c r="T23" s="258">
        <v>3.8373021464468637E-2</v>
      </c>
      <c r="U23" s="257">
        <v>817</v>
      </c>
      <c r="V23" s="258">
        <v>-2.6868102044508735E-2</v>
      </c>
      <c r="W23" s="257">
        <v>-594</v>
      </c>
      <c r="X23" s="258">
        <v>0.12484893557683363</v>
      </c>
      <c r="Y23" s="257">
        <v>2686</v>
      </c>
      <c r="Z23" s="258">
        <v>0.14129552723280359</v>
      </c>
      <c r="AA23" s="257">
        <v>2960</v>
      </c>
      <c r="AC23" s="224"/>
    </row>
    <row r="24" spans="2:31" x14ac:dyDescent="0.35">
      <c r="B24" s="303" t="s">
        <v>45</v>
      </c>
      <c r="C24" s="219"/>
      <c r="D24" s="253">
        <v>106366</v>
      </c>
      <c r="E24" s="254">
        <v>105906</v>
      </c>
      <c r="F24" s="254">
        <v>107110</v>
      </c>
      <c r="G24" s="254">
        <v>108983</v>
      </c>
      <c r="H24" s="254">
        <v>114252</v>
      </c>
      <c r="I24" s="254">
        <v>117575</v>
      </c>
      <c r="J24" s="254">
        <v>121716</v>
      </c>
      <c r="K24" s="257">
        <v>120741</v>
      </c>
      <c r="L24" s="304"/>
      <c r="M24" s="219"/>
      <c r="N24" s="256">
        <v>-4.3246902205591464E-3</v>
      </c>
      <c r="O24" s="257">
        <v>-460</v>
      </c>
      <c r="P24" s="258">
        <v>1.1368572130002086E-2</v>
      </c>
      <c r="Q24" s="257">
        <v>1204</v>
      </c>
      <c r="R24" s="258">
        <v>1.7486695920082118E-2</v>
      </c>
      <c r="S24" s="257">
        <v>1873</v>
      </c>
      <c r="T24" s="258">
        <v>4.8346989897506853E-2</v>
      </c>
      <c r="U24" s="257">
        <v>5269</v>
      </c>
      <c r="V24" s="258">
        <v>2.90848300248574E-2</v>
      </c>
      <c r="W24" s="257">
        <v>3323</v>
      </c>
      <c r="X24" s="258">
        <v>3.5220072294280147E-2</v>
      </c>
      <c r="Y24" s="257">
        <v>4141</v>
      </c>
      <c r="Z24" s="258">
        <v>2.4392106290193949E-2</v>
      </c>
      <c r="AA24" s="257">
        <v>2875</v>
      </c>
      <c r="AC24" s="224"/>
    </row>
    <row r="25" spans="2:31" x14ac:dyDescent="0.35">
      <c r="B25" s="303" t="s">
        <v>46</v>
      </c>
      <c r="C25" s="219"/>
      <c r="D25" s="253">
        <v>15375</v>
      </c>
      <c r="E25" s="254">
        <v>14687</v>
      </c>
      <c r="F25" s="254">
        <v>15454</v>
      </c>
      <c r="G25" s="254">
        <v>14358</v>
      </c>
      <c r="H25" s="254">
        <v>14631</v>
      </c>
      <c r="I25" s="254">
        <v>14722</v>
      </c>
      <c r="J25" s="254">
        <v>14974</v>
      </c>
      <c r="K25" s="257">
        <v>15061</v>
      </c>
      <c r="M25" s="222"/>
      <c r="N25" s="256">
        <v>-4.4747967479674799E-2</v>
      </c>
      <c r="O25" s="257">
        <v>-688</v>
      </c>
      <c r="P25" s="258">
        <v>5.2223054401852043E-2</v>
      </c>
      <c r="Q25" s="257">
        <v>767</v>
      </c>
      <c r="R25" s="258">
        <v>-7.0920150122945502E-2</v>
      </c>
      <c r="S25" s="257">
        <v>-1096</v>
      </c>
      <c r="T25" s="258">
        <v>1.901379022147931E-2</v>
      </c>
      <c r="U25" s="257">
        <v>273</v>
      </c>
      <c r="V25" s="258">
        <v>6.2196705625041648E-3</v>
      </c>
      <c r="W25" s="257">
        <v>91</v>
      </c>
      <c r="X25" s="258">
        <v>1.7117239505501924E-2</v>
      </c>
      <c r="Y25" s="257">
        <v>252</v>
      </c>
      <c r="Z25" s="258">
        <v>1.5782019289134697E-2</v>
      </c>
      <c r="AA25" s="257">
        <v>234</v>
      </c>
      <c r="AC25" s="224"/>
    </row>
    <row r="26" spans="2:31" x14ac:dyDescent="0.35">
      <c r="B26" s="305" t="s">
        <v>1</v>
      </c>
      <c r="C26" s="219"/>
      <c r="D26" s="260">
        <v>4461</v>
      </c>
      <c r="E26" s="261">
        <v>4491</v>
      </c>
      <c r="F26" s="261">
        <v>4622</v>
      </c>
      <c r="G26" s="261">
        <v>4953</v>
      </c>
      <c r="H26" s="261">
        <v>5237</v>
      </c>
      <c r="I26" s="261">
        <v>5608</v>
      </c>
      <c r="J26" s="261">
        <v>5913</v>
      </c>
      <c r="K26" s="265">
        <v>5889</v>
      </c>
      <c r="M26" s="222"/>
      <c r="N26" s="264">
        <v>6.7249495628782796E-3</v>
      </c>
      <c r="O26" s="265">
        <v>30</v>
      </c>
      <c r="P26" s="266">
        <v>2.9169450011133469E-2</v>
      </c>
      <c r="Q26" s="265">
        <v>131</v>
      </c>
      <c r="R26" s="266">
        <v>7.1614019904803206E-2</v>
      </c>
      <c r="S26" s="265">
        <v>331</v>
      </c>
      <c r="T26" s="266">
        <v>5.7338986472844633E-2</v>
      </c>
      <c r="U26" s="265">
        <v>284</v>
      </c>
      <c r="V26" s="266">
        <v>7.0842085163261403E-2</v>
      </c>
      <c r="W26" s="265">
        <v>371</v>
      </c>
      <c r="X26" s="266">
        <v>5.4386590584878824E-2</v>
      </c>
      <c r="Y26" s="265">
        <v>305</v>
      </c>
      <c r="Z26" s="266">
        <v>3.7526427061310708E-2</v>
      </c>
      <c r="AA26" s="265">
        <v>213</v>
      </c>
      <c r="AC26" s="224"/>
      <c r="AD26" s="224"/>
      <c r="AE26" s="286"/>
    </row>
    <row r="27" spans="2:31" x14ac:dyDescent="0.35">
      <c r="B27" s="235" t="s">
        <v>0</v>
      </c>
      <c r="C27" s="219"/>
      <c r="D27" s="1222">
        <v>1894744</v>
      </c>
      <c r="E27" s="306">
        <v>1850950</v>
      </c>
      <c r="F27" s="307">
        <v>1892604</v>
      </c>
      <c r="G27" s="306">
        <v>1982018</v>
      </c>
      <c r="H27" s="307">
        <v>2061372</v>
      </c>
      <c r="I27" s="306">
        <v>2165648</v>
      </c>
      <c r="J27" s="306">
        <v>2326315</v>
      </c>
      <c r="K27" s="1345">
        <f>SUM(K9:K26)</f>
        <v>2334578</v>
      </c>
      <c r="L27" s="308"/>
      <c r="M27" s="222"/>
      <c r="N27" s="240">
        <f>E27/D27-1</f>
        <v>-2.3113412682663204E-2</v>
      </c>
      <c r="O27" s="241">
        <f>E27-D27</f>
        <v>-43794</v>
      </c>
      <c r="P27" s="242">
        <f>F27/E27-1</f>
        <v>2.250411950619946E-2</v>
      </c>
      <c r="Q27" s="243">
        <f>F27-E27</f>
        <v>41654</v>
      </c>
      <c r="R27" s="242">
        <f t="shared" ref="R27" si="0">G27/F27-1</f>
        <v>4.7243903109155383E-2</v>
      </c>
      <c r="S27" s="237">
        <f t="shared" ref="S27" si="1">G27-F27</f>
        <v>89414</v>
      </c>
      <c r="T27" s="242">
        <f>H27/G27-1</f>
        <v>4.003697241901949E-2</v>
      </c>
      <c r="U27" s="243">
        <f>H27-G27</f>
        <v>79354</v>
      </c>
      <c r="V27" s="309">
        <f t="shared" ref="V27" si="2">I27/H27-1</f>
        <v>5.0585726399698938E-2</v>
      </c>
      <c r="W27" s="237">
        <f t="shared" ref="W27" si="3">I27-H27</f>
        <v>104276</v>
      </c>
      <c r="X27" s="242">
        <v>7.4188880187362027E-2</v>
      </c>
      <c r="Y27" s="243">
        <v>160667</v>
      </c>
      <c r="Z27" s="242">
        <v>7.0828746514017382E-2</v>
      </c>
      <c r="AA27" s="243">
        <v>154418</v>
      </c>
    </row>
    <row r="28" spans="2:31" x14ac:dyDescent="0.35">
      <c r="D28" s="296"/>
      <c r="F28" s="296"/>
      <c r="H28" s="296"/>
      <c r="I28" s="296"/>
      <c r="L28" s="296"/>
    </row>
  </sheetData>
  <mergeCells count="10">
    <mergeCell ref="Z6:AA6"/>
    <mergeCell ref="N5:AA5"/>
    <mergeCell ref="B3:X3"/>
    <mergeCell ref="D5:L6"/>
    <mergeCell ref="N6:O6"/>
    <mergeCell ref="P6:Q6"/>
    <mergeCell ref="X6:Y6"/>
    <mergeCell ref="R6:S6"/>
    <mergeCell ref="T6:U6"/>
    <mergeCell ref="V6:W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EVO_sol!D9:J9</xm:f>
              <xm:sqref>L9</xm:sqref>
            </x14:sparkline>
            <x14:sparkline>
              <xm:f>EVO_sol!D10:J10</xm:f>
              <xm:sqref>L10</xm:sqref>
            </x14:sparkline>
            <x14:sparkline>
              <xm:f>EVO_sol!D11:J11</xm:f>
              <xm:sqref>L11</xm:sqref>
            </x14:sparkline>
            <x14:sparkline>
              <xm:f>EVO_sol!D12:J12</xm:f>
              <xm:sqref>L12</xm:sqref>
            </x14:sparkline>
            <x14:sparkline>
              <xm:f>EVO_sol!D13:J13</xm:f>
              <xm:sqref>L13</xm:sqref>
            </x14:sparkline>
            <x14:sparkline>
              <xm:f>EVO_sol!D14:J14</xm:f>
              <xm:sqref>L14</xm:sqref>
            </x14:sparkline>
            <x14:sparkline>
              <xm:f>EVO_sol!D15:J15</xm:f>
              <xm:sqref>L15</xm:sqref>
            </x14:sparkline>
            <x14:sparkline>
              <xm:f>EVO_sol!D16:J16</xm:f>
              <xm:sqref>L16</xm:sqref>
            </x14:sparkline>
            <x14:sparkline>
              <xm:f>EVO_sol!D17:J17</xm:f>
              <xm:sqref>L17</xm:sqref>
            </x14:sparkline>
            <x14:sparkline>
              <xm:f>EVO_sol!D18:J18</xm:f>
              <xm:sqref>L18</xm:sqref>
            </x14:sparkline>
            <x14:sparkline>
              <xm:f>EVO_sol!D19:J19</xm:f>
              <xm:sqref>L19</xm:sqref>
            </x14:sparkline>
            <x14:sparkline>
              <xm:f>EVO_sol!D20:J20</xm:f>
              <xm:sqref>L20</xm:sqref>
            </x14:sparkline>
            <x14:sparkline>
              <xm:f>EVO_sol!D21:J21</xm:f>
              <xm:sqref>L21</xm:sqref>
            </x14:sparkline>
            <x14:sparkline>
              <xm:f>EVO_sol!D22:J22</xm:f>
              <xm:sqref>L22</xm:sqref>
            </x14:sparkline>
            <x14:sparkline>
              <xm:f>EVO_sol!D23:J23</xm:f>
              <xm:sqref>L23</xm:sqref>
            </x14:sparkline>
            <x14:sparkline>
              <xm:f>EVO_sol!D24:J24</xm:f>
              <xm:sqref>L24</xm:sqref>
            </x14:sparkline>
            <x14:sparkline>
              <xm:f>EVO_sol!D25:J25</xm:f>
              <xm:sqref>L25</xm:sqref>
            </x14:sparkline>
            <x14:sparkline>
              <xm:f>EVO_sol!D26:J26</xm:f>
              <xm:sqref>L26</xm:sqref>
            </x14:sparkline>
            <x14:sparkline>
              <xm:f>EVO_sol!D27:J27</xm:f>
              <xm:sqref>L27</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11" zoomScale="84" zoomScaleNormal="84" workbookViewId="0">
      <selection activeCell="AK38" sqref="AK38"/>
    </sheetView>
  </sheetViews>
  <sheetFormatPr baseColWidth="10" defaultColWidth="11.453125" defaultRowHeight="15.5" x14ac:dyDescent="0.25"/>
  <cols>
    <col min="1" max="1" width="1.1796875" style="339" customWidth="1"/>
    <col min="2" max="2" width="28.7265625" style="339" customWidth="1"/>
    <col min="3" max="3" width="0.54296875" style="339" customWidth="1"/>
    <col min="4" max="4" width="11.81640625" style="339" customWidth="1"/>
    <col min="5" max="5" width="7.7265625" style="339" customWidth="1"/>
    <col min="6" max="6" width="0.453125" style="339" customWidth="1"/>
    <col min="7" max="7" width="12.453125" style="339" customWidth="1"/>
    <col min="8" max="8" width="6.26953125" style="339" customWidth="1"/>
    <col min="9" max="9" width="0.453125" style="339" customWidth="1"/>
    <col min="10" max="10" width="10.81640625" style="339" customWidth="1"/>
    <col min="11" max="11" width="6.26953125" style="339" customWidth="1"/>
    <col min="12" max="12" width="0.453125" style="339" customWidth="1"/>
    <col min="13" max="13" width="11.81640625" style="339" customWidth="1"/>
    <col min="14" max="14" width="6.26953125" style="339" customWidth="1"/>
    <col min="15" max="15" width="0.7265625" style="442" customWidth="1"/>
    <col min="16" max="16" width="10.1796875" style="339" bestFit="1" customWidth="1"/>
    <col min="17" max="17" width="8.54296875" style="339" customWidth="1"/>
    <col min="18" max="18" width="0.453125" style="339" customWidth="1"/>
    <col min="19" max="19" width="8.453125" style="339" bestFit="1" customWidth="1"/>
    <col min="20" max="20" width="7.81640625" style="339" bestFit="1" customWidth="1"/>
    <col min="21" max="21" width="0.453125" style="339" customWidth="1"/>
    <col min="22" max="22" width="8.453125" style="339" bestFit="1" customWidth="1"/>
    <col min="23" max="23" width="7.7265625" style="339" bestFit="1" customWidth="1"/>
    <col min="24" max="24" width="0.453125" style="339" customWidth="1"/>
    <col min="25" max="25" width="8.453125" style="339" bestFit="1" customWidth="1"/>
    <col min="26" max="26" width="7.7265625" style="337" bestFit="1" customWidth="1"/>
    <col min="27" max="27" width="11.453125" style="337"/>
    <col min="28" max="30" width="2.453125" style="337" bestFit="1" customWidth="1"/>
    <col min="31" max="31" width="13" style="337" bestFit="1" customWidth="1"/>
    <col min="32" max="32" width="3.453125" style="337" bestFit="1" customWidth="1"/>
    <col min="33" max="33" width="3.81640625" style="337" customWidth="1"/>
    <col min="34" max="36" width="2.453125" style="337" bestFit="1" customWidth="1"/>
    <col min="37" max="37" width="8.453125" style="337" bestFit="1" customWidth="1"/>
    <col min="38" max="38" width="3.453125" style="337" bestFit="1" customWidth="1"/>
    <col min="39" max="39" width="3.54296875" style="337" customWidth="1"/>
    <col min="40" max="42" width="2.453125" style="337" bestFit="1" customWidth="1"/>
    <col min="43" max="43" width="8.453125" style="337" bestFit="1" customWidth="1"/>
    <col min="44" max="44" width="4.1796875" style="337" bestFit="1" customWidth="1"/>
    <col min="45" max="45" width="3.26953125" style="337" customWidth="1"/>
    <col min="46" max="46" width="4.26953125" style="337" bestFit="1" customWidth="1"/>
    <col min="47" max="47" width="2.453125" style="337" bestFit="1" customWidth="1"/>
    <col min="48" max="48" width="4.26953125" style="337" bestFit="1" customWidth="1"/>
    <col min="49" max="49" width="8.453125" style="337" bestFit="1" customWidth="1"/>
    <col min="50" max="50" width="4.26953125" style="337" bestFit="1" customWidth="1"/>
    <col min="51" max="16384" width="11.453125" style="339"/>
  </cols>
  <sheetData>
    <row r="1" spans="1:50" s="310" customFormat="1" ht="15" customHeight="1" x14ac:dyDescent="0.25">
      <c r="B1" s="311"/>
      <c r="C1" s="312"/>
      <c r="F1" s="312"/>
      <c r="I1" s="312"/>
      <c r="O1" s="435"/>
      <c r="R1" s="312"/>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row>
    <row r="2" spans="1:50" s="314" customFormat="1" ht="43.5" customHeight="1" x14ac:dyDescent="0.3">
      <c r="B2" s="1619"/>
      <c r="C2" s="1619"/>
      <c r="D2" s="1619"/>
      <c r="E2" s="1619"/>
      <c r="F2" s="1619"/>
      <c r="G2" s="1619"/>
      <c r="H2" s="1619"/>
      <c r="I2" s="1619"/>
      <c r="O2" s="436"/>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row>
    <row r="3" spans="1:50" s="315" customFormat="1" ht="4.5" customHeight="1" x14ac:dyDescent="0.25">
      <c r="B3" s="1620"/>
      <c r="C3" s="1620"/>
      <c r="D3" s="1620"/>
      <c r="E3" s="1620"/>
      <c r="F3" s="1620"/>
      <c r="G3" s="1620"/>
      <c r="H3" s="1620"/>
      <c r="I3" s="1620"/>
      <c r="O3" s="436"/>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row>
    <row r="4" spans="1:50" s="315" customFormat="1" ht="37.5" customHeight="1" x14ac:dyDescent="0.25">
      <c r="A4" s="1525" t="s">
        <v>425</v>
      </c>
      <c r="B4" s="1525"/>
      <c r="C4" s="1525"/>
      <c r="D4" s="1525"/>
      <c r="E4" s="1525"/>
      <c r="F4" s="1525"/>
      <c r="G4" s="1525"/>
      <c r="H4" s="1525"/>
      <c r="I4" s="1525"/>
      <c r="J4" s="1525"/>
      <c r="K4" s="1525"/>
      <c r="L4" s="1525"/>
      <c r="M4" s="1525"/>
      <c r="N4" s="1525"/>
      <c r="O4" s="1525"/>
      <c r="P4" s="1525"/>
      <c r="Q4" s="1525"/>
      <c r="R4" s="1525"/>
      <c r="S4" s="1525"/>
      <c r="T4" s="1525"/>
      <c r="U4" s="1525"/>
      <c r="V4" s="1525"/>
      <c r="W4" s="1525"/>
      <c r="X4" s="1525"/>
      <c r="Y4" s="1525"/>
      <c r="Z4" s="1525"/>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row>
    <row r="5" spans="1:50" s="315" customFormat="1" ht="17.25" customHeight="1" x14ac:dyDescent="0.25">
      <c r="B5" s="1481" t="str">
        <f>porsaad!$B$6</f>
        <v>Situación a 28 de febrero de 2026</v>
      </c>
      <c r="C5" s="1481"/>
      <c r="D5" s="1481"/>
      <c r="E5" s="1481"/>
      <c r="F5" s="1481"/>
      <c r="G5" s="1481"/>
      <c r="H5" s="1481"/>
      <c r="I5" s="1481"/>
      <c r="J5" s="1481"/>
      <c r="K5" s="1481"/>
      <c r="L5" s="1481"/>
      <c r="M5" s="1481"/>
      <c r="N5" s="1481"/>
      <c r="O5" s="1481"/>
      <c r="P5" s="1481"/>
      <c r="Q5" s="1481"/>
      <c r="R5" s="1481"/>
      <c r="S5" s="1481"/>
      <c r="T5" s="1481"/>
      <c r="U5" s="1481"/>
      <c r="V5" s="1481"/>
      <c r="W5" s="1481"/>
      <c r="X5" s="1481"/>
      <c r="Y5" s="1481"/>
      <c r="Z5" s="1481"/>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11"/>
    </row>
    <row r="6" spans="1:50" s="511" customFormat="1" ht="6" customHeight="1" x14ac:dyDescent="0.25"/>
    <row r="7" spans="1:50" s="513" customFormat="1" ht="12.75" customHeight="1" x14ac:dyDescent="0.25">
      <c r="A7" s="512"/>
      <c r="B7" s="1621" t="s">
        <v>12</v>
      </c>
      <c r="D7" s="1615" t="s">
        <v>475</v>
      </c>
      <c r="E7" s="1615"/>
      <c r="G7" s="1615"/>
      <c r="H7" s="1615"/>
      <c r="J7" s="1615"/>
      <c r="K7" s="1615"/>
      <c r="M7" s="1615"/>
      <c r="N7" s="1615"/>
      <c r="P7" s="1615" t="s">
        <v>178</v>
      </c>
      <c r="Q7" s="1615"/>
      <c r="S7" s="1615"/>
      <c r="T7" s="1615"/>
      <c r="V7" s="1615"/>
      <c r="W7" s="1615"/>
      <c r="Y7" s="1615"/>
      <c r="Z7" s="1615"/>
      <c r="AA7" s="512"/>
      <c r="AB7" s="512"/>
      <c r="AI7" s="514"/>
    </row>
    <row r="8" spans="1:50" s="513" customFormat="1" ht="37.5" customHeight="1" x14ac:dyDescent="0.25">
      <c r="A8" s="512"/>
      <c r="B8" s="1621"/>
      <c r="D8" s="1615"/>
      <c r="E8" s="1615"/>
      <c r="G8" s="1615" t="s">
        <v>168</v>
      </c>
      <c r="H8" s="1615"/>
      <c r="J8" s="1615" t="s">
        <v>174</v>
      </c>
      <c r="K8" s="1615"/>
      <c r="M8" s="1615" t="s">
        <v>169</v>
      </c>
      <c r="N8" s="1615"/>
      <c r="P8" s="1615"/>
      <c r="Q8" s="1615"/>
      <c r="S8" s="1615" t="s">
        <v>179</v>
      </c>
      <c r="T8" s="1615"/>
      <c r="V8" s="1615" t="s">
        <v>180</v>
      </c>
      <c r="W8" s="1615"/>
      <c r="Y8" s="1615" t="s">
        <v>181</v>
      </c>
      <c r="Z8" s="1615"/>
      <c r="AA8" s="512"/>
      <c r="AB8" s="512"/>
      <c r="AI8" s="514"/>
    </row>
    <row r="9" spans="1:50" s="325" customFormat="1" ht="36.75" customHeight="1" x14ac:dyDescent="0.25">
      <c r="A9" s="887"/>
      <c r="B9" s="1621"/>
      <c r="D9" s="887" t="s">
        <v>9</v>
      </c>
      <c r="E9" s="887" t="s">
        <v>10</v>
      </c>
      <c r="G9" s="887" t="s">
        <v>9</v>
      </c>
      <c r="H9" s="324" t="s">
        <v>10</v>
      </c>
      <c r="J9" s="887" t="s">
        <v>9</v>
      </c>
      <c r="K9" s="324" t="s">
        <v>10</v>
      </c>
      <c r="M9" s="887" t="s">
        <v>9</v>
      </c>
      <c r="N9" s="324" t="s">
        <v>10</v>
      </c>
      <c r="P9" s="887" t="s">
        <v>9</v>
      </c>
      <c r="Q9" s="887" t="s">
        <v>111</v>
      </c>
      <c r="S9" s="887" t="s">
        <v>9</v>
      </c>
      <c r="T9" s="324" t="s">
        <v>111</v>
      </c>
      <c r="V9" s="887" t="s">
        <v>9</v>
      </c>
      <c r="W9" s="324" t="s">
        <v>10</v>
      </c>
      <c r="Y9" s="887" t="s">
        <v>9</v>
      </c>
      <c r="Z9" s="516" t="s">
        <v>10</v>
      </c>
      <c r="AA9" s="516"/>
      <c r="AB9" s="517"/>
      <c r="AC9" s="518"/>
      <c r="AD9" s="518"/>
      <c r="AE9" s="518"/>
      <c r="AF9" s="518"/>
      <c r="AG9" s="515"/>
      <c r="AH9" s="515"/>
      <c r="AI9" s="515"/>
      <c r="AJ9" s="515"/>
      <c r="AK9" s="515"/>
      <c r="AL9" s="515"/>
      <c r="AM9" s="515"/>
      <c r="AN9" s="515"/>
      <c r="AO9" s="515"/>
      <c r="AP9" s="515"/>
      <c r="AQ9" s="515"/>
      <c r="AR9" s="515"/>
      <c r="AS9" s="515"/>
      <c r="AT9" s="515"/>
      <c r="AU9" s="515"/>
      <c r="AV9" s="515"/>
      <c r="AW9" s="515"/>
      <c r="AX9" s="515"/>
    </row>
    <row r="10" spans="1:50" s="329" customFormat="1" ht="4.5" customHeight="1" x14ac:dyDescent="0.25">
      <c r="A10" s="348"/>
      <c r="B10" s="319"/>
      <c r="D10" s="319"/>
      <c r="E10" s="319"/>
      <c r="G10" s="319"/>
      <c r="H10" s="319"/>
      <c r="J10" s="319"/>
      <c r="K10" s="319"/>
      <c r="M10" s="319"/>
      <c r="N10" s="319"/>
      <c r="P10" s="319"/>
      <c r="Q10" s="319"/>
      <c r="S10" s="319"/>
      <c r="T10" s="319"/>
      <c r="V10" s="319"/>
      <c r="W10" s="319"/>
      <c r="Y10" s="319"/>
      <c r="Z10" s="512"/>
      <c r="AA10" s="512"/>
      <c r="AB10" s="517"/>
      <c r="AC10" s="518"/>
      <c r="AD10" s="518"/>
      <c r="AE10" s="518"/>
      <c r="AF10" s="518"/>
      <c r="AG10" s="396"/>
      <c r="AH10" s="396"/>
      <c r="AI10" s="396"/>
      <c r="AJ10" s="396"/>
      <c r="AK10" s="396"/>
      <c r="AL10" s="396"/>
      <c r="AM10" s="396"/>
      <c r="AN10" s="396"/>
      <c r="AO10" s="396"/>
      <c r="AP10" s="396"/>
      <c r="AQ10" s="396"/>
      <c r="AR10" s="396"/>
      <c r="AS10" s="396"/>
      <c r="AT10" s="396"/>
      <c r="AU10" s="396"/>
      <c r="AV10" s="396"/>
      <c r="AW10" s="396"/>
      <c r="AX10" s="396"/>
    </row>
    <row r="11" spans="1:50" s="329" customFormat="1" ht="18" customHeight="1" x14ac:dyDescent="0.25">
      <c r="A11" s="348"/>
      <c r="B11" s="526" t="s">
        <v>8</v>
      </c>
      <c r="C11" s="527"/>
      <c r="D11" s="528">
        <f>G11+J11+M11</f>
        <v>8676713</v>
      </c>
      <c r="E11" s="529">
        <f t="shared" ref="E11:E28" si="0">D11*100/$D$30</f>
        <v>17.661334770061334</v>
      </c>
      <c r="F11" s="527"/>
      <c r="G11" s="530">
        <f>'20pobl'!J12</f>
        <v>7017124</v>
      </c>
      <c r="H11" s="531">
        <f>G11*100/$G$30</f>
        <v>18.015874434064553</v>
      </c>
      <c r="I11" s="527"/>
      <c r="J11" s="530">
        <f>'20pobl'!Q12</f>
        <v>1209620</v>
      </c>
      <c r="K11" s="531">
        <f>J11*100/$J$30</f>
        <v>16.923390744502157</v>
      </c>
      <c r="L11" s="527"/>
      <c r="M11" s="530">
        <f>'20pobl'!X12</f>
        <v>449969</v>
      </c>
      <c r="N11" s="531">
        <f t="shared" ref="N11:N28" si="1">M11*100/$M$30</f>
        <v>14.845547826907463</v>
      </c>
      <c r="O11" s="527"/>
      <c r="P11" s="532">
        <f>S11+V11+Y11</f>
        <v>338796</v>
      </c>
      <c r="Q11" s="533">
        <f>P11*100/D11</f>
        <v>3.9046583654432272</v>
      </c>
      <c r="R11" s="527"/>
      <c r="S11" s="530">
        <f>'44apbpcasaad'!G12</f>
        <v>97613</v>
      </c>
      <c r="T11" s="534">
        <f>S11*100/G11</f>
        <v>1.3910684776270164</v>
      </c>
      <c r="U11" s="527"/>
      <c r="V11" s="530">
        <f>'44apbpcasaad'!J12</f>
        <v>74313</v>
      </c>
      <c r="W11" s="534">
        <f>V11*100/J11</f>
        <v>6.143499611448223</v>
      </c>
      <c r="X11" s="527"/>
      <c r="Y11" s="530">
        <f>'44apbpcasaad'!M12</f>
        <v>166870</v>
      </c>
      <c r="Z11" s="520">
        <f>Y11*100/M11</f>
        <v>37.084776951301087</v>
      </c>
      <c r="AA11" s="521"/>
      <c r="AB11" s="522">
        <f t="shared" ref="AB11:AB28" si="2">_xlfn.RANK.EQ(Q11,Q$11:Q$30,0)</f>
        <v>2</v>
      </c>
      <c r="AC11" s="522">
        <v>1</v>
      </c>
      <c r="AD11" s="522">
        <f>MATCH(AC11,AB$11:AB$30,0)</f>
        <v>7</v>
      </c>
      <c r="AE11" s="523" t="str">
        <f t="shared" ref="AE11:AE29" si="3">INDEX(B$11:B$30,AD11,1)</f>
        <v>Castilla y León</v>
      </c>
      <c r="AF11" s="524">
        <f t="shared" ref="AF11:AF29" si="4">INDEX(Q$11:Q$30,AD11,1)</f>
        <v>5.3006366344455591</v>
      </c>
      <c r="AG11" s="396"/>
      <c r="AH11" s="522">
        <f>_xlfn.RANK.EQ(T11,T$11:T$30,0)</f>
        <v>3</v>
      </c>
      <c r="AI11" s="522">
        <v>1</v>
      </c>
      <c r="AJ11" s="522">
        <f>MATCH(AI11,AH$11:AH$30,0)</f>
        <v>7</v>
      </c>
      <c r="AK11" s="523" t="str">
        <f>INDEX(B$11:B$30,AJ11,1)</f>
        <v>Castilla y León</v>
      </c>
      <c r="AL11" s="524">
        <f>INDEX(T$11:T$30,AJ11,1)</f>
        <v>1.5217212091789885</v>
      </c>
      <c r="AM11" s="396"/>
      <c r="AN11" s="522">
        <f>_xlfn.RANK.EQ(W11,W$11:W$30,0)</f>
        <v>1</v>
      </c>
      <c r="AO11" s="522">
        <v>1</v>
      </c>
      <c r="AP11" s="522">
        <f>MATCH(AO11,AN$11:AN$30,0)</f>
        <v>1</v>
      </c>
      <c r="AQ11" s="523" t="str">
        <f>INDEX(B$11:B$30,AP11,1)</f>
        <v>Andalucía</v>
      </c>
      <c r="AR11" s="524">
        <f>INDEX(W$11:W$30,AP11,1)</f>
        <v>6.143499611448223</v>
      </c>
      <c r="AS11" s="396"/>
      <c r="AT11" s="522">
        <f>_xlfn.RANK.EQ(Z11,Z$11:Z$30,0)</f>
        <v>1</v>
      </c>
      <c r="AU11" s="522">
        <v>1</v>
      </c>
      <c r="AV11" s="522">
        <f>MATCH(AU11,AT$11:AT$30,0)</f>
        <v>1</v>
      </c>
      <c r="AW11" s="523" t="str">
        <f>INDEX(B$11:B$30,AV11,1)</f>
        <v>Andalucía</v>
      </c>
      <c r="AX11" s="524">
        <f>INDEX(Z$11:Z$30,AV11,1)</f>
        <v>37.084776951301087</v>
      </c>
    </row>
    <row r="12" spans="1:50" s="329" customFormat="1" ht="18" customHeight="1" x14ac:dyDescent="0.25">
      <c r="A12" s="348"/>
      <c r="B12" s="526" t="s">
        <v>7</v>
      </c>
      <c r="C12" s="527"/>
      <c r="D12" s="528">
        <f t="shared" ref="D12:D28" si="5">G12+J12+M12</f>
        <v>1364621</v>
      </c>
      <c r="E12" s="529">
        <f t="shared" si="0"/>
        <v>2.7776680311145325</v>
      </c>
      <c r="F12" s="527"/>
      <c r="G12" s="530">
        <f>'20pobl'!J13</f>
        <v>1056198</v>
      </c>
      <c r="H12" s="531">
        <f t="shared" ref="H12:H28" si="6">G12*100/$G$30</f>
        <v>2.711699343706925</v>
      </c>
      <c r="I12" s="527"/>
      <c r="J12" s="530">
        <f>'20pobl'!Q13</f>
        <v>209772</v>
      </c>
      <c r="K12" s="531">
        <f t="shared" ref="K12:K28" si="7">J12*100/$J$30</f>
        <v>2.9348502201151656</v>
      </c>
      <c r="L12" s="527"/>
      <c r="M12" s="530">
        <f>'20pobl'!X13</f>
        <v>98651</v>
      </c>
      <c r="N12" s="531">
        <f t="shared" si="1"/>
        <v>3.2547311896425044</v>
      </c>
      <c r="O12" s="527"/>
      <c r="P12" s="532">
        <f t="shared" ref="P12:P28" si="8">S12+V12+Y12</f>
        <v>49233</v>
      </c>
      <c r="Q12" s="533">
        <f t="shared" ref="Q12:Q28" si="9">P12*100/D12</f>
        <v>3.6078149171088527</v>
      </c>
      <c r="R12" s="527"/>
      <c r="S12" s="530">
        <f>'44apbpcasaad'!G13</f>
        <v>9607</v>
      </c>
      <c r="T12" s="534">
        <f t="shared" ref="T12:T28" si="10">S12*100/G12</f>
        <v>0.90958324102109644</v>
      </c>
      <c r="U12" s="527"/>
      <c r="V12" s="530">
        <f>'44apbpcasaad'!J13</f>
        <v>9222</v>
      </c>
      <c r="W12" s="534">
        <f t="shared" ref="W12:W28" si="11">V12*100/J12</f>
        <v>4.3962015902980376</v>
      </c>
      <c r="X12" s="527"/>
      <c r="Y12" s="530">
        <f>'44apbpcasaad'!M13</f>
        <v>30404</v>
      </c>
      <c r="Z12" s="520">
        <f t="shared" ref="Z12:Z28" si="12">Y12*100/M12</f>
        <v>30.819758542741585</v>
      </c>
      <c r="AA12" s="521"/>
      <c r="AB12" s="522">
        <f t="shared" si="2"/>
        <v>4</v>
      </c>
      <c r="AC12" s="522">
        <v>2</v>
      </c>
      <c r="AD12" s="522">
        <f t="shared" ref="AD12:AD28" si="13">MATCH(AC12,AB$11:AB$30,0)</f>
        <v>1</v>
      </c>
      <c r="AE12" s="523" t="str">
        <f t="shared" si="3"/>
        <v>Andalucía</v>
      </c>
      <c r="AF12" s="524">
        <f t="shared" si="4"/>
        <v>3.9046583654432272</v>
      </c>
      <c r="AG12" s="396"/>
      <c r="AH12" s="522">
        <f t="shared" ref="AH12:AH30" si="14">_xlfn.RANK.EQ(T12,T$11:T$30,0)</f>
        <v>17</v>
      </c>
      <c r="AI12" s="522">
        <v>2</v>
      </c>
      <c r="AJ12" s="522">
        <f t="shared" ref="AJ12:AJ28" si="15">MATCH(AI12,AH$11:AH$30,0)</f>
        <v>18</v>
      </c>
      <c r="AK12" s="523" t="str">
        <f t="shared" ref="AK12:AK29" si="16">INDEX(B$11:B$30,AJ12,1)</f>
        <v>Ceuta y Melilla</v>
      </c>
      <c r="AL12" s="524">
        <f t="shared" ref="AL12:AL29" si="17">INDEX(T$11:T$30,AJ12,1)</f>
        <v>1.4768117604973103</v>
      </c>
      <c r="AM12" s="396"/>
      <c r="AN12" s="522">
        <f t="shared" ref="AN12:AN30" si="18">_xlfn.RANK.EQ(W12,W$11:W$30,0)</f>
        <v>10</v>
      </c>
      <c r="AO12" s="522">
        <v>2</v>
      </c>
      <c r="AP12" s="522">
        <f t="shared" ref="AP12:AP28" si="19">MATCH(AO12,AN$11:AN$30,0)</f>
        <v>5</v>
      </c>
      <c r="AQ12" s="523" t="str">
        <f t="shared" ref="AQ12:AQ29" si="20">INDEX(B$11:B$30,AP12,1)</f>
        <v>Canarias</v>
      </c>
      <c r="AR12" s="524">
        <f t="shared" ref="AR12:AR28" si="21">INDEX(W$11:W$30,AP12,1)</f>
        <v>5.1864653090080717</v>
      </c>
      <c r="AS12" s="396"/>
      <c r="AT12" s="522">
        <f t="shared" ref="AT12:AT30" si="22">_xlfn.RANK.EQ(Z12,Z$11:Z$30,0)</f>
        <v>5</v>
      </c>
      <c r="AU12" s="522">
        <v>2</v>
      </c>
      <c r="AV12" s="522">
        <f t="shared" ref="AV12:AV28" si="23">MATCH(AU12,AT$11:AT$30,0)</f>
        <v>8</v>
      </c>
      <c r="AW12" s="523" t="str">
        <f t="shared" ref="AW12:AW29" si="24">INDEX(B$11:B$30,AV12,1)</f>
        <v>Castilla - La Mancha</v>
      </c>
      <c r="AX12" s="524">
        <f t="shared" ref="AX12:AX29" si="25">INDEX(Z$11:Z$30,AV12,1)</f>
        <v>35.583013649745737</v>
      </c>
    </row>
    <row r="13" spans="1:50" s="329" customFormat="1" ht="18" customHeight="1" x14ac:dyDescent="0.25">
      <c r="A13" s="348"/>
      <c r="B13" s="526" t="s">
        <v>37</v>
      </c>
      <c r="C13" s="527"/>
      <c r="D13" s="528">
        <f t="shared" si="5"/>
        <v>1015128</v>
      </c>
      <c r="E13" s="529">
        <f t="shared" si="0"/>
        <v>2.0662796432776815</v>
      </c>
      <c r="F13" s="527"/>
      <c r="G13" s="530">
        <f>'20pobl'!J14</f>
        <v>727225</v>
      </c>
      <c r="H13" s="531">
        <f t="shared" si="6"/>
        <v>1.8670888935855481</v>
      </c>
      <c r="I13" s="527"/>
      <c r="J13" s="530">
        <f>'20pobl'!Q14</f>
        <v>201425</v>
      </c>
      <c r="K13" s="531">
        <f t="shared" si="7"/>
        <v>2.818070121783161</v>
      </c>
      <c r="L13" s="527"/>
      <c r="M13" s="530">
        <f>'20pobl'!X14</f>
        <v>86478</v>
      </c>
      <c r="N13" s="531">
        <f t="shared" si="1"/>
        <v>2.8531149589756262</v>
      </c>
      <c r="O13" s="527"/>
      <c r="P13" s="532">
        <f t="shared" si="8"/>
        <v>33640</v>
      </c>
      <c r="Q13" s="533">
        <f t="shared" si="9"/>
        <v>3.3138678078035477</v>
      </c>
      <c r="R13" s="527"/>
      <c r="S13" s="530">
        <f>'44apbpcasaad'!G14</f>
        <v>8003</v>
      </c>
      <c r="T13" s="534">
        <f t="shared" si="10"/>
        <v>1.1004847193097047</v>
      </c>
      <c r="U13" s="527"/>
      <c r="V13" s="530">
        <f>'44apbpcasaad'!J14</f>
        <v>7016</v>
      </c>
      <c r="W13" s="534">
        <f t="shared" si="11"/>
        <v>3.4831823259277646</v>
      </c>
      <c r="X13" s="527"/>
      <c r="Y13" s="530">
        <f>'44apbpcasaad'!M14</f>
        <v>18621</v>
      </c>
      <c r="Z13" s="520">
        <f t="shared" si="12"/>
        <v>21.532644140706307</v>
      </c>
      <c r="AA13" s="521">
        <f ca="1">_xlfn.SHEETS()</f>
        <v>96</v>
      </c>
      <c r="AB13" s="522">
        <f t="shared" si="2"/>
        <v>8</v>
      </c>
      <c r="AC13" s="522">
        <v>3</v>
      </c>
      <c r="AD13" s="522">
        <f t="shared" si="13"/>
        <v>8</v>
      </c>
      <c r="AE13" s="523" t="str">
        <f t="shared" si="3"/>
        <v>Castilla - La Mancha</v>
      </c>
      <c r="AF13" s="525">
        <f t="shared" si="4"/>
        <v>3.8230737902668293</v>
      </c>
      <c r="AG13" s="396"/>
      <c r="AH13" s="522">
        <f t="shared" si="14"/>
        <v>9</v>
      </c>
      <c r="AI13" s="522">
        <v>3</v>
      </c>
      <c r="AJ13" s="522">
        <f t="shared" si="15"/>
        <v>1</v>
      </c>
      <c r="AK13" s="523" t="str">
        <f t="shared" si="16"/>
        <v>Andalucía</v>
      </c>
      <c r="AL13" s="524">
        <f t="shared" si="17"/>
        <v>1.3910684776270164</v>
      </c>
      <c r="AM13" s="396"/>
      <c r="AN13" s="522">
        <f t="shared" si="18"/>
        <v>16</v>
      </c>
      <c r="AO13" s="522">
        <v>3</v>
      </c>
      <c r="AP13" s="522">
        <f t="shared" si="19"/>
        <v>7</v>
      </c>
      <c r="AQ13" s="523" t="str">
        <f t="shared" si="20"/>
        <v>Castilla y León</v>
      </c>
      <c r="AR13" s="524">
        <f t="shared" si="21"/>
        <v>5.1474598021493003</v>
      </c>
      <c r="AS13" s="396"/>
      <c r="AT13" s="522">
        <f t="shared" si="22"/>
        <v>18</v>
      </c>
      <c r="AU13" s="522">
        <v>3</v>
      </c>
      <c r="AV13" s="522">
        <f t="shared" si="23"/>
        <v>7</v>
      </c>
      <c r="AW13" s="523" t="str">
        <f t="shared" si="24"/>
        <v>Castilla y León</v>
      </c>
      <c r="AX13" s="524">
        <f t="shared" si="25"/>
        <v>35.12781968342594</v>
      </c>
    </row>
    <row r="14" spans="1:50" s="329" customFormat="1" ht="18" customHeight="1" x14ac:dyDescent="0.25">
      <c r="A14" s="348"/>
      <c r="B14" s="526" t="s">
        <v>38</v>
      </c>
      <c r="C14" s="527"/>
      <c r="D14" s="528">
        <f t="shared" si="5"/>
        <v>1249844</v>
      </c>
      <c r="E14" s="529">
        <f t="shared" si="0"/>
        <v>2.5440409627876983</v>
      </c>
      <c r="F14" s="527"/>
      <c r="G14" s="530">
        <f>'20pobl'!J15</f>
        <v>1039347</v>
      </c>
      <c r="H14" s="531">
        <f t="shared" si="6"/>
        <v>2.6684358214877908</v>
      </c>
      <c r="I14" s="527"/>
      <c r="J14" s="530">
        <f>'20pobl'!Q15</f>
        <v>154160</v>
      </c>
      <c r="K14" s="531">
        <f t="shared" si="7"/>
        <v>2.156801241028135</v>
      </c>
      <c r="L14" s="527"/>
      <c r="M14" s="530">
        <f>'20pobl'!X15</f>
        <v>56337</v>
      </c>
      <c r="N14" s="531">
        <f t="shared" si="1"/>
        <v>1.8586916608132686</v>
      </c>
      <c r="O14" s="527"/>
      <c r="P14" s="532">
        <f t="shared" si="8"/>
        <v>34144</v>
      </c>
      <c r="Q14" s="533">
        <f t="shared" si="9"/>
        <v>2.7318609362448432</v>
      </c>
      <c r="R14" s="527"/>
      <c r="S14" s="530">
        <f>'44apbpcasaad'!G15</f>
        <v>9541</v>
      </c>
      <c r="T14" s="534">
        <f t="shared" si="10"/>
        <v>0.91798023181863231</v>
      </c>
      <c r="U14" s="527"/>
      <c r="V14" s="530">
        <f>'44apbpcasaad'!J15</f>
        <v>7305</v>
      </c>
      <c r="W14" s="534">
        <f t="shared" si="11"/>
        <v>4.7385832900882203</v>
      </c>
      <c r="X14" s="527"/>
      <c r="Y14" s="530">
        <f>'44apbpcasaad'!M15</f>
        <v>17298</v>
      </c>
      <c r="Z14" s="520">
        <f t="shared" si="12"/>
        <v>30.704510357314021</v>
      </c>
      <c r="AA14" s="1320"/>
      <c r="AB14" s="522">
        <f t="shared" si="2"/>
        <v>17</v>
      </c>
      <c r="AC14" s="522">
        <v>4</v>
      </c>
      <c r="AD14" s="522">
        <f t="shared" si="13"/>
        <v>2</v>
      </c>
      <c r="AE14" s="523" t="str">
        <f t="shared" si="3"/>
        <v>Aragón</v>
      </c>
      <c r="AF14" s="524">
        <f t="shared" si="4"/>
        <v>3.6078149171088527</v>
      </c>
      <c r="AG14" s="396"/>
      <c r="AH14" s="522">
        <f t="shared" si="14"/>
        <v>16</v>
      </c>
      <c r="AI14" s="522">
        <v>4</v>
      </c>
      <c r="AJ14" s="522">
        <f t="shared" si="15"/>
        <v>14</v>
      </c>
      <c r="AK14" s="523" t="str">
        <f t="shared" si="16"/>
        <v>Murcia, Región de</v>
      </c>
      <c r="AL14" s="524">
        <f t="shared" si="17"/>
        <v>1.3628475189020661</v>
      </c>
      <c r="AM14" s="396"/>
      <c r="AN14" s="522">
        <f t="shared" si="18"/>
        <v>6</v>
      </c>
      <c r="AO14" s="522">
        <v>4</v>
      </c>
      <c r="AP14" s="522">
        <f t="shared" si="19"/>
        <v>8</v>
      </c>
      <c r="AQ14" s="523" t="str">
        <f t="shared" si="20"/>
        <v>Castilla - La Mancha</v>
      </c>
      <c r="AR14" s="524">
        <f t="shared" si="21"/>
        <v>5.0749321130787486</v>
      </c>
      <c r="AS14" s="396"/>
      <c r="AT14" s="522">
        <f t="shared" si="22"/>
        <v>6</v>
      </c>
      <c r="AU14" s="522">
        <v>4</v>
      </c>
      <c r="AV14" s="522">
        <f t="shared" si="23"/>
        <v>10</v>
      </c>
      <c r="AW14" s="523" t="str">
        <f t="shared" si="24"/>
        <v>Comunitat Valenciana</v>
      </c>
      <c r="AX14" s="524">
        <f t="shared" si="25"/>
        <v>30.985327371775107</v>
      </c>
    </row>
    <row r="15" spans="1:50" s="329" customFormat="1" ht="18" customHeight="1" x14ac:dyDescent="0.25">
      <c r="A15" s="348"/>
      <c r="B15" s="526" t="s">
        <v>6</v>
      </c>
      <c r="C15" s="527"/>
      <c r="D15" s="528">
        <f t="shared" si="5"/>
        <v>2258866</v>
      </c>
      <c r="E15" s="529">
        <f t="shared" si="0"/>
        <v>4.597891923670792</v>
      </c>
      <c r="F15" s="527"/>
      <c r="G15" s="530">
        <f>'20pobl'!J16</f>
        <v>1848033</v>
      </c>
      <c r="H15" s="531">
        <f t="shared" si="6"/>
        <v>4.7446689666603614</v>
      </c>
      <c r="I15" s="527"/>
      <c r="J15" s="530">
        <f>'20pobl'!Q16</f>
        <v>305526</v>
      </c>
      <c r="K15" s="531">
        <f t="shared" si="7"/>
        <v>4.2745125581627006</v>
      </c>
      <c r="L15" s="527"/>
      <c r="M15" s="530">
        <f>'20pobl'!X16</f>
        <v>105307</v>
      </c>
      <c r="N15" s="531">
        <f t="shared" si="1"/>
        <v>3.4743284648679</v>
      </c>
      <c r="O15" s="527"/>
      <c r="P15" s="532">
        <f t="shared" si="8"/>
        <v>69284</v>
      </c>
      <c r="Q15" s="533">
        <f t="shared" si="9"/>
        <v>3.06720274686502</v>
      </c>
      <c r="R15" s="527"/>
      <c r="S15" s="530">
        <f>'44apbpcasaad'!G16</f>
        <v>24195</v>
      </c>
      <c r="T15" s="534">
        <f t="shared" si="10"/>
        <v>1.3092298676484673</v>
      </c>
      <c r="U15" s="527"/>
      <c r="V15" s="530">
        <f>'44apbpcasaad'!J16</f>
        <v>15846</v>
      </c>
      <c r="W15" s="534">
        <f t="shared" si="11"/>
        <v>5.1864653090080717</v>
      </c>
      <c r="X15" s="527"/>
      <c r="Y15" s="530">
        <f>'44apbpcasaad'!M16</f>
        <v>29243</v>
      </c>
      <c r="Z15" s="520">
        <f t="shared" si="12"/>
        <v>27.769284093175191</v>
      </c>
      <c r="AA15" s="521"/>
      <c r="AB15" s="522">
        <f t="shared" si="2"/>
        <v>13</v>
      </c>
      <c r="AC15" s="522">
        <v>5</v>
      </c>
      <c r="AD15" s="522">
        <f t="shared" si="13"/>
        <v>11</v>
      </c>
      <c r="AE15" s="523" t="str">
        <f t="shared" si="3"/>
        <v>Extremadura</v>
      </c>
      <c r="AF15" s="524">
        <f t="shared" si="4"/>
        <v>3.4526199868039438</v>
      </c>
      <c r="AG15" s="396"/>
      <c r="AH15" s="522">
        <f t="shared" si="14"/>
        <v>5</v>
      </c>
      <c r="AI15" s="522">
        <v>5</v>
      </c>
      <c r="AJ15" s="522">
        <f t="shared" si="15"/>
        <v>5</v>
      </c>
      <c r="AK15" s="523" t="str">
        <f t="shared" si="16"/>
        <v>Canarias</v>
      </c>
      <c r="AL15" s="524">
        <f t="shared" si="17"/>
        <v>1.3092298676484673</v>
      </c>
      <c r="AM15" s="396"/>
      <c r="AN15" s="522">
        <f t="shared" si="18"/>
        <v>2</v>
      </c>
      <c r="AO15" s="522">
        <v>5</v>
      </c>
      <c r="AP15" s="522">
        <f t="shared" si="19"/>
        <v>14</v>
      </c>
      <c r="AQ15" s="523" t="str">
        <f t="shared" si="20"/>
        <v>Murcia, Región de</v>
      </c>
      <c r="AR15" s="524">
        <f t="shared" si="21"/>
        <v>4.9936743730487478</v>
      </c>
      <c r="AS15" s="396"/>
      <c r="AT15" s="522">
        <f t="shared" si="22"/>
        <v>11</v>
      </c>
      <c r="AU15" s="522">
        <v>5</v>
      </c>
      <c r="AV15" s="522">
        <f t="shared" si="23"/>
        <v>2</v>
      </c>
      <c r="AW15" s="523" t="str">
        <f t="shared" si="24"/>
        <v>Aragón</v>
      </c>
      <c r="AX15" s="524">
        <f t="shared" si="25"/>
        <v>30.819758542741585</v>
      </c>
    </row>
    <row r="16" spans="1:50" s="329" customFormat="1" ht="18" customHeight="1" x14ac:dyDescent="0.25">
      <c r="A16" s="348"/>
      <c r="B16" s="526" t="s">
        <v>5</v>
      </c>
      <c r="C16" s="527"/>
      <c r="D16" s="535">
        <f t="shared" si="5"/>
        <v>593623</v>
      </c>
      <c r="E16" s="529">
        <f t="shared" si="0"/>
        <v>1.2083117800724905</v>
      </c>
      <c r="F16" s="527"/>
      <c r="G16" s="536">
        <f>'20pobl'!J17</f>
        <v>448079</v>
      </c>
      <c r="H16" s="531">
        <f t="shared" si="6"/>
        <v>1.15040506631224</v>
      </c>
      <c r="I16" s="527"/>
      <c r="J16" s="536">
        <f>'20pobl'!Q17</f>
        <v>103380</v>
      </c>
      <c r="K16" s="531">
        <f t="shared" si="7"/>
        <v>1.4463551653962674</v>
      </c>
      <c r="L16" s="527"/>
      <c r="M16" s="536">
        <f>'20pobl'!X17</f>
        <v>42164</v>
      </c>
      <c r="N16" s="531">
        <f t="shared" si="1"/>
        <v>1.3910906719656826</v>
      </c>
      <c r="O16" s="527"/>
      <c r="P16" s="536">
        <f t="shared" si="8"/>
        <v>17725</v>
      </c>
      <c r="Q16" s="533">
        <f t="shared" si="9"/>
        <v>2.9859018265801698</v>
      </c>
      <c r="R16" s="527"/>
      <c r="S16" s="536">
        <f>'44apbpcasaad'!G17</f>
        <v>4659</v>
      </c>
      <c r="T16" s="534">
        <f t="shared" si="10"/>
        <v>1.0397720044902796</v>
      </c>
      <c r="U16" s="527"/>
      <c r="V16" s="536">
        <f>'44apbpcasaad'!J17</f>
        <v>3741</v>
      </c>
      <c r="W16" s="534">
        <f t="shared" si="11"/>
        <v>3.6186883343006384</v>
      </c>
      <c r="X16" s="527"/>
      <c r="Y16" s="536">
        <f>'44apbpcasaad'!M17</f>
        <v>9325</v>
      </c>
      <c r="Z16" s="520">
        <f t="shared" si="12"/>
        <v>22.116023147708948</v>
      </c>
      <c r="AA16" s="521"/>
      <c r="AB16" s="522">
        <f t="shared" si="2"/>
        <v>14</v>
      </c>
      <c r="AC16" s="522">
        <v>6</v>
      </c>
      <c r="AD16" s="522">
        <f t="shared" si="13"/>
        <v>20</v>
      </c>
      <c r="AE16" s="523" t="str">
        <f t="shared" si="3"/>
        <v>TOTAL</v>
      </c>
      <c r="AF16" s="524">
        <f t="shared" si="4"/>
        <v>3.4089070907546417</v>
      </c>
      <c r="AG16" s="396"/>
      <c r="AH16" s="522">
        <f t="shared" si="14"/>
        <v>13</v>
      </c>
      <c r="AI16" s="522">
        <v>6</v>
      </c>
      <c r="AJ16" s="522">
        <f t="shared" si="15"/>
        <v>12</v>
      </c>
      <c r="AK16" s="523" t="str">
        <f t="shared" si="16"/>
        <v>Galicia</v>
      </c>
      <c r="AL16" s="524">
        <f t="shared" si="17"/>
        <v>1.2494256672336104</v>
      </c>
      <c r="AM16" s="396"/>
      <c r="AN16" s="522">
        <f t="shared" si="18"/>
        <v>13</v>
      </c>
      <c r="AO16" s="522">
        <v>6</v>
      </c>
      <c r="AP16" s="522">
        <f t="shared" si="19"/>
        <v>4</v>
      </c>
      <c r="AQ16" s="523" t="str">
        <f t="shared" si="20"/>
        <v>Balears, Illes</v>
      </c>
      <c r="AR16" s="524">
        <f t="shared" si="21"/>
        <v>4.7385832900882203</v>
      </c>
      <c r="AS16" s="396"/>
      <c r="AT16" s="522">
        <f t="shared" si="22"/>
        <v>17</v>
      </c>
      <c r="AU16" s="522">
        <v>6</v>
      </c>
      <c r="AV16" s="522">
        <f t="shared" si="23"/>
        <v>4</v>
      </c>
      <c r="AW16" s="523" t="str">
        <f t="shared" si="24"/>
        <v>Balears, Illes</v>
      </c>
      <c r="AX16" s="524">
        <f t="shared" si="25"/>
        <v>30.704510357314021</v>
      </c>
    </row>
    <row r="17" spans="1:50" s="329" customFormat="1" ht="18" customHeight="1" x14ac:dyDescent="0.25">
      <c r="A17" s="348"/>
      <c r="B17" s="526" t="s">
        <v>4</v>
      </c>
      <c r="C17" s="527"/>
      <c r="D17" s="528">
        <f t="shared" si="5"/>
        <v>2401221</v>
      </c>
      <c r="E17" s="529">
        <f t="shared" si="0"/>
        <v>4.8876536469399703</v>
      </c>
      <c r="F17" s="527"/>
      <c r="G17" s="530">
        <f>'20pobl'!J18</f>
        <v>1746772</v>
      </c>
      <c r="H17" s="531">
        <f t="shared" si="6"/>
        <v>4.4846898839096774</v>
      </c>
      <c r="I17" s="527"/>
      <c r="J17" s="530">
        <f>'20pobl'!Q18</f>
        <v>430931</v>
      </c>
      <c r="K17" s="531">
        <f t="shared" si="7"/>
        <v>6.0290121665639287</v>
      </c>
      <c r="L17" s="527"/>
      <c r="M17" s="530">
        <f>'20pobl'!X18</f>
        <v>223518</v>
      </c>
      <c r="N17" s="531">
        <f t="shared" si="1"/>
        <v>7.3743905895177271</v>
      </c>
      <c r="O17" s="527"/>
      <c r="P17" s="532">
        <f t="shared" si="8"/>
        <v>127280</v>
      </c>
      <c r="Q17" s="533">
        <f>P17*100/D17</f>
        <v>5.3006366344455591</v>
      </c>
      <c r="R17" s="527"/>
      <c r="S17" s="530">
        <f>'44apbpcasaad'!G18</f>
        <v>26581</v>
      </c>
      <c r="T17" s="534">
        <f>S17*100/G17</f>
        <v>1.5217212091789885</v>
      </c>
      <c r="U17" s="527"/>
      <c r="V17" s="530">
        <f>'44apbpcasaad'!J18</f>
        <v>22182</v>
      </c>
      <c r="W17" s="534">
        <f>V17*100/J17</f>
        <v>5.1474598021493003</v>
      </c>
      <c r="X17" s="527"/>
      <c r="Y17" s="530">
        <f>'44apbpcasaad'!M18</f>
        <v>78517</v>
      </c>
      <c r="Z17" s="520">
        <f>Y17*100/M17</f>
        <v>35.12781968342594</v>
      </c>
      <c r="AA17" s="521"/>
      <c r="AB17" s="522">
        <f t="shared" si="2"/>
        <v>1</v>
      </c>
      <c r="AC17" s="522">
        <v>7</v>
      </c>
      <c r="AD17" s="522">
        <f t="shared" si="13"/>
        <v>12</v>
      </c>
      <c r="AE17" s="523" t="str">
        <f t="shared" si="3"/>
        <v>Galicia</v>
      </c>
      <c r="AF17" s="524">
        <f t="shared" si="4"/>
        <v>3.4072126954284037</v>
      </c>
      <c r="AG17" s="396"/>
      <c r="AH17" s="522">
        <f t="shared" si="14"/>
        <v>1</v>
      </c>
      <c r="AI17" s="522">
        <v>7</v>
      </c>
      <c r="AJ17" s="522">
        <f t="shared" si="15"/>
        <v>11</v>
      </c>
      <c r="AK17" s="523" t="str">
        <f t="shared" si="16"/>
        <v>Extremadura</v>
      </c>
      <c r="AL17" s="524">
        <f t="shared" si="17"/>
        <v>1.1496702644167691</v>
      </c>
      <c r="AM17" s="396"/>
      <c r="AN17" s="522">
        <f t="shared" si="18"/>
        <v>3</v>
      </c>
      <c r="AO17" s="522">
        <v>7</v>
      </c>
      <c r="AP17" s="522">
        <f t="shared" si="19"/>
        <v>10</v>
      </c>
      <c r="AQ17" s="523" t="str">
        <f t="shared" si="20"/>
        <v>Comunitat Valenciana</v>
      </c>
      <c r="AR17" s="524">
        <f t="shared" si="21"/>
        <v>4.6525230569518028</v>
      </c>
      <c r="AS17" s="396"/>
      <c r="AT17" s="522">
        <f t="shared" si="22"/>
        <v>3</v>
      </c>
      <c r="AU17" s="522">
        <v>7</v>
      </c>
      <c r="AV17" s="522">
        <f t="shared" si="23"/>
        <v>14</v>
      </c>
      <c r="AW17" s="523" t="str">
        <f t="shared" si="24"/>
        <v>Murcia, Región de</v>
      </c>
      <c r="AX17" s="524">
        <f t="shared" si="25"/>
        <v>29.872419454687375</v>
      </c>
    </row>
    <row r="18" spans="1:50" s="329" customFormat="1" ht="18" customHeight="1" x14ac:dyDescent="0.25">
      <c r="A18" s="348"/>
      <c r="B18" s="526" t="s">
        <v>40</v>
      </c>
      <c r="C18" s="527"/>
      <c r="D18" s="528">
        <f t="shared" si="5"/>
        <v>2126378</v>
      </c>
      <c r="E18" s="529">
        <f t="shared" si="0"/>
        <v>4.328214348647176</v>
      </c>
      <c r="F18" s="527"/>
      <c r="G18" s="530">
        <f>'20pobl'!J19</f>
        <v>1699472</v>
      </c>
      <c r="H18" s="531">
        <f t="shared" si="6"/>
        <v>4.3632511205742635</v>
      </c>
      <c r="I18" s="527"/>
      <c r="J18" s="530">
        <f>'20pobl'!Q19</f>
        <v>292398</v>
      </c>
      <c r="K18" s="531">
        <f t="shared" si="7"/>
        <v>4.0908430803979279</v>
      </c>
      <c r="L18" s="527"/>
      <c r="M18" s="530">
        <f>'20pobl'!X19</f>
        <v>134508</v>
      </c>
      <c r="N18" s="531">
        <f t="shared" si="1"/>
        <v>4.4377389266853253</v>
      </c>
      <c r="O18" s="527"/>
      <c r="P18" s="532">
        <f t="shared" si="8"/>
        <v>81293</v>
      </c>
      <c r="Q18" s="533">
        <f t="shared" si="9"/>
        <v>3.8230737902668293</v>
      </c>
      <c r="R18" s="527"/>
      <c r="S18" s="530">
        <f>'44apbpcasaad'!G19</f>
        <v>18592</v>
      </c>
      <c r="T18" s="534">
        <f t="shared" si="10"/>
        <v>1.093986838265061</v>
      </c>
      <c r="U18" s="527"/>
      <c r="V18" s="530">
        <f>'44apbpcasaad'!J19</f>
        <v>14839</v>
      </c>
      <c r="W18" s="534">
        <f t="shared" si="11"/>
        <v>5.0749321130787486</v>
      </c>
      <c r="X18" s="527"/>
      <c r="Y18" s="530">
        <f>'44apbpcasaad'!M19</f>
        <v>47862</v>
      </c>
      <c r="Z18" s="520">
        <f t="shared" si="12"/>
        <v>35.583013649745737</v>
      </c>
      <c r="AA18" s="521"/>
      <c r="AB18" s="522">
        <f t="shared" si="2"/>
        <v>3</v>
      </c>
      <c r="AC18" s="522">
        <v>8</v>
      </c>
      <c r="AD18" s="522">
        <f t="shared" si="13"/>
        <v>3</v>
      </c>
      <c r="AE18" s="523" t="str">
        <f t="shared" si="3"/>
        <v>Asturias, Principado de</v>
      </c>
      <c r="AF18" s="524">
        <f t="shared" si="4"/>
        <v>3.3138678078035477</v>
      </c>
      <c r="AG18" s="396"/>
      <c r="AH18" s="522">
        <f t="shared" si="14"/>
        <v>10</v>
      </c>
      <c r="AI18" s="522">
        <v>8</v>
      </c>
      <c r="AJ18" s="522">
        <f t="shared" si="15"/>
        <v>20</v>
      </c>
      <c r="AK18" s="523" t="str">
        <f t="shared" si="16"/>
        <v>TOTAL</v>
      </c>
      <c r="AL18" s="524">
        <f t="shared" si="17"/>
        <v>1.1383125382930055</v>
      </c>
      <c r="AM18" s="396"/>
      <c r="AN18" s="522">
        <f t="shared" si="18"/>
        <v>4</v>
      </c>
      <c r="AO18" s="522">
        <v>8</v>
      </c>
      <c r="AP18" s="522">
        <f t="shared" si="19"/>
        <v>20</v>
      </c>
      <c r="AQ18" s="523" t="str">
        <f t="shared" si="20"/>
        <v>TOTAL</v>
      </c>
      <c r="AR18" s="524">
        <f t="shared" si="21"/>
        <v>4.6201240076769592</v>
      </c>
      <c r="AS18" s="396"/>
      <c r="AT18" s="522">
        <f t="shared" si="22"/>
        <v>2</v>
      </c>
      <c r="AU18" s="522">
        <v>8</v>
      </c>
      <c r="AV18" s="522">
        <f t="shared" si="23"/>
        <v>20</v>
      </c>
      <c r="AW18" s="523" t="str">
        <f t="shared" si="24"/>
        <v>TOTAL</v>
      </c>
      <c r="AX18" s="524">
        <f t="shared" si="25"/>
        <v>29.730752493481532</v>
      </c>
    </row>
    <row r="19" spans="1:50" s="329" customFormat="1" ht="18" customHeight="1" x14ac:dyDescent="0.25">
      <c r="A19" s="348"/>
      <c r="B19" s="526" t="s">
        <v>41</v>
      </c>
      <c r="C19" s="527"/>
      <c r="D19" s="528">
        <f t="shared" si="5"/>
        <v>8124126</v>
      </c>
      <c r="E19" s="529">
        <f t="shared" si="0"/>
        <v>16.536551226271897</v>
      </c>
      <c r="F19" s="527"/>
      <c r="G19" s="530">
        <f>'20pobl'!J20</f>
        <v>6522139</v>
      </c>
      <c r="H19" s="531">
        <f t="shared" si="6"/>
        <v>16.745042166208741</v>
      </c>
      <c r="I19" s="527"/>
      <c r="J19" s="530">
        <f>'20pobl'!Q20</f>
        <v>1123089</v>
      </c>
      <c r="K19" s="531">
        <f t="shared" si="7"/>
        <v>15.712764329171296</v>
      </c>
      <c r="L19" s="527"/>
      <c r="M19" s="530">
        <f>'20pobl'!X20</f>
        <v>478898</v>
      </c>
      <c r="N19" s="531">
        <f t="shared" si="1"/>
        <v>15.799984361612312</v>
      </c>
      <c r="O19" s="527"/>
      <c r="P19" s="532">
        <f t="shared" si="8"/>
        <v>249212</v>
      </c>
      <c r="Q19" s="533">
        <f t="shared" si="9"/>
        <v>3.0675545898721905</v>
      </c>
      <c r="R19" s="527"/>
      <c r="S19" s="530">
        <f>'44apbpcasaad'!G20</f>
        <v>65927</v>
      </c>
      <c r="T19" s="534">
        <f t="shared" si="10"/>
        <v>1.0108186900033869</v>
      </c>
      <c r="U19" s="527"/>
      <c r="V19" s="530">
        <f>'44apbpcasaad'!J20</f>
        <v>49404</v>
      </c>
      <c r="W19" s="534">
        <f t="shared" si="11"/>
        <v>4.3989389977107782</v>
      </c>
      <c r="X19" s="527"/>
      <c r="Y19" s="530">
        <f>'44apbpcasaad'!M20</f>
        <v>133881</v>
      </c>
      <c r="Z19" s="520">
        <f t="shared" si="12"/>
        <v>27.956057448558983</v>
      </c>
      <c r="AA19" s="521"/>
      <c r="AB19" s="522">
        <f t="shared" si="2"/>
        <v>12</v>
      </c>
      <c r="AC19" s="522">
        <v>9</v>
      </c>
      <c r="AD19" s="522">
        <f t="shared" si="13"/>
        <v>10</v>
      </c>
      <c r="AE19" s="523" t="str">
        <f t="shared" si="3"/>
        <v>Comunitat Valenciana</v>
      </c>
      <c r="AF19" s="524">
        <f t="shared" si="4"/>
        <v>3.310358988878161</v>
      </c>
      <c r="AG19" s="396"/>
      <c r="AH19" s="522">
        <f t="shared" si="14"/>
        <v>14</v>
      </c>
      <c r="AI19" s="522">
        <v>9</v>
      </c>
      <c r="AJ19" s="522">
        <f t="shared" si="15"/>
        <v>3</v>
      </c>
      <c r="AK19" s="523" t="str">
        <f t="shared" si="16"/>
        <v>Asturias, Principado de</v>
      </c>
      <c r="AL19" s="524">
        <f t="shared" si="17"/>
        <v>1.1004847193097047</v>
      </c>
      <c r="AM19" s="396"/>
      <c r="AN19" s="522">
        <f t="shared" si="18"/>
        <v>9</v>
      </c>
      <c r="AO19" s="522">
        <v>9</v>
      </c>
      <c r="AP19" s="522">
        <f t="shared" si="19"/>
        <v>9</v>
      </c>
      <c r="AQ19" s="523" t="str">
        <f t="shared" si="20"/>
        <v>Cataluña</v>
      </c>
      <c r="AR19" s="524">
        <f t="shared" si="21"/>
        <v>4.3989389977107782</v>
      </c>
      <c r="AS19" s="396"/>
      <c r="AT19" s="522">
        <f t="shared" si="22"/>
        <v>10</v>
      </c>
      <c r="AU19" s="522">
        <v>9</v>
      </c>
      <c r="AV19" s="522">
        <f t="shared" si="23"/>
        <v>13</v>
      </c>
      <c r="AW19" s="523" t="str">
        <f t="shared" si="24"/>
        <v>Madrid, Comunidad de</v>
      </c>
      <c r="AX19" s="524">
        <f t="shared" si="25"/>
        <v>28.989050265125865</v>
      </c>
    </row>
    <row r="20" spans="1:50" s="329" customFormat="1" ht="18" customHeight="1" x14ac:dyDescent="0.25">
      <c r="A20" s="348"/>
      <c r="B20" s="526" t="s">
        <v>3</v>
      </c>
      <c r="C20" s="527"/>
      <c r="D20" s="528">
        <f t="shared" si="5"/>
        <v>5425182</v>
      </c>
      <c r="E20" s="529">
        <f t="shared" si="0"/>
        <v>11.042886343078409</v>
      </c>
      <c r="F20" s="527"/>
      <c r="G20" s="530">
        <f>'20pobl'!J21</f>
        <v>4318866</v>
      </c>
      <c r="H20" s="531">
        <f t="shared" si="6"/>
        <v>11.088324440832261</v>
      </c>
      <c r="I20" s="527"/>
      <c r="J20" s="530">
        <f>'20pobl'!Q21</f>
        <v>794988</v>
      </c>
      <c r="K20" s="531">
        <f t="shared" si="7"/>
        <v>11.122412461095452</v>
      </c>
      <c r="L20" s="527"/>
      <c r="M20" s="530">
        <f>'20pobl'!X21</f>
        <v>311328</v>
      </c>
      <c r="N20" s="531">
        <f t="shared" si="1"/>
        <v>10.271451397441705</v>
      </c>
      <c r="O20" s="527"/>
      <c r="P20" s="532">
        <f t="shared" si="8"/>
        <v>179593</v>
      </c>
      <c r="Q20" s="533">
        <f t="shared" si="9"/>
        <v>3.310358988878161</v>
      </c>
      <c r="R20" s="527"/>
      <c r="S20" s="530">
        <f>'44apbpcasaad'!G21</f>
        <v>46140</v>
      </c>
      <c r="T20" s="534">
        <f t="shared" si="10"/>
        <v>1.0683359937539159</v>
      </c>
      <c r="U20" s="527"/>
      <c r="V20" s="530">
        <f>'44apbpcasaad'!J21</f>
        <v>36987</v>
      </c>
      <c r="W20" s="534">
        <f t="shared" si="11"/>
        <v>4.6525230569518028</v>
      </c>
      <c r="X20" s="527"/>
      <c r="Y20" s="530">
        <f>'44apbpcasaad'!M21</f>
        <v>96466</v>
      </c>
      <c r="Z20" s="520">
        <f t="shared" si="12"/>
        <v>30.985327371775107</v>
      </c>
      <c r="AA20" s="521"/>
      <c r="AB20" s="522">
        <f t="shared" si="2"/>
        <v>9</v>
      </c>
      <c r="AC20" s="522">
        <v>10</v>
      </c>
      <c r="AD20" s="522">
        <f t="shared" si="13"/>
        <v>16</v>
      </c>
      <c r="AE20" s="523" t="str">
        <f t="shared" si="3"/>
        <v>País Vasco</v>
      </c>
      <c r="AF20" s="525">
        <f t="shared" si="4"/>
        <v>3.2931625536325173</v>
      </c>
      <c r="AG20" s="396"/>
      <c r="AH20" s="522">
        <f t="shared" si="14"/>
        <v>12</v>
      </c>
      <c r="AI20" s="522">
        <v>10</v>
      </c>
      <c r="AJ20" s="522">
        <f t="shared" si="15"/>
        <v>8</v>
      </c>
      <c r="AK20" s="523" t="str">
        <f t="shared" si="16"/>
        <v>Castilla - La Mancha</v>
      </c>
      <c r="AL20" s="524">
        <f t="shared" si="17"/>
        <v>1.093986838265061</v>
      </c>
      <c r="AM20" s="396"/>
      <c r="AN20" s="522">
        <f t="shared" si="18"/>
        <v>7</v>
      </c>
      <c r="AO20" s="522">
        <v>10</v>
      </c>
      <c r="AP20" s="522">
        <f t="shared" si="19"/>
        <v>2</v>
      </c>
      <c r="AQ20" s="523" t="str">
        <f t="shared" si="20"/>
        <v>Aragón</v>
      </c>
      <c r="AR20" s="524">
        <f t="shared" si="21"/>
        <v>4.3962015902980376</v>
      </c>
      <c r="AS20" s="396"/>
      <c r="AT20" s="522">
        <f t="shared" si="22"/>
        <v>4</v>
      </c>
      <c r="AU20" s="522">
        <v>10</v>
      </c>
      <c r="AV20" s="522">
        <f t="shared" si="23"/>
        <v>9</v>
      </c>
      <c r="AW20" s="523" t="str">
        <f t="shared" si="24"/>
        <v>Cataluña</v>
      </c>
      <c r="AX20" s="524">
        <f t="shared" si="25"/>
        <v>27.956057448558983</v>
      </c>
    </row>
    <row r="21" spans="1:50" s="329" customFormat="1" ht="18" customHeight="1" x14ac:dyDescent="0.25">
      <c r="A21" s="348"/>
      <c r="B21" s="526" t="s">
        <v>2</v>
      </c>
      <c r="C21" s="527"/>
      <c r="D21" s="528">
        <f t="shared" si="5"/>
        <v>1053345</v>
      </c>
      <c r="E21" s="529">
        <f t="shared" si="0"/>
        <v>2.1440698422744027</v>
      </c>
      <c r="F21" s="527"/>
      <c r="G21" s="530">
        <f>'20pobl'!J22</f>
        <v>811711</v>
      </c>
      <c r="H21" s="531">
        <f t="shared" si="6"/>
        <v>2.083999577711463</v>
      </c>
      <c r="I21" s="527"/>
      <c r="J21" s="530">
        <f>'20pobl'!Q22</f>
        <v>165573</v>
      </c>
      <c r="K21" s="531">
        <f t="shared" si="7"/>
        <v>2.3164767247064826</v>
      </c>
      <c r="L21" s="527"/>
      <c r="M21" s="530">
        <f>'20pobl'!X22</f>
        <v>76061</v>
      </c>
      <c r="N21" s="531">
        <f t="shared" si="1"/>
        <v>2.5094333459914093</v>
      </c>
      <c r="O21" s="527"/>
      <c r="P21" s="532">
        <f t="shared" si="8"/>
        <v>36368</v>
      </c>
      <c r="Q21" s="533">
        <f t="shared" si="9"/>
        <v>3.4526199868039438</v>
      </c>
      <c r="R21" s="527"/>
      <c r="S21" s="530">
        <f>'44apbpcasaad'!G22</f>
        <v>9332</v>
      </c>
      <c r="T21" s="534">
        <f t="shared" si="10"/>
        <v>1.1496702644167691</v>
      </c>
      <c r="U21" s="527"/>
      <c r="V21" s="530">
        <f>'44apbpcasaad'!J22</f>
        <v>6608</v>
      </c>
      <c r="W21" s="534">
        <f t="shared" si="11"/>
        <v>3.990988868958103</v>
      </c>
      <c r="X21" s="527"/>
      <c r="Y21" s="530">
        <f>'44apbpcasaad'!M22</f>
        <v>20428</v>
      </c>
      <c r="Z21" s="520">
        <f t="shared" si="12"/>
        <v>26.857390778454135</v>
      </c>
      <c r="AA21" s="521"/>
      <c r="AB21" s="522">
        <f t="shared" si="2"/>
        <v>5</v>
      </c>
      <c r="AC21" s="522">
        <v>11</v>
      </c>
      <c r="AD21" s="522">
        <f t="shared" si="13"/>
        <v>14</v>
      </c>
      <c r="AE21" s="523" t="str">
        <f t="shared" si="3"/>
        <v>Murcia, Región de</v>
      </c>
      <c r="AF21" s="524">
        <f t="shared" si="4"/>
        <v>3.1462095830531909</v>
      </c>
      <c r="AG21" s="396"/>
      <c r="AH21" s="522">
        <f t="shared" si="14"/>
        <v>7</v>
      </c>
      <c r="AI21" s="522">
        <v>11</v>
      </c>
      <c r="AJ21" s="522">
        <f t="shared" si="15"/>
        <v>16</v>
      </c>
      <c r="AK21" s="523" t="str">
        <f t="shared" si="16"/>
        <v>País Vasco</v>
      </c>
      <c r="AL21" s="524">
        <f t="shared" si="17"/>
        <v>1.0757450633012651</v>
      </c>
      <c r="AM21" s="396"/>
      <c r="AN21" s="522">
        <f t="shared" si="18"/>
        <v>12</v>
      </c>
      <c r="AO21" s="522">
        <v>11</v>
      </c>
      <c r="AP21" s="522">
        <f t="shared" si="19"/>
        <v>13</v>
      </c>
      <c r="AQ21" s="523" t="str">
        <f t="shared" si="20"/>
        <v>Madrid, Comunidad de</v>
      </c>
      <c r="AR21" s="524">
        <f t="shared" si="21"/>
        <v>4.0556042917875699</v>
      </c>
      <c r="AS21" s="396"/>
      <c r="AT21" s="522">
        <f t="shared" si="22"/>
        <v>13</v>
      </c>
      <c r="AU21" s="522">
        <v>11</v>
      </c>
      <c r="AV21" s="522">
        <f t="shared" si="23"/>
        <v>5</v>
      </c>
      <c r="AW21" s="523" t="str">
        <f t="shared" si="24"/>
        <v>Canarias</v>
      </c>
      <c r="AX21" s="524">
        <f t="shared" si="25"/>
        <v>27.769284093175191</v>
      </c>
    </row>
    <row r="22" spans="1:50" s="329" customFormat="1" ht="18" customHeight="1" x14ac:dyDescent="0.25">
      <c r="A22" s="348"/>
      <c r="B22" s="526" t="s">
        <v>35</v>
      </c>
      <c r="C22" s="527"/>
      <c r="D22" s="528">
        <f t="shared" si="5"/>
        <v>2714741</v>
      </c>
      <c r="E22" s="529">
        <f t="shared" si="0"/>
        <v>5.5258194681570174</v>
      </c>
      <c r="F22" s="527"/>
      <c r="G22" s="530">
        <f>'20pobl'!J23</f>
        <v>1984912</v>
      </c>
      <c r="H22" s="531">
        <f t="shared" si="6"/>
        <v>5.096094262359899</v>
      </c>
      <c r="I22" s="527"/>
      <c r="J22" s="530">
        <f>'20pobl'!Q23</f>
        <v>484373</v>
      </c>
      <c r="K22" s="531">
        <f t="shared" si="7"/>
        <v>6.7767013980314008</v>
      </c>
      <c r="L22" s="527"/>
      <c r="M22" s="530">
        <f>'20pobl'!X23</f>
        <v>245456</v>
      </c>
      <c r="N22" s="531">
        <f t="shared" si="1"/>
        <v>8.0981774020019124</v>
      </c>
      <c r="O22" s="527"/>
      <c r="P22" s="532">
        <f t="shared" si="8"/>
        <v>92497</v>
      </c>
      <c r="Q22" s="533">
        <f t="shared" si="9"/>
        <v>3.4072126954284037</v>
      </c>
      <c r="R22" s="527"/>
      <c r="S22" s="530">
        <f>'44apbpcasaad'!G23</f>
        <v>24800</v>
      </c>
      <c r="T22" s="534">
        <f t="shared" si="10"/>
        <v>1.2494256672336104</v>
      </c>
      <c r="U22" s="527"/>
      <c r="V22" s="530">
        <f>'44apbpcasaad'!J23</f>
        <v>16384</v>
      </c>
      <c r="W22" s="534">
        <f t="shared" si="11"/>
        <v>3.3825171923290522</v>
      </c>
      <c r="X22" s="527"/>
      <c r="Y22" s="530">
        <f>'44apbpcasaad'!M23</f>
        <v>51313</v>
      </c>
      <c r="Z22" s="520">
        <f t="shared" si="12"/>
        <v>20.905172413793103</v>
      </c>
      <c r="AA22" s="521"/>
      <c r="AB22" s="522">
        <f t="shared" si="2"/>
        <v>7</v>
      </c>
      <c r="AC22" s="522">
        <v>12</v>
      </c>
      <c r="AD22" s="522">
        <f t="shared" si="13"/>
        <v>9</v>
      </c>
      <c r="AE22" s="523" t="str">
        <f t="shared" si="3"/>
        <v>Cataluña</v>
      </c>
      <c r="AF22" s="524">
        <f t="shared" si="4"/>
        <v>3.0675545898721905</v>
      </c>
      <c r="AG22" s="396"/>
      <c r="AH22" s="522">
        <f t="shared" si="14"/>
        <v>6</v>
      </c>
      <c r="AI22" s="522">
        <v>12</v>
      </c>
      <c r="AJ22" s="522">
        <f t="shared" si="15"/>
        <v>10</v>
      </c>
      <c r="AK22" s="523" t="str">
        <f t="shared" si="16"/>
        <v>Comunitat Valenciana</v>
      </c>
      <c r="AL22" s="524">
        <f t="shared" si="17"/>
        <v>1.0683359937539159</v>
      </c>
      <c r="AM22" s="396"/>
      <c r="AN22" s="522">
        <f t="shared" si="18"/>
        <v>17</v>
      </c>
      <c r="AO22" s="522">
        <v>12</v>
      </c>
      <c r="AP22" s="522">
        <f t="shared" si="19"/>
        <v>11</v>
      </c>
      <c r="AQ22" s="523" t="str">
        <f t="shared" si="20"/>
        <v>Extremadura</v>
      </c>
      <c r="AR22" s="524">
        <f t="shared" si="21"/>
        <v>3.990988868958103</v>
      </c>
      <c r="AS22" s="396"/>
      <c r="AT22" s="522">
        <f t="shared" si="22"/>
        <v>19</v>
      </c>
      <c r="AU22" s="522">
        <v>12</v>
      </c>
      <c r="AV22" s="522">
        <f t="shared" si="23"/>
        <v>17</v>
      </c>
      <c r="AW22" s="523" t="str">
        <f t="shared" si="24"/>
        <v>Rioja, La</v>
      </c>
      <c r="AX22" s="524">
        <f t="shared" si="25"/>
        <v>26.937333740351491</v>
      </c>
    </row>
    <row r="23" spans="1:50" s="329" customFormat="1" ht="18" customHeight="1" x14ac:dyDescent="0.25">
      <c r="A23" s="348"/>
      <c r="B23" s="526" t="s">
        <v>42</v>
      </c>
      <c r="C23" s="527"/>
      <c r="D23" s="528">
        <f t="shared" si="5"/>
        <v>7113886</v>
      </c>
      <c r="E23" s="529">
        <f t="shared" si="0"/>
        <v>14.480221042467644</v>
      </c>
      <c r="F23" s="527"/>
      <c r="G23" s="530">
        <f>'20pobl'!J24</f>
        <v>5771238</v>
      </c>
      <c r="H23" s="531">
        <f t="shared" si="6"/>
        <v>14.817167138146889</v>
      </c>
      <c r="I23" s="527"/>
      <c r="J23" s="530">
        <f>'20pobl'!Q24</f>
        <v>933597</v>
      </c>
      <c r="K23" s="531">
        <f t="shared" si="7"/>
        <v>13.061644837961493</v>
      </c>
      <c r="L23" s="527"/>
      <c r="M23" s="530">
        <f>'20pobl'!X24</f>
        <v>409051</v>
      </c>
      <c r="N23" s="531">
        <f t="shared" si="1"/>
        <v>13.495565659288362</v>
      </c>
      <c r="O23" s="527"/>
      <c r="P23" s="532">
        <f t="shared" si="8"/>
        <v>211239</v>
      </c>
      <c r="Q23" s="533">
        <f t="shared" si="9"/>
        <v>2.9693897259528756</v>
      </c>
      <c r="R23" s="527"/>
      <c r="S23" s="530">
        <f>'44apbpcasaad'!G24</f>
        <v>54796</v>
      </c>
      <c r="T23" s="534">
        <f t="shared" si="10"/>
        <v>0.94946699477651064</v>
      </c>
      <c r="U23" s="527"/>
      <c r="V23" s="530">
        <f>'44apbpcasaad'!J24</f>
        <v>37863</v>
      </c>
      <c r="W23" s="534">
        <f t="shared" si="11"/>
        <v>4.0556042917875699</v>
      </c>
      <c r="X23" s="527"/>
      <c r="Y23" s="530">
        <f>'44apbpcasaad'!M24</f>
        <v>118580</v>
      </c>
      <c r="Z23" s="520">
        <f t="shared" si="12"/>
        <v>28.989050265125865</v>
      </c>
      <c r="AA23" s="521"/>
      <c r="AB23" s="522">
        <f t="shared" si="2"/>
        <v>15</v>
      </c>
      <c r="AC23" s="522">
        <v>13</v>
      </c>
      <c r="AD23" s="522">
        <f t="shared" si="13"/>
        <v>5</v>
      </c>
      <c r="AE23" s="523" t="str">
        <f t="shared" si="3"/>
        <v>Canarias</v>
      </c>
      <c r="AF23" s="524">
        <f t="shared" si="4"/>
        <v>3.06720274686502</v>
      </c>
      <c r="AG23" s="396"/>
      <c r="AH23" s="522">
        <f t="shared" si="14"/>
        <v>15</v>
      </c>
      <c r="AI23" s="522">
        <v>13</v>
      </c>
      <c r="AJ23" s="522">
        <f t="shared" si="15"/>
        <v>6</v>
      </c>
      <c r="AK23" s="523" t="str">
        <f t="shared" si="16"/>
        <v>Cantabria</v>
      </c>
      <c r="AL23" s="524">
        <f t="shared" si="17"/>
        <v>1.0397720044902796</v>
      </c>
      <c r="AM23" s="396"/>
      <c r="AN23" s="522">
        <f t="shared" si="18"/>
        <v>11</v>
      </c>
      <c r="AO23" s="522">
        <v>13</v>
      </c>
      <c r="AP23" s="522">
        <f t="shared" si="19"/>
        <v>6</v>
      </c>
      <c r="AQ23" s="523" t="str">
        <f t="shared" si="20"/>
        <v>Cantabria</v>
      </c>
      <c r="AR23" s="524">
        <f t="shared" si="21"/>
        <v>3.6186883343006384</v>
      </c>
      <c r="AS23" s="396"/>
      <c r="AT23" s="522">
        <f t="shared" si="22"/>
        <v>9</v>
      </c>
      <c r="AU23" s="522">
        <v>13</v>
      </c>
      <c r="AV23" s="522">
        <f t="shared" si="23"/>
        <v>11</v>
      </c>
      <c r="AW23" s="523" t="str">
        <f t="shared" si="24"/>
        <v>Extremadura</v>
      </c>
      <c r="AX23" s="524">
        <f t="shared" si="25"/>
        <v>26.857390778454135</v>
      </c>
    </row>
    <row r="24" spans="1:50" s="329" customFormat="1" ht="18" customHeight="1" x14ac:dyDescent="0.25">
      <c r="A24" s="348"/>
      <c r="B24" s="526" t="s">
        <v>43</v>
      </c>
      <c r="C24" s="527"/>
      <c r="D24" s="528">
        <f t="shared" si="5"/>
        <v>1586989</v>
      </c>
      <c r="E24" s="529">
        <f t="shared" si="0"/>
        <v>3.2302951596307112</v>
      </c>
      <c r="F24" s="527"/>
      <c r="G24" s="530">
        <f>'20pobl'!J25</f>
        <v>1316655</v>
      </c>
      <c r="H24" s="531">
        <f t="shared" si="6"/>
        <v>3.3804007386763102</v>
      </c>
      <c r="I24" s="527"/>
      <c r="J24" s="530">
        <f>'20pobl'!Q25</f>
        <v>196028</v>
      </c>
      <c r="K24" s="531">
        <f t="shared" si="7"/>
        <v>2.7425624914132283</v>
      </c>
      <c r="L24" s="527"/>
      <c r="M24" s="530">
        <f>'20pobl'!X25</f>
        <v>74306</v>
      </c>
      <c r="N24" s="531">
        <f t="shared" si="1"/>
        <v>2.4515317206878384</v>
      </c>
      <c r="O24" s="527"/>
      <c r="P24" s="532">
        <f t="shared" si="8"/>
        <v>49930</v>
      </c>
      <c r="Q24" s="533">
        <f t="shared" si="9"/>
        <v>3.1462095830531909</v>
      </c>
      <c r="R24" s="527"/>
      <c r="S24" s="530">
        <f>'44apbpcasaad'!G25</f>
        <v>17944</v>
      </c>
      <c r="T24" s="534">
        <f t="shared" si="10"/>
        <v>1.3628475189020661</v>
      </c>
      <c r="U24" s="527"/>
      <c r="V24" s="530">
        <f>'44apbpcasaad'!J25</f>
        <v>9789</v>
      </c>
      <c r="W24" s="534">
        <f t="shared" si="11"/>
        <v>4.9936743730487478</v>
      </c>
      <c r="X24" s="527"/>
      <c r="Y24" s="530">
        <f>'44apbpcasaad'!M25</f>
        <v>22197</v>
      </c>
      <c r="Z24" s="520">
        <f t="shared" si="12"/>
        <v>29.872419454687375</v>
      </c>
      <c r="AA24" s="521"/>
      <c r="AB24" s="522">
        <f t="shared" si="2"/>
        <v>11</v>
      </c>
      <c r="AC24" s="522">
        <v>14</v>
      </c>
      <c r="AD24" s="522">
        <f t="shared" si="13"/>
        <v>6</v>
      </c>
      <c r="AE24" s="523" t="str">
        <f t="shared" si="3"/>
        <v>Cantabria</v>
      </c>
      <c r="AF24" s="524">
        <f t="shared" si="4"/>
        <v>2.9859018265801698</v>
      </c>
      <c r="AG24" s="396"/>
      <c r="AH24" s="522">
        <f t="shared" si="14"/>
        <v>4</v>
      </c>
      <c r="AI24" s="522">
        <v>14</v>
      </c>
      <c r="AJ24" s="522">
        <f t="shared" si="15"/>
        <v>9</v>
      </c>
      <c r="AK24" s="523" t="str">
        <f t="shared" si="16"/>
        <v>Cataluña</v>
      </c>
      <c r="AL24" s="524">
        <f t="shared" si="17"/>
        <v>1.0108186900033869</v>
      </c>
      <c r="AM24" s="396"/>
      <c r="AN24" s="522">
        <f t="shared" si="18"/>
        <v>5</v>
      </c>
      <c r="AO24" s="522">
        <v>14</v>
      </c>
      <c r="AP24" s="522">
        <f t="shared" si="19"/>
        <v>16</v>
      </c>
      <c r="AQ24" s="523" t="str">
        <f t="shared" si="20"/>
        <v>País Vasco</v>
      </c>
      <c r="AR24" s="524">
        <f t="shared" si="21"/>
        <v>3.6129544854652633</v>
      </c>
      <c r="AS24" s="396"/>
      <c r="AT24" s="522">
        <f t="shared" si="22"/>
        <v>7</v>
      </c>
      <c r="AU24" s="522">
        <v>14</v>
      </c>
      <c r="AV24" s="522">
        <f t="shared" si="23"/>
        <v>16</v>
      </c>
      <c r="AW24" s="523" t="str">
        <f t="shared" si="24"/>
        <v>País Vasco</v>
      </c>
      <c r="AX24" s="524">
        <f t="shared" si="25"/>
        <v>25.1292237005839</v>
      </c>
    </row>
    <row r="25" spans="1:50" s="329" customFormat="1" ht="18" customHeight="1" x14ac:dyDescent="0.25">
      <c r="B25" s="526" t="s">
        <v>44</v>
      </c>
      <c r="C25" s="527"/>
      <c r="D25" s="535">
        <f t="shared" si="5"/>
        <v>683854</v>
      </c>
      <c r="E25" s="529">
        <f t="shared" si="0"/>
        <v>1.3919757894314961</v>
      </c>
      <c r="F25" s="527"/>
      <c r="G25" s="536">
        <f>'20pobl'!J26</f>
        <v>540320</v>
      </c>
      <c r="H25" s="531">
        <f t="shared" si="6"/>
        <v>1.3872260593105894</v>
      </c>
      <c r="I25" s="527"/>
      <c r="J25" s="536">
        <f>'20pobl'!Q26</f>
        <v>99695</v>
      </c>
      <c r="K25" s="531">
        <f>J25*100/$J$30</f>
        <v>1.394799557111442</v>
      </c>
      <c r="L25" s="527"/>
      <c r="M25" s="536">
        <f>'20pobl'!X26</f>
        <v>43839</v>
      </c>
      <c r="N25" s="531">
        <f t="shared" si="1"/>
        <v>1.4463529069420256</v>
      </c>
      <c r="O25" s="527"/>
      <c r="P25" s="537">
        <f t="shared" si="8"/>
        <v>17243</v>
      </c>
      <c r="Q25" s="533">
        <f t="shared" si="9"/>
        <v>2.5214446358433231</v>
      </c>
      <c r="R25" s="527"/>
      <c r="S25" s="536">
        <f>'44apbpcasaad'!G26</f>
        <v>3558</v>
      </c>
      <c r="T25" s="534">
        <f t="shared" si="10"/>
        <v>0.65849866745632213</v>
      </c>
      <c r="U25" s="527"/>
      <c r="V25" s="536">
        <f>'44apbpcasaad'!J26</f>
        <v>2851</v>
      </c>
      <c r="W25" s="534">
        <f t="shared" si="11"/>
        <v>2.859722152565324</v>
      </c>
      <c r="X25" s="527"/>
      <c r="Y25" s="536">
        <f>'44apbpcasaad'!M26</f>
        <v>10834</v>
      </c>
      <c r="Z25" s="520">
        <f t="shared" si="12"/>
        <v>24.713154953352038</v>
      </c>
      <c r="AA25" s="521"/>
      <c r="AB25" s="522">
        <f t="shared" si="2"/>
        <v>18</v>
      </c>
      <c r="AC25" s="522">
        <v>15</v>
      </c>
      <c r="AD25" s="522">
        <f t="shared" si="13"/>
        <v>13</v>
      </c>
      <c r="AE25" s="523" t="str">
        <f t="shared" si="3"/>
        <v>Madrid, Comunidad de</v>
      </c>
      <c r="AF25" s="524">
        <f t="shared" si="4"/>
        <v>2.9693897259528756</v>
      </c>
      <c r="AG25" s="396"/>
      <c r="AH25" s="522">
        <f t="shared" si="14"/>
        <v>18</v>
      </c>
      <c r="AI25" s="522">
        <v>15</v>
      </c>
      <c r="AJ25" s="522">
        <f t="shared" si="15"/>
        <v>13</v>
      </c>
      <c r="AK25" s="523" t="str">
        <f t="shared" si="16"/>
        <v>Madrid, Comunidad de</v>
      </c>
      <c r="AL25" s="524">
        <f t="shared" si="17"/>
        <v>0.94946699477651064</v>
      </c>
      <c r="AM25" s="396"/>
      <c r="AN25" s="522">
        <f t="shared" si="18"/>
        <v>19</v>
      </c>
      <c r="AO25" s="522">
        <v>15</v>
      </c>
      <c r="AP25" s="522">
        <f t="shared" si="19"/>
        <v>18</v>
      </c>
      <c r="AQ25" s="523" t="str">
        <f t="shared" si="20"/>
        <v>Ceuta y Melilla</v>
      </c>
      <c r="AR25" s="524">
        <f t="shared" si="21"/>
        <v>3.5919210465916915</v>
      </c>
      <c r="AS25" s="396"/>
      <c r="AT25" s="522">
        <f t="shared" si="22"/>
        <v>15</v>
      </c>
      <c r="AU25" s="522">
        <v>15</v>
      </c>
      <c r="AV25" s="522">
        <f t="shared" si="23"/>
        <v>15</v>
      </c>
      <c r="AW25" s="523" t="str">
        <f t="shared" si="24"/>
        <v>Navarra, Comunidad Foral de</v>
      </c>
      <c r="AX25" s="524">
        <f t="shared" si="25"/>
        <v>24.713154953352038</v>
      </c>
    </row>
    <row r="26" spans="1:50" s="329" customFormat="1" ht="18" customHeight="1" x14ac:dyDescent="0.25">
      <c r="B26" s="526" t="s">
        <v>45</v>
      </c>
      <c r="C26" s="527"/>
      <c r="D26" s="535">
        <f t="shared" si="5"/>
        <v>2242343</v>
      </c>
      <c r="E26" s="529">
        <f t="shared" si="0"/>
        <v>4.5642595752912012</v>
      </c>
      <c r="F26" s="527"/>
      <c r="G26" s="536">
        <f>'20pobl'!J27</f>
        <v>1700124</v>
      </c>
      <c r="H26" s="531">
        <f t="shared" si="6"/>
        <v>4.3649250756206621</v>
      </c>
      <c r="I26" s="527"/>
      <c r="J26" s="536">
        <f>'20pobl'!Q27</f>
        <v>375067</v>
      </c>
      <c r="K26" s="531">
        <f t="shared" si="7"/>
        <v>5.2474375393662394</v>
      </c>
      <c r="L26" s="527"/>
      <c r="M26" s="536">
        <f>'20pobl'!X27</f>
        <v>167152</v>
      </c>
      <c r="N26" s="531">
        <f t="shared" si="1"/>
        <v>5.5147421497108384</v>
      </c>
      <c r="O26" s="527"/>
      <c r="P26" s="537">
        <f t="shared" si="8"/>
        <v>73844</v>
      </c>
      <c r="Q26" s="533">
        <f t="shared" si="9"/>
        <v>3.2931625536325173</v>
      </c>
      <c r="R26" s="527"/>
      <c r="S26" s="536">
        <f>'44apbpcasaad'!G27</f>
        <v>18289</v>
      </c>
      <c r="T26" s="534">
        <f t="shared" si="10"/>
        <v>1.0757450633012651</v>
      </c>
      <c r="U26" s="527"/>
      <c r="V26" s="536">
        <f>'44apbpcasaad'!J27</f>
        <v>13551</v>
      </c>
      <c r="W26" s="534">
        <f t="shared" si="11"/>
        <v>3.6129544854652633</v>
      </c>
      <c r="X26" s="527"/>
      <c r="Y26" s="536">
        <f>'44apbpcasaad'!M27</f>
        <v>42004</v>
      </c>
      <c r="Z26" s="520">
        <f t="shared" si="12"/>
        <v>25.1292237005839</v>
      </c>
      <c r="AA26" s="521"/>
      <c r="AB26" s="522">
        <f t="shared" si="2"/>
        <v>10</v>
      </c>
      <c r="AC26" s="522">
        <v>16</v>
      </c>
      <c r="AD26" s="522">
        <f t="shared" si="13"/>
        <v>17</v>
      </c>
      <c r="AE26" s="523" t="str">
        <f t="shared" si="3"/>
        <v>Rioja, La</v>
      </c>
      <c r="AF26" s="525">
        <f t="shared" si="4"/>
        <v>2.9017481479668179</v>
      </c>
      <c r="AG26" s="396"/>
      <c r="AH26" s="522">
        <f t="shared" si="14"/>
        <v>11</v>
      </c>
      <c r="AI26" s="522">
        <v>16</v>
      </c>
      <c r="AJ26" s="522">
        <f t="shared" si="15"/>
        <v>4</v>
      </c>
      <c r="AK26" s="523" t="str">
        <f t="shared" si="16"/>
        <v>Balears, Illes</v>
      </c>
      <c r="AL26" s="524">
        <f t="shared" si="17"/>
        <v>0.91798023181863231</v>
      </c>
      <c r="AM26" s="396"/>
      <c r="AN26" s="522">
        <f t="shared" si="18"/>
        <v>14</v>
      </c>
      <c r="AO26" s="522">
        <v>16</v>
      </c>
      <c r="AP26" s="522">
        <f t="shared" si="19"/>
        <v>3</v>
      </c>
      <c r="AQ26" s="523" t="str">
        <f t="shared" si="20"/>
        <v>Asturias, Principado de</v>
      </c>
      <c r="AR26" s="524">
        <f t="shared" si="21"/>
        <v>3.4831823259277646</v>
      </c>
      <c r="AS26" s="396"/>
      <c r="AT26" s="522">
        <f t="shared" si="22"/>
        <v>14</v>
      </c>
      <c r="AU26" s="522">
        <v>16</v>
      </c>
      <c r="AV26" s="522">
        <f t="shared" si="23"/>
        <v>18</v>
      </c>
      <c r="AW26" s="523" t="str">
        <f t="shared" si="24"/>
        <v>Ceuta y Melilla</v>
      </c>
      <c r="AX26" s="524">
        <f t="shared" si="25"/>
        <v>22.182610417904534</v>
      </c>
    </row>
    <row r="27" spans="1:50" s="329" customFormat="1" ht="18" customHeight="1" x14ac:dyDescent="0.25">
      <c r="B27" s="526" t="s">
        <v>46</v>
      </c>
      <c r="C27" s="527"/>
      <c r="D27" s="535">
        <f t="shared" si="5"/>
        <v>326803</v>
      </c>
      <c r="E27" s="538">
        <f t="shared" si="0"/>
        <v>0.66520319236793413</v>
      </c>
      <c r="F27" s="527"/>
      <c r="G27" s="536">
        <f>'20pobl'!J28</f>
        <v>253300</v>
      </c>
      <c r="H27" s="539">
        <f t="shared" si="6"/>
        <v>0.65032640069472214</v>
      </c>
      <c r="I27" s="527"/>
      <c r="J27" s="536">
        <f>'20pobl'!Q28</f>
        <v>50572</v>
      </c>
      <c r="K27" s="539">
        <f t="shared" si="7"/>
        <v>0.7075360168738638</v>
      </c>
      <c r="L27" s="527"/>
      <c r="M27" s="536">
        <f>'20pobl'!X28</f>
        <v>22931</v>
      </c>
      <c r="N27" s="539">
        <f t="shared" si="1"/>
        <v>0.75654824492090567</v>
      </c>
      <c r="O27" s="527"/>
      <c r="P27" s="537">
        <f t="shared" si="8"/>
        <v>9483</v>
      </c>
      <c r="Q27" s="540">
        <f t="shared" si="9"/>
        <v>2.9017481479668179</v>
      </c>
      <c r="R27" s="527"/>
      <c r="S27" s="536">
        <f>'44apbpcasaad'!G28</f>
        <v>1604</v>
      </c>
      <c r="T27" s="541">
        <f t="shared" si="10"/>
        <v>0.63324121594946703</v>
      </c>
      <c r="U27" s="527"/>
      <c r="V27" s="536">
        <f>'44apbpcasaad'!J28</f>
        <v>1702</v>
      </c>
      <c r="W27" s="541">
        <f t="shared" si="11"/>
        <v>3.3654986949300008</v>
      </c>
      <c r="X27" s="527"/>
      <c r="Y27" s="536">
        <f>'44apbpcasaad'!M28</f>
        <v>6177</v>
      </c>
      <c r="Z27" s="542">
        <f t="shared" si="12"/>
        <v>26.937333740351491</v>
      </c>
      <c r="AA27" s="521"/>
      <c r="AB27" s="522">
        <f t="shared" si="2"/>
        <v>16</v>
      </c>
      <c r="AC27" s="522">
        <v>17</v>
      </c>
      <c r="AD27" s="522">
        <f t="shared" si="13"/>
        <v>4</v>
      </c>
      <c r="AE27" s="523" t="str">
        <f t="shared" si="3"/>
        <v>Balears, Illes</v>
      </c>
      <c r="AF27" s="524">
        <f t="shared" si="4"/>
        <v>2.7318609362448432</v>
      </c>
      <c r="AG27" s="396"/>
      <c r="AH27" s="522">
        <f t="shared" si="14"/>
        <v>19</v>
      </c>
      <c r="AI27" s="522">
        <v>17</v>
      </c>
      <c r="AJ27" s="522">
        <f t="shared" si="15"/>
        <v>2</v>
      </c>
      <c r="AK27" s="523" t="str">
        <f t="shared" si="16"/>
        <v>Aragón</v>
      </c>
      <c r="AL27" s="524">
        <f t="shared" si="17"/>
        <v>0.90958324102109644</v>
      </c>
      <c r="AM27" s="396"/>
      <c r="AN27" s="522">
        <f t="shared" si="18"/>
        <v>18</v>
      </c>
      <c r="AO27" s="522">
        <v>17</v>
      </c>
      <c r="AP27" s="522">
        <f t="shared" si="19"/>
        <v>12</v>
      </c>
      <c r="AQ27" s="523" t="str">
        <f t="shared" si="20"/>
        <v>Galicia</v>
      </c>
      <c r="AR27" s="524">
        <f t="shared" si="21"/>
        <v>3.3825171923290522</v>
      </c>
      <c r="AS27" s="396"/>
      <c r="AT27" s="522">
        <f t="shared" si="22"/>
        <v>12</v>
      </c>
      <c r="AU27" s="522">
        <v>17</v>
      </c>
      <c r="AV27" s="522">
        <f t="shared" si="23"/>
        <v>6</v>
      </c>
      <c r="AW27" s="523" t="str">
        <f t="shared" si="24"/>
        <v>Cantabria</v>
      </c>
      <c r="AX27" s="524">
        <f t="shared" si="25"/>
        <v>22.116023147708948</v>
      </c>
    </row>
    <row r="28" spans="1:50" s="329" customFormat="1" ht="18" customHeight="1" x14ac:dyDescent="0.25">
      <c r="B28" s="526" t="s">
        <v>1</v>
      </c>
      <c r="C28" s="527"/>
      <c r="D28" s="535">
        <f t="shared" si="5"/>
        <v>170634</v>
      </c>
      <c r="E28" s="538">
        <f t="shared" si="0"/>
        <v>0.34732325445760925</v>
      </c>
      <c r="F28" s="527"/>
      <c r="G28" s="536">
        <f>'20pobl'!J29</f>
        <v>148157</v>
      </c>
      <c r="H28" s="539">
        <f t="shared" si="6"/>
        <v>0.38038061013710206</v>
      </c>
      <c r="I28" s="527"/>
      <c r="J28" s="536">
        <f>'20pobl'!Q29</f>
        <v>17428</v>
      </c>
      <c r="K28" s="539">
        <f t="shared" si="7"/>
        <v>0.24382934631965708</v>
      </c>
      <c r="L28" s="527"/>
      <c r="M28" s="536">
        <f>'20pobl'!X29</f>
        <v>5049</v>
      </c>
      <c r="N28" s="539">
        <f t="shared" si="1"/>
        <v>0.16657852202719695</v>
      </c>
      <c r="O28" s="527"/>
      <c r="P28" s="537">
        <f t="shared" si="8"/>
        <v>3934</v>
      </c>
      <c r="Q28" s="540">
        <f t="shared" si="9"/>
        <v>2.3055194158256853</v>
      </c>
      <c r="R28" s="527"/>
      <c r="S28" s="536">
        <f>'44apbpcasaad'!G29</f>
        <v>2188</v>
      </c>
      <c r="T28" s="541">
        <f t="shared" si="10"/>
        <v>1.4768117604973103</v>
      </c>
      <c r="U28" s="527"/>
      <c r="V28" s="536">
        <f>'44apbpcasaad'!J29</f>
        <v>626</v>
      </c>
      <c r="W28" s="541">
        <f t="shared" si="11"/>
        <v>3.5919210465916915</v>
      </c>
      <c r="X28" s="527"/>
      <c r="Y28" s="536">
        <f>'44apbpcasaad'!M29</f>
        <v>1120</v>
      </c>
      <c r="Z28" s="542">
        <f t="shared" si="12"/>
        <v>22.182610417904534</v>
      </c>
      <c r="AA28" s="521"/>
      <c r="AB28" s="522">
        <f t="shared" si="2"/>
        <v>19</v>
      </c>
      <c r="AC28" s="522">
        <v>18</v>
      </c>
      <c r="AD28" s="522">
        <f t="shared" si="13"/>
        <v>15</v>
      </c>
      <c r="AE28" s="523" t="str">
        <f t="shared" si="3"/>
        <v>Navarra, Comunidad Foral de</v>
      </c>
      <c r="AF28" s="524">
        <f t="shared" si="4"/>
        <v>2.5214446358433231</v>
      </c>
      <c r="AG28" s="396"/>
      <c r="AH28" s="522">
        <f t="shared" si="14"/>
        <v>2</v>
      </c>
      <c r="AI28" s="522">
        <v>18</v>
      </c>
      <c r="AJ28" s="522">
        <f t="shared" si="15"/>
        <v>15</v>
      </c>
      <c r="AK28" s="523" t="str">
        <f t="shared" si="16"/>
        <v>Navarra, Comunidad Foral de</v>
      </c>
      <c r="AL28" s="524">
        <f t="shared" si="17"/>
        <v>0.65849866745632213</v>
      </c>
      <c r="AM28" s="396"/>
      <c r="AN28" s="522">
        <f t="shared" si="18"/>
        <v>15</v>
      </c>
      <c r="AO28" s="522">
        <v>18</v>
      </c>
      <c r="AP28" s="522">
        <f t="shared" si="19"/>
        <v>17</v>
      </c>
      <c r="AQ28" s="523" t="str">
        <f t="shared" si="20"/>
        <v>Rioja, La</v>
      </c>
      <c r="AR28" s="524">
        <f t="shared" si="21"/>
        <v>3.3654986949300008</v>
      </c>
      <c r="AS28" s="396"/>
      <c r="AT28" s="522">
        <f t="shared" si="22"/>
        <v>16</v>
      </c>
      <c r="AU28" s="522">
        <v>18</v>
      </c>
      <c r="AV28" s="522">
        <f t="shared" si="23"/>
        <v>3</v>
      </c>
      <c r="AW28" s="523" t="str">
        <f t="shared" si="24"/>
        <v>Asturias, Principado de</v>
      </c>
      <c r="AX28" s="524">
        <f t="shared" si="25"/>
        <v>21.532644140706307</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21"/>
      <c r="AB29" s="518"/>
      <c r="AC29" s="518"/>
      <c r="AD29" s="522">
        <f>MATCH(AC30,AB$11:AB$30,0)</f>
        <v>18</v>
      </c>
      <c r="AE29" s="523" t="str">
        <f t="shared" si="3"/>
        <v>Ceuta y Melilla</v>
      </c>
      <c r="AF29" s="524">
        <f t="shared" si="4"/>
        <v>2.3055194158256853</v>
      </c>
      <c r="AG29" s="396"/>
      <c r="AH29" s="518"/>
      <c r="AI29" s="518"/>
      <c r="AJ29" s="522">
        <f>MATCH(AI30,AH$11:AH$30,0)</f>
        <v>17</v>
      </c>
      <c r="AK29" s="523" t="str">
        <f t="shared" si="16"/>
        <v>Rioja, La</v>
      </c>
      <c r="AL29" s="524">
        <f t="shared" si="17"/>
        <v>0.63324121594946703</v>
      </c>
      <c r="AM29" s="396"/>
      <c r="AN29" s="518"/>
      <c r="AO29" s="518"/>
      <c r="AP29" s="522">
        <f>MATCH(AO30,AN$11:AN$30,0)</f>
        <v>15</v>
      </c>
      <c r="AQ29" s="523" t="str">
        <f t="shared" si="20"/>
        <v>Navarra, Comunidad Foral de</v>
      </c>
      <c r="AR29" s="524">
        <f>INDEX(W$11:W$30,AP29,1)</f>
        <v>2.859722152565324</v>
      </c>
      <c r="AS29" s="396"/>
      <c r="AT29" s="518"/>
      <c r="AU29" s="518"/>
      <c r="AV29" s="522">
        <f>MATCH(AU30,AT$11:AT$30,0)</f>
        <v>12</v>
      </c>
      <c r="AW29" s="523" t="str">
        <f t="shared" si="24"/>
        <v>Galicia</v>
      </c>
      <c r="AX29" s="524">
        <f t="shared" si="25"/>
        <v>20.905172413793103</v>
      </c>
    </row>
    <row r="30" spans="1:50" s="336" customFormat="1" ht="18" customHeight="1" x14ac:dyDescent="0.25">
      <c r="B30" s="548" t="s">
        <v>0</v>
      </c>
      <c r="C30" s="320"/>
      <c r="D30" s="549">
        <f>SUM(D11:D28)</f>
        <v>49128297</v>
      </c>
      <c r="E30" s="546">
        <f>SUM(E11:E28)</f>
        <v>100.00000000000003</v>
      </c>
      <c r="F30" s="320"/>
      <c r="G30" s="549">
        <f>SUM(G11:G28)</f>
        <v>38949672</v>
      </c>
      <c r="H30" s="550">
        <f>SUM(H11:H28)</f>
        <v>100</v>
      </c>
      <c r="I30" s="320"/>
      <c r="J30" s="549">
        <f>SUM(J11:J28)</f>
        <v>7147622</v>
      </c>
      <c r="K30" s="550">
        <f>SUM(K11:K28)</f>
        <v>99.999999999999986</v>
      </c>
      <c r="L30" s="320"/>
      <c r="M30" s="549">
        <f>SUM(M11:M28)</f>
        <v>3031003</v>
      </c>
      <c r="N30" s="550">
        <f>SUM(N11:N28)</f>
        <v>100</v>
      </c>
      <c r="O30" s="320"/>
      <c r="P30" s="549">
        <f>SUM(P11:P28)</f>
        <v>1674738</v>
      </c>
      <c r="Q30" s="545">
        <f>P30*100/D30</f>
        <v>3.4089070907546417</v>
      </c>
      <c r="R30" s="320"/>
      <c r="S30" s="549">
        <f>SUM(S11:S28)</f>
        <v>443369</v>
      </c>
      <c r="T30" s="546">
        <f>S30*100/G30</f>
        <v>1.1383125382930055</v>
      </c>
      <c r="U30" s="320"/>
      <c r="V30" s="549">
        <f>SUM(V11:V28)</f>
        <v>330229</v>
      </c>
      <c r="W30" s="546">
        <f>V30*100/J30</f>
        <v>4.6201240076769592</v>
      </c>
      <c r="X30" s="320"/>
      <c r="Y30" s="549">
        <f>SUM(Y11:Y28)</f>
        <v>901140</v>
      </c>
      <c r="Z30" s="551">
        <f>Y30*100/M30</f>
        <v>29.730752493481532</v>
      </c>
      <c r="AA30" s="521"/>
      <c r="AB30" s="522">
        <f>_xlfn.RANK.EQ(Q30,Q$11:Q$30,0)</f>
        <v>6</v>
      </c>
      <c r="AC30" s="522">
        <v>19</v>
      </c>
      <c r="AD30" s="518"/>
      <c r="AE30" s="518"/>
      <c r="AF30" s="552"/>
      <c r="AG30" s="337"/>
      <c r="AH30" s="522">
        <f t="shared" si="14"/>
        <v>8</v>
      </c>
      <c r="AI30" s="522">
        <v>19</v>
      </c>
      <c r="AJ30" s="518"/>
      <c r="AK30" s="518"/>
      <c r="AL30" s="552"/>
      <c r="AM30" s="337"/>
      <c r="AN30" s="522">
        <f t="shared" si="18"/>
        <v>8</v>
      </c>
      <c r="AO30" s="522">
        <v>19</v>
      </c>
      <c r="AP30" s="518"/>
      <c r="AQ30" s="518"/>
      <c r="AR30" s="552"/>
      <c r="AS30" s="337"/>
      <c r="AT30" s="522">
        <f t="shared" si="22"/>
        <v>8</v>
      </c>
      <c r="AU30" s="522">
        <v>19</v>
      </c>
      <c r="AV30" s="518"/>
      <c r="AW30" s="518"/>
      <c r="AX30" s="552"/>
    </row>
    <row r="31" spans="1:50" s="336" customFormat="1" ht="5.25" customHeight="1" x14ac:dyDescent="0.25">
      <c r="B31" s="553" t="s">
        <v>39</v>
      </c>
      <c r="C31" s="554"/>
      <c r="D31" s="554"/>
      <c r="E31" s="554"/>
      <c r="F31" s="554"/>
      <c r="G31" s="554"/>
      <c r="H31" s="554"/>
      <c r="I31" s="554"/>
      <c r="R31" s="554"/>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row>
    <row r="32" spans="1:50" s="336" customFormat="1" ht="5.25" customHeight="1" x14ac:dyDescent="0.25">
      <c r="B32" s="553" t="s">
        <v>47</v>
      </c>
      <c r="C32" s="555"/>
      <c r="D32" s="555"/>
      <c r="E32" s="555"/>
      <c r="F32" s="555"/>
      <c r="G32" s="555"/>
      <c r="H32" s="555"/>
      <c r="I32" s="555"/>
      <c r="R32" s="555"/>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row>
    <row r="33" spans="2:50" s="336" customFormat="1" ht="13.5" customHeight="1" x14ac:dyDescent="0.25">
      <c r="B33" s="1616" t="s">
        <v>170</v>
      </c>
      <c r="C33" s="1616"/>
      <c r="D33" s="1616"/>
      <c r="E33" s="1616"/>
      <c r="F33" s="1616"/>
      <c r="G33" s="1616"/>
      <c r="H33" s="1616"/>
      <c r="I33" s="1616"/>
      <c r="J33" s="1616"/>
      <c r="K33" s="1616"/>
      <c r="L33" s="1616"/>
      <c r="M33" s="1616"/>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row>
    <row r="34" spans="2:50" s="336" customFormat="1" ht="29.25" customHeight="1" x14ac:dyDescent="0.25">
      <c r="B34" s="1617"/>
      <c r="C34" s="1617"/>
      <c r="D34" s="1617"/>
      <c r="E34" s="1617"/>
      <c r="F34" s="1617"/>
      <c r="G34" s="1617"/>
      <c r="H34" s="1617"/>
      <c r="I34" s="1617"/>
      <c r="J34" s="1617"/>
      <c r="K34" s="1617"/>
      <c r="L34" s="1617"/>
      <c r="M34" s="1617"/>
      <c r="N34" s="1617"/>
      <c r="O34" s="1617"/>
      <c r="P34" s="1617"/>
      <c r="Q34" s="338"/>
      <c r="R34" s="338"/>
      <c r="S34" s="338"/>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row>
    <row r="35" spans="2:50" s="336" customFormat="1" ht="4.5" customHeight="1" x14ac:dyDescent="0.25">
      <c r="B35" s="1618"/>
      <c r="C35" s="1618"/>
      <c r="D35" s="1618"/>
      <c r="E35" s="1618"/>
      <c r="F35" s="1618"/>
      <c r="G35" s="1618"/>
      <c r="H35" s="1618"/>
      <c r="I35" s="1618"/>
      <c r="J35" s="1618"/>
      <c r="K35" s="1618"/>
      <c r="L35" s="1618"/>
      <c r="M35" s="1618"/>
      <c r="N35" s="1618"/>
      <c r="O35" s="1618"/>
      <c r="P35" s="1618"/>
      <c r="Q35" s="338"/>
      <c r="R35" s="338"/>
      <c r="S35" s="338"/>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row>
    <row r="36" spans="2:50" s="336" customFormat="1" x14ac:dyDescent="0.25">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row>
    <row r="37" spans="2:50" s="336" customFormat="1" x14ac:dyDescent="0.25">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row>
    <row r="38" spans="2:50" s="337" customFormat="1" x14ac:dyDescent="0.25">
      <c r="L38" s="888"/>
      <c r="M38" s="888"/>
      <c r="N38" s="888"/>
    </row>
    <row r="39" spans="2:50" x14ac:dyDescent="0.25">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row>
    <row r="40" spans="2:50" x14ac:dyDescent="0.25">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row>
    <row r="41" spans="2:50" x14ac:dyDescent="0.25">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row>
    <row r="42" spans="2:50" x14ac:dyDescent="0.25">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row>
    <row r="43" spans="2:50" x14ac:dyDescent="0.25">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row>
    <row r="44" spans="2:50" x14ac:dyDescent="0.25">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row>
    <row r="45" spans="2:50" x14ac:dyDescent="0.25">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row>
    <row r="46" spans="2:50" x14ac:dyDescent="0.25">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row>
    <row r="47" spans="2:50" x14ac:dyDescent="0.25">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row>
    <row r="48" spans="2:50" x14ac:dyDescent="0.25">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65"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70"/>
  <sheetViews>
    <sheetView zoomScale="90" zoomScaleNormal="90" workbookViewId="0"/>
  </sheetViews>
  <sheetFormatPr baseColWidth="10" defaultColWidth="11.453125" defaultRowHeight="14.5" x14ac:dyDescent="0.25"/>
  <cols>
    <col min="1" max="1" width="4" style="333" customWidth="1"/>
    <col min="2" max="2" width="32.26953125" style="333" customWidth="1"/>
    <col min="3" max="3" width="0.54296875" style="333" customWidth="1"/>
    <col min="4" max="4" width="17"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54296875" style="333" customWidth="1"/>
    <col min="12" max="12" width="8.453125" style="333" customWidth="1"/>
    <col min="13" max="13" width="6.1796875" style="333" customWidth="1"/>
    <col min="14" max="14" width="8.453125" style="333" customWidth="1"/>
    <col min="15" max="15" width="7.54296875" style="333" customWidth="1"/>
    <col min="16" max="16" width="8.453125" style="333" customWidth="1"/>
    <col min="17" max="17" width="6.1796875" style="333" customWidth="1"/>
    <col min="18" max="18" width="8.453125" style="333" customWidth="1"/>
    <col min="19" max="19" width="6.1796875" style="333" customWidth="1"/>
    <col min="20" max="22" width="8.453125" style="333" customWidth="1"/>
    <col min="23" max="23" width="6.1796875" style="333" customWidth="1"/>
    <col min="24" max="24" width="8.453125" style="333" customWidth="1"/>
    <col min="25" max="25" width="3.54296875" style="333" customWidth="1"/>
    <col min="26" max="26" width="1.453125" style="329" customWidth="1"/>
    <col min="27" max="27" width="1.81640625" style="329" customWidth="1"/>
    <col min="28" max="28" width="2.1796875" style="329" customWidth="1"/>
    <col min="29" max="29" width="11" style="396" customWidth="1"/>
    <col min="30" max="31" width="8.81640625" style="396" customWidth="1"/>
    <col min="32" max="32" width="8.81640625" style="329" customWidth="1"/>
    <col min="33" max="33" width="2.453125" style="329" bestFit="1" customWidth="1"/>
    <col min="34" max="34" width="4.26953125" style="329" bestFit="1" customWidth="1"/>
    <col min="35" max="35" width="8.453125" style="329" bestFit="1" customWidth="1"/>
    <col min="36" max="36" width="4.26953125" style="333" bestFit="1" customWidth="1"/>
    <col min="37" max="16384" width="11.453125" style="333"/>
  </cols>
  <sheetData>
    <row r="1" spans="1:36" s="340" customFormat="1" x14ac:dyDescent="0.25">
      <c r="B1" s="311"/>
      <c r="C1" s="341"/>
      <c r="E1" s="341"/>
      <c r="F1" s="342" t="s">
        <v>135</v>
      </c>
      <c r="G1" s="342"/>
      <c r="H1" s="342"/>
      <c r="I1" s="342" t="s">
        <v>16</v>
      </c>
      <c r="Y1" s="331"/>
      <c r="Z1" s="331"/>
      <c r="AA1" s="331"/>
      <c r="AB1" s="331"/>
      <c r="AC1" s="396"/>
      <c r="AD1" s="396"/>
      <c r="AE1" s="342"/>
      <c r="AF1" s="311"/>
      <c r="AG1" s="311"/>
      <c r="AH1" s="311"/>
      <c r="AI1" s="311"/>
    </row>
    <row r="2" spans="1:36" s="343" customFormat="1" x14ac:dyDescent="0.35">
      <c r="B2" s="1453"/>
      <c r="C2" s="1453"/>
      <c r="Y2" s="331"/>
      <c r="Z2" s="331"/>
      <c r="AA2" s="331"/>
      <c r="AB2" s="331"/>
      <c r="AC2" s="396"/>
      <c r="AD2" s="396"/>
      <c r="AE2" s="556"/>
      <c r="AF2" s="891"/>
      <c r="AG2" s="891"/>
      <c r="AH2" s="891"/>
      <c r="AI2" s="891"/>
    </row>
    <row r="3" spans="1:36" s="345" customFormat="1" ht="42" customHeight="1" x14ac:dyDescent="0.25">
      <c r="B3" s="1454"/>
      <c r="C3" s="1454"/>
      <c r="Y3" s="331"/>
      <c r="Z3" s="331"/>
      <c r="AA3" s="331"/>
      <c r="AB3" s="331"/>
      <c r="AC3" s="396"/>
      <c r="AD3" s="396"/>
      <c r="AE3" s="556"/>
      <c r="AF3" s="891"/>
      <c r="AG3" s="891"/>
      <c r="AH3" s="891"/>
      <c r="AI3" s="891"/>
    </row>
    <row r="4" spans="1:36" s="345" customFormat="1" ht="24" customHeight="1" x14ac:dyDescent="0.25">
      <c r="A4" s="1525" t="s">
        <v>427</v>
      </c>
      <c r="B4" s="1525"/>
      <c r="C4" s="1525"/>
      <c r="D4" s="1525"/>
      <c r="E4" s="1525"/>
      <c r="F4" s="1525"/>
      <c r="G4" s="1525"/>
      <c r="H4" s="1525"/>
      <c r="I4" s="1525"/>
      <c r="J4" s="1525"/>
      <c r="K4" s="1525"/>
      <c r="L4" s="1525"/>
      <c r="M4" s="1525"/>
      <c r="N4" s="1525"/>
      <c r="O4" s="1525"/>
      <c r="P4" s="1525"/>
      <c r="Q4" s="1525"/>
      <c r="R4" s="1525"/>
      <c r="S4" s="1525"/>
      <c r="T4" s="1525"/>
      <c r="U4" s="1525"/>
      <c r="V4" s="1525"/>
      <c r="W4" s="1525"/>
      <c r="X4" s="1525"/>
      <c r="Y4" s="331"/>
      <c r="Z4" s="331"/>
      <c r="AA4" s="331"/>
      <c r="AB4" s="331"/>
      <c r="AC4" s="396"/>
      <c r="AD4" s="396"/>
      <c r="AE4" s="556"/>
      <c r="AF4" s="891"/>
      <c r="AG4" s="891"/>
      <c r="AH4" s="891"/>
      <c r="AI4" s="891"/>
    </row>
    <row r="5" spans="1:36" s="345" customFormat="1" x14ac:dyDescent="0.25">
      <c r="A5" s="492"/>
      <c r="B5" s="1481" t="str">
        <f>porsaad!$B$6</f>
        <v>Situación a 28 de febrero de 2026</v>
      </c>
      <c r="C5" s="1481"/>
      <c r="D5" s="1481"/>
      <c r="E5" s="1481"/>
      <c r="F5" s="1481"/>
      <c r="G5" s="1481"/>
      <c r="H5" s="1481"/>
      <c r="I5" s="1481"/>
      <c r="J5" s="1481"/>
      <c r="K5" s="1481"/>
      <c r="L5" s="1481"/>
      <c r="M5" s="1481"/>
      <c r="N5" s="1481"/>
      <c r="O5" s="1481"/>
      <c r="P5" s="1481"/>
      <c r="Q5" s="1481"/>
      <c r="R5" s="1481"/>
      <c r="S5" s="1481"/>
      <c r="T5" s="1481"/>
      <c r="U5" s="1481"/>
      <c r="V5" s="1481"/>
      <c r="W5" s="1481"/>
      <c r="X5" s="1481"/>
      <c r="AC5" s="556"/>
      <c r="AD5" s="556"/>
      <c r="AE5" s="556"/>
      <c r="AF5" s="891"/>
      <c r="AG5" s="891"/>
    </row>
    <row r="6" spans="1:36" s="345" customFormat="1" ht="6.75" customHeight="1" x14ac:dyDescent="0.25">
      <c r="B6" s="1481"/>
      <c r="C6" s="1481"/>
      <c r="D6" s="1481"/>
      <c r="E6" s="1481"/>
      <c r="F6" s="1481"/>
      <c r="G6" s="1481"/>
      <c r="H6" s="1481"/>
      <c r="I6" s="1481"/>
      <c r="J6" s="1481"/>
      <c r="K6" s="1481"/>
      <c r="L6" s="1481"/>
      <c r="M6" s="1481"/>
      <c r="N6" s="1481"/>
      <c r="O6" s="1481"/>
      <c r="P6" s="1481"/>
      <c r="Q6" s="1481"/>
      <c r="R6" s="1481"/>
      <c r="S6" s="1481"/>
      <c r="T6" s="1481"/>
      <c r="U6" s="1481"/>
      <c r="V6" s="1481"/>
      <c r="W6" s="1481"/>
      <c r="X6" s="1481"/>
      <c r="Z6" s="891"/>
      <c r="AA6" s="891"/>
      <c r="AB6" s="891"/>
      <c r="AC6" s="556"/>
      <c r="AD6" s="556"/>
      <c r="AE6" s="556"/>
      <c r="AF6" s="891"/>
      <c r="AG6" s="891"/>
      <c r="AH6" s="891"/>
      <c r="AI6" s="891"/>
    </row>
    <row r="7" spans="1:36" s="322" customFormat="1" ht="3.75" customHeight="1" x14ac:dyDescent="0.25">
      <c r="A7" s="316"/>
      <c r="B7" s="1566" t="s">
        <v>12</v>
      </c>
      <c r="C7" s="437"/>
      <c r="D7" s="1624" t="s">
        <v>250</v>
      </c>
      <c r="E7" s="882"/>
      <c r="F7" s="1627"/>
      <c r="G7" s="1627"/>
      <c r="H7" s="882"/>
      <c r="I7" s="752"/>
      <c r="J7" s="752"/>
      <c r="K7" s="752"/>
      <c r="L7" s="752"/>
      <c r="M7" s="882"/>
      <c r="N7" s="882"/>
      <c r="O7" s="882"/>
      <c r="P7" s="882"/>
      <c r="Q7" s="882"/>
      <c r="R7" s="882"/>
      <c r="S7" s="889"/>
      <c r="T7" s="882"/>
      <c r="U7" s="882"/>
      <c r="V7" s="890"/>
      <c r="W7" s="1631"/>
      <c r="X7" s="1632"/>
      <c r="Z7" s="320"/>
      <c r="AA7" s="320"/>
      <c r="AB7" s="320"/>
      <c r="AC7" s="513"/>
      <c r="AD7" s="513"/>
      <c r="AE7" s="513"/>
      <c r="AF7" s="319"/>
      <c r="AG7" s="320"/>
      <c r="AH7" s="320"/>
      <c r="AI7" s="320"/>
    </row>
    <row r="8" spans="1:36" s="322" customFormat="1" ht="14.25" customHeight="1" x14ac:dyDescent="0.25">
      <c r="A8" s="316"/>
      <c r="B8" s="1622"/>
      <c r="C8" s="437"/>
      <c r="D8" s="1625"/>
      <c r="E8" s="437"/>
      <c r="F8" s="1611" t="s">
        <v>270</v>
      </c>
      <c r="G8" s="1628"/>
      <c r="H8" s="437"/>
      <c r="I8" s="1611" t="s">
        <v>271</v>
      </c>
      <c r="J8" s="1638"/>
      <c r="K8" s="1639" t="s">
        <v>371</v>
      </c>
      <c r="L8" s="1640"/>
      <c r="M8" s="1640"/>
      <c r="N8" s="1640"/>
      <c r="O8" s="1640"/>
      <c r="P8" s="1640"/>
      <c r="Q8" s="1640"/>
      <c r="R8" s="1640"/>
      <c r="S8" s="1640"/>
      <c r="T8" s="1640"/>
      <c r="U8" s="1640"/>
      <c r="V8" s="1640"/>
      <c r="W8" s="1640"/>
      <c r="X8" s="1641"/>
      <c r="Z8" s="320"/>
      <c r="AA8" s="320"/>
      <c r="AB8" s="320"/>
      <c r="AC8" s="513"/>
      <c r="AD8" s="513"/>
      <c r="AE8" s="513"/>
      <c r="AF8" s="320"/>
      <c r="AG8" s="320"/>
      <c r="AH8" s="320"/>
      <c r="AI8" s="320"/>
    </row>
    <row r="9" spans="1:36" s="322" customFormat="1" ht="28.5" customHeight="1" x14ac:dyDescent="0.25">
      <c r="A9" s="316"/>
      <c r="B9" s="1622"/>
      <c r="C9" s="437"/>
      <c r="D9" s="1626"/>
      <c r="E9" s="437"/>
      <c r="F9" s="1629"/>
      <c r="G9" s="1630"/>
      <c r="H9" s="437"/>
      <c r="I9" s="1629"/>
      <c r="J9" s="1636"/>
      <c r="K9" s="1633" t="s">
        <v>372</v>
      </c>
      <c r="L9" s="1634"/>
      <c r="M9" s="1635" t="s">
        <v>373</v>
      </c>
      <c r="N9" s="1636"/>
      <c r="O9" s="1633" t="s">
        <v>374</v>
      </c>
      <c r="P9" s="1634"/>
      <c r="Q9" s="1635" t="s">
        <v>375</v>
      </c>
      <c r="R9" s="1636"/>
      <c r="S9" s="1635" t="s">
        <v>376</v>
      </c>
      <c r="T9" s="1529"/>
      <c r="U9" s="1447" t="s">
        <v>113</v>
      </c>
      <c r="V9" s="1642"/>
      <c r="W9" s="1447" t="s">
        <v>377</v>
      </c>
      <c r="X9" s="1637"/>
      <c r="Z9" s="320"/>
      <c r="AA9" s="320"/>
      <c r="AB9" s="320"/>
      <c r="AC9" s="513"/>
      <c r="AD9" s="513"/>
      <c r="AE9" s="513"/>
      <c r="AF9" s="320"/>
      <c r="AG9" s="320"/>
      <c r="AH9" s="320"/>
      <c r="AI9" s="320"/>
    </row>
    <row r="10" spans="1:36" s="322" customFormat="1" ht="22.5" customHeight="1" x14ac:dyDescent="0.25">
      <c r="A10" s="316"/>
      <c r="B10" s="1623"/>
      <c r="C10" s="437"/>
      <c r="D10" s="899" t="s">
        <v>9</v>
      </c>
      <c r="E10" s="883"/>
      <c r="F10" s="901" t="s">
        <v>9</v>
      </c>
      <c r="G10" s="876" t="s">
        <v>272</v>
      </c>
      <c r="H10" s="898"/>
      <c r="I10" s="791" t="s">
        <v>9</v>
      </c>
      <c r="J10" s="902" t="s">
        <v>272</v>
      </c>
      <c r="K10" s="903" t="s">
        <v>9</v>
      </c>
      <c r="L10" s="902" t="s">
        <v>378</v>
      </c>
      <c r="M10" s="903" t="s">
        <v>9</v>
      </c>
      <c r="N10" s="903" t="s">
        <v>378</v>
      </c>
      <c r="O10" s="903" t="s">
        <v>9</v>
      </c>
      <c r="P10" s="903" t="s">
        <v>378</v>
      </c>
      <c r="Q10" s="903" t="s">
        <v>9</v>
      </c>
      <c r="R10" s="903" t="s">
        <v>378</v>
      </c>
      <c r="S10" s="880" t="s">
        <v>9</v>
      </c>
      <c r="T10" s="790" t="s">
        <v>378</v>
      </c>
      <c r="U10" s="900" t="s">
        <v>9</v>
      </c>
      <c r="V10" s="903" t="s">
        <v>378</v>
      </c>
      <c r="W10" s="902" t="s">
        <v>9</v>
      </c>
      <c r="X10" s="790" t="s">
        <v>378</v>
      </c>
      <c r="Z10" s="320"/>
      <c r="AA10" s="320"/>
      <c r="AB10" s="320"/>
      <c r="AC10" s="568" t="s">
        <v>207</v>
      </c>
      <c r="AD10" s="602" t="s">
        <v>387</v>
      </c>
      <c r="AE10" s="603" t="s">
        <v>388</v>
      </c>
      <c r="AF10" s="320"/>
      <c r="AG10" s="320"/>
      <c r="AH10" s="320"/>
      <c r="AI10" s="320"/>
    </row>
    <row r="11" spans="1:36" s="328" customFormat="1" ht="3" customHeight="1" x14ac:dyDescent="0.25">
      <c r="A11" s="326"/>
      <c r="B11" s="327"/>
      <c r="D11" s="327"/>
      <c r="F11" s="327"/>
      <c r="G11" s="327"/>
      <c r="I11" s="327"/>
      <c r="J11" s="327"/>
      <c r="K11" s="319"/>
      <c r="L11" s="348"/>
      <c r="M11" s="329"/>
      <c r="N11" s="329"/>
      <c r="O11" s="329"/>
      <c r="P11" s="329"/>
      <c r="Q11" s="329"/>
      <c r="R11" s="329"/>
      <c r="S11" s="329"/>
      <c r="T11" s="329"/>
      <c r="U11" s="329"/>
      <c r="V11" s="329"/>
      <c r="W11" s="326"/>
      <c r="X11" s="327"/>
      <c r="Z11" s="329"/>
      <c r="AA11" s="329"/>
      <c r="AB11" s="329"/>
      <c r="AC11" s="604">
        <v>44286</v>
      </c>
      <c r="AD11" s="602">
        <v>27240</v>
      </c>
      <c r="AE11" s="602">
        <v>16097</v>
      </c>
      <c r="AF11" s="329"/>
      <c r="AG11" s="329"/>
      <c r="AH11" s="329"/>
      <c r="AI11" s="329"/>
    </row>
    <row r="12" spans="1:36" s="331" customFormat="1" x14ac:dyDescent="0.35">
      <c r="A12" s="330"/>
      <c r="B12" s="755" t="s">
        <v>8</v>
      </c>
      <c r="C12" s="350"/>
      <c r="D12" s="892">
        <v>338796</v>
      </c>
      <c r="E12" s="350"/>
      <c r="F12" s="758">
        <v>4592</v>
      </c>
      <c r="G12" s="759">
        <v>1.3553879030449003</v>
      </c>
      <c r="H12" s="350"/>
      <c r="I12" s="758">
        <v>5931</v>
      </c>
      <c r="J12" s="759">
        <v>1.7506109871427054</v>
      </c>
      <c r="K12" s="758">
        <v>5538</v>
      </c>
      <c r="L12" s="759">
        <v>93.373798684876078</v>
      </c>
      <c r="M12" s="758">
        <v>24</v>
      </c>
      <c r="N12" s="759">
        <v>0.40465351542741529</v>
      </c>
      <c r="O12" s="758">
        <v>29</v>
      </c>
      <c r="P12" s="759">
        <v>0.48895633114146009</v>
      </c>
      <c r="Q12" s="758">
        <v>321</v>
      </c>
      <c r="R12" s="759">
        <v>5.4122407688416789</v>
      </c>
      <c r="S12" s="758">
        <v>0</v>
      </c>
      <c r="T12" s="759">
        <v>0</v>
      </c>
      <c r="U12" s="758">
        <v>9</v>
      </c>
      <c r="V12" s="759">
        <v>0.15174506828528073</v>
      </c>
      <c r="W12" s="758">
        <v>10</v>
      </c>
      <c r="X12" s="759">
        <f t="shared" ref="X12:X29" si="0">W12/$I12*100</f>
        <v>0.16860563142808968</v>
      </c>
      <c r="Z12" s="360"/>
      <c r="AA12" s="360"/>
      <c r="AB12" s="360"/>
      <c r="AC12" s="604">
        <v>44316</v>
      </c>
      <c r="AD12" s="602">
        <v>23620</v>
      </c>
      <c r="AE12" s="602">
        <v>14066</v>
      </c>
      <c r="AF12" s="360"/>
      <c r="AG12" s="360"/>
      <c r="AH12" s="360"/>
      <c r="AI12" s="361"/>
      <c r="AJ12" s="607"/>
    </row>
    <row r="13" spans="1:36" s="331" customFormat="1" x14ac:dyDescent="0.35">
      <c r="A13" s="330"/>
      <c r="B13" s="763" t="s">
        <v>7</v>
      </c>
      <c r="C13" s="350"/>
      <c r="D13" s="893">
        <v>49233</v>
      </c>
      <c r="E13" s="350"/>
      <c r="F13" s="765">
        <v>1039</v>
      </c>
      <c r="G13" s="766">
        <v>2.1103731237178316</v>
      </c>
      <c r="H13" s="350"/>
      <c r="I13" s="765">
        <v>992</v>
      </c>
      <c r="J13" s="766">
        <v>2.0149086994495562</v>
      </c>
      <c r="K13" s="765">
        <v>968</v>
      </c>
      <c r="L13" s="766">
        <v>97.58064516129032</v>
      </c>
      <c r="M13" s="765">
        <v>12</v>
      </c>
      <c r="N13" s="766">
        <v>1.2096774193548387</v>
      </c>
      <c r="O13" s="765">
        <v>3</v>
      </c>
      <c r="P13" s="766">
        <v>0.30241935483870969</v>
      </c>
      <c r="Q13" s="765">
        <v>3</v>
      </c>
      <c r="R13" s="766">
        <v>0.30241935483870969</v>
      </c>
      <c r="S13" s="765">
        <v>0</v>
      </c>
      <c r="T13" s="766">
        <v>0</v>
      </c>
      <c r="U13" s="765">
        <v>5</v>
      </c>
      <c r="V13" s="766">
        <v>0.50403225806451613</v>
      </c>
      <c r="W13" s="765">
        <v>1</v>
      </c>
      <c r="X13" s="766">
        <f t="shared" si="0"/>
        <v>0.10080645161290322</v>
      </c>
      <c r="Z13" s="360"/>
      <c r="AA13" s="360"/>
      <c r="AB13" s="360"/>
      <c r="AC13" s="604">
        <v>44347</v>
      </c>
      <c r="AD13" s="602">
        <v>21534</v>
      </c>
      <c r="AE13" s="602">
        <v>12150</v>
      </c>
      <c r="AF13" s="360"/>
      <c r="AG13" s="360"/>
      <c r="AH13" s="360"/>
      <c r="AI13" s="361"/>
      <c r="AJ13" s="607"/>
    </row>
    <row r="14" spans="1:36" s="331" customFormat="1" x14ac:dyDescent="0.35">
      <c r="A14" s="330"/>
      <c r="B14" s="763" t="s">
        <v>37</v>
      </c>
      <c r="C14" s="350"/>
      <c r="D14" s="893">
        <v>33640</v>
      </c>
      <c r="E14" s="350"/>
      <c r="F14" s="765">
        <v>713</v>
      </c>
      <c r="G14" s="766">
        <v>2.1195005945303209</v>
      </c>
      <c r="H14" s="350"/>
      <c r="I14" s="765">
        <v>729</v>
      </c>
      <c r="J14" s="766">
        <v>2.1670630202140306</v>
      </c>
      <c r="K14" s="765">
        <v>700</v>
      </c>
      <c r="L14" s="766">
        <v>96.021947873799732</v>
      </c>
      <c r="M14" s="765">
        <v>1</v>
      </c>
      <c r="N14" s="766">
        <v>0.1371742112482853</v>
      </c>
      <c r="O14" s="765">
        <v>12</v>
      </c>
      <c r="P14" s="766">
        <v>1.6460905349794239</v>
      </c>
      <c r="Q14" s="765">
        <v>0</v>
      </c>
      <c r="R14" s="766">
        <v>0</v>
      </c>
      <c r="S14" s="765">
        <v>0</v>
      </c>
      <c r="T14" s="766">
        <v>0</v>
      </c>
      <c r="U14" s="765">
        <v>0</v>
      </c>
      <c r="V14" s="766">
        <v>0</v>
      </c>
      <c r="W14" s="765">
        <v>16</v>
      </c>
      <c r="X14" s="766">
        <f t="shared" si="0"/>
        <v>2.1947873799725648</v>
      </c>
      <c r="Z14" s="360"/>
      <c r="AA14" s="360"/>
      <c r="AB14" s="360"/>
      <c r="AC14" s="604">
        <v>44377</v>
      </c>
      <c r="AD14" s="602">
        <v>21833</v>
      </c>
      <c r="AE14" s="602">
        <v>13954</v>
      </c>
      <c r="AF14" s="360"/>
      <c r="AG14" s="360"/>
      <c r="AH14" s="360"/>
      <c r="AI14" s="361"/>
      <c r="AJ14" s="607"/>
    </row>
    <row r="15" spans="1:36" s="331" customFormat="1" x14ac:dyDescent="0.35">
      <c r="A15" s="330"/>
      <c r="B15" s="763" t="s">
        <v>38</v>
      </c>
      <c r="C15" s="350"/>
      <c r="D15" s="893">
        <v>34144</v>
      </c>
      <c r="E15" s="350"/>
      <c r="F15" s="765">
        <v>545</v>
      </c>
      <c r="G15" s="766">
        <v>1.5961808809746953</v>
      </c>
      <c r="H15" s="350"/>
      <c r="I15" s="765">
        <v>578</v>
      </c>
      <c r="J15" s="766">
        <v>1.6928303655107779</v>
      </c>
      <c r="K15" s="765">
        <v>501</v>
      </c>
      <c r="L15" s="766">
        <v>86.678200692041514</v>
      </c>
      <c r="M15" s="765">
        <v>9</v>
      </c>
      <c r="N15" s="766">
        <v>1.5570934256055362</v>
      </c>
      <c r="O15" s="765">
        <v>63</v>
      </c>
      <c r="P15" s="766">
        <v>10.899653979238755</v>
      </c>
      <c r="Q15" s="765">
        <v>0</v>
      </c>
      <c r="R15" s="766">
        <v>0</v>
      </c>
      <c r="S15" s="765">
        <v>0</v>
      </c>
      <c r="T15" s="766">
        <v>0</v>
      </c>
      <c r="U15" s="765">
        <v>5</v>
      </c>
      <c r="V15" s="766">
        <v>0.86505190311418689</v>
      </c>
      <c r="W15" s="765">
        <v>0</v>
      </c>
      <c r="X15" s="766">
        <f t="shared" si="0"/>
        <v>0</v>
      </c>
      <c r="Z15" s="360"/>
      <c r="AA15" s="360"/>
      <c r="AB15" s="360"/>
      <c r="AC15" s="604">
        <v>44408</v>
      </c>
      <c r="AD15" s="602">
        <v>25882</v>
      </c>
      <c r="AE15" s="602">
        <v>13248</v>
      </c>
      <c r="AF15" s="360"/>
      <c r="AG15" s="360"/>
      <c r="AH15" s="360"/>
      <c r="AI15" s="361"/>
      <c r="AJ15" s="607"/>
    </row>
    <row r="16" spans="1:36" s="331" customFormat="1" x14ac:dyDescent="0.35">
      <c r="A16" s="330"/>
      <c r="B16" s="763" t="s">
        <v>6</v>
      </c>
      <c r="C16" s="350"/>
      <c r="D16" s="893">
        <v>69284</v>
      </c>
      <c r="E16" s="350"/>
      <c r="F16" s="765">
        <v>2790</v>
      </c>
      <c r="G16" s="766">
        <v>4.0269037584435079</v>
      </c>
      <c r="H16" s="350"/>
      <c r="I16" s="765">
        <v>1058</v>
      </c>
      <c r="J16" s="766">
        <v>1.5270480919115526</v>
      </c>
      <c r="K16" s="765">
        <v>1039</v>
      </c>
      <c r="L16" s="766">
        <v>98.20415879017014</v>
      </c>
      <c r="M16" s="765">
        <v>5</v>
      </c>
      <c r="N16" s="766">
        <v>0.47258979206049151</v>
      </c>
      <c r="O16" s="765">
        <v>1</v>
      </c>
      <c r="P16" s="766">
        <v>9.4517958412098299E-2</v>
      </c>
      <c r="Q16" s="765">
        <v>0</v>
      </c>
      <c r="R16" s="766">
        <v>0</v>
      </c>
      <c r="S16" s="765">
        <v>0</v>
      </c>
      <c r="T16" s="766">
        <v>0</v>
      </c>
      <c r="U16" s="765">
        <v>9</v>
      </c>
      <c r="V16" s="766">
        <v>0.85066162570888471</v>
      </c>
      <c r="W16" s="765">
        <v>4</v>
      </c>
      <c r="X16" s="766">
        <f t="shared" si="0"/>
        <v>0.3780718336483932</v>
      </c>
      <c r="Z16" s="360"/>
      <c r="AA16" s="360"/>
      <c r="AB16" s="360"/>
      <c r="AC16" s="604">
        <v>44439</v>
      </c>
      <c r="AD16" s="602">
        <v>15551</v>
      </c>
      <c r="AE16" s="602">
        <v>13247</v>
      </c>
      <c r="AF16" s="360"/>
      <c r="AG16" s="360"/>
      <c r="AH16" s="360"/>
      <c r="AI16" s="361"/>
      <c r="AJ16" s="607"/>
    </row>
    <row r="17" spans="1:36" s="331" customFormat="1" x14ac:dyDescent="0.35">
      <c r="A17" s="330"/>
      <c r="B17" s="763" t="s">
        <v>5</v>
      </c>
      <c r="C17" s="350"/>
      <c r="D17" s="894">
        <v>17725</v>
      </c>
      <c r="E17" s="350"/>
      <c r="F17" s="765">
        <v>90</v>
      </c>
      <c r="G17" s="766">
        <v>0.50775740479548659</v>
      </c>
      <c r="H17" s="350"/>
      <c r="I17" s="765">
        <v>395</v>
      </c>
      <c r="J17" s="766">
        <v>2.2284908321579691</v>
      </c>
      <c r="K17" s="769">
        <v>393</v>
      </c>
      <c r="L17" s="766">
        <v>99.493670886075947</v>
      </c>
      <c r="M17" s="769">
        <v>2</v>
      </c>
      <c r="N17" s="766">
        <v>0.50632911392405067</v>
      </c>
      <c r="O17" s="769">
        <v>0</v>
      </c>
      <c r="P17" s="766">
        <v>0</v>
      </c>
      <c r="Q17" s="769">
        <v>0</v>
      </c>
      <c r="R17" s="766">
        <v>0</v>
      </c>
      <c r="S17" s="769">
        <v>0</v>
      </c>
      <c r="T17" s="766">
        <v>0</v>
      </c>
      <c r="U17" s="769">
        <v>0</v>
      </c>
      <c r="V17" s="766">
        <v>0</v>
      </c>
      <c r="W17" s="769">
        <v>0</v>
      </c>
      <c r="X17" s="766">
        <f t="shared" si="0"/>
        <v>0</v>
      </c>
      <c r="Z17" s="360"/>
      <c r="AA17" s="360"/>
      <c r="AB17" s="360"/>
      <c r="AC17" s="604">
        <v>44469</v>
      </c>
      <c r="AD17" s="602">
        <v>29199</v>
      </c>
      <c r="AE17" s="602">
        <v>15187</v>
      </c>
      <c r="AF17" s="360"/>
      <c r="AG17" s="360"/>
      <c r="AH17" s="360"/>
      <c r="AI17" s="361"/>
      <c r="AJ17" s="607"/>
    </row>
    <row r="18" spans="1:36" s="331" customFormat="1" x14ac:dyDescent="0.35">
      <c r="A18" s="330"/>
      <c r="B18" s="763" t="s">
        <v>4</v>
      </c>
      <c r="C18" s="350"/>
      <c r="D18" s="893">
        <v>127280</v>
      </c>
      <c r="E18" s="350"/>
      <c r="F18" s="765">
        <v>1191</v>
      </c>
      <c r="G18" s="766">
        <v>0.93573224387177878</v>
      </c>
      <c r="H18" s="350"/>
      <c r="I18" s="765">
        <v>2610</v>
      </c>
      <c r="J18" s="766">
        <v>2.0505971087366435</v>
      </c>
      <c r="K18" s="765">
        <v>2485</v>
      </c>
      <c r="L18" s="766">
        <v>95.210727969348667</v>
      </c>
      <c r="M18" s="765">
        <v>40</v>
      </c>
      <c r="N18" s="766">
        <v>1.5325670498084289</v>
      </c>
      <c r="O18" s="765">
        <v>2</v>
      </c>
      <c r="P18" s="766">
        <v>7.6628352490421464E-2</v>
      </c>
      <c r="Q18" s="765">
        <v>0</v>
      </c>
      <c r="R18" s="766">
        <v>0</v>
      </c>
      <c r="S18" s="765">
        <v>0</v>
      </c>
      <c r="T18" s="766">
        <v>0</v>
      </c>
      <c r="U18" s="765">
        <v>62</v>
      </c>
      <c r="V18" s="766">
        <v>2.3754789272030652</v>
      </c>
      <c r="W18" s="765">
        <v>21</v>
      </c>
      <c r="X18" s="766">
        <f t="shared" si="0"/>
        <v>0.8045977011494253</v>
      </c>
      <c r="Z18" s="360"/>
      <c r="AA18" s="360"/>
      <c r="AB18" s="360"/>
      <c r="AC18" s="604">
        <v>44500</v>
      </c>
      <c r="AD18" s="602">
        <v>26213</v>
      </c>
      <c r="AE18" s="602">
        <v>13678</v>
      </c>
      <c r="AF18" s="360"/>
      <c r="AG18" s="360"/>
      <c r="AH18" s="360"/>
      <c r="AI18" s="361"/>
      <c r="AJ18" s="607"/>
    </row>
    <row r="19" spans="1:36" s="331" customFormat="1" x14ac:dyDescent="0.35">
      <c r="A19" s="330"/>
      <c r="B19" s="763" t="s">
        <v>40</v>
      </c>
      <c r="C19" s="350"/>
      <c r="D19" s="893">
        <v>81293</v>
      </c>
      <c r="E19" s="350"/>
      <c r="F19" s="765">
        <v>1110</v>
      </c>
      <c r="G19" s="766">
        <v>1.3654312179400441</v>
      </c>
      <c r="H19" s="350"/>
      <c r="I19" s="765">
        <v>1616</v>
      </c>
      <c r="J19" s="766">
        <v>1.9878710344064066</v>
      </c>
      <c r="K19" s="765">
        <v>1522</v>
      </c>
      <c r="L19" s="766">
        <v>94.183168316831683</v>
      </c>
      <c r="M19" s="765">
        <v>14</v>
      </c>
      <c r="N19" s="766">
        <v>0.86633663366336644</v>
      </c>
      <c r="O19" s="765">
        <v>20</v>
      </c>
      <c r="P19" s="766">
        <v>1.2376237623762376</v>
      </c>
      <c r="Q19" s="765">
        <v>7</v>
      </c>
      <c r="R19" s="766">
        <v>0.43316831683168322</v>
      </c>
      <c r="S19" s="765">
        <v>0</v>
      </c>
      <c r="T19" s="766">
        <v>0</v>
      </c>
      <c r="U19" s="765">
        <v>14</v>
      </c>
      <c r="V19" s="766">
        <v>0.86633663366336644</v>
      </c>
      <c r="W19" s="765">
        <v>39</v>
      </c>
      <c r="X19" s="766">
        <f t="shared" si="0"/>
        <v>2.4133663366336635</v>
      </c>
      <c r="Z19" s="360"/>
      <c r="AA19" s="360"/>
      <c r="AB19" s="360"/>
      <c r="AC19" s="604">
        <v>44530</v>
      </c>
      <c r="AD19" s="602">
        <v>25655</v>
      </c>
      <c r="AE19" s="602">
        <v>14422</v>
      </c>
      <c r="AF19" s="360"/>
      <c r="AG19" s="360"/>
      <c r="AH19" s="360"/>
      <c r="AI19" s="361"/>
      <c r="AJ19" s="607"/>
    </row>
    <row r="20" spans="1:36" s="331" customFormat="1" x14ac:dyDescent="0.35">
      <c r="A20" s="330"/>
      <c r="B20" s="763" t="s">
        <v>41</v>
      </c>
      <c r="C20" s="350"/>
      <c r="D20" s="893">
        <v>249212</v>
      </c>
      <c r="E20" s="350"/>
      <c r="F20" s="765">
        <v>5236</v>
      </c>
      <c r="G20" s="766">
        <v>2.1010224226762757</v>
      </c>
      <c r="H20" s="350"/>
      <c r="I20" s="765">
        <v>5231</v>
      </c>
      <c r="J20" s="766">
        <v>2.0990160987432387</v>
      </c>
      <c r="K20" s="765">
        <v>4417</v>
      </c>
      <c r="L20" s="766">
        <v>84.438921812272994</v>
      </c>
      <c r="M20" s="765">
        <v>32</v>
      </c>
      <c r="N20" s="766">
        <v>0.6117377174536418</v>
      </c>
      <c r="O20" s="765">
        <v>727</v>
      </c>
      <c r="P20" s="766">
        <v>13.897916268399923</v>
      </c>
      <c r="Q20" s="765">
        <v>0</v>
      </c>
      <c r="R20" s="766">
        <v>0</v>
      </c>
      <c r="S20" s="765">
        <v>4</v>
      </c>
      <c r="T20" s="766">
        <v>7.6467214681705226E-2</v>
      </c>
      <c r="U20" s="765">
        <v>49</v>
      </c>
      <c r="V20" s="766">
        <v>0.93672337985088905</v>
      </c>
      <c r="W20" s="765">
        <v>2</v>
      </c>
      <c r="X20" s="766">
        <f t="shared" si="0"/>
        <v>3.8233607340852613E-2</v>
      </c>
      <c r="Z20" s="360"/>
      <c r="AA20" s="360"/>
      <c r="AB20" s="360"/>
      <c r="AC20" s="604">
        <v>44561</v>
      </c>
      <c r="AD20" s="602">
        <v>24712</v>
      </c>
      <c r="AE20" s="602">
        <v>14501</v>
      </c>
      <c r="AF20" s="360"/>
      <c r="AG20" s="360"/>
      <c r="AH20" s="360"/>
      <c r="AI20" s="361"/>
      <c r="AJ20" s="607"/>
    </row>
    <row r="21" spans="1:36" s="331" customFormat="1" x14ac:dyDescent="0.35">
      <c r="A21" s="330"/>
      <c r="B21" s="763" t="s">
        <v>3</v>
      </c>
      <c r="C21" s="350"/>
      <c r="D21" s="893">
        <v>179593</v>
      </c>
      <c r="E21" s="350"/>
      <c r="F21" s="765">
        <v>3487</v>
      </c>
      <c r="G21" s="766">
        <v>1.9416124236468015</v>
      </c>
      <c r="H21" s="350"/>
      <c r="I21" s="765">
        <v>3024</v>
      </c>
      <c r="J21" s="766">
        <v>1.6838072753392392</v>
      </c>
      <c r="K21" s="765">
        <v>2926</v>
      </c>
      <c r="L21" s="766">
        <v>96.759259259259252</v>
      </c>
      <c r="M21" s="765">
        <v>9</v>
      </c>
      <c r="N21" s="766">
        <v>0.29761904761904762</v>
      </c>
      <c r="O21" s="765">
        <v>66</v>
      </c>
      <c r="P21" s="766">
        <v>2.1825396825396823</v>
      </c>
      <c r="Q21" s="765">
        <v>5</v>
      </c>
      <c r="R21" s="766">
        <v>0.16534391534391535</v>
      </c>
      <c r="S21" s="765">
        <v>11</v>
      </c>
      <c r="T21" s="766">
        <v>0.36375661375661372</v>
      </c>
      <c r="U21" s="765">
        <v>4</v>
      </c>
      <c r="V21" s="766">
        <v>0.13227513227513227</v>
      </c>
      <c r="W21" s="765">
        <v>3</v>
      </c>
      <c r="X21" s="766">
        <f t="shared" si="0"/>
        <v>9.9206349206349201E-2</v>
      </c>
      <c r="Z21" s="360"/>
      <c r="AA21" s="360"/>
      <c r="AB21" s="360"/>
      <c r="AC21" s="604">
        <v>44592</v>
      </c>
      <c r="AD21" s="602">
        <v>15800</v>
      </c>
      <c r="AE21" s="602">
        <v>18653</v>
      </c>
      <c r="AF21" s="360"/>
      <c r="AG21" s="360"/>
      <c r="AH21" s="360"/>
      <c r="AI21" s="361"/>
      <c r="AJ21" s="607"/>
    </row>
    <row r="22" spans="1:36" s="331" customFormat="1" x14ac:dyDescent="0.35">
      <c r="A22" s="330"/>
      <c r="B22" s="763" t="s">
        <v>2</v>
      </c>
      <c r="C22" s="350"/>
      <c r="D22" s="893">
        <v>36368</v>
      </c>
      <c r="E22" s="350"/>
      <c r="F22" s="765">
        <v>64</v>
      </c>
      <c r="G22" s="766">
        <v>0.17597888253409591</v>
      </c>
      <c r="H22" s="350"/>
      <c r="I22" s="765">
        <v>847</v>
      </c>
      <c r="J22" s="766">
        <v>2.3289705235371754</v>
      </c>
      <c r="K22" s="765">
        <v>760</v>
      </c>
      <c r="L22" s="766">
        <v>89.728453364817</v>
      </c>
      <c r="M22" s="765">
        <v>5</v>
      </c>
      <c r="N22" s="766">
        <v>0.59031877213695394</v>
      </c>
      <c r="O22" s="765">
        <v>55</v>
      </c>
      <c r="P22" s="766">
        <v>6.4935064935064926</v>
      </c>
      <c r="Q22" s="765">
        <v>0</v>
      </c>
      <c r="R22" s="766">
        <v>0</v>
      </c>
      <c r="S22" s="765">
        <v>0</v>
      </c>
      <c r="T22" s="766">
        <v>0</v>
      </c>
      <c r="U22" s="765">
        <v>6</v>
      </c>
      <c r="V22" s="766">
        <v>0.70838252656434475</v>
      </c>
      <c r="W22" s="765">
        <v>21</v>
      </c>
      <c r="X22" s="766">
        <f t="shared" si="0"/>
        <v>2.4793388429752068</v>
      </c>
      <c r="Z22" s="360"/>
      <c r="AA22" s="360"/>
      <c r="AB22" s="360"/>
      <c r="AC22" s="604">
        <v>44620</v>
      </c>
      <c r="AD22" s="602">
        <v>21660</v>
      </c>
      <c r="AE22" s="602">
        <v>18762</v>
      </c>
      <c r="AF22" s="360"/>
      <c r="AG22" s="360"/>
      <c r="AH22" s="360"/>
      <c r="AI22" s="361"/>
      <c r="AJ22" s="607"/>
    </row>
    <row r="23" spans="1:36" s="331" customFormat="1" x14ac:dyDescent="0.35">
      <c r="A23" s="330"/>
      <c r="B23" s="763" t="s">
        <v>35</v>
      </c>
      <c r="C23" s="350"/>
      <c r="D23" s="893">
        <v>92497</v>
      </c>
      <c r="E23" s="350"/>
      <c r="F23" s="765">
        <v>1753</v>
      </c>
      <c r="G23" s="766">
        <v>1.8951966009708423</v>
      </c>
      <c r="H23" s="350"/>
      <c r="I23" s="765">
        <v>2105</v>
      </c>
      <c r="J23" s="766">
        <v>2.2757494837670413</v>
      </c>
      <c r="K23" s="765">
        <v>2049</v>
      </c>
      <c r="L23" s="766">
        <v>97.339667458432302</v>
      </c>
      <c r="M23" s="765">
        <v>11</v>
      </c>
      <c r="N23" s="766">
        <v>0.5225653206650831</v>
      </c>
      <c r="O23" s="765">
        <v>1</v>
      </c>
      <c r="P23" s="766">
        <v>4.7505938242280284E-2</v>
      </c>
      <c r="Q23" s="765">
        <v>6</v>
      </c>
      <c r="R23" s="766">
        <v>0.28503562945368172</v>
      </c>
      <c r="S23" s="765">
        <v>0</v>
      </c>
      <c r="T23" s="766">
        <v>0</v>
      </c>
      <c r="U23" s="765">
        <v>36</v>
      </c>
      <c r="V23" s="766">
        <v>1.7102137767220902</v>
      </c>
      <c r="W23" s="765">
        <v>2</v>
      </c>
      <c r="X23" s="766">
        <f t="shared" si="0"/>
        <v>9.5011876484560567E-2</v>
      </c>
      <c r="Z23" s="360"/>
      <c r="AA23" s="360"/>
      <c r="AB23" s="360"/>
      <c r="AC23" s="604">
        <v>44651</v>
      </c>
      <c r="AD23" s="602">
        <v>28954</v>
      </c>
      <c r="AE23" s="602">
        <v>17183</v>
      </c>
      <c r="AF23" s="360"/>
      <c r="AG23" s="360"/>
      <c r="AH23" s="360"/>
      <c r="AI23" s="361"/>
      <c r="AJ23" s="607"/>
    </row>
    <row r="24" spans="1:36" s="331" customFormat="1" x14ac:dyDescent="0.35">
      <c r="A24" s="330"/>
      <c r="B24" s="763" t="s">
        <v>42</v>
      </c>
      <c r="C24" s="350"/>
      <c r="D24" s="893">
        <v>211239</v>
      </c>
      <c r="E24" s="350"/>
      <c r="F24" s="765">
        <v>6220</v>
      </c>
      <c r="G24" s="766">
        <v>2.9445320229692431</v>
      </c>
      <c r="H24" s="350"/>
      <c r="I24" s="765">
        <v>3245</v>
      </c>
      <c r="J24" s="766">
        <v>1.5361746647162693</v>
      </c>
      <c r="K24" s="765">
        <v>2661</v>
      </c>
      <c r="L24" s="766">
        <v>82.003081664098616</v>
      </c>
      <c r="M24" s="765">
        <v>76</v>
      </c>
      <c r="N24" s="766">
        <v>2.3420647149460709</v>
      </c>
      <c r="O24" s="765">
        <v>1</v>
      </c>
      <c r="P24" s="766">
        <v>3.0816640986132512E-2</v>
      </c>
      <c r="Q24" s="765">
        <v>0</v>
      </c>
      <c r="R24" s="766">
        <v>0</v>
      </c>
      <c r="S24" s="765">
        <v>0</v>
      </c>
      <c r="T24" s="766">
        <v>0</v>
      </c>
      <c r="U24" s="765">
        <v>5</v>
      </c>
      <c r="V24" s="766">
        <v>0.15408320493066258</v>
      </c>
      <c r="W24" s="765">
        <v>502</v>
      </c>
      <c r="X24" s="766">
        <f t="shared" si="0"/>
        <v>15.469953775038519</v>
      </c>
      <c r="Z24" s="360"/>
      <c r="AA24" s="360"/>
      <c r="AB24" s="360"/>
      <c r="AC24" s="604">
        <v>44681</v>
      </c>
      <c r="AD24" s="602">
        <v>20498</v>
      </c>
      <c r="AE24" s="602">
        <v>16055</v>
      </c>
      <c r="AF24" s="360"/>
      <c r="AG24" s="360"/>
      <c r="AH24" s="360"/>
      <c r="AI24" s="361"/>
      <c r="AJ24" s="607"/>
    </row>
    <row r="25" spans="1:36" x14ac:dyDescent="0.35">
      <c r="A25" s="332"/>
      <c r="B25" s="763" t="s">
        <v>43</v>
      </c>
      <c r="C25" s="350"/>
      <c r="D25" s="893">
        <v>49930</v>
      </c>
      <c r="E25" s="350"/>
      <c r="F25" s="765">
        <v>597</v>
      </c>
      <c r="G25" s="766">
        <v>1.1956739435209294</v>
      </c>
      <c r="H25" s="350"/>
      <c r="I25" s="765">
        <v>685</v>
      </c>
      <c r="J25" s="766">
        <v>1.3719206889645503</v>
      </c>
      <c r="K25" s="765">
        <v>599</v>
      </c>
      <c r="L25" s="766">
        <v>87.445255474452551</v>
      </c>
      <c r="M25" s="765">
        <v>10</v>
      </c>
      <c r="N25" s="766">
        <v>1.4598540145985401</v>
      </c>
      <c r="O25" s="765">
        <v>2</v>
      </c>
      <c r="P25" s="766">
        <v>0.29197080291970801</v>
      </c>
      <c r="Q25" s="765">
        <v>47</v>
      </c>
      <c r="R25" s="766">
        <v>6.8613138686131396</v>
      </c>
      <c r="S25" s="765">
        <v>18</v>
      </c>
      <c r="T25" s="766">
        <v>2.6277372262773722</v>
      </c>
      <c r="U25" s="765">
        <v>0</v>
      </c>
      <c r="V25" s="766">
        <v>0</v>
      </c>
      <c r="W25" s="765">
        <v>9</v>
      </c>
      <c r="X25" s="766">
        <f t="shared" si="0"/>
        <v>1.3138686131386861</v>
      </c>
      <c r="Z25" s="360"/>
      <c r="AA25" s="360"/>
      <c r="AB25" s="360"/>
      <c r="AC25" s="604">
        <v>44712</v>
      </c>
      <c r="AD25" s="602">
        <v>23876</v>
      </c>
      <c r="AE25" s="602">
        <v>15983</v>
      </c>
      <c r="AF25" s="360"/>
      <c r="AG25" s="360"/>
      <c r="AH25" s="360"/>
      <c r="AI25" s="361"/>
      <c r="AJ25" s="607"/>
    </row>
    <row r="26" spans="1:36" s="331" customFormat="1" x14ac:dyDescent="0.35">
      <c r="B26" s="763" t="s">
        <v>44</v>
      </c>
      <c r="C26" s="350"/>
      <c r="D26" s="895">
        <v>17243</v>
      </c>
      <c r="E26" s="350"/>
      <c r="F26" s="769">
        <v>338</v>
      </c>
      <c r="G26" s="766">
        <v>1.9602157397204663</v>
      </c>
      <c r="H26" s="350"/>
      <c r="I26" s="769">
        <v>415</v>
      </c>
      <c r="J26" s="766">
        <v>2.4067737632662527</v>
      </c>
      <c r="K26" s="769">
        <v>407</v>
      </c>
      <c r="L26" s="766">
        <v>98.072289156626496</v>
      </c>
      <c r="M26" s="769">
        <v>4</v>
      </c>
      <c r="N26" s="766">
        <v>0.96385542168674709</v>
      </c>
      <c r="O26" s="769">
        <v>1</v>
      </c>
      <c r="P26" s="766">
        <v>0.24096385542168677</v>
      </c>
      <c r="Q26" s="769">
        <v>0</v>
      </c>
      <c r="R26" s="766">
        <v>0</v>
      </c>
      <c r="S26" s="769">
        <v>0</v>
      </c>
      <c r="T26" s="766">
        <v>0</v>
      </c>
      <c r="U26" s="769">
        <v>3</v>
      </c>
      <c r="V26" s="766">
        <v>0.72289156626506024</v>
      </c>
      <c r="W26" s="769">
        <v>0</v>
      </c>
      <c r="X26" s="766">
        <f t="shared" si="0"/>
        <v>0</v>
      </c>
      <c r="Z26" s="360"/>
      <c r="AA26" s="360"/>
      <c r="AB26" s="360"/>
      <c r="AC26" s="604">
        <v>44742</v>
      </c>
      <c r="AD26" s="602">
        <v>25318</v>
      </c>
      <c r="AE26" s="602">
        <v>16449</v>
      </c>
      <c r="AF26" s="360"/>
      <c r="AG26" s="360"/>
      <c r="AH26" s="360"/>
      <c r="AI26" s="361"/>
      <c r="AJ26" s="607"/>
    </row>
    <row r="27" spans="1:36" s="331" customFormat="1" x14ac:dyDescent="0.35">
      <c r="B27" s="763" t="s">
        <v>45</v>
      </c>
      <c r="C27" s="350"/>
      <c r="D27" s="895">
        <v>73844</v>
      </c>
      <c r="E27" s="350"/>
      <c r="F27" s="769">
        <v>1519</v>
      </c>
      <c r="G27" s="766">
        <v>2.0570391636422727</v>
      </c>
      <c r="H27" s="350"/>
      <c r="I27" s="769">
        <v>1948</v>
      </c>
      <c r="J27" s="766">
        <v>2.6379936081469042</v>
      </c>
      <c r="K27" s="769">
        <v>1764</v>
      </c>
      <c r="L27" s="766">
        <v>90.554414784394254</v>
      </c>
      <c r="M27" s="769">
        <v>17</v>
      </c>
      <c r="N27" s="766">
        <v>0.87268993839835718</v>
      </c>
      <c r="O27" s="769">
        <v>105</v>
      </c>
      <c r="P27" s="766">
        <v>5.3901437371663246</v>
      </c>
      <c r="Q27" s="769">
        <v>5</v>
      </c>
      <c r="R27" s="766">
        <v>0.25667351129363447</v>
      </c>
      <c r="S27" s="769">
        <v>9</v>
      </c>
      <c r="T27" s="766">
        <v>0.46201232032854211</v>
      </c>
      <c r="U27" s="769">
        <v>44</v>
      </c>
      <c r="V27" s="766">
        <v>2.2587268993839835</v>
      </c>
      <c r="W27" s="769">
        <v>4</v>
      </c>
      <c r="X27" s="766">
        <f t="shared" si="0"/>
        <v>0.20533880903490762</v>
      </c>
      <c r="Z27" s="360"/>
      <c r="AA27" s="360"/>
      <c r="AB27" s="360"/>
      <c r="AC27" s="604">
        <v>44773</v>
      </c>
      <c r="AD27" s="602">
        <v>29962</v>
      </c>
      <c r="AE27" s="602">
        <v>16217</v>
      </c>
      <c r="AF27" s="360"/>
      <c r="AG27" s="360"/>
      <c r="AH27" s="360"/>
      <c r="AI27" s="361"/>
      <c r="AJ27" s="607"/>
    </row>
    <row r="28" spans="1:36" s="331" customFormat="1" x14ac:dyDescent="0.35">
      <c r="B28" s="763" t="s">
        <v>46</v>
      </c>
      <c r="C28" s="350"/>
      <c r="D28" s="895">
        <v>9483</v>
      </c>
      <c r="E28" s="350"/>
      <c r="F28" s="769">
        <v>143</v>
      </c>
      <c r="G28" s="775">
        <v>1.507961615522514</v>
      </c>
      <c r="H28" s="350"/>
      <c r="I28" s="769">
        <v>254</v>
      </c>
      <c r="J28" s="775">
        <v>2.6784772751239059</v>
      </c>
      <c r="K28" s="769">
        <v>56</v>
      </c>
      <c r="L28" s="775">
        <v>22.047244094488189</v>
      </c>
      <c r="M28" s="769">
        <v>2</v>
      </c>
      <c r="N28" s="775">
        <v>0.78740157480314954</v>
      </c>
      <c r="O28" s="769">
        <v>192</v>
      </c>
      <c r="P28" s="775">
        <v>75.590551181102356</v>
      </c>
      <c r="Q28" s="769">
        <v>0</v>
      </c>
      <c r="R28" s="775">
        <v>0</v>
      </c>
      <c r="S28" s="769">
        <v>0</v>
      </c>
      <c r="T28" s="775">
        <v>0</v>
      </c>
      <c r="U28" s="769">
        <v>2</v>
      </c>
      <c r="V28" s="775">
        <v>0.78740157480314954</v>
      </c>
      <c r="W28" s="769">
        <v>2</v>
      </c>
      <c r="X28" s="775">
        <f t="shared" si="0"/>
        <v>0.78740157480314954</v>
      </c>
      <c r="Z28" s="360"/>
      <c r="AA28" s="360"/>
      <c r="AB28" s="360"/>
      <c r="AC28" s="604">
        <v>44804</v>
      </c>
      <c r="AD28" s="602">
        <v>19002</v>
      </c>
      <c r="AE28" s="602">
        <v>17806</v>
      </c>
      <c r="AF28" s="360"/>
      <c r="AG28" s="360"/>
      <c r="AH28" s="360"/>
      <c r="AI28" s="361"/>
      <c r="AJ28" s="607"/>
    </row>
    <row r="29" spans="1:36" s="331" customFormat="1" x14ac:dyDescent="0.35">
      <c r="B29" s="884" t="s">
        <v>1</v>
      </c>
      <c r="C29" s="350"/>
      <c r="D29" s="896">
        <v>3934</v>
      </c>
      <c r="E29" s="350"/>
      <c r="F29" s="885">
        <v>98</v>
      </c>
      <c r="G29" s="897">
        <v>2.4911032028469751</v>
      </c>
      <c r="H29" s="350"/>
      <c r="I29" s="885">
        <v>74</v>
      </c>
      <c r="J29" s="897">
        <v>1.8810371123538383</v>
      </c>
      <c r="K29" s="885">
        <v>58</v>
      </c>
      <c r="L29" s="897">
        <v>78.378378378378372</v>
      </c>
      <c r="M29" s="885">
        <v>6</v>
      </c>
      <c r="N29" s="897">
        <v>8.1081081081081088</v>
      </c>
      <c r="O29" s="885">
        <v>0</v>
      </c>
      <c r="P29" s="897">
        <v>0</v>
      </c>
      <c r="Q29" s="885">
        <v>1</v>
      </c>
      <c r="R29" s="897">
        <v>1.3513513513513513</v>
      </c>
      <c r="S29" s="885">
        <v>0</v>
      </c>
      <c r="T29" s="897">
        <v>0</v>
      </c>
      <c r="U29" s="885">
        <v>4</v>
      </c>
      <c r="V29" s="897">
        <v>5.4054054054054053</v>
      </c>
      <c r="W29" s="885">
        <v>5</v>
      </c>
      <c r="X29" s="897">
        <f t="shared" si="0"/>
        <v>6.756756756756757</v>
      </c>
      <c r="Z29" s="360"/>
      <c r="AA29" s="360"/>
      <c r="AB29" s="360"/>
      <c r="AC29" s="604">
        <v>44834</v>
      </c>
      <c r="AD29" s="602">
        <v>23558</v>
      </c>
      <c r="AE29" s="602">
        <v>17545</v>
      </c>
      <c r="AF29" s="360"/>
      <c r="AG29" s="360"/>
      <c r="AH29" s="360"/>
      <c r="AI29" s="361"/>
      <c r="AJ29" s="607"/>
    </row>
    <row r="30" spans="1:36"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W30" s="327"/>
      <c r="X30" s="335"/>
      <c r="Z30" s="329"/>
      <c r="AA30" s="329"/>
      <c r="AB30" s="360"/>
      <c r="AC30" s="604">
        <v>44865</v>
      </c>
      <c r="AD30" s="602">
        <v>27902</v>
      </c>
      <c r="AE30" s="602">
        <v>14112</v>
      </c>
      <c r="AF30" s="329"/>
      <c r="AG30" s="329"/>
      <c r="AH30" s="360"/>
      <c r="AI30" s="361"/>
      <c r="AJ30" s="607"/>
    </row>
    <row r="31" spans="1:36" s="329" customFormat="1" x14ac:dyDescent="0.35">
      <c r="B31" s="1256" t="s">
        <v>0</v>
      </c>
      <c r="C31" s="320"/>
      <c r="D31" s="1273">
        <v>1674738</v>
      </c>
      <c r="E31" s="320"/>
      <c r="F31" s="1257">
        <v>31525</v>
      </c>
      <c r="G31" s="1258">
        <v>1.8823839908093085</v>
      </c>
      <c r="H31" s="320"/>
      <c r="I31" s="1257">
        <v>31737</v>
      </c>
      <c r="J31" s="1258">
        <v>1.8950426872740691</v>
      </c>
      <c r="K31" s="1257">
        <v>28843</v>
      </c>
      <c r="L31" s="1258">
        <v>90.881305731480609</v>
      </c>
      <c r="M31" s="1257">
        <v>279</v>
      </c>
      <c r="N31" s="1258">
        <v>0.87910010397958227</v>
      </c>
      <c r="O31" s="1257">
        <v>1280</v>
      </c>
      <c r="P31" s="1258">
        <v>4.033147430443961</v>
      </c>
      <c r="Q31" s="1257">
        <v>395</v>
      </c>
      <c r="R31" s="1258">
        <v>1.2446040898635662</v>
      </c>
      <c r="S31" s="1257">
        <v>42</v>
      </c>
      <c r="T31" s="1258">
        <v>0.13233765006144246</v>
      </c>
      <c r="U31" s="1257">
        <v>257</v>
      </c>
      <c r="V31" s="1258">
        <v>0.80978038251882656</v>
      </c>
      <c r="W31" s="1257">
        <f>SUM(W12:W29)</f>
        <v>641</v>
      </c>
      <c r="X31" s="1258">
        <f>W31/$I31*100</f>
        <v>2.0197246116520149</v>
      </c>
      <c r="Z31" s="360"/>
      <c r="AA31" s="360"/>
      <c r="AC31" s="604">
        <v>44895</v>
      </c>
      <c r="AD31" s="602">
        <v>25864</v>
      </c>
      <c r="AE31" s="602">
        <v>14618</v>
      </c>
      <c r="AF31" s="360"/>
      <c r="AG31" s="360"/>
      <c r="AJ31" s="395"/>
    </row>
    <row r="32" spans="1:36" s="328" customFormat="1" ht="6.75" customHeight="1" x14ac:dyDescent="0.25">
      <c r="B32" s="397" t="s">
        <v>39</v>
      </c>
      <c r="C32" s="449"/>
      <c r="E32" s="449"/>
      <c r="Z32" s="329"/>
      <c r="AA32" s="329"/>
      <c r="AB32" s="329"/>
      <c r="AC32" s="604">
        <v>44926</v>
      </c>
      <c r="AD32" s="602">
        <v>27618</v>
      </c>
      <c r="AE32" s="602">
        <v>15332</v>
      </c>
      <c r="AF32" s="329"/>
      <c r="AG32" s="329"/>
      <c r="AH32" s="329"/>
      <c r="AI32" s="329"/>
    </row>
    <row r="33" spans="2:35" s="394" customFormat="1" ht="15" customHeight="1" x14ac:dyDescent="0.25">
      <c r="B33" s="1533" t="s">
        <v>389</v>
      </c>
      <c r="C33" s="1533"/>
      <c r="D33" s="1533"/>
      <c r="E33" s="1533"/>
      <c r="F33" s="1533"/>
      <c r="G33" s="1533"/>
      <c r="H33" s="1533"/>
      <c r="I33" s="1533"/>
      <c r="J33" s="1533"/>
      <c r="K33" s="1533"/>
      <c r="L33" s="1533"/>
      <c r="M33" s="1533"/>
      <c r="N33" s="1533"/>
      <c r="O33" s="1533"/>
      <c r="P33" s="1533"/>
      <c r="Q33" s="1533"/>
      <c r="R33" s="1533"/>
      <c r="S33" s="1533"/>
      <c r="T33" s="1533"/>
      <c r="U33" s="1533"/>
      <c r="V33" s="1533"/>
      <c r="W33" s="1533"/>
      <c r="X33" s="1533"/>
      <c r="Z33" s="329"/>
      <c r="AA33" s="329"/>
      <c r="AB33" s="329"/>
      <c r="AC33" s="604">
        <v>44957</v>
      </c>
      <c r="AD33" s="602">
        <v>19275</v>
      </c>
      <c r="AE33" s="602">
        <v>18183</v>
      </c>
      <c r="AF33" s="329"/>
      <c r="AG33" s="329"/>
      <c r="AH33" s="329"/>
      <c r="AI33" s="329"/>
    </row>
    <row r="34" spans="2:35" s="394" customFormat="1" ht="11.25" customHeight="1" x14ac:dyDescent="0.25">
      <c r="B34" s="1533"/>
      <c r="C34" s="1533"/>
      <c r="D34" s="1533"/>
      <c r="E34" s="1533"/>
      <c r="F34" s="1533"/>
      <c r="G34" s="1533"/>
      <c r="H34" s="1533"/>
      <c r="I34" s="1533"/>
      <c r="J34" s="1533"/>
      <c r="K34" s="1533"/>
      <c r="L34" s="1533"/>
      <c r="M34" s="1533"/>
      <c r="N34" s="1533"/>
      <c r="O34" s="1533"/>
      <c r="P34" s="1533"/>
      <c r="Q34" s="1533"/>
      <c r="R34" s="1533"/>
      <c r="S34" s="1533"/>
      <c r="T34" s="1533"/>
      <c r="U34" s="1533"/>
      <c r="V34" s="1533"/>
      <c r="W34" s="1533"/>
      <c r="X34" s="1533"/>
      <c r="Z34" s="329"/>
      <c r="AA34" s="329"/>
      <c r="AB34" s="329"/>
      <c r="AC34" s="604">
        <v>44985</v>
      </c>
      <c r="AD34" s="602">
        <v>22255</v>
      </c>
      <c r="AE34" s="602">
        <v>17384</v>
      </c>
      <c r="AF34" s="329"/>
      <c r="AG34" s="329"/>
      <c r="AH34" s="329"/>
      <c r="AI34" s="329"/>
    </row>
    <row r="35" spans="2:35" x14ac:dyDescent="0.25">
      <c r="B35" s="1499"/>
      <c r="C35" s="1499"/>
      <c r="D35" s="1499"/>
      <c r="AC35" s="604">
        <v>45016</v>
      </c>
      <c r="AD35" s="602">
        <v>31089</v>
      </c>
      <c r="AE35" s="602">
        <v>20191</v>
      </c>
    </row>
    <row r="36" spans="2:35" x14ac:dyDescent="0.25">
      <c r="B36" s="1479"/>
      <c r="C36" s="1479"/>
      <c r="D36" s="1479"/>
      <c r="AC36" s="604">
        <v>45046</v>
      </c>
      <c r="AD36" s="602">
        <v>29256</v>
      </c>
      <c r="AE36" s="602">
        <v>18363</v>
      </c>
    </row>
    <row r="37" spans="2:35" x14ac:dyDescent="0.25">
      <c r="AC37" s="604">
        <v>45077</v>
      </c>
      <c r="AD37" s="602">
        <v>26178</v>
      </c>
      <c r="AE37" s="602">
        <v>15112</v>
      </c>
    </row>
    <row r="38" spans="2:35" x14ac:dyDescent="0.25">
      <c r="AC38" s="604">
        <v>45107</v>
      </c>
      <c r="AD38" s="602">
        <v>26589</v>
      </c>
      <c r="AE38" s="602">
        <v>15064</v>
      </c>
    </row>
    <row r="39" spans="2:35" x14ac:dyDescent="0.25">
      <c r="AC39" s="604">
        <v>45138</v>
      </c>
      <c r="AD39" s="602">
        <v>21178</v>
      </c>
      <c r="AE39" s="602">
        <v>19930</v>
      </c>
      <c r="AF39" s="1409"/>
    </row>
    <row r="40" spans="2:35" x14ac:dyDescent="0.25">
      <c r="AC40" s="604">
        <v>45169</v>
      </c>
      <c r="AD40" s="602">
        <v>19953</v>
      </c>
      <c r="AE40" s="602">
        <v>13281</v>
      </c>
    </row>
    <row r="41" spans="2:35" x14ac:dyDescent="0.25">
      <c r="AC41" s="604">
        <v>45199</v>
      </c>
      <c r="AD41" s="602">
        <v>25272</v>
      </c>
      <c r="AE41" s="602">
        <v>16023</v>
      </c>
    </row>
    <row r="42" spans="2:35" x14ac:dyDescent="0.25">
      <c r="AC42" s="604">
        <v>45230</v>
      </c>
      <c r="AD42" s="602">
        <v>25809</v>
      </c>
      <c r="AE42" s="602">
        <v>14730</v>
      </c>
    </row>
    <row r="43" spans="2:35" x14ac:dyDescent="0.25">
      <c r="AC43" s="604">
        <v>45260</v>
      </c>
      <c r="AD43" s="602">
        <v>23533</v>
      </c>
      <c r="AE43" s="602">
        <v>14866</v>
      </c>
    </row>
    <row r="44" spans="2:35" x14ac:dyDescent="0.25">
      <c r="AC44" s="604">
        <v>45291</v>
      </c>
      <c r="AD44" s="602">
        <v>26424</v>
      </c>
      <c r="AE44" s="602">
        <v>15255</v>
      </c>
    </row>
    <row r="45" spans="2:35" x14ac:dyDescent="0.25">
      <c r="AC45" s="604">
        <v>45322</v>
      </c>
      <c r="AD45" s="602">
        <v>15028</v>
      </c>
      <c r="AE45" s="602">
        <v>18428</v>
      </c>
    </row>
    <row r="46" spans="2:35" x14ac:dyDescent="0.25">
      <c r="AC46" s="604">
        <v>45351</v>
      </c>
      <c r="AD46" s="602">
        <v>26779</v>
      </c>
      <c r="AE46" s="602">
        <v>22135</v>
      </c>
    </row>
    <row r="47" spans="2:35" x14ac:dyDescent="0.25">
      <c r="AC47" s="1328">
        <v>45382</v>
      </c>
      <c r="AD47" s="602">
        <v>28951</v>
      </c>
      <c r="AE47" s="602">
        <v>17739</v>
      </c>
    </row>
    <row r="48" spans="2:35" x14ac:dyDescent="0.25">
      <c r="AC48" s="1328">
        <v>45412</v>
      </c>
      <c r="AD48" s="602">
        <v>28355</v>
      </c>
      <c r="AE48" s="602">
        <v>17505</v>
      </c>
    </row>
    <row r="49" spans="29:31" x14ac:dyDescent="0.25">
      <c r="AC49" s="1328">
        <v>45443</v>
      </c>
      <c r="AD49" s="602">
        <v>27570</v>
      </c>
      <c r="AE49" s="602">
        <v>17074</v>
      </c>
    </row>
    <row r="50" spans="29:31" x14ac:dyDescent="0.25">
      <c r="AC50" s="1328">
        <v>45473</v>
      </c>
      <c r="AD50" s="602">
        <v>28451</v>
      </c>
      <c r="AE50" s="602">
        <v>16876</v>
      </c>
    </row>
    <row r="51" spans="29:31" x14ac:dyDescent="0.25">
      <c r="AC51" s="1328">
        <v>45504</v>
      </c>
      <c r="AD51" s="602">
        <v>23693</v>
      </c>
      <c r="AE51" s="602">
        <v>14856</v>
      </c>
    </row>
    <row r="52" spans="29:31" x14ac:dyDescent="0.25">
      <c r="AC52" s="1328">
        <v>45535</v>
      </c>
      <c r="AD52" s="602">
        <v>21725</v>
      </c>
      <c r="AE52" s="602">
        <v>15859</v>
      </c>
    </row>
    <row r="53" spans="29:31" x14ac:dyDescent="0.25">
      <c r="AC53" s="1328">
        <v>45565</v>
      </c>
      <c r="AD53" s="602">
        <v>21233</v>
      </c>
      <c r="AE53" s="602">
        <v>16108</v>
      </c>
    </row>
    <row r="54" spans="29:31" x14ac:dyDescent="0.25">
      <c r="AC54" s="1328">
        <v>45596</v>
      </c>
      <c r="AD54" s="602">
        <v>27120</v>
      </c>
      <c r="AE54" s="602">
        <v>14590</v>
      </c>
    </row>
    <row r="55" spans="29:31" x14ac:dyDescent="0.25">
      <c r="AC55" s="1328">
        <v>45626</v>
      </c>
      <c r="AD55" s="602">
        <v>31086</v>
      </c>
      <c r="AE55" s="602">
        <v>15962</v>
      </c>
    </row>
    <row r="56" spans="29:31" x14ac:dyDescent="0.25">
      <c r="AC56" s="1328">
        <v>45657</v>
      </c>
      <c r="AD56" s="602">
        <v>29012</v>
      </c>
      <c r="AE56" s="602">
        <v>15313</v>
      </c>
    </row>
    <row r="57" spans="29:31" x14ac:dyDescent="0.25">
      <c r="AC57" s="1328">
        <v>45688</v>
      </c>
      <c r="AD57" s="602">
        <v>20443</v>
      </c>
      <c r="AE57" s="602">
        <v>17379</v>
      </c>
    </row>
    <row r="58" spans="29:31" x14ac:dyDescent="0.25">
      <c r="AC58" s="1328">
        <v>45716</v>
      </c>
      <c r="AD58" s="602">
        <v>24566</v>
      </c>
      <c r="AE58" s="602">
        <v>22564</v>
      </c>
    </row>
    <row r="59" spans="29:31" x14ac:dyDescent="0.25">
      <c r="AC59" s="1328">
        <v>45747</v>
      </c>
      <c r="AD59" s="602">
        <v>28019</v>
      </c>
      <c r="AE59" s="602">
        <v>18336</v>
      </c>
    </row>
    <row r="60" spans="29:31" x14ac:dyDescent="0.25">
      <c r="AC60" s="1328">
        <v>45777</v>
      </c>
      <c r="AD60" s="602">
        <v>29196</v>
      </c>
      <c r="AE60" s="602">
        <v>18470</v>
      </c>
    </row>
    <row r="61" spans="29:31" x14ac:dyDescent="0.25">
      <c r="AC61" s="1328">
        <v>45808</v>
      </c>
      <c r="AD61" s="602">
        <v>26650</v>
      </c>
      <c r="AE61" s="602">
        <v>16989</v>
      </c>
    </row>
    <row r="62" spans="29:31" x14ac:dyDescent="0.25">
      <c r="AC62" s="1328">
        <v>45838</v>
      </c>
      <c r="AD62" s="602">
        <v>28970</v>
      </c>
      <c r="AE62" s="602">
        <v>16692</v>
      </c>
    </row>
    <row r="63" spans="29:31" x14ac:dyDescent="0.25">
      <c r="AC63" s="1328">
        <v>45869</v>
      </c>
      <c r="AD63" s="602">
        <v>35948</v>
      </c>
      <c r="AE63" s="602">
        <v>17775</v>
      </c>
    </row>
    <row r="64" spans="29:31" x14ac:dyDescent="0.25">
      <c r="AC64" s="1328">
        <v>45900</v>
      </c>
      <c r="AD64" s="602">
        <v>27697</v>
      </c>
      <c r="AE64" s="602">
        <v>16563</v>
      </c>
    </row>
    <row r="65" spans="29:31" x14ac:dyDescent="0.25">
      <c r="AC65" s="1328">
        <v>45930</v>
      </c>
      <c r="AD65" s="602">
        <v>31593</v>
      </c>
      <c r="AE65" s="602">
        <v>16472</v>
      </c>
    </row>
    <row r="66" spans="29:31" x14ac:dyDescent="0.25">
      <c r="AC66" s="1328">
        <v>45961</v>
      </c>
      <c r="AD66" s="602">
        <v>40155</v>
      </c>
      <c r="AE66" s="602">
        <v>16155</v>
      </c>
    </row>
    <row r="67" spans="29:31" x14ac:dyDescent="0.25">
      <c r="AC67" s="1328">
        <v>45991</v>
      </c>
      <c r="AD67" s="602">
        <v>43701</v>
      </c>
      <c r="AE67" s="602">
        <v>18803</v>
      </c>
    </row>
    <row r="68" spans="29:31" x14ac:dyDescent="0.25">
      <c r="AC68" s="1328">
        <v>46022</v>
      </c>
      <c r="AD68" s="602">
        <v>35947</v>
      </c>
      <c r="AE68" s="602">
        <v>18069</v>
      </c>
    </row>
    <row r="69" spans="29:31" x14ac:dyDescent="0.25">
      <c r="AC69" s="1328">
        <v>46053</v>
      </c>
      <c r="AD69" s="602">
        <v>19352</v>
      </c>
      <c r="AE69" s="602">
        <v>21444</v>
      </c>
    </row>
    <row r="70" spans="29:31" x14ac:dyDescent="0.25">
      <c r="AC70" s="1328">
        <v>46081</v>
      </c>
      <c r="AD70" s="602">
        <v>31525</v>
      </c>
      <c r="AE70" s="602">
        <v>31737</v>
      </c>
    </row>
  </sheetData>
  <mergeCells count="21">
    <mergeCell ref="B33:X34"/>
    <mergeCell ref="B35:D35"/>
    <mergeCell ref="B36:D36"/>
    <mergeCell ref="K9:L9"/>
    <mergeCell ref="M9:N9"/>
    <mergeCell ref="O9:P9"/>
    <mergeCell ref="Q9:R9"/>
    <mergeCell ref="S9:T9"/>
    <mergeCell ref="W9:X9"/>
    <mergeCell ref="I8:J9"/>
    <mergeCell ref="K8:X8"/>
    <mergeCell ref="U9:V9"/>
    <mergeCell ref="B2:C2"/>
    <mergeCell ref="B3:C3"/>
    <mergeCell ref="B7:B10"/>
    <mergeCell ref="D7:D9"/>
    <mergeCell ref="F7:G7"/>
    <mergeCell ref="F8:G9"/>
    <mergeCell ref="A4:X4"/>
    <mergeCell ref="B5:X6"/>
    <mergeCell ref="W7:X7"/>
  </mergeCells>
  <printOptions horizontalCentered="1"/>
  <pageMargins left="0" right="0" top="0.43307086614173229" bottom="0.43307086614173229" header="0" footer="0"/>
  <pageSetup paperSize="9" scale="73"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6.7265625" style="615"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81640625" style="615" customWidth="1"/>
    <col min="22" max="22" width="0.7265625" style="615" customWidth="1"/>
    <col min="23" max="23" width="7.54296875" style="615" customWidth="1"/>
    <col min="24" max="24" width="6.1796875" style="615" customWidth="1"/>
    <col min="25" max="25" width="0.54296875" style="615" customWidth="1"/>
    <col min="26" max="26" width="7.26953125" style="615" customWidth="1"/>
    <col min="27" max="27" width="6.1796875" style="615" customWidth="1"/>
    <col min="28" max="28" width="0.7265625" style="615" customWidth="1"/>
    <col min="29" max="29" width="9.1796875" style="615" customWidth="1"/>
    <col min="30" max="30" width="6.7265625" style="615" customWidth="1"/>
    <col min="31" max="16384" width="11.453125" style="615"/>
  </cols>
  <sheetData>
    <row r="1" spans="2:32" hidden="1" x14ac:dyDescent="0.25">
      <c r="E1" s="616" t="s">
        <v>36</v>
      </c>
      <c r="F1" s="616"/>
      <c r="H1" s="616" t="s">
        <v>21</v>
      </c>
      <c r="K1" s="616" t="s">
        <v>20</v>
      </c>
      <c r="N1" s="616" t="s">
        <v>19</v>
      </c>
      <c r="Q1" s="616" t="s">
        <v>18</v>
      </c>
      <c r="T1" s="616" t="s">
        <v>17</v>
      </c>
      <c r="W1" s="616" t="s">
        <v>16</v>
      </c>
      <c r="Z1" s="616" t="s">
        <v>15</v>
      </c>
    </row>
    <row r="2" spans="2:32" s="613" customFormat="1" x14ac:dyDescent="0.25">
      <c r="C2" s="617"/>
      <c r="D2" s="617"/>
      <c r="AB2" s="617"/>
    </row>
    <row r="3" spans="2:32" s="619" customFormat="1" ht="47.25" customHeight="1" x14ac:dyDescent="0.35">
      <c r="B3" s="1542"/>
      <c r="C3" s="1542"/>
      <c r="D3" s="1542"/>
      <c r="E3" s="1542"/>
      <c r="F3" s="1542"/>
      <c r="G3" s="1542"/>
      <c r="H3" s="1542"/>
      <c r="I3" s="1542"/>
      <c r="J3" s="1542"/>
      <c r="K3" s="1542"/>
      <c r="L3" s="618"/>
      <c r="M3" s="618"/>
      <c r="W3" s="620"/>
      <c r="AA3" s="620"/>
      <c r="AD3" s="620"/>
    </row>
    <row r="4" spans="2:32" s="621" customFormat="1" ht="2.25" customHeight="1" x14ac:dyDescent="0.25">
      <c r="B4" s="1543"/>
      <c r="C4" s="1543"/>
      <c r="D4" s="1543"/>
      <c r="E4" s="1543"/>
      <c r="F4" s="1543"/>
      <c r="G4" s="1543"/>
      <c r="H4" s="1543"/>
      <c r="I4" s="1543"/>
      <c r="J4" s="1543"/>
      <c r="K4" s="1543"/>
      <c r="L4" s="1543"/>
      <c r="M4" s="1543"/>
      <c r="N4" s="1543"/>
      <c r="O4" s="1543"/>
      <c r="P4" s="1543"/>
      <c r="Q4" s="1543"/>
      <c r="R4" s="1543"/>
      <c r="S4" s="1543"/>
      <c r="T4" s="1543"/>
      <c r="U4" s="1543"/>
      <c r="V4" s="1543"/>
      <c r="W4" s="1543"/>
      <c r="X4" s="1543"/>
      <c r="Y4" s="1543"/>
      <c r="Z4" s="1543"/>
      <c r="AA4" s="1543"/>
      <c r="AB4" s="1543"/>
      <c r="AC4" s="1543"/>
      <c r="AD4" s="1543"/>
    </row>
    <row r="5" spans="2:32" s="621" customFormat="1" ht="39" customHeight="1" x14ac:dyDescent="0.25">
      <c r="B5" s="1560" t="s">
        <v>428</v>
      </c>
      <c r="C5" s="1560"/>
      <c r="D5" s="1560"/>
      <c r="E5" s="1560"/>
      <c r="F5" s="1560"/>
      <c r="G5" s="1560"/>
      <c r="H5" s="1560"/>
      <c r="I5" s="1560"/>
      <c r="J5" s="1560"/>
      <c r="K5" s="1560"/>
      <c r="L5" s="1560"/>
      <c r="M5" s="1560"/>
      <c r="N5" s="1560"/>
      <c r="O5" s="1560"/>
      <c r="P5" s="1560"/>
      <c r="Q5" s="1560"/>
      <c r="R5" s="1560"/>
      <c r="S5" s="1560"/>
      <c r="T5" s="1560"/>
      <c r="U5" s="1560"/>
      <c r="V5" s="1560"/>
      <c r="W5" s="1560"/>
      <c r="X5" s="1560"/>
      <c r="Y5" s="1560"/>
      <c r="Z5" s="1560"/>
      <c r="AA5" s="1560"/>
      <c r="AB5" s="1560"/>
      <c r="AC5" s="1560"/>
      <c r="AD5" s="1560"/>
      <c r="AE5" s="821"/>
    </row>
    <row r="6" spans="2:32" s="621" customFormat="1" ht="14.25" customHeight="1" x14ac:dyDescent="0.25">
      <c r="B6" s="1481" t="str">
        <f>porsaad!$B$6</f>
        <v>Situación a 28 de febrero de 2026</v>
      </c>
      <c r="C6" s="1481"/>
      <c r="D6" s="1481"/>
      <c r="E6" s="1481"/>
      <c r="F6" s="1481"/>
      <c r="G6" s="1481"/>
      <c r="H6" s="1481"/>
      <c r="I6" s="1481"/>
      <c r="J6" s="1481"/>
      <c r="K6" s="1481"/>
      <c r="L6" s="1481"/>
      <c r="M6" s="1481"/>
      <c r="N6" s="1481"/>
      <c r="O6" s="1481"/>
      <c r="P6" s="1481"/>
      <c r="Q6" s="1481"/>
      <c r="R6" s="1481"/>
      <c r="S6" s="1481"/>
      <c r="T6" s="1481"/>
      <c r="U6" s="1481"/>
      <c r="V6" s="1481"/>
      <c r="W6" s="1481"/>
      <c r="X6" s="1481"/>
      <c r="Y6" s="1481"/>
      <c r="Z6" s="1481"/>
      <c r="AA6" s="1481"/>
      <c r="AB6" s="1481"/>
      <c r="AC6" s="1481"/>
      <c r="AD6" s="622"/>
    </row>
    <row r="7" spans="2:32" s="621" customFormat="1" ht="5.25" customHeight="1" x14ac:dyDescent="0.25">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2" s="626" customFormat="1" ht="21.75" customHeight="1" x14ac:dyDescent="0.25">
      <c r="B8" s="1558" t="s">
        <v>27</v>
      </c>
      <c r="C8" s="625"/>
      <c r="D8" s="1575" t="s">
        <v>112</v>
      </c>
      <c r="E8" s="1573" t="s">
        <v>26</v>
      </c>
      <c r="F8" s="1574"/>
      <c r="G8" s="1574"/>
      <c r="H8" s="1574"/>
      <c r="I8" s="1574"/>
      <c r="J8" s="1574"/>
      <c r="K8" s="1574"/>
      <c r="L8" s="1574"/>
      <c r="M8" s="1574"/>
      <c r="N8" s="1574"/>
      <c r="O8" s="1574"/>
      <c r="P8" s="1574"/>
      <c r="Q8" s="1574"/>
      <c r="R8" s="1574"/>
      <c r="S8" s="1574"/>
      <c r="T8" s="1574"/>
      <c r="U8" s="1574"/>
      <c r="V8" s="1574"/>
      <c r="W8" s="1574"/>
      <c r="X8" s="1574"/>
      <c r="Y8" s="1574"/>
      <c r="Z8" s="1574"/>
      <c r="AA8" s="1554"/>
      <c r="AB8" s="625"/>
      <c r="AC8" s="1575" t="s">
        <v>0</v>
      </c>
      <c r="AD8" s="1576"/>
    </row>
    <row r="9" spans="2:32" s="626" customFormat="1" ht="21.75" customHeight="1" x14ac:dyDescent="0.25">
      <c r="B9" s="1572"/>
      <c r="C9" s="625"/>
      <c r="D9" s="1581"/>
      <c r="E9" s="1643" t="s">
        <v>22</v>
      </c>
      <c r="F9" s="1578"/>
      <c r="G9" s="627"/>
      <c r="H9" s="1581" t="s">
        <v>21</v>
      </c>
      <c r="I9" s="1644"/>
      <c r="J9" s="627"/>
      <c r="K9" s="1581" t="s">
        <v>20</v>
      </c>
      <c r="L9" s="1644"/>
      <c r="M9" s="627"/>
      <c r="N9" s="1581" t="s">
        <v>19</v>
      </c>
      <c r="O9" s="1644"/>
      <c r="P9" s="627"/>
      <c r="Q9" s="1581" t="s">
        <v>18</v>
      </c>
      <c r="R9" s="1644"/>
      <c r="S9" s="627"/>
      <c r="T9" s="1581" t="s">
        <v>17</v>
      </c>
      <c r="U9" s="1644"/>
      <c r="V9" s="627"/>
      <c r="W9" s="1581" t="s">
        <v>16</v>
      </c>
      <c r="X9" s="1644"/>
      <c r="Y9" s="627"/>
      <c r="Z9" s="1581" t="s">
        <v>15</v>
      </c>
      <c r="AA9" s="1644"/>
      <c r="AB9" s="625"/>
      <c r="AC9" s="1577"/>
      <c r="AD9" s="1578"/>
    </row>
    <row r="10" spans="2:32" s="626" customFormat="1" ht="21.75" customHeight="1" x14ac:dyDescent="0.25">
      <c r="B10" s="1559"/>
      <c r="C10" s="628"/>
      <c r="D10" s="1582"/>
      <c r="E10" s="860" t="s">
        <v>9</v>
      </c>
      <c r="F10" s="819" t="s">
        <v>25</v>
      </c>
      <c r="G10" s="629"/>
      <c r="H10" s="709" t="s">
        <v>9</v>
      </c>
      <c r="I10" s="819" t="s">
        <v>25</v>
      </c>
      <c r="J10" s="629"/>
      <c r="K10" s="856" t="s">
        <v>9</v>
      </c>
      <c r="L10" s="819" t="s">
        <v>25</v>
      </c>
      <c r="M10" s="629"/>
      <c r="N10" s="709" t="s">
        <v>9</v>
      </c>
      <c r="O10" s="857" t="s">
        <v>25</v>
      </c>
      <c r="P10" s="629"/>
      <c r="Q10" s="856" t="s">
        <v>9</v>
      </c>
      <c r="R10" s="819" t="s">
        <v>25</v>
      </c>
      <c r="S10" s="629"/>
      <c r="T10" s="709" t="s">
        <v>9</v>
      </c>
      <c r="U10" s="819" t="s">
        <v>25</v>
      </c>
      <c r="V10" s="629"/>
      <c r="W10" s="709" t="s">
        <v>9</v>
      </c>
      <c r="X10" s="819" t="s">
        <v>25</v>
      </c>
      <c r="Y10" s="629"/>
      <c r="Z10" s="856" t="s">
        <v>9</v>
      </c>
      <c r="AA10" s="819" t="s">
        <v>25</v>
      </c>
      <c r="AB10" s="628"/>
      <c r="AC10" s="858" t="s">
        <v>9</v>
      </c>
      <c r="AD10" s="854" t="s">
        <v>25</v>
      </c>
    </row>
    <row r="11" spans="2:32" s="631" customFormat="1" ht="5.25"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5">
      <c r="B12" s="1583" t="s">
        <v>24</v>
      </c>
      <c r="D12" s="793" t="s">
        <v>31</v>
      </c>
      <c r="E12" s="796">
        <v>551</v>
      </c>
      <c r="F12" s="795">
        <v>0.19868672044309663</v>
      </c>
      <c r="G12" s="634"/>
      <c r="H12" s="796">
        <v>10924</v>
      </c>
      <c r="I12" s="795">
        <v>3.9391174847919919</v>
      </c>
      <c r="J12" s="634"/>
      <c r="K12" s="796">
        <v>6345</v>
      </c>
      <c r="L12" s="795">
        <v>2.2879623252476371</v>
      </c>
      <c r="M12" s="634"/>
      <c r="N12" s="796">
        <v>8636</v>
      </c>
      <c r="O12" s="795">
        <v>3.1140807944584075</v>
      </c>
      <c r="P12" s="634"/>
      <c r="Q12" s="796">
        <v>8513</v>
      </c>
      <c r="R12" s="795">
        <v>3.0697278604937961</v>
      </c>
      <c r="S12" s="634"/>
      <c r="T12" s="796">
        <v>11848</v>
      </c>
      <c r="U12" s="795">
        <v>4.2723053789651706</v>
      </c>
      <c r="V12" s="634"/>
      <c r="W12" s="796">
        <v>40391</v>
      </c>
      <c r="X12" s="795">
        <v>14.56471020946845</v>
      </c>
      <c r="Y12" s="634"/>
      <c r="Z12" s="796">
        <v>190113</v>
      </c>
      <c r="AA12" s="795">
        <f t="shared" ref="AA12:AA19" si="0">Z12*100/$AC12</f>
        <v>68.55340922613145</v>
      </c>
      <c r="AB12" s="637"/>
      <c r="AC12" s="675">
        <f>E12+H12+K12+N12+Q12+T12+W12+Z12</f>
        <v>277321</v>
      </c>
      <c r="AD12" s="676">
        <f>F12+I12+L12+O12+R12+U12+X12+AA12</f>
        <v>100</v>
      </c>
      <c r="AF12" s="797"/>
    </row>
    <row r="13" spans="2:32" s="633" customFormat="1" ht="21" customHeight="1" x14ac:dyDescent="0.25">
      <c r="B13" s="1584"/>
      <c r="D13" s="798" t="s">
        <v>49</v>
      </c>
      <c r="E13" s="801">
        <v>777</v>
      </c>
      <c r="F13" s="800">
        <v>0.1996623470732892</v>
      </c>
      <c r="G13" s="634"/>
      <c r="H13" s="801">
        <v>13577</v>
      </c>
      <c r="I13" s="800">
        <v>3.4888232769807557</v>
      </c>
      <c r="J13" s="634"/>
      <c r="K13" s="801">
        <v>8286</v>
      </c>
      <c r="L13" s="800">
        <v>2.1292177707197868</v>
      </c>
      <c r="M13" s="634"/>
      <c r="N13" s="801">
        <v>11382</v>
      </c>
      <c r="O13" s="800">
        <v>2.9247835706411549</v>
      </c>
      <c r="P13" s="634"/>
      <c r="Q13" s="801">
        <v>13156</v>
      </c>
      <c r="R13" s="800">
        <v>3.3806407182705183</v>
      </c>
      <c r="S13" s="634"/>
      <c r="T13" s="801">
        <v>22073</v>
      </c>
      <c r="U13" s="800">
        <v>5.672003844206837</v>
      </c>
      <c r="V13" s="634"/>
      <c r="W13" s="801">
        <v>71019</v>
      </c>
      <c r="X13" s="800">
        <v>18.24944688133581</v>
      </c>
      <c r="Y13" s="634"/>
      <c r="Z13" s="801">
        <v>248887</v>
      </c>
      <c r="AA13" s="800">
        <f t="shared" si="0"/>
        <v>63.955421590771849</v>
      </c>
      <c r="AB13" s="637"/>
      <c r="AC13" s="683">
        <f t="shared" ref="AC13:AD15" si="1">E13+H13+K13+N13+Q13+T13+W13+Z13</f>
        <v>389157</v>
      </c>
      <c r="AD13" s="684">
        <f t="shared" si="1"/>
        <v>100</v>
      </c>
      <c r="AF13" s="797"/>
    </row>
    <row r="14" spans="2:32" s="633" customFormat="1" ht="21" customHeight="1" x14ac:dyDescent="0.25">
      <c r="B14" s="1584"/>
      <c r="D14" s="802" t="s">
        <v>50</v>
      </c>
      <c r="E14" s="805">
        <v>355</v>
      </c>
      <c r="F14" s="804">
        <v>9.3029106317855562E-2</v>
      </c>
      <c r="G14" s="634"/>
      <c r="H14" s="805">
        <v>10861</v>
      </c>
      <c r="I14" s="804">
        <v>2.8461665456851528</v>
      </c>
      <c r="J14" s="634"/>
      <c r="K14" s="805">
        <v>7716</v>
      </c>
      <c r="L14" s="804">
        <v>2.0220072798551367</v>
      </c>
      <c r="M14" s="634"/>
      <c r="N14" s="805">
        <v>9588</v>
      </c>
      <c r="O14" s="804">
        <v>2.5125720320439413</v>
      </c>
      <c r="P14" s="634"/>
      <c r="Q14" s="805">
        <v>13565</v>
      </c>
      <c r="R14" s="804">
        <v>3.5547600766245373</v>
      </c>
      <c r="S14" s="634"/>
      <c r="T14" s="805">
        <v>24491</v>
      </c>
      <c r="U14" s="804">
        <v>6.4179601206495791</v>
      </c>
      <c r="V14" s="634"/>
      <c r="W14" s="805">
        <v>90540</v>
      </c>
      <c r="X14" s="804">
        <v>23.726352918362373</v>
      </c>
      <c r="Y14" s="634"/>
      <c r="Z14" s="805">
        <v>224485</v>
      </c>
      <c r="AA14" s="804">
        <f t="shared" si="0"/>
        <v>58.827151920461425</v>
      </c>
      <c r="AB14" s="637"/>
      <c r="AC14" s="691">
        <f t="shared" si="1"/>
        <v>381601</v>
      </c>
      <c r="AD14" s="692">
        <f t="shared" si="1"/>
        <v>100</v>
      </c>
      <c r="AF14" s="797"/>
    </row>
    <row r="15" spans="2:32" s="633" customFormat="1" ht="21" customHeight="1" x14ac:dyDescent="0.25">
      <c r="B15" s="1585"/>
      <c r="D15" s="904" t="s">
        <v>68</v>
      </c>
      <c r="E15" s="809">
        <f>SUM(E12:E14)</f>
        <v>1683</v>
      </c>
      <c r="F15" s="810">
        <f t="shared" ref="F15:F19" si="2">E15*100/$AC15</f>
        <v>0.16057949830117768</v>
      </c>
      <c r="G15" s="634"/>
      <c r="H15" s="809">
        <f>SUM(H12:H14)</f>
        <v>35362</v>
      </c>
      <c r="I15" s="810">
        <f t="shared" ref="I15:I19" si="3">H15*100/$AC15</f>
        <v>3.3739823047690107</v>
      </c>
      <c r="J15" s="634"/>
      <c r="K15" s="809">
        <f>SUM(K12:K14)</f>
        <v>22347</v>
      </c>
      <c r="L15" s="810">
        <f t="shared" ref="L15:L19" si="4">K15*100/$AC15</f>
        <v>2.1321866004375623</v>
      </c>
      <c r="M15" s="634"/>
      <c r="N15" s="809">
        <f>SUM(N12:N14)</f>
        <v>29606</v>
      </c>
      <c r="O15" s="810">
        <f t="shared" ref="O15:O19" si="5">N15*100/$AC15</f>
        <v>2.8247870628072884</v>
      </c>
      <c r="P15" s="634"/>
      <c r="Q15" s="809">
        <f>SUM(Q12:Q14)</f>
        <v>35234</v>
      </c>
      <c r="R15" s="810">
        <f t="shared" ref="R15:R19" si="6">Q15*100/$AC15</f>
        <v>3.3617694849338648</v>
      </c>
      <c r="S15" s="634"/>
      <c r="T15" s="809">
        <f>SUM(T12:T14)</f>
        <v>58412</v>
      </c>
      <c r="U15" s="810">
        <f t="shared" ref="U15:U19" si="7">T15*100/$AC15</f>
        <v>5.5732440016449143</v>
      </c>
      <c r="V15" s="634"/>
      <c r="W15" s="809">
        <f>SUM(W12:W14)</f>
        <v>201950</v>
      </c>
      <c r="X15" s="810">
        <f t="shared" ref="X15:X19" si="8">W15*100/$AC15</f>
        <v>19.268585669591701</v>
      </c>
      <c r="Y15" s="634"/>
      <c r="Z15" s="809">
        <f>SUM(Z12:Z14)</f>
        <v>663485</v>
      </c>
      <c r="AA15" s="810">
        <f t="shared" si="0"/>
        <v>63.304865377514481</v>
      </c>
      <c r="AB15" s="637"/>
      <c r="AC15" s="811">
        <f>SUM(AC12:AC14)</f>
        <v>1048079</v>
      </c>
      <c r="AD15" s="812">
        <f t="shared" si="1"/>
        <v>100</v>
      </c>
      <c r="AF15" s="797"/>
    </row>
    <row r="16" spans="2:32" s="633" customFormat="1" ht="21" customHeight="1" x14ac:dyDescent="0.25">
      <c r="B16" s="1583" t="s">
        <v>23</v>
      </c>
      <c r="D16" s="793" t="s">
        <v>31</v>
      </c>
      <c r="E16" s="796">
        <v>716</v>
      </c>
      <c r="F16" s="795">
        <v>0.44502731697008496</v>
      </c>
      <c r="G16" s="634"/>
      <c r="H16" s="796">
        <v>23760</v>
      </c>
      <c r="I16" s="795">
        <v>14.767945602247512</v>
      </c>
      <c r="J16" s="634"/>
      <c r="K16" s="796">
        <v>10239</v>
      </c>
      <c r="L16" s="795">
        <v>6.3640149419786312</v>
      </c>
      <c r="M16" s="634"/>
      <c r="N16" s="796">
        <v>10656</v>
      </c>
      <c r="O16" s="795">
        <v>6.62319984585646</v>
      </c>
      <c r="P16" s="634"/>
      <c r="Q16" s="796">
        <v>9663</v>
      </c>
      <c r="R16" s="795">
        <v>6.006004139499904</v>
      </c>
      <c r="S16" s="634"/>
      <c r="T16" s="796">
        <v>13164</v>
      </c>
      <c r="U16" s="795">
        <v>8.1820385483159193</v>
      </c>
      <c r="V16" s="634"/>
      <c r="W16" s="796">
        <v>30758</v>
      </c>
      <c r="X16" s="795">
        <v>19.117528233751219</v>
      </c>
      <c r="Y16" s="634"/>
      <c r="Z16" s="796">
        <v>61933</v>
      </c>
      <c r="AA16" s="795">
        <f t="shared" si="0"/>
        <v>38.494241371380269</v>
      </c>
      <c r="AB16" s="637"/>
      <c r="AC16" s="675">
        <f>E16+H16+K16+N16+Q16+T16+W16+Z16</f>
        <v>160889</v>
      </c>
      <c r="AD16" s="676">
        <f>F16+I16+L16+O16+R16+U16+X16+AA16</f>
        <v>100</v>
      </c>
      <c r="AF16" s="797"/>
    </row>
    <row r="17" spans="2:32" s="633" customFormat="1" ht="21" customHeight="1" x14ac:dyDescent="0.25">
      <c r="B17" s="1584"/>
      <c r="D17" s="798" t="s">
        <v>49</v>
      </c>
      <c r="E17" s="801">
        <v>953</v>
      </c>
      <c r="F17" s="800">
        <v>0.40037979363425535</v>
      </c>
      <c r="G17" s="634"/>
      <c r="H17" s="801">
        <v>33959</v>
      </c>
      <c r="I17" s="800">
        <v>14.26704870097133</v>
      </c>
      <c r="J17" s="634"/>
      <c r="K17" s="801">
        <v>13413</v>
      </c>
      <c r="L17" s="800">
        <v>5.6351460356938796</v>
      </c>
      <c r="M17" s="634"/>
      <c r="N17" s="801">
        <v>14898</v>
      </c>
      <c r="O17" s="800">
        <v>6.2590327025846131</v>
      </c>
      <c r="P17" s="634"/>
      <c r="Q17" s="801">
        <v>15365</v>
      </c>
      <c r="R17" s="800">
        <v>6.4552314052364466</v>
      </c>
      <c r="S17" s="634"/>
      <c r="T17" s="801">
        <v>23458</v>
      </c>
      <c r="U17" s="800">
        <v>9.8553087083655431</v>
      </c>
      <c r="V17" s="634"/>
      <c r="W17" s="801">
        <v>48840</v>
      </c>
      <c r="X17" s="800">
        <v>20.518939266628575</v>
      </c>
      <c r="Y17" s="634"/>
      <c r="Z17" s="801">
        <v>87138</v>
      </c>
      <c r="AA17" s="800">
        <f t="shared" si="0"/>
        <v>36.608913386885355</v>
      </c>
      <c r="AB17" s="637"/>
      <c r="AC17" s="683">
        <f t="shared" ref="AC17:AD19" si="9">E17+H17+K17+N17+Q17+T17+W17+Z17</f>
        <v>238024</v>
      </c>
      <c r="AD17" s="684">
        <f t="shared" si="9"/>
        <v>100</v>
      </c>
      <c r="AF17" s="797"/>
    </row>
    <row r="18" spans="2:32" s="633" customFormat="1" ht="21" customHeight="1" x14ac:dyDescent="0.25">
      <c r="B18" s="1584"/>
      <c r="D18" s="802" t="s">
        <v>50</v>
      </c>
      <c r="E18" s="805">
        <v>421</v>
      </c>
      <c r="F18" s="804">
        <v>0.18485505782757986</v>
      </c>
      <c r="G18" s="634"/>
      <c r="H18" s="805">
        <v>24866</v>
      </c>
      <c r="I18" s="804">
        <v>10.918303724324467</v>
      </c>
      <c r="J18" s="634"/>
      <c r="K18" s="805">
        <v>13293</v>
      </c>
      <c r="L18" s="804">
        <v>5.8367655194822303</v>
      </c>
      <c r="M18" s="634"/>
      <c r="N18" s="805">
        <v>13397</v>
      </c>
      <c r="O18" s="804">
        <v>5.8824304268790666</v>
      </c>
      <c r="P18" s="634"/>
      <c r="Q18" s="805">
        <v>14979</v>
      </c>
      <c r="R18" s="804">
        <v>6.5770639220886427</v>
      </c>
      <c r="S18" s="634"/>
      <c r="T18" s="805">
        <v>23525</v>
      </c>
      <c r="U18" s="804">
        <v>10.329489870294099</v>
      </c>
      <c r="V18" s="634"/>
      <c r="W18" s="805">
        <v>48681</v>
      </c>
      <c r="X18" s="804">
        <v>21.375128432552053</v>
      </c>
      <c r="Y18" s="634"/>
      <c r="Z18" s="805">
        <v>88584</v>
      </c>
      <c r="AA18" s="804">
        <f t="shared" si="0"/>
        <v>38.895963046551863</v>
      </c>
      <c r="AB18" s="637"/>
      <c r="AC18" s="691">
        <f t="shared" si="9"/>
        <v>227746</v>
      </c>
      <c r="AD18" s="692">
        <f t="shared" si="9"/>
        <v>100</v>
      </c>
      <c r="AF18" s="797"/>
    </row>
    <row r="19" spans="2:32" s="633" customFormat="1" ht="21" customHeight="1" x14ac:dyDescent="0.25">
      <c r="B19" s="1585"/>
      <c r="D19" s="905" t="s">
        <v>68</v>
      </c>
      <c r="E19" s="809">
        <f>SUM(E16:E18)</f>
        <v>2090</v>
      </c>
      <c r="F19" s="810">
        <f t="shared" si="2"/>
        <v>0.33351471853113096</v>
      </c>
      <c r="G19" s="634"/>
      <c r="H19" s="809">
        <f>SUM(H16:H18)</f>
        <v>82585</v>
      </c>
      <c r="I19" s="810">
        <f t="shared" si="3"/>
        <v>13.178618674590167</v>
      </c>
      <c r="J19" s="634"/>
      <c r="K19" s="809">
        <f>SUM(K16:K18)</f>
        <v>36945</v>
      </c>
      <c r="L19" s="810">
        <f t="shared" si="4"/>
        <v>5.8955508498242262</v>
      </c>
      <c r="M19" s="634"/>
      <c r="N19" s="809">
        <f>SUM(N16:N18)</f>
        <v>38951</v>
      </c>
      <c r="O19" s="810">
        <f t="shared" si="5"/>
        <v>6.2156611490459728</v>
      </c>
      <c r="P19" s="634"/>
      <c r="Q19" s="809">
        <f>SUM(Q16:Q18)</f>
        <v>40007</v>
      </c>
      <c r="R19" s="810">
        <f t="shared" si="6"/>
        <v>6.3841738489353856</v>
      </c>
      <c r="S19" s="634"/>
      <c r="T19" s="809">
        <f>SUM(T16:T18)</f>
        <v>60147</v>
      </c>
      <c r="U19" s="810">
        <f t="shared" si="7"/>
        <v>9.5980429547808299</v>
      </c>
      <c r="V19" s="634"/>
      <c r="W19" s="809">
        <f>SUM(W16:W18)</f>
        <v>128279</v>
      </c>
      <c r="X19" s="810">
        <f t="shared" si="8"/>
        <v>20.470303626054999</v>
      </c>
      <c r="Y19" s="634"/>
      <c r="Z19" s="809">
        <f>SUM(Z16:Z18)</f>
        <v>237655</v>
      </c>
      <c r="AA19" s="810">
        <f t="shared" si="0"/>
        <v>37.924134178237288</v>
      </c>
      <c r="AB19" s="637"/>
      <c r="AC19" s="811">
        <f>SUM(AC16:AC18)</f>
        <v>626659</v>
      </c>
      <c r="AD19" s="812">
        <f t="shared" si="9"/>
        <v>100</v>
      </c>
      <c r="AF19" s="797"/>
    </row>
    <row r="20" spans="2:32" s="649" customFormat="1" ht="3" customHeight="1" x14ac:dyDescent="0.25">
      <c r="B20" s="644"/>
      <c r="C20" s="645"/>
      <c r="D20" s="637"/>
      <c r="E20" s="646"/>
      <c r="F20" s="647"/>
      <c r="G20" s="637"/>
      <c r="H20" s="646"/>
      <c r="I20" s="647"/>
      <c r="J20" s="637"/>
      <c r="K20" s="646"/>
      <c r="L20" s="647"/>
      <c r="M20" s="637"/>
      <c r="N20" s="646"/>
      <c r="O20" s="647"/>
      <c r="P20" s="637"/>
      <c r="Q20" s="646"/>
      <c r="R20" s="647"/>
      <c r="S20" s="637"/>
      <c r="T20" s="646"/>
      <c r="U20" s="647"/>
      <c r="V20" s="637"/>
      <c r="W20" s="646"/>
      <c r="X20" s="647"/>
      <c r="Y20" s="637"/>
      <c r="Z20" s="646"/>
      <c r="AA20" s="647"/>
      <c r="AB20" s="637"/>
      <c r="AC20" s="646"/>
      <c r="AD20" s="648"/>
    </row>
    <row r="21" spans="2:32" s="918" customFormat="1" ht="18" customHeight="1" x14ac:dyDescent="0.25">
      <c r="B21" s="1645" t="s">
        <v>0</v>
      </c>
      <c r="C21" s="1646"/>
      <c r="D21" s="1647"/>
      <c r="E21" s="1250">
        <f>E15+E19</f>
        <v>3773</v>
      </c>
      <c r="F21" s="1251">
        <f>E21*100/$AC21</f>
        <v>0.22528897057330757</v>
      </c>
      <c r="G21" s="1245"/>
      <c r="H21" s="1250">
        <f>H15+H19</f>
        <v>117947</v>
      </c>
      <c r="I21" s="1251">
        <f>H21*100/$AC21</f>
        <v>7.0427135468353859</v>
      </c>
      <c r="J21" s="1245"/>
      <c r="K21" s="1250">
        <f>K15+K19</f>
        <v>59292</v>
      </c>
      <c r="L21" s="1251">
        <f>K21*100/$AC21</f>
        <v>3.5403746735310238</v>
      </c>
      <c r="M21" s="1245"/>
      <c r="N21" s="1250">
        <f>N15+N19</f>
        <v>68557</v>
      </c>
      <c r="O21" s="1251">
        <f>N21*100/$AC21</f>
        <v>4.0935955355404845</v>
      </c>
      <c r="P21" s="1245"/>
      <c r="Q21" s="1250">
        <f>Q15+Q19</f>
        <v>75241</v>
      </c>
      <c r="R21" s="1251">
        <f>Q21*100/$AC21</f>
        <v>4.4927027391747245</v>
      </c>
      <c r="S21" s="1245"/>
      <c r="T21" s="1250">
        <f>T15+T19</f>
        <v>118559</v>
      </c>
      <c r="U21" s="1251">
        <f>T21*100/$AC21</f>
        <v>7.0792565762525239</v>
      </c>
      <c r="V21" s="1245"/>
      <c r="W21" s="1250">
        <f>W15+W19</f>
        <v>330229</v>
      </c>
      <c r="X21" s="1251">
        <f>W21*100/$AC21</f>
        <v>19.718248466327271</v>
      </c>
      <c r="Y21" s="1245"/>
      <c r="Z21" s="1250">
        <f>Z15+Z19</f>
        <v>901140</v>
      </c>
      <c r="AA21" s="1251">
        <f>Z21*100/$AC21</f>
        <v>53.807819491765279</v>
      </c>
      <c r="AB21" s="1245"/>
      <c r="AC21" s="1250">
        <f>AC15+AC19</f>
        <v>1674738</v>
      </c>
      <c r="AD21" s="1251">
        <f>F21+I21+L21+O21+R21+U21+X21+AA21</f>
        <v>100</v>
      </c>
    </row>
    <row r="22" spans="2:32" s="631" customFormat="1" ht="5.25" customHeight="1" x14ac:dyDescent="0.25">
      <c r="B22" s="651"/>
      <c r="C22" s="651"/>
      <c r="D22" s="651"/>
      <c r="E22" s="651"/>
      <c r="F22" s="651"/>
      <c r="G22" s="651"/>
      <c r="H22" s="651"/>
      <c r="I22" s="651"/>
      <c r="J22" s="651"/>
      <c r="K22" s="651"/>
      <c r="L22" s="651"/>
      <c r="M22" s="651"/>
      <c r="N22" s="651"/>
      <c r="O22" s="652"/>
      <c r="P22" s="652"/>
    </row>
    <row r="23" spans="2:32" s="631" customFormat="1" ht="5.25" customHeight="1" x14ac:dyDescent="0.25">
      <c r="B23" s="651"/>
      <c r="C23" s="651"/>
      <c r="D23" s="651"/>
      <c r="E23" s="651"/>
      <c r="F23" s="651"/>
      <c r="G23" s="651"/>
      <c r="H23" s="651"/>
      <c r="I23" s="651"/>
      <c r="J23" s="651"/>
      <c r="K23" s="651"/>
      <c r="L23" s="651"/>
      <c r="M23" s="651"/>
      <c r="N23" s="651"/>
      <c r="O23" s="652"/>
      <c r="P23" s="652"/>
    </row>
    <row r="24" spans="2:32" s="631" customFormat="1" ht="12.75" customHeight="1" x14ac:dyDescent="0.25">
      <c r="B24" s="652"/>
      <c r="C24" s="652"/>
      <c r="D24" s="652"/>
      <c r="E24" s="652"/>
      <c r="F24" s="652"/>
      <c r="G24" s="652"/>
      <c r="H24" s="652"/>
      <c r="I24" s="652"/>
      <c r="J24" s="652"/>
      <c r="K24" s="652"/>
      <c r="L24" s="652"/>
      <c r="M24" s="652"/>
      <c r="N24" s="652"/>
      <c r="O24" s="652"/>
      <c r="P24" s="652"/>
    </row>
    <row r="25" spans="2:32" s="649" customFormat="1" ht="24.75" customHeight="1" x14ac:dyDescent="0.25">
      <c r="B25" s="653"/>
      <c r="C25" s="653"/>
      <c r="D25" s="653"/>
      <c r="E25" s="653" t="s">
        <v>114</v>
      </c>
      <c r="F25" s="653" t="s">
        <v>21</v>
      </c>
      <c r="G25" s="653"/>
      <c r="H25" s="653" t="s">
        <v>20</v>
      </c>
      <c r="I25" s="653" t="s">
        <v>19</v>
      </c>
      <c r="J25" s="653"/>
      <c r="K25" s="653" t="s">
        <v>18</v>
      </c>
      <c r="L25" s="653" t="s">
        <v>17</v>
      </c>
      <c r="M25" s="653"/>
      <c r="N25" s="653" t="s">
        <v>16</v>
      </c>
      <c r="O25" s="653" t="s">
        <v>15</v>
      </c>
      <c r="P25" s="653"/>
    </row>
    <row r="26" spans="2:32" s="649" customFormat="1" x14ac:dyDescent="0.25">
      <c r="B26" s="654"/>
      <c r="C26" s="654"/>
      <c r="D26" s="654"/>
      <c r="E26" s="654" t="e">
        <f>#REF!</f>
        <v>#REF!</v>
      </c>
      <c r="F26" s="655" t="e">
        <f>#REF!</f>
        <v>#REF!</v>
      </c>
      <c r="G26" s="655"/>
      <c r="H26" s="655" t="e">
        <f>#REF!</f>
        <v>#REF!</v>
      </c>
      <c r="I26" s="655" t="e">
        <f>#REF!</f>
        <v>#REF!</v>
      </c>
      <c r="J26" s="655"/>
      <c r="K26" s="655" t="e">
        <f>#REF!</f>
        <v>#REF!</v>
      </c>
      <c r="L26" s="655" t="e">
        <f>#REF!</f>
        <v>#REF!</v>
      </c>
      <c r="M26" s="655"/>
      <c r="N26" s="655" t="e">
        <f>#REF!</f>
        <v>#REF!</v>
      </c>
      <c r="O26" s="655" t="e">
        <f>#REF!</f>
        <v>#REF!</v>
      </c>
      <c r="P26" s="655"/>
    </row>
    <row r="27" spans="2:32" s="631" customFormat="1" x14ac:dyDescent="0.25">
      <c r="B27" s="652"/>
      <c r="C27" s="652"/>
      <c r="D27" s="652"/>
      <c r="E27" s="652"/>
      <c r="F27" s="652"/>
      <c r="G27" s="652"/>
      <c r="H27" s="652"/>
      <c r="I27" s="652"/>
      <c r="J27" s="652"/>
      <c r="K27" s="652"/>
      <c r="L27" s="652"/>
      <c r="M27" s="652"/>
      <c r="N27" s="652"/>
      <c r="O27" s="652"/>
      <c r="P27" s="652"/>
    </row>
    <row r="28" spans="2:32" s="631" customFormat="1" x14ac:dyDescent="0.25">
      <c r="B28" s="652"/>
      <c r="C28" s="652"/>
      <c r="D28" s="652"/>
      <c r="E28" s="652"/>
      <c r="F28" s="652"/>
      <c r="G28" s="652"/>
      <c r="H28" s="652"/>
      <c r="I28" s="652"/>
      <c r="J28" s="652"/>
      <c r="K28" s="652"/>
      <c r="L28" s="652"/>
      <c r="M28" s="652"/>
      <c r="N28" s="652"/>
      <c r="O28" s="652"/>
      <c r="P28" s="652"/>
    </row>
    <row r="29" spans="2:32" s="631" customFormat="1" x14ac:dyDescent="0.25">
      <c r="B29" s="652"/>
      <c r="C29" s="652"/>
      <c r="D29" s="652"/>
      <c r="E29" s="652"/>
      <c r="F29" s="652"/>
      <c r="G29" s="652"/>
      <c r="H29" s="652"/>
      <c r="I29" s="652"/>
      <c r="J29" s="652"/>
      <c r="K29" s="652"/>
      <c r="L29" s="652"/>
      <c r="M29" s="652"/>
      <c r="N29" s="652"/>
      <c r="O29" s="652"/>
      <c r="P29" s="652"/>
    </row>
    <row r="30" spans="2:32" s="631" customFormat="1" x14ac:dyDescent="0.25">
      <c r="B30" s="652"/>
      <c r="C30" s="652"/>
      <c r="D30" s="652"/>
      <c r="E30" s="652"/>
      <c r="F30" s="652"/>
      <c r="G30" s="652"/>
      <c r="H30" s="652"/>
      <c r="I30" s="652"/>
      <c r="J30" s="652"/>
      <c r="K30" s="652"/>
      <c r="L30" s="652"/>
      <c r="M30" s="652"/>
      <c r="N30" s="652"/>
      <c r="O30" s="652"/>
      <c r="P30" s="652"/>
    </row>
    <row r="31" spans="2:32" s="631" customFormat="1" x14ac:dyDescent="0.25">
      <c r="B31" s="652"/>
      <c r="C31" s="652"/>
      <c r="D31" s="652"/>
      <c r="E31" s="652"/>
      <c r="F31" s="652"/>
      <c r="G31" s="652"/>
      <c r="H31" s="652"/>
      <c r="I31" s="652"/>
      <c r="J31" s="652"/>
      <c r="K31" s="652"/>
      <c r="L31" s="652"/>
      <c r="M31" s="652"/>
      <c r="N31" s="652"/>
      <c r="O31" s="652"/>
      <c r="P31" s="652"/>
    </row>
    <row r="32" spans="2:32" s="631" customFormat="1" x14ac:dyDescent="0.25">
      <c r="B32" s="652"/>
      <c r="C32" s="652"/>
      <c r="D32" s="652"/>
      <c r="E32" s="652"/>
      <c r="F32" s="652"/>
      <c r="G32" s="652"/>
      <c r="H32" s="652"/>
      <c r="I32" s="652"/>
      <c r="J32" s="652"/>
      <c r="K32" s="652"/>
      <c r="L32" s="652"/>
      <c r="M32" s="652"/>
      <c r="N32" s="652"/>
      <c r="O32" s="652"/>
      <c r="P32" s="652"/>
    </row>
    <row r="33" spans="2:16" s="631" customForma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c r="C35" s="1648" t="s">
        <v>14</v>
      </c>
      <c r="D35" s="1648"/>
      <c r="E35" s="1648"/>
      <c r="F35" s="1648"/>
      <c r="G35" s="1648"/>
      <c r="H35" s="1648"/>
      <c r="I35" s="1648"/>
      <c r="J35" s="1648"/>
      <c r="K35" s="1648"/>
      <c r="L35" s="1648"/>
      <c r="M35" s="652"/>
      <c r="N35" s="652"/>
      <c r="O35" s="652"/>
      <c r="P35" s="652"/>
    </row>
    <row r="36" spans="2:16" s="631" customFormat="1" x14ac:dyDescent="0.25">
      <c r="L36" s="652"/>
      <c r="M36" s="652"/>
      <c r="N36" s="652"/>
      <c r="O36" s="652"/>
      <c r="P36" s="652"/>
    </row>
    <row r="37" spans="2:16" s="631" customFormat="1" x14ac:dyDescent="0.25">
      <c r="B37" s="652"/>
      <c r="C37" s="652"/>
      <c r="D37" s="652"/>
      <c r="E37" s="652"/>
      <c r="F37" s="652"/>
      <c r="G37" s="652"/>
      <c r="H37" s="652"/>
      <c r="I37" s="652"/>
      <c r="J37" s="652"/>
      <c r="K37" s="652"/>
      <c r="L37" s="652"/>
      <c r="M37" s="652"/>
      <c r="N37" s="652"/>
      <c r="O37" s="652"/>
      <c r="P37" s="652"/>
    </row>
    <row r="38" spans="2:16" s="631" customFormat="1" ht="5.25" customHeight="1" x14ac:dyDescent="0.25">
      <c r="B38" s="652"/>
      <c r="C38" s="652"/>
      <c r="D38" s="652"/>
      <c r="E38" s="652"/>
      <c r="F38" s="652"/>
      <c r="G38" s="652"/>
      <c r="H38" s="652"/>
      <c r="I38" s="652"/>
      <c r="J38" s="652"/>
      <c r="K38" s="652"/>
      <c r="L38" s="652"/>
      <c r="M38" s="652"/>
      <c r="N38" s="652"/>
      <c r="O38" s="652"/>
      <c r="P38" s="652"/>
    </row>
    <row r="39" spans="2:16" s="631" customFormat="1" ht="5.25" customHeight="1" x14ac:dyDescent="0.25">
      <c r="B39" s="652"/>
      <c r="C39" s="652"/>
      <c r="D39" s="652"/>
      <c r="E39" s="652"/>
      <c r="F39" s="652"/>
      <c r="G39" s="652"/>
      <c r="H39" s="652"/>
      <c r="I39" s="652"/>
      <c r="J39" s="652"/>
      <c r="K39" s="652"/>
      <c r="L39" s="652"/>
      <c r="M39" s="652"/>
      <c r="N39" s="652"/>
      <c r="O39" s="652"/>
      <c r="P39" s="652"/>
    </row>
    <row r="40" spans="2:16" s="631" customFormat="1" ht="16.5" customHeight="1" x14ac:dyDescent="0.25">
      <c r="B40" s="652"/>
      <c r="C40" s="652"/>
      <c r="D40" s="652"/>
      <c r="E40" s="652"/>
      <c r="F40" s="652"/>
      <c r="G40" s="652"/>
      <c r="H40" s="652"/>
      <c r="I40" s="652"/>
      <c r="J40" s="652"/>
      <c r="K40" s="652"/>
      <c r="L40" s="652"/>
      <c r="M40" s="652"/>
      <c r="N40" s="652"/>
      <c r="O40" s="652"/>
      <c r="P40" s="652"/>
    </row>
    <row r="41" spans="2:16" s="631" customFormat="1" x14ac:dyDescent="0.25">
      <c r="B41" s="652"/>
      <c r="C41" s="652"/>
      <c r="D41" s="652"/>
      <c r="E41" s="652"/>
      <c r="F41" s="652"/>
      <c r="G41" s="652"/>
      <c r="H41" s="652"/>
      <c r="I41" s="652"/>
      <c r="J41" s="652"/>
      <c r="K41" s="652"/>
      <c r="L41" s="652"/>
      <c r="M41" s="652"/>
      <c r="N41" s="652"/>
      <c r="O41" s="652"/>
      <c r="P41" s="652"/>
    </row>
    <row r="42" spans="2:16" s="631" customFormat="1" x14ac:dyDescent="0.25"/>
    <row r="43" spans="2:16" s="650" customFormat="1" x14ac:dyDescent="0.25"/>
    <row r="44" spans="2:16" s="657" customFormat="1" ht="12.75" customHeight="1" x14ac:dyDescent="0.25">
      <c r="B44" s="1551"/>
      <c r="C44" s="1552"/>
      <c r="D44" s="1552"/>
      <c r="E44" s="1552"/>
      <c r="F44" s="1552"/>
      <c r="G44" s="1552"/>
      <c r="H44" s="1552"/>
      <c r="I44" s="1552"/>
      <c r="J44" s="1552"/>
      <c r="K44" s="1552"/>
      <c r="L44" s="1552"/>
      <c r="M44" s="1552"/>
      <c r="N44" s="1552"/>
      <c r="O44" s="1552"/>
      <c r="P44" s="656"/>
    </row>
  </sheetData>
  <mergeCells count="21">
    <mergeCell ref="B12:B15"/>
    <mergeCell ref="B16:B19"/>
    <mergeCell ref="B21:D21"/>
    <mergeCell ref="C35:L35"/>
    <mergeCell ref="B44:O44"/>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s>
  <printOptions horizontalCentered="1"/>
  <pageMargins left="0" right="0" top="0.43307086614173229" bottom="0.43307086614173229" header="0" footer="0"/>
  <pageSetup paperSize="9" scale="89"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193" t="s">
        <v>135</v>
      </c>
      <c r="T1" s="193"/>
      <c r="U1" s="193"/>
      <c r="V1" s="193" t="s">
        <v>16</v>
      </c>
      <c r="W1" s="193"/>
      <c r="X1" s="193"/>
      <c r="Y1" s="193" t="s">
        <v>15</v>
      </c>
    </row>
    <row r="2" spans="1:50" s="36" customFormat="1" ht="52.5" customHeight="1" x14ac:dyDescent="0.3">
      <c r="B2" s="1508"/>
      <c r="C2" s="1508"/>
      <c r="D2" s="1508"/>
      <c r="E2" s="1508"/>
      <c r="F2" s="1508"/>
      <c r="G2" s="1508"/>
      <c r="H2" s="1508"/>
      <c r="I2" s="1508"/>
      <c r="O2" s="37"/>
    </row>
    <row r="3" spans="1:50" s="38" customFormat="1" ht="4.5" customHeight="1" x14ac:dyDescent="0.25">
      <c r="B3" s="1509"/>
      <c r="C3" s="1509"/>
      <c r="D3" s="1509"/>
      <c r="E3" s="1509"/>
      <c r="F3" s="1509"/>
      <c r="G3" s="1509"/>
      <c r="H3" s="1509"/>
      <c r="I3" s="1509"/>
      <c r="O3" s="37"/>
    </row>
    <row r="4" spans="1:50" s="38" customFormat="1" ht="37.5" customHeight="1" x14ac:dyDescent="0.25">
      <c r="A4" s="1649" t="s">
        <v>206</v>
      </c>
      <c r="B4" s="1649"/>
      <c r="C4" s="1649"/>
      <c r="D4" s="1649"/>
      <c r="E4" s="1649"/>
      <c r="F4" s="1649"/>
      <c r="G4" s="1649"/>
      <c r="H4" s="1649"/>
      <c r="I4" s="1649"/>
      <c r="J4" s="1649"/>
      <c r="K4" s="1649"/>
      <c r="L4" s="1649"/>
      <c r="M4" s="1649"/>
      <c r="N4" s="1649"/>
      <c r="O4" s="1649"/>
      <c r="P4" s="1649"/>
      <c r="Q4" s="1649"/>
      <c r="R4" s="1649"/>
      <c r="S4" s="1649"/>
      <c r="T4" s="1649"/>
      <c r="U4" s="1649"/>
      <c r="V4" s="1649"/>
      <c r="W4" s="1649"/>
      <c r="X4" s="1649"/>
      <c r="Y4" s="1649"/>
      <c r="Z4" s="1649"/>
    </row>
    <row r="5" spans="1:50" s="38" customFormat="1" ht="17.25" customHeight="1" x14ac:dyDescent="0.25">
      <c r="B5" s="1517" t="e">
        <f>#REF!</f>
        <v>#REF!</v>
      </c>
      <c r="C5" s="1517"/>
      <c r="D5" s="1517"/>
      <c r="E5" s="1517"/>
      <c r="F5" s="1517"/>
      <c r="G5" s="1517"/>
      <c r="H5" s="1517"/>
      <c r="I5" s="1517"/>
      <c r="J5" s="1517"/>
      <c r="K5" s="1517"/>
      <c r="L5" s="1517"/>
      <c r="M5" s="1517"/>
      <c r="N5" s="1517"/>
      <c r="O5" s="1517"/>
      <c r="P5" s="1517"/>
      <c r="Q5" s="1517"/>
      <c r="R5" s="1517"/>
      <c r="S5" s="1517"/>
      <c r="T5" s="1517"/>
      <c r="U5" s="1517"/>
      <c r="V5" s="1517"/>
      <c r="W5" s="1517"/>
      <c r="X5" s="1517"/>
      <c r="Y5" s="1517"/>
      <c r="Z5" s="1517"/>
    </row>
    <row r="6" spans="1:50" s="38" customFormat="1" ht="6" customHeight="1" x14ac:dyDescent="0.25">
      <c r="O6" s="37"/>
    </row>
    <row r="7" spans="1:50" s="41" customFormat="1" ht="12.75" customHeight="1" x14ac:dyDescent="0.25">
      <c r="A7" s="39"/>
      <c r="B7" s="1510" t="s">
        <v>12</v>
      </c>
      <c r="C7" s="40"/>
      <c r="D7" s="1505" t="s">
        <v>109</v>
      </c>
      <c r="E7" s="1503"/>
      <c r="F7" s="181"/>
      <c r="G7" s="1503"/>
      <c r="H7" s="1503"/>
      <c r="I7" s="181"/>
      <c r="J7" s="1503"/>
      <c r="K7" s="1503"/>
      <c r="L7" s="181"/>
      <c r="M7" s="1503"/>
      <c r="N7" s="1504"/>
      <c r="O7" s="40"/>
      <c r="P7" s="1505" t="s">
        <v>178</v>
      </c>
      <c r="Q7" s="1503"/>
      <c r="R7" s="181"/>
      <c r="S7" s="1503"/>
      <c r="T7" s="1503"/>
      <c r="U7" s="181"/>
      <c r="V7" s="1503"/>
      <c r="W7" s="1503"/>
      <c r="X7" s="181"/>
      <c r="Y7" s="1503"/>
      <c r="Z7" s="1504"/>
      <c r="AA7" s="116"/>
      <c r="AB7" s="116"/>
      <c r="AC7" s="117"/>
      <c r="AD7" s="117"/>
      <c r="AE7" s="117"/>
      <c r="AF7" s="117"/>
      <c r="AG7" s="117"/>
      <c r="AH7" s="117"/>
      <c r="AI7" s="118"/>
    </row>
    <row r="8" spans="1:50" s="41" customFormat="1" ht="37.5" customHeight="1" x14ac:dyDescent="0.25">
      <c r="A8" s="39"/>
      <c r="B8" s="1511"/>
      <c r="C8" s="40"/>
      <c r="D8" s="1514"/>
      <c r="E8" s="1515"/>
      <c r="F8" s="40"/>
      <c r="G8" s="1505" t="s">
        <v>168</v>
      </c>
      <c r="H8" s="1504"/>
      <c r="I8" s="40"/>
      <c r="J8" s="1505" t="s">
        <v>174</v>
      </c>
      <c r="K8" s="1504"/>
      <c r="L8" s="40"/>
      <c r="M8" s="1505" t="s">
        <v>169</v>
      </c>
      <c r="N8" s="1504"/>
      <c r="O8" s="40"/>
      <c r="P8" s="1514"/>
      <c r="Q8" s="1516"/>
      <c r="R8" s="130"/>
      <c r="S8" s="1505" t="s">
        <v>179</v>
      </c>
      <c r="T8" s="1504"/>
      <c r="U8" s="40"/>
      <c r="V8" s="1505" t="s">
        <v>180</v>
      </c>
      <c r="W8" s="1504"/>
      <c r="X8" s="40"/>
      <c r="Y8" s="1505" t="s">
        <v>181</v>
      </c>
      <c r="Z8" s="1504"/>
      <c r="AA8" s="116"/>
      <c r="AB8" s="116"/>
      <c r="AC8" s="117"/>
      <c r="AD8" s="117"/>
      <c r="AE8" s="117"/>
      <c r="AF8" s="117"/>
      <c r="AG8" s="117"/>
      <c r="AH8" s="117"/>
      <c r="AI8" s="118"/>
    </row>
    <row r="9" spans="1:50" s="46" customFormat="1" ht="36.75" customHeight="1" x14ac:dyDescent="0.25">
      <c r="A9" s="42"/>
      <c r="B9" s="1512"/>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513" t="s">
        <v>216</v>
      </c>
      <c r="C33" s="1513"/>
      <c r="D33" s="1513"/>
      <c r="E33" s="1513"/>
      <c r="F33" s="1513"/>
      <c r="G33" s="1513"/>
      <c r="H33" s="1513"/>
      <c r="I33" s="1513"/>
      <c r="J33" s="1513"/>
      <c r="K33" s="1513"/>
      <c r="L33" s="1513"/>
      <c r="M33" s="1513"/>
      <c r="O33" s="86"/>
    </row>
    <row r="34" spans="2:19" ht="29.25" customHeight="1" x14ac:dyDescent="0.25">
      <c r="B34" s="1507"/>
      <c r="C34" s="1507"/>
      <c r="D34" s="1507"/>
      <c r="E34" s="1507"/>
      <c r="F34" s="1507"/>
      <c r="G34" s="1507"/>
      <c r="H34" s="1507"/>
      <c r="I34" s="1507"/>
      <c r="J34" s="1507"/>
      <c r="K34" s="1507"/>
      <c r="L34" s="1507"/>
      <c r="M34" s="1507"/>
      <c r="N34" s="1507"/>
      <c r="O34" s="1507"/>
      <c r="P34" s="1507"/>
      <c r="Q34" s="89"/>
      <c r="R34" s="89"/>
      <c r="S34" s="89"/>
    </row>
    <row r="35" spans="2:19" ht="4.5" customHeight="1" x14ac:dyDescent="0.25">
      <c r="B35" s="1506"/>
      <c r="C35" s="1506"/>
      <c r="D35" s="1506"/>
      <c r="E35" s="1506"/>
      <c r="F35" s="1506"/>
      <c r="G35" s="1506"/>
      <c r="H35" s="1506"/>
      <c r="I35" s="1506"/>
      <c r="J35" s="1506"/>
      <c r="K35" s="1506"/>
      <c r="L35" s="1506"/>
      <c r="M35" s="1506"/>
      <c r="N35" s="1506"/>
      <c r="O35" s="1506"/>
      <c r="P35" s="1506"/>
      <c r="Q35" s="89"/>
      <c r="R35" s="89"/>
      <c r="S35" s="89"/>
    </row>
    <row r="38" spans="2:19" x14ac:dyDescent="0.25">
      <c r="L38" s="90"/>
      <c r="M38" s="90"/>
      <c r="N38" s="90"/>
    </row>
  </sheetData>
  <mergeCells count="22">
    <mergeCell ref="P7:Q8"/>
    <mergeCell ref="B2:I2"/>
    <mergeCell ref="B3:I3"/>
    <mergeCell ref="B7:B9"/>
    <mergeCell ref="D7:E8"/>
    <mergeCell ref="G7:H7"/>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6" zoomScaleNormal="100" workbookViewId="0">
      <selection activeCell="B6" sqref="B6:AC6"/>
    </sheetView>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0.54296875" style="615" customWidth="1"/>
    <col min="7" max="7" width="8" style="615" customWidth="1"/>
    <col min="8" max="8" width="0.54296875" style="615" customWidth="1"/>
    <col min="9" max="9" width="6.7265625" style="615" customWidth="1"/>
    <col min="10" max="10" width="0.54296875" style="615" customWidth="1"/>
    <col min="11" max="11" width="6.81640625" style="615" customWidth="1"/>
    <col min="12" max="12" width="0.54296875" style="615" customWidth="1"/>
    <col min="13" max="13" width="7" style="615" customWidth="1"/>
    <col min="14" max="14" width="0.54296875" style="615" customWidth="1"/>
    <col min="15" max="15" width="8.1796875" style="615" customWidth="1"/>
    <col min="16" max="16" width="0.7265625" style="615" customWidth="1"/>
    <col min="17" max="17" width="7.54296875" style="615" customWidth="1"/>
    <col min="18" max="18" width="0.54296875" style="615" customWidth="1"/>
    <col min="19" max="19" width="7.26953125" style="615" customWidth="1"/>
    <col min="20" max="20" width="0.7265625" style="615" customWidth="1"/>
    <col min="21" max="21" width="5.1796875" style="615" customWidth="1"/>
    <col min="22" max="22" width="4.54296875" style="615" bestFit="1" customWidth="1"/>
    <col min="23" max="23" width="7" style="615" bestFit="1" customWidth="1"/>
    <col min="24" max="24" width="4.54296875" style="615" bestFit="1" customWidth="1"/>
    <col min="25" max="25" width="7" style="615" bestFit="1" customWidth="1"/>
    <col min="26" max="26" width="4.54296875" style="615" bestFit="1" customWidth="1"/>
    <col min="27" max="27" width="7" style="615" bestFit="1" customWidth="1"/>
    <col min="28" max="28" width="4.54296875" style="615" bestFit="1" customWidth="1"/>
    <col min="29" max="29" width="7" style="615" bestFit="1" customWidth="1"/>
    <col min="30" max="16384" width="11.453125" style="615"/>
  </cols>
  <sheetData>
    <row r="1" spans="2:30" hidden="1" x14ac:dyDescent="0.25">
      <c r="E1" s="616" t="s">
        <v>36</v>
      </c>
      <c r="G1" s="616" t="s">
        <v>21</v>
      </c>
      <c r="I1" s="616" t="s">
        <v>20</v>
      </c>
      <c r="K1" s="616" t="s">
        <v>19</v>
      </c>
      <c r="M1" s="616" t="s">
        <v>18</v>
      </c>
      <c r="O1" s="616" t="s">
        <v>17</v>
      </c>
      <c r="Q1" s="616" t="s">
        <v>16</v>
      </c>
      <c r="S1" s="616" t="s">
        <v>15</v>
      </c>
    </row>
    <row r="2" spans="2:30" s="613" customFormat="1" x14ac:dyDescent="0.25">
      <c r="C2" s="617"/>
      <c r="D2" s="617"/>
      <c r="T2" s="617"/>
    </row>
    <row r="3" spans="2:30" s="619" customFormat="1" ht="47.25" customHeight="1" x14ac:dyDescent="0.35">
      <c r="B3" s="1542"/>
      <c r="C3" s="1542"/>
      <c r="D3" s="1542"/>
      <c r="E3" s="1542"/>
      <c r="F3" s="1542"/>
      <c r="G3" s="1542"/>
      <c r="H3" s="1542"/>
      <c r="I3" s="1542"/>
      <c r="J3" s="618"/>
      <c r="Q3" s="620"/>
    </row>
    <row r="4" spans="2:30" s="621" customFormat="1" ht="2.25" customHeight="1" x14ac:dyDescent="0.25">
      <c r="B4" s="1543"/>
      <c r="C4" s="1543"/>
      <c r="D4" s="1543"/>
      <c r="E4" s="1543"/>
      <c r="F4" s="1543"/>
      <c r="G4" s="1543"/>
      <c r="H4" s="1543"/>
      <c r="I4" s="1543"/>
      <c r="J4" s="1543"/>
      <c r="K4" s="1543"/>
      <c r="L4" s="1543"/>
      <c r="M4" s="1543"/>
      <c r="N4" s="1543"/>
      <c r="O4" s="1543"/>
      <c r="P4" s="1543"/>
      <c r="Q4" s="1543"/>
      <c r="R4" s="1543"/>
      <c r="S4" s="1543"/>
      <c r="T4" s="1543"/>
    </row>
    <row r="5" spans="2:30" s="621" customFormat="1" ht="16.5" customHeight="1" x14ac:dyDescent="0.25">
      <c r="B5" s="1544" t="s">
        <v>429</v>
      </c>
      <c r="C5" s="1544"/>
      <c r="D5" s="1544"/>
      <c r="E5" s="1544"/>
      <c r="F5" s="1544"/>
      <c r="G5" s="1544"/>
      <c r="H5" s="1544"/>
      <c r="I5" s="1544"/>
      <c r="J5" s="1544"/>
      <c r="K5" s="1544"/>
      <c r="L5" s="1544"/>
      <c r="M5" s="1544"/>
      <c r="N5" s="1544"/>
      <c r="O5" s="1544"/>
      <c r="P5" s="1544"/>
      <c r="Q5" s="1544"/>
      <c r="R5" s="1544"/>
      <c r="S5" s="1544"/>
      <c r="T5" s="1544"/>
      <c r="U5" s="1544"/>
      <c r="V5" s="1544"/>
      <c r="W5" s="1544"/>
      <c r="X5" s="1544"/>
      <c r="Y5" s="1544"/>
      <c r="Z5" s="1544"/>
      <c r="AA5" s="1544"/>
      <c r="AB5" s="1544"/>
      <c r="AC5" s="1544"/>
    </row>
    <row r="6" spans="2:30" s="621" customFormat="1" ht="14.25" customHeight="1" x14ac:dyDescent="0.25">
      <c r="B6" s="1481" t="str">
        <f>porsaad!$B$6</f>
        <v>Situación a 28 de febrero de 2026</v>
      </c>
      <c r="C6" s="1481"/>
      <c r="D6" s="1481"/>
      <c r="E6" s="1481"/>
      <c r="F6" s="1481"/>
      <c r="G6" s="1481"/>
      <c r="H6" s="1481"/>
      <c r="I6" s="1481"/>
      <c r="J6" s="1481"/>
      <c r="K6" s="1481"/>
      <c r="L6" s="1481"/>
      <c r="M6" s="1481"/>
      <c r="N6" s="1481"/>
      <c r="O6" s="1481"/>
      <c r="P6" s="1481"/>
      <c r="Q6" s="1481"/>
      <c r="R6" s="1481"/>
      <c r="S6" s="1481"/>
      <c r="T6" s="1481"/>
      <c r="U6" s="1481"/>
      <c r="V6" s="1481"/>
      <c r="W6" s="1481"/>
      <c r="X6" s="1481"/>
      <c r="Y6" s="1481"/>
      <c r="Z6" s="1481"/>
      <c r="AA6" s="1481"/>
      <c r="AB6" s="1481"/>
      <c r="AC6" s="1481"/>
    </row>
    <row r="7" spans="2:30" s="906" customFormat="1" ht="5.25" customHeight="1" x14ac:dyDescent="0.25"/>
    <row r="8" spans="2:30" s="715" customFormat="1" ht="21.75" customHeight="1" x14ac:dyDescent="0.25">
      <c r="B8" s="1562" t="s">
        <v>27</v>
      </c>
      <c r="D8" s="1562" t="s">
        <v>112</v>
      </c>
      <c r="E8" s="1562" t="s">
        <v>26</v>
      </c>
      <c r="F8" s="1562"/>
      <c r="G8" s="1562"/>
      <c r="H8" s="1562"/>
      <c r="I8" s="1562"/>
      <c r="J8" s="1562"/>
      <c r="K8" s="1562"/>
      <c r="L8" s="1562"/>
      <c r="M8" s="1562"/>
      <c r="N8" s="1562"/>
      <c r="O8" s="1562"/>
      <c r="P8" s="1562"/>
      <c r="Q8" s="1562"/>
      <c r="R8" s="1562"/>
      <c r="S8" s="1562"/>
    </row>
    <row r="9" spans="2:30" s="715" customFormat="1" ht="21.75" customHeight="1" x14ac:dyDescent="0.25">
      <c r="B9" s="1562"/>
      <c r="D9" s="1562"/>
      <c r="E9" s="713" t="s">
        <v>22</v>
      </c>
      <c r="F9" s="713"/>
      <c r="G9" s="713" t="s">
        <v>21</v>
      </c>
      <c r="H9" s="713"/>
      <c r="I9" s="713" t="s">
        <v>20</v>
      </c>
      <c r="J9" s="713"/>
      <c r="K9" s="713" t="s">
        <v>19</v>
      </c>
      <c r="L9" s="713"/>
      <c r="M9" s="713" t="s">
        <v>18</v>
      </c>
      <c r="N9" s="713"/>
      <c r="O9" s="713" t="s">
        <v>17</v>
      </c>
      <c r="P9" s="713"/>
      <c r="Q9" s="713" t="s">
        <v>16</v>
      </c>
      <c r="R9" s="713"/>
      <c r="S9" s="713" t="s">
        <v>15</v>
      </c>
    </row>
    <row r="10" spans="2:30" s="715" customFormat="1" ht="21.75" customHeight="1" x14ac:dyDescent="0.25">
      <c r="B10" s="1562"/>
      <c r="D10" s="1562"/>
      <c r="E10" s="713" t="s">
        <v>9</v>
      </c>
      <c r="F10" s="713"/>
      <c r="G10" s="713" t="s">
        <v>9</v>
      </c>
      <c r="H10" s="713"/>
      <c r="I10" s="713" t="s">
        <v>9</v>
      </c>
      <c r="J10" s="713"/>
      <c r="K10" s="713" t="s">
        <v>9</v>
      </c>
      <c r="L10" s="713"/>
      <c r="M10" s="713" t="s">
        <v>9</v>
      </c>
      <c r="N10" s="713"/>
      <c r="O10" s="713" t="s">
        <v>9</v>
      </c>
      <c r="P10" s="713"/>
      <c r="Q10" s="713" t="s">
        <v>9</v>
      </c>
      <c r="R10" s="713"/>
      <c r="S10" s="713" t="s">
        <v>9</v>
      </c>
    </row>
    <row r="11" spans="2:30" s="697" customFormat="1" ht="9" customHeight="1" x14ac:dyDescent="0.25">
      <c r="B11" s="713"/>
      <c r="D11" s="713"/>
      <c r="E11" s="713"/>
      <c r="F11" s="713"/>
      <c r="G11" s="713"/>
      <c r="H11" s="713"/>
      <c r="I11" s="713"/>
      <c r="J11" s="713"/>
      <c r="K11" s="713"/>
      <c r="L11" s="713"/>
      <c r="M11" s="713"/>
      <c r="N11" s="713"/>
      <c r="O11" s="713"/>
      <c r="P11" s="713"/>
      <c r="Q11" s="713"/>
      <c r="R11" s="713"/>
      <c r="S11" s="713"/>
    </row>
    <row r="12" spans="2:30" s="697" customFormat="1" ht="21" customHeight="1" x14ac:dyDescent="0.25">
      <c r="B12" s="1562" t="s">
        <v>24</v>
      </c>
      <c r="D12" s="907" t="s">
        <v>31</v>
      </c>
      <c r="E12" s="908">
        <f>'46perfpbsaad'!E12</f>
        <v>551</v>
      </c>
      <c r="F12" s="907"/>
      <c r="G12" s="908">
        <f>'46perfpbsaad'!H12</f>
        <v>10924</v>
      </c>
      <c r="H12" s="907"/>
      <c r="I12" s="908">
        <f>'46perfpbsaad'!K12</f>
        <v>6345</v>
      </c>
      <c r="J12" s="907"/>
      <c r="K12" s="908">
        <f>'46perfpbsaad'!N12</f>
        <v>8636</v>
      </c>
      <c r="L12" s="907"/>
      <c r="M12" s="908">
        <f>'46perfpbsaad'!Q12</f>
        <v>8513</v>
      </c>
      <c r="N12" s="907"/>
      <c r="O12" s="908">
        <f>'46perfpbsaad'!T12</f>
        <v>11848</v>
      </c>
      <c r="P12" s="907"/>
      <c r="Q12" s="908">
        <f>'46perfpbsaad'!W12</f>
        <v>40391</v>
      </c>
      <c r="R12" s="907"/>
      <c r="S12" s="908">
        <f>'46perfpbsaad'!Z12</f>
        <v>190113</v>
      </c>
      <c r="T12" s="909"/>
      <c r="V12" s="910">
        <f>E12/E$15</f>
        <v>0.32739156268568032</v>
      </c>
      <c r="W12" s="910">
        <f>G12/G$15</f>
        <v>0.30891917877948077</v>
      </c>
      <c r="X12" s="910">
        <f>I12/I$15</f>
        <v>0.28393072895690696</v>
      </c>
      <c r="Y12" s="910">
        <f>K12/K$15</f>
        <v>0.29169762885901507</v>
      </c>
      <c r="Z12" s="910">
        <f>M12/M$15</f>
        <v>0.24161321450871318</v>
      </c>
      <c r="AA12" s="910">
        <f>O12/O$15</f>
        <v>0.20283503389714441</v>
      </c>
      <c r="AB12" s="910">
        <f>Q12/Q$15</f>
        <v>0.20000495172072294</v>
      </c>
      <c r="AC12" s="910">
        <f>S12/S$15</f>
        <v>0.28653699782210601</v>
      </c>
      <c r="AD12" s="910"/>
    </row>
    <row r="13" spans="2:30" s="697" customFormat="1" ht="21" customHeight="1" x14ac:dyDescent="0.25">
      <c r="B13" s="1562"/>
      <c r="D13" s="907" t="s">
        <v>49</v>
      </c>
      <c r="E13" s="908">
        <f>'46perfpbsaad'!E13</f>
        <v>777</v>
      </c>
      <c r="F13" s="907"/>
      <c r="G13" s="908">
        <f>'46perfpbsaad'!H13</f>
        <v>13577</v>
      </c>
      <c r="H13" s="907"/>
      <c r="I13" s="908">
        <f>'46perfpbsaad'!K13</f>
        <v>8286</v>
      </c>
      <c r="J13" s="907"/>
      <c r="K13" s="908">
        <f>'46perfpbsaad'!N13</f>
        <v>11382</v>
      </c>
      <c r="L13" s="907"/>
      <c r="M13" s="908">
        <f>'46perfpbsaad'!Q13</f>
        <v>13156</v>
      </c>
      <c r="N13" s="907"/>
      <c r="O13" s="908">
        <f>'46perfpbsaad'!T13</f>
        <v>22073</v>
      </c>
      <c r="P13" s="907"/>
      <c r="Q13" s="908">
        <f>'46perfpbsaad'!W13</f>
        <v>71019</v>
      </c>
      <c r="R13" s="907"/>
      <c r="S13" s="908">
        <f>'46perfpbsaad'!Z13</f>
        <v>248887</v>
      </c>
      <c r="T13" s="909"/>
      <c r="V13" s="910">
        <f>E13/E$15</f>
        <v>0.46167557932263814</v>
      </c>
      <c r="W13" s="910">
        <f>G13/G$15</f>
        <v>0.38394321588145469</v>
      </c>
      <c r="X13" s="910">
        <f>I13/I$15</f>
        <v>0.37078802523828702</v>
      </c>
      <c r="Y13" s="910">
        <f>K13/K$15</f>
        <v>0.38444909815577921</v>
      </c>
      <c r="Z13" s="910">
        <f>M13/M$15</f>
        <v>0.37338933984219785</v>
      </c>
      <c r="AA13" s="910">
        <f>O13/O$15</f>
        <v>0.37788468122988428</v>
      </c>
      <c r="AB13" s="910">
        <f>Q13/Q$15</f>
        <v>0.35166625402327306</v>
      </c>
      <c r="AC13" s="910">
        <f>S13/S$15</f>
        <v>0.3751207638454524</v>
      </c>
      <c r="AD13" s="910"/>
    </row>
    <row r="14" spans="2:30" s="697" customFormat="1" ht="21" customHeight="1" x14ac:dyDescent="0.25">
      <c r="B14" s="1562"/>
      <c r="D14" s="907" t="s">
        <v>50</v>
      </c>
      <c r="E14" s="908">
        <f>'46perfpbsaad'!E14</f>
        <v>355</v>
      </c>
      <c r="F14" s="907"/>
      <c r="G14" s="908">
        <f>'46perfpbsaad'!H14</f>
        <v>10861</v>
      </c>
      <c r="H14" s="907"/>
      <c r="I14" s="908">
        <f>'46perfpbsaad'!K14</f>
        <v>7716</v>
      </c>
      <c r="J14" s="907"/>
      <c r="K14" s="908">
        <f>'46perfpbsaad'!N14</f>
        <v>9588</v>
      </c>
      <c r="L14" s="907"/>
      <c r="M14" s="908">
        <f>'46perfpbsaad'!Q14</f>
        <v>13565</v>
      </c>
      <c r="N14" s="907"/>
      <c r="O14" s="908">
        <f>'46perfpbsaad'!T14</f>
        <v>24491</v>
      </c>
      <c r="P14" s="907"/>
      <c r="Q14" s="908">
        <f>'46perfpbsaad'!W14</f>
        <v>90540</v>
      </c>
      <c r="R14" s="907"/>
      <c r="S14" s="908">
        <f>'46perfpbsaad'!Z14</f>
        <v>224485</v>
      </c>
      <c r="T14" s="909"/>
      <c r="V14" s="910">
        <f>E14/E$15</f>
        <v>0.21093285799168152</v>
      </c>
      <c r="W14" s="910">
        <f>G14/G$15</f>
        <v>0.30713760533906453</v>
      </c>
      <c r="X14" s="910">
        <f>I14/I$15</f>
        <v>0.34528124580480601</v>
      </c>
      <c r="Y14" s="910">
        <f>K14/K$15</f>
        <v>0.32385327298520572</v>
      </c>
      <c r="Z14" s="910">
        <f>M14/M$15</f>
        <v>0.38499744564908894</v>
      </c>
      <c r="AA14" s="910">
        <f>O14/O$15</f>
        <v>0.41928028487297131</v>
      </c>
      <c r="AB14" s="910">
        <f>Q14/Q$15</f>
        <v>0.44832879425600397</v>
      </c>
      <c r="AC14" s="910">
        <f>S14/S$15</f>
        <v>0.33834223833244159</v>
      </c>
      <c r="AD14" s="910"/>
    </row>
    <row r="15" spans="2:30" s="697" customFormat="1" ht="21" customHeight="1" x14ac:dyDescent="0.25">
      <c r="B15" s="1562"/>
      <c r="D15" s="911" t="s">
        <v>68</v>
      </c>
      <c r="E15" s="908">
        <f>'46perfpbsaad'!E15</f>
        <v>1683</v>
      </c>
      <c r="F15" s="907"/>
      <c r="G15" s="908">
        <f>SUM(G12:G14)</f>
        <v>35362</v>
      </c>
      <c r="H15" s="908">
        <f t="shared" ref="H15:T15" si="0">SUM(H12:H14)</f>
        <v>0</v>
      </c>
      <c r="I15" s="908">
        <f t="shared" si="0"/>
        <v>22347</v>
      </c>
      <c r="J15" s="908">
        <f t="shared" si="0"/>
        <v>0</v>
      </c>
      <c r="K15" s="908">
        <f t="shared" si="0"/>
        <v>29606</v>
      </c>
      <c r="L15" s="908">
        <f t="shared" si="0"/>
        <v>0</v>
      </c>
      <c r="M15" s="908">
        <f t="shared" si="0"/>
        <v>35234</v>
      </c>
      <c r="N15" s="908">
        <f t="shared" si="0"/>
        <v>0</v>
      </c>
      <c r="O15" s="908">
        <f t="shared" si="0"/>
        <v>58412</v>
      </c>
      <c r="P15" s="908">
        <f t="shared" si="0"/>
        <v>0</v>
      </c>
      <c r="Q15" s="908">
        <f t="shared" si="0"/>
        <v>201950</v>
      </c>
      <c r="R15" s="908">
        <f t="shared" si="0"/>
        <v>0</v>
      </c>
      <c r="S15" s="908">
        <f t="shared" si="0"/>
        <v>663485</v>
      </c>
      <c r="T15" s="908">
        <f t="shared" si="0"/>
        <v>0</v>
      </c>
      <c r="V15" s="910"/>
    </row>
    <row r="16" spans="2:30" s="697" customFormat="1" ht="21" customHeight="1" x14ac:dyDescent="0.25">
      <c r="B16" s="1562" t="s">
        <v>23</v>
      </c>
      <c r="D16" s="907" t="s">
        <v>31</v>
      </c>
      <c r="E16" s="908">
        <f>'46perfpbsaad'!E16</f>
        <v>716</v>
      </c>
      <c r="F16" s="907"/>
      <c r="G16" s="908">
        <f>'46perfpbsaad'!H16</f>
        <v>23760</v>
      </c>
      <c r="H16" s="907"/>
      <c r="I16" s="908">
        <f>'46perfpbsaad'!K16</f>
        <v>10239</v>
      </c>
      <c r="J16" s="907"/>
      <c r="K16" s="908">
        <f>'46perfpbsaad'!N16</f>
        <v>10656</v>
      </c>
      <c r="L16" s="907"/>
      <c r="M16" s="908">
        <f>'46perfpbsaad'!Q16</f>
        <v>9663</v>
      </c>
      <c r="N16" s="907"/>
      <c r="O16" s="908">
        <f>'46perfpbsaad'!T16</f>
        <v>13164</v>
      </c>
      <c r="P16" s="907"/>
      <c r="Q16" s="908">
        <f>'46perfpbsaad'!W16</f>
        <v>30758</v>
      </c>
      <c r="R16" s="907"/>
      <c r="S16" s="908">
        <f>'46perfpbsaad'!Z16</f>
        <v>61933</v>
      </c>
      <c r="T16" s="909"/>
      <c r="V16" s="910">
        <f>E16/E$19</f>
        <v>0.34258373205741627</v>
      </c>
      <c r="W16" s="910">
        <f>G16/G$19</f>
        <v>0.28770357813162195</v>
      </c>
      <c r="X16" s="910">
        <f>I16/I$19</f>
        <v>0.27714169711733661</v>
      </c>
      <c r="Y16" s="910">
        <f>K16/K$19</f>
        <v>0.273574491027188</v>
      </c>
      <c r="Z16" s="910">
        <f>M16/M$19</f>
        <v>0.2415327317719399</v>
      </c>
      <c r="AA16" s="910">
        <f>O16/O$19</f>
        <v>0.21886378372986184</v>
      </c>
      <c r="AB16" s="910">
        <f>Q16/Q$19</f>
        <v>0.23977424208171252</v>
      </c>
      <c r="AC16" s="910">
        <f>S16/S$19</f>
        <v>0.26060045023247985</v>
      </c>
    </row>
    <row r="17" spans="2:29" s="697" customFormat="1" ht="21" customHeight="1" x14ac:dyDescent="0.25">
      <c r="B17" s="1562"/>
      <c r="D17" s="907" t="s">
        <v>49</v>
      </c>
      <c r="E17" s="908">
        <f>'46perfpbsaad'!E17</f>
        <v>953</v>
      </c>
      <c r="F17" s="907"/>
      <c r="G17" s="908">
        <f>'46perfpbsaad'!H17</f>
        <v>33959</v>
      </c>
      <c r="H17" s="907"/>
      <c r="I17" s="908">
        <f>'46perfpbsaad'!K17</f>
        <v>13413</v>
      </c>
      <c r="J17" s="907"/>
      <c r="K17" s="908">
        <f>'46perfpbsaad'!N17</f>
        <v>14898</v>
      </c>
      <c r="L17" s="907"/>
      <c r="M17" s="908">
        <f>'46perfpbsaad'!Q17</f>
        <v>15365</v>
      </c>
      <c r="N17" s="907"/>
      <c r="O17" s="908">
        <f>'46perfpbsaad'!T17</f>
        <v>23458</v>
      </c>
      <c r="P17" s="907"/>
      <c r="Q17" s="908">
        <f>'46perfpbsaad'!W17</f>
        <v>48840</v>
      </c>
      <c r="R17" s="907"/>
      <c r="S17" s="908">
        <f>'46perfpbsaad'!Z17</f>
        <v>87138</v>
      </c>
      <c r="T17" s="909"/>
      <c r="V17" s="910">
        <f>E17/E$19</f>
        <v>0.45598086124401915</v>
      </c>
      <c r="W17" s="910">
        <f>G17/G$19</f>
        <v>0.41120058121934977</v>
      </c>
      <c r="X17" s="910">
        <f>I17/I$19</f>
        <v>0.36305318717011775</v>
      </c>
      <c r="Y17" s="910">
        <f>K17/K$19</f>
        <v>0.38248055248902468</v>
      </c>
      <c r="Z17" s="910">
        <f>M17/M$19</f>
        <v>0.38405778988676981</v>
      </c>
      <c r="AA17" s="910">
        <f>O17/O$19</f>
        <v>0.39001113937519744</v>
      </c>
      <c r="AB17" s="910">
        <f>Q17/Q$19</f>
        <v>0.38073262186328238</v>
      </c>
      <c r="AC17" s="910">
        <f>S17/S$19</f>
        <v>0.36665754980959797</v>
      </c>
    </row>
    <row r="18" spans="2:29" s="697" customFormat="1" ht="21" customHeight="1" x14ac:dyDescent="0.25">
      <c r="B18" s="1562"/>
      <c r="D18" s="907" t="s">
        <v>50</v>
      </c>
      <c r="E18" s="908">
        <f>'46perfpbsaad'!E18</f>
        <v>421</v>
      </c>
      <c r="F18" s="907"/>
      <c r="G18" s="908">
        <f>'46perfpbsaad'!H18</f>
        <v>24866</v>
      </c>
      <c r="H18" s="907"/>
      <c r="I18" s="908">
        <f>'46perfpbsaad'!K18</f>
        <v>13293</v>
      </c>
      <c r="J18" s="907"/>
      <c r="K18" s="908">
        <f>'46perfpbsaad'!N18</f>
        <v>13397</v>
      </c>
      <c r="L18" s="907"/>
      <c r="M18" s="908">
        <f>'46perfpbsaad'!Q18</f>
        <v>14979</v>
      </c>
      <c r="N18" s="907"/>
      <c r="O18" s="908">
        <f>'46perfpbsaad'!T18</f>
        <v>23525</v>
      </c>
      <c r="P18" s="907"/>
      <c r="Q18" s="908">
        <f>'46perfpbsaad'!W18</f>
        <v>48681</v>
      </c>
      <c r="R18" s="907"/>
      <c r="S18" s="908">
        <f>'46perfpbsaad'!Z18</f>
        <v>88584</v>
      </c>
      <c r="T18" s="909"/>
      <c r="V18" s="910">
        <f>E18/E$19</f>
        <v>0.20143540669856461</v>
      </c>
      <c r="W18" s="910">
        <f>G18/G$19</f>
        <v>0.30109584064902828</v>
      </c>
      <c r="X18" s="910">
        <f>I18/I$19</f>
        <v>0.3598051157125457</v>
      </c>
      <c r="Y18" s="910">
        <f>K18/K$19</f>
        <v>0.34394495648378731</v>
      </c>
      <c r="Z18" s="910">
        <f>M18/M$19</f>
        <v>0.37440947834129029</v>
      </c>
      <c r="AA18" s="910">
        <f>O18/O$19</f>
        <v>0.39112507689494075</v>
      </c>
      <c r="AB18" s="910">
        <f>Q18/Q$19</f>
        <v>0.37949313605500512</v>
      </c>
      <c r="AC18" s="910">
        <f>S18/S$19</f>
        <v>0.37274199995792218</v>
      </c>
    </row>
    <row r="19" spans="2:29" s="697" customFormat="1" ht="21" customHeight="1" x14ac:dyDescent="0.25">
      <c r="B19" s="1562"/>
      <c r="D19" s="911" t="s">
        <v>68</v>
      </c>
      <c r="E19" s="908">
        <f>'46perfpbsaad'!E19</f>
        <v>2090</v>
      </c>
      <c r="F19" s="907"/>
      <c r="G19" s="908">
        <f>SUM(G16:G18)</f>
        <v>82585</v>
      </c>
      <c r="H19" s="908">
        <f t="shared" ref="H19:T19" si="1">SUM(H16:H18)</f>
        <v>0</v>
      </c>
      <c r="I19" s="908">
        <f t="shared" si="1"/>
        <v>36945</v>
      </c>
      <c r="J19" s="908">
        <f t="shared" si="1"/>
        <v>0</v>
      </c>
      <c r="K19" s="908">
        <f t="shared" si="1"/>
        <v>38951</v>
      </c>
      <c r="L19" s="908">
        <f t="shared" si="1"/>
        <v>0</v>
      </c>
      <c r="M19" s="908">
        <f t="shared" si="1"/>
        <v>40007</v>
      </c>
      <c r="N19" s="908">
        <f t="shared" si="1"/>
        <v>0</v>
      </c>
      <c r="O19" s="908">
        <f t="shared" si="1"/>
        <v>60147</v>
      </c>
      <c r="P19" s="908">
        <f t="shared" si="1"/>
        <v>0</v>
      </c>
      <c r="Q19" s="908">
        <f t="shared" si="1"/>
        <v>128279</v>
      </c>
      <c r="R19" s="908">
        <f t="shared" si="1"/>
        <v>0</v>
      </c>
      <c r="S19" s="908">
        <f t="shared" si="1"/>
        <v>237655</v>
      </c>
      <c r="T19" s="908">
        <f t="shared" si="1"/>
        <v>0</v>
      </c>
      <c r="V19" s="910"/>
    </row>
    <row r="20" spans="2:29" s="697" customFormat="1" ht="3" customHeight="1" x14ac:dyDescent="0.25">
      <c r="B20" s="714"/>
      <c r="C20" s="715"/>
      <c r="D20" s="909"/>
      <c r="E20" s="727"/>
      <c r="F20" s="909"/>
      <c r="G20" s="727"/>
      <c r="H20" s="727"/>
      <c r="I20" s="727"/>
      <c r="J20" s="727"/>
      <c r="K20" s="727"/>
      <c r="L20" s="727"/>
      <c r="M20" s="727"/>
      <c r="N20" s="727"/>
      <c r="O20" s="727"/>
      <c r="P20" s="727"/>
      <c r="Q20" s="727"/>
      <c r="R20" s="727"/>
      <c r="S20" s="727"/>
      <c r="T20" s="727"/>
    </row>
    <row r="21" spans="2:29" s="697" customFormat="1" ht="18" customHeight="1" x14ac:dyDescent="0.25">
      <c r="B21" s="1562" t="s">
        <v>0</v>
      </c>
      <c r="C21" s="1562"/>
      <c r="D21" s="1562"/>
      <c r="E21" s="727">
        <f>'46perfpbsaad'!E21</f>
        <v>3773</v>
      </c>
      <c r="F21" s="909"/>
      <c r="G21" s="727">
        <f>G15+G19</f>
        <v>117947</v>
      </c>
      <c r="H21" s="727">
        <f t="shared" ref="H21:T21" si="2">H15+H19</f>
        <v>0</v>
      </c>
      <c r="I21" s="727">
        <f t="shared" si="2"/>
        <v>59292</v>
      </c>
      <c r="J21" s="727">
        <f t="shared" si="2"/>
        <v>0</v>
      </c>
      <c r="K21" s="727">
        <f t="shared" si="2"/>
        <v>68557</v>
      </c>
      <c r="L21" s="727">
        <f t="shared" si="2"/>
        <v>0</v>
      </c>
      <c r="M21" s="727">
        <f t="shared" si="2"/>
        <v>75241</v>
      </c>
      <c r="N21" s="727">
        <f t="shared" si="2"/>
        <v>0</v>
      </c>
      <c r="O21" s="727">
        <f t="shared" si="2"/>
        <v>118559</v>
      </c>
      <c r="P21" s="727">
        <f t="shared" si="2"/>
        <v>0</v>
      </c>
      <c r="Q21" s="727">
        <f t="shared" si="2"/>
        <v>330229</v>
      </c>
      <c r="R21" s="727">
        <f t="shared" si="2"/>
        <v>0</v>
      </c>
      <c r="S21" s="727">
        <f t="shared" si="2"/>
        <v>901140</v>
      </c>
      <c r="T21" s="727">
        <f t="shared" si="2"/>
        <v>0</v>
      </c>
    </row>
    <row r="22" spans="2:29" s="697" customFormat="1" ht="5.25" customHeight="1" x14ac:dyDescent="0.25">
      <c r="B22" s="912"/>
      <c r="C22" s="912"/>
      <c r="D22" s="912"/>
      <c r="E22" s="912"/>
      <c r="F22" s="912"/>
      <c r="G22" s="912"/>
      <c r="H22" s="912"/>
      <c r="I22" s="912"/>
      <c r="J22" s="912"/>
      <c r="K22" s="912"/>
      <c r="L22" s="913"/>
    </row>
    <row r="23" spans="2:29" s="697" customFormat="1" ht="5.25" customHeight="1" x14ac:dyDescent="0.25">
      <c r="B23" s="912"/>
      <c r="C23" s="912"/>
      <c r="D23" s="912"/>
      <c r="E23" s="912"/>
      <c r="F23" s="912"/>
      <c r="G23" s="912"/>
      <c r="H23" s="912"/>
      <c r="I23" s="912"/>
      <c r="J23" s="912"/>
      <c r="K23" s="912"/>
      <c r="L23" s="913"/>
    </row>
    <row r="24" spans="2:29" s="697" customFormat="1" ht="12.75" customHeight="1" x14ac:dyDescent="0.25">
      <c r="B24" s="914"/>
      <c r="C24" s="914"/>
      <c r="D24" s="914"/>
      <c r="E24" s="914"/>
      <c r="F24" s="914"/>
      <c r="G24" s="914"/>
      <c r="H24" s="914"/>
      <c r="I24" s="914"/>
      <c r="J24" s="914"/>
      <c r="K24" s="914"/>
      <c r="L24" s="914"/>
    </row>
    <row r="25" spans="2:29" s="697" customFormat="1" ht="24.75" customHeight="1" x14ac:dyDescent="0.25">
      <c r="B25" s="915"/>
      <c r="C25" s="915"/>
      <c r="D25" s="915"/>
      <c r="E25" s="915"/>
      <c r="F25" s="915"/>
      <c r="G25" s="915"/>
      <c r="H25" s="915"/>
      <c r="I25" s="915"/>
      <c r="J25" s="915"/>
      <c r="K25" s="915"/>
      <c r="L25" s="915"/>
    </row>
    <row r="26" spans="2:29" s="697" customFormat="1" x14ac:dyDescent="0.25">
      <c r="B26" s="916"/>
      <c r="C26" s="916"/>
      <c r="D26" s="916"/>
      <c r="E26" s="916"/>
      <c r="F26" s="917"/>
      <c r="G26" s="917"/>
      <c r="H26" s="917"/>
      <c r="I26" s="917"/>
      <c r="J26" s="917"/>
      <c r="K26" s="917"/>
      <c r="L26" s="917"/>
      <c r="M26" s="918"/>
      <c r="N26" s="918"/>
      <c r="O26" s="918"/>
      <c r="P26" s="918"/>
      <c r="Q26" s="918"/>
      <c r="R26" s="918"/>
      <c r="S26" s="918"/>
      <c r="T26" s="918"/>
      <c r="U26" s="918"/>
      <c r="V26" s="918"/>
      <c r="W26" s="918"/>
      <c r="X26" s="918"/>
      <c r="Y26" s="918"/>
      <c r="Z26" s="918"/>
      <c r="AA26" s="918"/>
      <c r="AB26" s="918"/>
      <c r="AC26" s="918"/>
    </row>
    <row r="27" spans="2:29" s="697" customFormat="1" x14ac:dyDescent="0.25">
      <c r="B27" s="919"/>
      <c r="C27" s="919"/>
      <c r="D27" s="919"/>
      <c r="E27" s="919"/>
      <c r="F27" s="919"/>
      <c r="G27" s="919"/>
      <c r="H27" s="919"/>
      <c r="I27" s="919"/>
      <c r="J27" s="919"/>
      <c r="K27" s="919"/>
      <c r="L27" s="919"/>
      <c r="M27" s="918"/>
      <c r="N27" s="918"/>
      <c r="O27" s="918"/>
      <c r="P27" s="918"/>
      <c r="Q27" s="918"/>
      <c r="R27" s="918"/>
      <c r="S27" s="918"/>
      <c r="T27" s="918"/>
      <c r="U27" s="918"/>
      <c r="V27" s="918"/>
      <c r="W27" s="918"/>
      <c r="X27" s="918"/>
      <c r="Y27" s="918"/>
      <c r="Z27" s="918"/>
      <c r="AA27" s="918"/>
      <c r="AB27" s="918"/>
      <c r="AC27" s="918"/>
    </row>
    <row r="28" spans="2:29" s="697" customFormat="1" x14ac:dyDescent="0.25">
      <c r="B28" s="919"/>
      <c r="C28" s="919"/>
      <c r="D28" s="919"/>
      <c r="E28" s="919"/>
      <c r="F28" s="919"/>
      <c r="G28" s="919"/>
      <c r="H28" s="919"/>
      <c r="I28" s="919"/>
      <c r="J28" s="919"/>
      <c r="K28" s="919"/>
      <c r="L28" s="919"/>
      <c r="M28" s="918"/>
      <c r="N28" s="918"/>
      <c r="O28" s="918"/>
      <c r="P28" s="918"/>
      <c r="Q28" s="918"/>
      <c r="R28" s="918"/>
      <c r="S28" s="918"/>
      <c r="T28" s="918"/>
      <c r="U28" s="918"/>
      <c r="V28" s="918"/>
      <c r="W28" s="918"/>
      <c r="X28" s="918"/>
      <c r="Y28" s="918"/>
      <c r="Z28" s="918"/>
      <c r="AA28" s="918"/>
      <c r="AB28" s="918"/>
      <c r="AC28" s="918"/>
    </row>
    <row r="29" spans="2:29" s="918" customFormat="1" x14ac:dyDescent="0.25">
      <c r="B29" s="919"/>
      <c r="C29" s="919"/>
      <c r="D29" s="919"/>
      <c r="E29" s="919"/>
      <c r="F29" s="919"/>
      <c r="G29" s="919"/>
      <c r="H29" s="919"/>
      <c r="I29" s="919"/>
      <c r="J29" s="919"/>
      <c r="K29" s="919"/>
      <c r="L29" s="919"/>
    </row>
    <row r="30" spans="2:29" s="918" customFormat="1" x14ac:dyDescent="0.25">
      <c r="B30" s="919"/>
      <c r="C30" s="919"/>
      <c r="D30" s="919"/>
      <c r="E30" s="919"/>
      <c r="F30" s="919"/>
      <c r="G30" s="919"/>
      <c r="H30" s="919"/>
      <c r="I30" s="919"/>
      <c r="J30" s="919"/>
      <c r="K30" s="919"/>
      <c r="L30" s="919"/>
    </row>
    <row r="31" spans="2:29" s="918" customFormat="1" x14ac:dyDescent="0.25">
      <c r="B31" s="919"/>
      <c r="C31" s="919"/>
      <c r="D31" s="919"/>
      <c r="E31" s="919"/>
      <c r="F31" s="919"/>
      <c r="G31" s="919"/>
      <c r="H31" s="919"/>
      <c r="I31" s="919"/>
      <c r="J31" s="919"/>
      <c r="K31" s="919"/>
      <c r="L31" s="919"/>
    </row>
    <row r="32" spans="2:29" s="918" customFormat="1" x14ac:dyDescent="0.25">
      <c r="B32" s="919"/>
      <c r="C32" s="919"/>
      <c r="D32" s="919"/>
      <c r="E32" s="919"/>
      <c r="F32" s="919"/>
      <c r="G32" s="919"/>
      <c r="H32" s="919"/>
      <c r="I32" s="919"/>
      <c r="J32" s="919"/>
      <c r="K32" s="919"/>
      <c r="L32" s="919"/>
    </row>
    <row r="33" spans="2:29" s="631" customFormat="1" x14ac:dyDescent="0.25">
      <c r="B33" s="919"/>
      <c r="C33" s="919"/>
      <c r="D33" s="919"/>
      <c r="E33" s="919"/>
      <c r="F33" s="919"/>
      <c r="G33" s="919"/>
      <c r="H33" s="919"/>
      <c r="I33" s="919"/>
      <c r="J33" s="919"/>
      <c r="K33" s="919"/>
      <c r="L33" s="919"/>
      <c r="M33" s="918"/>
      <c r="N33" s="918"/>
      <c r="O33" s="918"/>
      <c r="P33" s="918"/>
      <c r="Q33" s="918"/>
      <c r="R33" s="918"/>
      <c r="S33" s="918"/>
      <c r="T33" s="918"/>
      <c r="U33" s="918"/>
      <c r="V33" s="918"/>
      <c r="W33" s="918"/>
      <c r="X33" s="918"/>
      <c r="Y33" s="918"/>
      <c r="Z33" s="918"/>
      <c r="AA33" s="918"/>
      <c r="AB33" s="918"/>
      <c r="AC33" s="918"/>
    </row>
    <row r="34" spans="2:29" s="631" customFormat="1" x14ac:dyDescent="0.25">
      <c r="B34" s="919"/>
      <c r="C34" s="919"/>
      <c r="D34" s="919"/>
      <c r="E34" s="919"/>
      <c r="F34" s="919"/>
      <c r="G34" s="919"/>
      <c r="H34" s="919"/>
      <c r="I34" s="919"/>
      <c r="J34" s="919"/>
      <c r="K34" s="919"/>
      <c r="L34" s="919"/>
      <c r="M34" s="918"/>
      <c r="N34" s="918"/>
      <c r="O34" s="918"/>
      <c r="P34" s="918"/>
      <c r="Q34" s="918"/>
      <c r="R34" s="918"/>
      <c r="S34" s="918"/>
      <c r="T34" s="918"/>
      <c r="U34" s="918"/>
      <c r="V34" s="918"/>
      <c r="W34" s="918"/>
      <c r="X34" s="918"/>
      <c r="Y34" s="918"/>
      <c r="Z34" s="918"/>
      <c r="AA34" s="918"/>
      <c r="AB34" s="918"/>
      <c r="AC34" s="918"/>
    </row>
    <row r="35" spans="2:29" s="631" customFormat="1" x14ac:dyDescent="0.25">
      <c r="C35" s="1650"/>
      <c r="D35" s="1650"/>
      <c r="E35" s="1650"/>
      <c r="F35" s="1650"/>
      <c r="G35" s="1650"/>
      <c r="H35" s="1650"/>
      <c r="I35" s="1650"/>
      <c r="J35" s="652"/>
      <c r="K35" s="652"/>
      <c r="L35" s="652"/>
    </row>
    <row r="36" spans="2:29" s="631" customFormat="1" x14ac:dyDescent="0.25">
      <c r="J36" s="652"/>
      <c r="K36" s="652"/>
      <c r="L36" s="652"/>
    </row>
    <row r="37" spans="2:29" s="631" customFormat="1" x14ac:dyDescent="0.25">
      <c r="B37" s="652"/>
      <c r="C37" s="652"/>
      <c r="D37" s="652"/>
      <c r="E37" s="652"/>
      <c r="F37" s="652"/>
      <c r="G37" s="652"/>
      <c r="H37" s="652"/>
      <c r="I37" s="652"/>
      <c r="J37" s="652"/>
      <c r="K37" s="652"/>
      <c r="L37" s="652"/>
    </row>
    <row r="38" spans="2:29" s="631" customFormat="1" ht="5.25" customHeight="1" x14ac:dyDescent="0.25">
      <c r="B38" s="652"/>
      <c r="C38" s="652"/>
      <c r="D38" s="652"/>
      <c r="E38" s="652"/>
      <c r="F38" s="652"/>
      <c r="G38" s="652"/>
      <c r="H38" s="652"/>
      <c r="I38" s="652"/>
      <c r="J38" s="652"/>
      <c r="K38" s="652"/>
      <c r="L38" s="652"/>
    </row>
    <row r="39" spans="2:29" s="631" customFormat="1" ht="5.25" customHeight="1" x14ac:dyDescent="0.25">
      <c r="B39" s="652"/>
      <c r="C39" s="652"/>
      <c r="D39" s="652"/>
      <c r="E39" s="652"/>
      <c r="F39" s="652"/>
      <c r="G39" s="652"/>
      <c r="H39" s="652"/>
      <c r="I39" s="652"/>
      <c r="J39" s="652"/>
      <c r="K39" s="652"/>
      <c r="L39" s="652"/>
    </row>
    <row r="40" spans="2:29" s="631" customFormat="1" ht="16.5" customHeight="1" x14ac:dyDescent="0.25">
      <c r="B40" s="652"/>
      <c r="C40" s="652"/>
      <c r="D40" s="652"/>
      <c r="E40" s="652"/>
      <c r="F40" s="652"/>
      <c r="G40" s="652"/>
      <c r="H40" s="652"/>
      <c r="I40" s="652"/>
      <c r="J40" s="652"/>
      <c r="K40" s="652"/>
      <c r="L40" s="652"/>
    </row>
    <row r="41" spans="2:29" s="631" customFormat="1" x14ac:dyDescent="0.25">
      <c r="B41" s="652"/>
      <c r="C41" s="652"/>
      <c r="D41" s="652"/>
      <c r="E41" s="652"/>
      <c r="F41" s="652"/>
      <c r="G41" s="652"/>
      <c r="H41" s="652"/>
      <c r="I41" s="652"/>
      <c r="J41" s="652"/>
      <c r="K41" s="652"/>
      <c r="L41" s="652"/>
    </row>
    <row r="42" spans="2:29" s="631" customFormat="1" x14ac:dyDescent="0.25"/>
    <row r="43" spans="2:29" s="650" customFormat="1" x14ac:dyDescent="0.25"/>
    <row r="44" spans="2:29" s="657" customFormat="1" ht="12.75" customHeight="1" x14ac:dyDescent="0.25">
      <c r="B44" s="1551"/>
      <c r="C44" s="1552"/>
      <c r="D44" s="1552"/>
      <c r="E44" s="1552"/>
      <c r="F44" s="1552"/>
      <c r="G44" s="1552"/>
      <c r="H44" s="1552"/>
      <c r="I44" s="1552"/>
      <c r="J44" s="1552"/>
      <c r="K44" s="1552"/>
      <c r="L44" s="656"/>
    </row>
  </sheetData>
  <mergeCells count="12">
    <mergeCell ref="B12:B15"/>
    <mergeCell ref="B16:B19"/>
    <mergeCell ref="B21:D21"/>
    <mergeCell ref="C35:I35"/>
    <mergeCell ref="B44:K44"/>
    <mergeCell ref="B3:I3"/>
    <mergeCell ref="B4:T4"/>
    <mergeCell ref="B5:AC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ignoredErrors>
    <ignoredError sqref="I18" unlockedFormula="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53125" defaultRowHeight="14.5" x14ac:dyDescent="0.35"/>
  <cols>
    <col min="1" max="1" width="1" style="748" customWidth="1"/>
    <col min="2" max="2" width="30.26953125" style="748" customWidth="1"/>
    <col min="3" max="3" width="10.1796875" style="748" customWidth="1"/>
    <col min="4" max="4" width="8.1796875" style="748" customWidth="1"/>
    <col min="5" max="5" width="10.1796875" style="748" customWidth="1"/>
    <col min="6" max="6" width="0.81640625" style="748" customWidth="1"/>
    <col min="7" max="7" width="11.7265625" style="748" customWidth="1"/>
    <col min="8" max="8" width="7.54296875" style="748" customWidth="1"/>
    <col min="9" max="9" width="8.81640625" style="748" customWidth="1"/>
    <col min="10" max="10" width="0.7265625" style="748" customWidth="1"/>
    <col min="11" max="11" width="10.1796875" style="748" customWidth="1"/>
    <col min="12" max="12" width="8" style="748" customWidth="1"/>
    <col min="13" max="13" width="9.81640625" style="748" customWidth="1"/>
    <col min="14" max="14" width="0.54296875" style="748" customWidth="1"/>
    <col min="15" max="15" width="9" style="748" customWidth="1"/>
    <col min="16" max="16" width="7.453125" style="748" customWidth="1"/>
    <col min="17" max="17" width="8.81640625" style="748" customWidth="1"/>
    <col min="18" max="18" width="8" style="748" customWidth="1"/>
    <col min="19" max="19" width="8.81640625" style="748" customWidth="1"/>
    <col min="20" max="20" width="7.54296875" style="748" customWidth="1"/>
    <col min="21" max="21" width="8.26953125" style="748" customWidth="1"/>
    <col min="22" max="22" width="8.81640625" style="748" customWidth="1"/>
    <col min="23" max="16384" width="11.453125" style="748"/>
  </cols>
  <sheetData>
    <row r="1" spans="1:21" ht="9.75" customHeight="1" x14ac:dyDescent="0.35"/>
    <row r="2" spans="1:21" s="343" customFormat="1" ht="49.5" customHeight="1" x14ac:dyDescent="0.35">
      <c r="B2" s="1453"/>
      <c r="C2" s="1453"/>
      <c r="D2" s="1453"/>
      <c r="E2" s="344"/>
      <c r="F2" s="344"/>
      <c r="G2" s="1651"/>
      <c r="H2" s="1651"/>
      <c r="I2" s="1651"/>
      <c r="J2" s="1651"/>
      <c r="K2" s="1651"/>
      <c r="L2" s="1651"/>
      <c r="M2" s="1651"/>
      <c r="N2" s="1651"/>
      <c r="O2" s="1651"/>
      <c r="P2" s="1651"/>
      <c r="S2" s="344"/>
    </row>
    <row r="3" spans="1:21" s="343" customFormat="1" ht="3" customHeight="1" x14ac:dyDescent="0.35">
      <c r="B3" s="344"/>
      <c r="C3" s="344"/>
      <c r="D3" s="344"/>
      <c r="E3" s="344"/>
      <c r="F3" s="344"/>
      <c r="K3" s="344"/>
      <c r="O3" s="344"/>
      <c r="S3" s="344"/>
    </row>
    <row r="4" spans="1:21" s="345" customFormat="1" ht="15" customHeight="1" x14ac:dyDescent="0.25">
      <c r="B4" s="1480" t="s">
        <v>438</v>
      </c>
      <c r="C4" s="1480"/>
      <c r="D4" s="1480"/>
      <c r="E4" s="1480"/>
      <c r="F4" s="1480"/>
      <c r="G4" s="1480"/>
      <c r="H4" s="1480"/>
      <c r="I4" s="1480"/>
      <c r="J4" s="1480"/>
      <c r="K4" s="1480"/>
      <c r="L4" s="1480"/>
      <c r="M4" s="1480"/>
      <c r="N4" s="1480"/>
      <c r="O4" s="1480"/>
      <c r="P4" s="1480"/>
      <c r="Q4" s="1480"/>
      <c r="R4" s="924"/>
      <c r="S4" s="924"/>
      <c r="T4" s="924"/>
    </row>
    <row r="5" spans="1:21" s="345" customFormat="1" ht="15" customHeight="1" x14ac:dyDescent="0.25">
      <c r="B5" s="1481" t="str">
        <f>porsaad!$B$6</f>
        <v>Situación a 28 de febrero de 2026</v>
      </c>
      <c r="C5" s="1481"/>
      <c r="D5" s="1481"/>
      <c r="E5" s="1481"/>
      <c r="F5" s="1481"/>
      <c r="G5" s="1481"/>
      <c r="H5" s="1481"/>
      <c r="I5" s="1481"/>
      <c r="J5" s="1481"/>
      <c r="K5" s="1481"/>
      <c r="L5" s="1481"/>
      <c r="M5" s="1481"/>
      <c r="N5" s="1481"/>
      <c r="O5" s="1481"/>
      <c r="P5" s="1481"/>
      <c r="Q5" s="750"/>
      <c r="R5" s="925"/>
      <c r="S5" s="925"/>
      <c r="T5" s="925"/>
      <c r="U5" s="875"/>
    </row>
    <row r="6" spans="1:21" s="345" customFormat="1" ht="4.5" customHeight="1" x14ac:dyDescent="0.25"/>
    <row r="7" spans="1:21" s="322" customFormat="1" ht="15" customHeight="1" x14ac:dyDescent="0.25">
      <c r="A7" s="316"/>
      <c r="B7" s="1652" t="s">
        <v>12</v>
      </c>
      <c r="C7" s="1655" t="s">
        <v>0</v>
      </c>
      <c r="D7" s="1656"/>
      <c r="E7" s="1657"/>
      <c r="F7" s="920"/>
      <c r="G7" s="1534" t="s">
        <v>31</v>
      </c>
      <c r="H7" s="1534"/>
      <c r="I7" s="1534"/>
      <c r="J7" s="921"/>
      <c r="K7" s="1534" t="s">
        <v>49</v>
      </c>
      <c r="L7" s="1534"/>
      <c r="M7" s="1534"/>
      <c r="N7" s="921"/>
      <c r="O7" s="1534" t="s">
        <v>50</v>
      </c>
      <c r="P7" s="1534"/>
      <c r="Q7" s="1534"/>
    </row>
    <row r="8" spans="1:21" s="322" customFormat="1" ht="15" customHeight="1" x14ac:dyDescent="0.25">
      <c r="A8" s="316"/>
      <c r="B8" s="1653"/>
      <c r="C8" s="1658"/>
      <c r="D8" s="1659"/>
      <c r="E8" s="1660"/>
      <c r="F8" s="920"/>
      <c r="G8" s="1528"/>
      <c r="H8" s="1528"/>
      <c r="I8" s="1528"/>
      <c r="J8" s="922"/>
      <c r="K8" s="1528"/>
      <c r="L8" s="1528"/>
      <c r="M8" s="1528"/>
      <c r="N8" s="922"/>
      <c r="O8" s="1528"/>
      <c r="P8" s="1528"/>
      <c r="Q8" s="1528"/>
    </row>
    <row r="9" spans="1:21" s="322" customFormat="1" ht="33.75" customHeight="1" x14ac:dyDescent="0.25">
      <c r="A9" s="316"/>
      <c r="B9" s="1653"/>
      <c r="C9" s="1653" t="s">
        <v>69</v>
      </c>
      <c r="D9" s="1661"/>
      <c r="E9" s="959" t="s">
        <v>285</v>
      </c>
      <c r="F9" s="920"/>
      <c r="G9" s="1663" t="s">
        <v>69</v>
      </c>
      <c r="H9" s="1446"/>
      <c r="I9" s="959" t="s">
        <v>285</v>
      </c>
      <c r="J9" s="922"/>
      <c r="K9" s="1664" t="s">
        <v>69</v>
      </c>
      <c r="L9" s="1665"/>
      <c r="M9" s="941" t="s">
        <v>285</v>
      </c>
      <c r="N9" s="922"/>
      <c r="O9" s="1663" t="s">
        <v>69</v>
      </c>
      <c r="P9" s="1446"/>
      <c r="Q9" s="941" t="s">
        <v>285</v>
      </c>
    </row>
    <row r="10" spans="1:21" s="322" customFormat="1" ht="29.25" customHeight="1" x14ac:dyDescent="0.25">
      <c r="A10" s="316"/>
      <c r="B10" s="1654"/>
      <c r="C10" s="937" t="s">
        <v>9</v>
      </c>
      <c r="D10" s="942" t="s">
        <v>10</v>
      </c>
      <c r="E10" s="940" t="s">
        <v>9</v>
      </c>
      <c r="F10" s="939"/>
      <c r="G10" s="937" t="s">
        <v>9</v>
      </c>
      <c r="H10" s="938" t="s">
        <v>71</v>
      </c>
      <c r="I10" s="943" t="s">
        <v>9</v>
      </c>
      <c r="J10" s="939"/>
      <c r="K10" s="944" t="s">
        <v>9</v>
      </c>
      <c r="L10" s="945" t="s">
        <v>71</v>
      </c>
      <c r="M10" s="943" t="s">
        <v>9</v>
      </c>
      <c r="N10" s="939"/>
      <c r="O10" s="937" t="s">
        <v>9</v>
      </c>
      <c r="P10" s="938" t="s">
        <v>71</v>
      </c>
      <c r="Q10" s="943" t="s">
        <v>9</v>
      </c>
    </row>
    <row r="11" spans="1:21" s="322" customFormat="1" ht="6" customHeight="1" x14ac:dyDescent="0.25">
      <c r="A11" s="316"/>
      <c r="B11" s="923"/>
      <c r="C11" s="923"/>
      <c r="D11" s="923"/>
      <c r="E11" s="923"/>
      <c r="F11" s="923"/>
      <c r="G11" s="923"/>
      <c r="H11" s="923"/>
      <c r="I11" s="923"/>
      <c r="J11" s="923"/>
      <c r="K11" s="923"/>
      <c r="L11" s="923"/>
      <c r="M11" s="923"/>
      <c r="N11" s="923"/>
      <c r="O11" s="923"/>
      <c r="P11" s="923"/>
      <c r="Q11" s="923"/>
    </row>
    <row r="12" spans="1:21" s="331" customFormat="1" ht="18" customHeight="1" x14ac:dyDescent="0.25">
      <c r="A12" s="330"/>
      <c r="B12" s="926" t="s">
        <v>8</v>
      </c>
      <c r="C12" s="927">
        <f>G12+K12+O12</f>
        <v>524311</v>
      </c>
      <c r="D12" s="928">
        <f t="shared" ref="D12:D29" si="0">C12/C$30*100</f>
        <v>21.87115187596568</v>
      </c>
      <c r="E12" s="929">
        <f>I12+M12+Q12</f>
        <v>338796</v>
      </c>
      <c r="F12" s="930"/>
      <c r="G12" s="927">
        <v>118046</v>
      </c>
      <c r="H12" s="928">
        <v>22.514499981880984</v>
      </c>
      <c r="I12" s="929">
        <v>81589</v>
      </c>
      <c r="J12" s="930"/>
      <c r="K12" s="927">
        <v>221476</v>
      </c>
      <c r="L12" s="928">
        <v>42.241341493884356</v>
      </c>
      <c r="M12" s="929">
        <v>144710</v>
      </c>
      <c r="N12" s="930"/>
      <c r="O12" s="927">
        <v>184789</v>
      </c>
      <c r="P12" s="928">
        <v>35.244158524234663</v>
      </c>
      <c r="Q12" s="929">
        <v>112497</v>
      </c>
    </row>
    <row r="13" spans="1:21" s="331" customFormat="1" ht="18" customHeight="1" x14ac:dyDescent="0.25">
      <c r="A13" s="330"/>
      <c r="B13" s="931" t="s">
        <v>7</v>
      </c>
      <c r="C13" s="932">
        <f t="shared" ref="C13:C29" si="1">G13+K13+O13</f>
        <v>65444</v>
      </c>
      <c r="D13" s="933">
        <f t="shared" si="0"/>
        <v>2.7299363609969998</v>
      </c>
      <c r="E13" s="934">
        <f t="shared" ref="E13:E29" si="2">I13+M13+Q13</f>
        <v>49233</v>
      </c>
      <c r="F13" s="930"/>
      <c r="G13" s="932">
        <v>18825</v>
      </c>
      <c r="H13" s="933">
        <v>28.765051036000244</v>
      </c>
      <c r="I13" s="934">
        <v>14285</v>
      </c>
      <c r="J13" s="930"/>
      <c r="K13" s="932">
        <v>23022</v>
      </c>
      <c r="L13" s="933">
        <v>35.178167593667872</v>
      </c>
      <c r="M13" s="934">
        <v>17526</v>
      </c>
      <c r="N13" s="930"/>
      <c r="O13" s="932">
        <v>23597</v>
      </c>
      <c r="P13" s="933">
        <v>36.056781370331883</v>
      </c>
      <c r="Q13" s="934">
        <v>17422</v>
      </c>
    </row>
    <row r="14" spans="1:21" s="331" customFormat="1" ht="18" customHeight="1" x14ac:dyDescent="0.25">
      <c r="A14" s="330"/>
      <c r="B14" s="931" t="s">
        <v>37</v>
      </c>
      <c r="C14" s="932">
        <f t="shared" si="1"/>
        <v>48057</v>
      </c>
      <c r="D14" s="933">
        <f t="shared" si="0"/>
        <v>2.0046536229514214</v>
      </c>
      <c r="E14" s="934">
        <f t="shared" si="2"/>
        <v>33640</v>
      </c>
      <c r="F14" s="930"/>
      <c r="G14" s="932">
        <v>10269</v>
      </c>
      <c r="H14" s="933">
        <v>21.368375054622636</v>
      </c>
      <c r="I14" s="934">
        <v>7322</v>
      </c>
      <c r="J14" s="930"/>
      <c r="K14" s="932">
        <v>15837</v>
      </c>
      <c r="L14" s="933">
        <v>32.95461639303327</v>
      </c>
      <c r="M14" s="934">
        <v>10988</v>
      </c>
      <c r="N14" s="930"/>
      <c r="O14" s="932">
        <v>21951</v>
      </c>
      <c r="P14" s="933">
        <v>45.677008552344091</v>
      </c>
      <c r="Q14" s="934">
        <v>15330</v>
      </c>
    </row>
    <row r="15" spans="1:21" s="331" customFormat="1" ht="18" customHeight="1" x14ac:dyDescent="0.25">
      <c r="A15" s="330"/>
      <c r="B15" s="931" t="s">
        <v>38</v>
      </c>
      <c r="C15" s="932">
        <f t="shared" si="1"/>
        <v>56982</v>
      </c>
      <c r="D15" s="933">
        <f t="shared" si="0"/>
        <v>2.3769518018814719</v>
      </c>
      <c r="E15" s="934">
        <f t="shared" si="2"/>
        <v>34144</v>
      </c>
      <c r="F15" s="930"/>
      <c r="G15" s="932">
        <v>12016</v>
      </c>
      <c r="H15" s="933">
        <v>21.087360920992595</v>
      </c>
      <c r="I15" s="934">
        <v>8201</v>
      </c>
      <c r="J15" s="930"/>
      <c r="K15" s="932">
        <v>18464</v>
      </c>
      <c r="L15" s="933">
        <v>32.403215050366782</v>
      </c>
      <c r="M15" s="934">
        <v>10975</v>
      </c>
      <c r="N15" s="930"/>
      <c r="O15" s="932">
        <v>26502</v>
      </c>
      <c r="P15" s="933">
        <v>46.509424028640623</v>
      </c>
      <c r="Q15" s="934">
        <v>14968</v>
      </c>
    </row>
    <row r="16" spans="1:21" s="331" customFormat="1" ht="18" customHeight="1" x14ac:dyDescent="0.25">
      <c r="A16" s="330"/>
      <c r="B16" s="931" t="s">
        <v>6</v>
      </c>
      <c r="C16" s="932">
        <f t="shared" si="1"/>
        <v>82381</v>
      </c>
      <c r="D16" s="933">
        <f t="shared" si="0"/>
        <v>3.4364477622898031</v>
      </c>
      <c r="E16" s="934">
        <f t="shared" si="2"/>
        <v>69284</v>
      </c>
      <c r="F16" s="930"/>
      <c r="G16" s="932">
        <v>28418</v>
      </c>
      <c r="H16" s="933">
        <v>34.495818210509704</v>
      </c>
      <c r="I16" s="934">
        <v>23931</v>
      </c>
      <c r="J16" s="930"/>
      <c r="K16" s="932">
        <v>29538</v>
      </c>
      <c r="L16" s="933">
        <v>35.855354996904623</v>
      </c>
      <c r="M16" s="934">
        <v>24772</v>
      </c>
      <c r="N16" s="930"/>
      <c r="O16" s="932">
        <v>24425</v>
      </c>
      <c r="P16" s="933">
        <v>29.64882679258567</v>
      </c>
      <c r="Q16" s="934">
        <v>20581</v>
      </c>
    </row>
    <row r="17" spans="1:18" s="331" customFormat="1" ht="18" customHeight="1" x14ac:dyDescent="0.25">
      <c r="A17" s="330"/>
      <c r="B17" s="931" t="s">
        <v>5</v>
      </c>
      <c r="C17" s="932">
        <f t="shared" si="1"/>
        <v>28260</v>
      </c>
      <c r="D17" s="933">
        <f t="shared" si="0"/>
        <v>1.1788399480743113</v>
      </c>
      <c r="E17" s="934">
        <f t="shared" si="2"/>
        <v>17725</v>
      </c>
      <c r="F17" s="930"/>
      <c r="G17" s="932">
        <v>8048</v>
      </c>
      <c r="H17" s="933">
        <v>28.478414720452939</v>
      </c>
      <c r="I17" s="934">
        <v>4867</v>
      </c>
      <c r="J17" s="930"/>
      <c r="K17" s="932">
        <v>12776</v>
      </c>
      <c r="L17" s="933">
        <v>45.208775654635524</v>
      </c>
      <c r="M17" s="934">
        <v>7736</v>
      </c>
      <c r="N17" s="930"/>
      <c r="O17" s="932">
        <v>7436</v>
      </c>
      <c r="P17" s="933">
        <v>26.312809624911537</v>
      </c>
      <c r="Q17" s="934">
        <v>5122</v>
      </c>
    </row>
    <row r="18" spans="1:18" s="331" customFormat="1" ht="18" customHeight="1" x14ac:dyDescent="0.25">
      <c r="A18" s="330"/>
      <c r="B18" s="931" t="s">
        <v>4</v>
      </c>
      <c r="C18" s="932">
        <f t="shared" si="1"/>
        <v>180077</v>
      </c>
      <c r="D18" s="933">
        <f t="shared" si="0"/>
        <v>7.5117466853990704</v>
      </c>
      <c r="E18" s="934">
        <f t="shared" si="2"/>
        <v>127280</v>
      </c>
      <c r="F18" s="930"/>
      <c r="G18" s="932">
        <v>47130</v>
      </c>
      <c r="H18" s="933">
        <v>26.172137474524789</v>
      </c>
      <c r="I18" s="934">
        <v>33875</v>
      </c>
      <c r="J18" s="930"/>
      <c r="K18" s="932">
        <v>59549</v>
      </c>
      <c r="L18" s="933">
        <v>33.068631751972767</v>
      </c>
      <c r="M18" s="934">
        <v>41974</v>
      </c>
      <c r="N18" s="930"/>
      <c r="O18" s="932">
        <v>73398</v>
      </c>
      <c r="P18" s="933">
        <v>40.759230773502445</v>
      </c>
      <c r="Q18" s="934">
        <v>51431</v>
      </c>
    </row>
    <row r="19" spans="1:18" s="331" customFormat="1" ht="18" customHeight="1" x14ac:dyDescent="0.25">
      <c r="A19" s="330"/>
      <c r="B19" s="931" t="s">
        <v>40</v>
      </c>
      <c r="C19" s="932">
        <f t="shared" si="1"/>
        <v>117889</v>
      </c>
      <c r="D19" s="933">
        <f t="shared" si="0"/>
        <v>4.9176313743288205</v>
      </c>
      <c r="E19" s="934">
        <f t="shared" si="2"/>
        <v>81293</v>
      </c>
      <c r="F19" s="930"/>
      <c r="G19" s="932">
        <v>35977</v>
      </c>
      <c r="H19" s="933">
        <v>30.517690369754604</v>
      </c>
      <c r="I19" s="934">
        <v>24534</v>
      </c>
      <c r="J19" s="930"/>
      <c r="K19" s="932">
        <v>38182</v>
      </c>
      <c r="L19" s="933">
        <v>32.388093884925652</v>
      </c>
      <c r="M19" s="934">
        <v>26279</v>
      </c>
      <c r="N19" s="930"/>
      <c r="O19" s="932">
        <v>43730</v>
      </c>
      <c r="P19" s="933">
        <v>37.094215745319744</v>
      </c>
      <c r="Q19" s="934">
        <v>30480</v>
      </c>
    </row>
    <row r="20" spans="1:18" s="331" customFormat="1" ht="18" customHeight="1" x14ac:dyDescent="0.25">
      <c r="A20" s="330"/>
      <c r="B20" s="931" t="s">
        <v>41</v>
      </c>
      <c r="C20" s="932">
        <f t="shared" si="1"/>
        <v>309367</v>
      </c>
      <c r="D20" s="933">
        <f t="shared" si="0"/>
        <v>12.90496030487988</v>
      </c>
      <c r="E20" s="934">
        <f t="shared" si="2"/>
        <v>249212</v>
      </c>
      <c r="F20" s="930"/>
      <c r="G20" s="932">
        <v>57401</v>
      </c>
      <c r="H20" s="933">
        <v>18.554338374810499</v>
      </c>
      <c r="I20" s="934">
        <v>46021</v>
      </c>
      <c r="J20" s="930"/>
      <c r="K20" s="932">
        <v>121236</v>
      </c>
      <c r="L20" s="933">
        <v>39.188407296188672</v>
      </c>
      <c r="M20" s="934">
        <v>95978</v>
      </c>
      <c r="N20" s="930"/>
      <c r="O20" s="932">
        <v>130730</v>
      </c>
      <c r="P20" s="933">
        <v>42.25725432900083</v>
      </c>
      <c r="Q20" s="934">
        <v>107213</v>
      </c>
    </row>
    <row r="21" spans="1:18" s="331" customFormat="1" ht="18" customHeight="1" x14ac:dyDescent="0.25">
      <c r="A21" s="330"/>
      <c r="B21" s="931" t="s">
        <v>3</v>
      </c>
      <c r="C21" s="932">
        <f t="shared" si="1"/>
        <v>271119</v>
      </c>
      <c r="D21" s="933">
        <f t="shared" si="0"/>
        <v>11.309480109057295</v>
      </c>
      <c r="E21" s="934">
        <f t="shared" si="2"/>
        <v>179593</v>
      </c>
      <c r="F21" s="930"/>
      <c r="G21" s="932">
        <v>71802</v>
      </c>
      <c r="H21" s="933">
        <v>26.483573633718034</v>
      </c>
      <c r="I21" s="934">
        <v>47931</v>
      </c>
      <c r="J21" s="930"/>
      <c r="K21" s="932">
        <v>102545</v>
      </c>
      <c r="L21" s="933">
        <v>37.822874826183337</v>
      </c>
      <c r="M21" s="934">
        <v>67750</v>
      </c>
      <c r="N21" s="930"/>
      <c r="O21" s="932">
        <v>96772</v>
      </c>
      <c r="P21" s="933">
        <v>35.693551540098625</v>
      </c>
      <c r="Q21" s="934">
        <v>63912</v>
      </c>
    </row>
    <row r="22" spans="1:18" s="331" customFormat="1" ht="18" customHeight="1" x14ac:dyDescent="0.25">
      <c r="A22" s="330"/>
      <c r="B22" s="931" t="s">
        <v>2</v>
      </c>
      <c r="C22" s="932">
        <f t="shared" si="1"/>
        <v>43292</v>
      </c>
      <c r="D22" s="933">
        <f t="shared" si="0"/>
        <v>1.8058860237803638</v>
      </c>
      <c r="E22" s="934">
        <f t="shared" si="2"/>
        <v>36368</v>
      </c>
      <c r="F22" s="930"/>
      <c r="G22" s="932">
        <v>13384</v>
      </c>
      <c r="H22" s="933">
        <v>30.915642612953892</v>
      </c>
      <c r="I22" s="934">
        <v>11919</v>
      </c>
      <c r="J22" s="930"/>
      <c r="K22" s="932">
        <v>14688</v>
      </c>
      <c r="L22" s="933">
        <v>33.927746465859741</v>
      </c>
      <c r="M22" s="934">
        <v>12355</v>
      </c>
      <c r="N22" s="930"/>
      <c r="O22" s="932">
        <v>15220</v>
      </c>
      <c r="P22" s="933">
        <v>35.156610921186356</v>
      </c>
      <c r="Q22" s="934">
        <v>12094</v>
      </c>
    </row>
    <row r="23" spans="1:18" s="331" customFormat="1" ht="18" customHeight="1" x14ac:dyDescent="0.25">
      <c r="A23" s="330"/>
      <c r="B23" s="931" t="s">
        <v>35</v>
      </c>
      <c r="C23" s="932">
        <f t="shared" si="1"/>
        <v>147616</v>
      </c>
      <c r="D23" s="933">
        <f t="shared" si="0"/>
        <v>6.1576658802171798</v>
      </c>
      <c r="E23" s="934">
        <f t="shared" si="2"/>
        <v>92497</v>
      </c>
      <c r="F23" s="930"/>
      <c r="G23" s="932">
        <v>42001</v>
      </c>
      <c r="H23" s="933">
        <v>28.452877736830693</v>
      </c>
      <c r="I23" s="934">
        <v>27621</v>
      </c>
      <c r="J23" s="930"/>
      <c r="K23" s="932">
        <v>49432</v>
      </c>
      <c r="L23" s="933">
        <v>33.486884890526774</v>
      </c>
      <c r="M23" s="934">
        <v>31134</v>
      </c>
      <c r="N23" s="930"/>
      <c r="O23" s="932">
        <v>56183</v>
      </c>
      <c r="P23" s="933">
        <v>38.060237372642533</v>
      </c>
      <c r="Q23" s="934">
        <v>33742</v>
      </c>
    </row>
    <row r="24" spans="1:18" s="331" customFormat="1" ht="18" customHeight="1" x14ac:dyDescent="0.25">
      <c r="A24" s="330"/>
      <c r="B24" s="931" t="s">
        <v>42</v>
      </c>
      <c r="C24" s="932">
        <f t="shared" si="1"/>
        <v>304067</v>
      </c>
      <c r="D24" s="933">
        <f t="shared" si="0"/>
        <v>12.683875672013855</v>
      </c>
      <c r="E24" s="934">
        <f t="shared" si="2"/>
        <v>211239</v>
      </c>
      <c r="F24" s="930"/>
      <c r="G24" s="932">
        <v>98213</v>
      </c>
      <c r="H24" s="933">
        <v>32.299789191197995</v>
      </c>
      <c r="I24" s="934">
        <v>68148</v>
      </c>
      <c r="J24" s="930"/>
      <c r="K24" s="932">
        <v>117930</v>
      </c>
      <c r="L24" s="933">
        <v>38.784215320965444</v>
      </c>
      <c r="M24" s="934">
        <v>80153</v>
      </c>
      <c r="N24" s="930"/>
      <c r="O24" s="932">
        <v>87924</v>
      </c>
      <c r="P24" s="933">
        <v>28.915995487836561</v>
      </c>
      <c r="Q24" s="934">
        <v>62938</v>
      </c>
    </row>
    <row r="25" spans="1:18" s="331" customFormat="1" ht="18" customHeight="1" x14ac:dyDescent="0.25">
      <c r="A25" s="330">
        <v>47094</v>
      </c>
      <c r="B25" s="931" t="s">
        <v>43</v>
      </c>
      <c r="C25" s="932">
        <f t="shared" si="1"/>
        <v>66488</v>
      </c>
      <c r="D25" s="933">
        <f t="shared" si="0"/>
        <v>2.7734858622634393</v>
      </c>
      <c r="E25" s="934">
        <f t="shared" si="2"/>
        <v>49930</v>
      </c>
      <c r="F25" s="930"/>
      <c r="G25" s="932">
        <v>18273</v>
      </c>
      <c r="H25" s="933">
        <v>27.483154855011431</v>
      </c>
      <c r="I25" s="934">
        <v>14592</v>
      </c>
      <c r="J25" s="930"/>
      <c r="K25" s="932">
        <v>24212</v>
      </c>
      <c r="L25" s="933">
        <v>36.415593791360848</v>
      </c>
      <c r="M25" s="934">
        <v>18527</v>
      </c>
      <c r="N25" s="930"/>
      <c r="O25" s="932">
        <v>24003</v>
      </c>
      <c r="P25" s="933">
        <v>36.101251353627724</v>
      </c>
      <c r="Q25" s="934">
        <v>16811</v>
      </c>
    </row>
    <row r="26" spans="1:18" s="331" customFormat="1" ht="18" customHeight="1" x14ac:dyDescent="0.25">
      <c r="B26" s="931" t="s">
        <v>44</v>
      </c>
      <c r="C26" s="932">
        <f t="shared" si="1"/>
        <v>24732</v>
      </c>
      <c r="D26" s="933">
        <f t="shared" si="0"/>
        <v>1.0316726679325501</v>
      </c>
      <c r="E26" s="934">
        <f t="shared" si="2"/>
        <v>17243</v>
      </c>
      <c r="F26" s="930"/>
      <c r="G26" s="932">
        <v>4108</v>
      </c>
      <c r="H26" s="933">
        <v>16.610059841500892</v>
      </c>
      <c r="I26" s="934">
        <v>3173</v>
      </c>
      <c r="J26" s="930"/>
      <c r="K26" s="932">
        <v>8914</v>
      </c>
      <c r="L26" s="933">
        <v>36.042374251981244</v>
      </c>
      <c r="M26" s="934">
        <v>6607</v>
      </c>
      <c r="N26" s="930"/>
      <c r="O26" s="932">
        <v>11710</v>
      </c>
      <c r="P26" s="933">
        <v>47.347565906517872</v>
      </c>
      <c r="Q26" s="934">
        <v>7463</v>
      </c>
    </row>
    <row r="27" spans="1:18" s="331" customFormat="1" ht="18" customHeight="1" x14ac:dyDescent="0.25">
      <c r="B27" s="931" t="s">
        <v>45</v>
      </c>
      <c r="C27" s="932">
        <f t="shared" si="1"/>
        <v>107152</v>
      </c>
      <c r="D27" s="933">
        <f t="shared" si="0"/>
        <v>4.469747279407593</v>
      </c>
      <c r="E27" s="934">
        <f t="shared" si="2"/>
        <v>73844</v>
      </c>
      <c r="F27" s="930"/>
      <c r="G27" s="932">
        <v>24481</v>
      </c>
      <c r="H27" s="933">
        <v>22.846983724055548</v>
      </c>
      <c r="I27" s="934">
        <v>16842</v>
      </c>
      <c r="J27" s="930"/>
      <c r="K27" s="932">
        <v>35937</v>
      </c>
      <c r="L27" s="933">
        <v>33.53833806181872</v>
      </c>
      <c r="M27" s="934">
        <v>24086</v>
      </c>
      <c r="N27" s="930"/>
      <c r="O27" s="932">
        <v>46734</v>
      </c>
      <c r="P27" s="933">
        <v>43.614678214125732</v>
      </c>
      <c r="Q27" s="934">
        <v>32916</v>
      </c>
    </row>
    <row r="28" spans="1:18" s="331" customFormat="1" ht="18" customHeight="1" x14ac:dyDescent="0.25">
      <c r="B28" s="931" t="s">
        <v>46</v>
      </c>
      <c r="C28" s="932">
        <f t="shared" si="1"/>
        <v>14727</v>
      </c>
      <c r="D28" s="933">
        <f t="shared" si="0"/>
        <v>0.61432328079583787</v>
      </c>
      <c r="E28" s="934">
        <f t="shared" si="2"/>
        <v>9483</v>
      </c>
      <c r="F28" s="930"/>
      <c r="G28" s="932">
        <v>3416</v>
      </c>
      <c r="H28" s="933">
        <v>23.195491274529775</v>
      </c>
      <c r="I28" s="934">
        <v>2152</v>
      </c>
      <c r="J28" s="930"/>
      <c r="K28" s="932">
        <v>6635</v>
      </c>
      <c r="L28" s="933">
        <v>45.05330345623684</v>
      </c>
      <c r="M28" s="934">
        <v>4164</v>
      </c>
      <c r="N28" s="930"/>
      <c r="O28" s="932">
        <v>4676</v>
      </c>
      <c r="P28" s="933">
        <v>31.751205269233377</v>
      </c>
      <c r="Q28" s="934">
        <v>3167</v>
      </c>
    </row>
    <row r="29" spans="1:18" s="331" customFormat="1" ht="18" customHeight="1" x14ac:dyDescent="0.25">
      <c r="B29" s="952" t="s">
        <v>1</v>
      </c>
      <c r="C29" s="946">
        <f t="shared" si="1"/>
        <v>5311</v>
      </c>
      <c r="D29" s="933">
        <f t="shared" si="0"/>
        <v>0.22154348776442556</v>
      </c>
      <c r="E29" s="948">
        <f t="shared" si="2"/>
        <v>3934</v>
      </c>
      <c r="F29" s="930"/>
      <c r="G29" s="932">
        <v>1598</v>
      </c>
      <c r="H29" s="949">
        <v>30.088495575221241</v>
      </c>
      <c r="I29" s="934">
        <v>1207</v>
      </c>
      <c r="J29" s="930"/>
      <c r="K29" s="946">
        <v>1955</v>
      </c>
      <c r="L29" s="949">
        <v>36.81039352287705</v>
      </c>
      <c r="M29" s="948">
        <v>1467</v>
      </c>
      <c r="N29" s="930"/>
      <c r="O29" s="946">
        <v>1758</v>
      </c>
      <c r="P29" s="949">
        <v>33.101110901901713</v>
      </c>
      <c r="Q29" s="934">
        <v>1260</v>
      </c>
    </row>
    <row r="30" spans="1:18" s="319" customFormat="1" ht="18" customHeight="1" x14ac:dyDescent="0.25">
      <c r="B30" s="1274" t="s">
        <v>0</v>
      </c>
      <c r="C30" s="1275">
        <f>SUM(C12:C29)</f>
        <v>2397272</v>
      </c>
      <c r="D30" s="1276">
        <f>C30/C$30*100</f>
        <v>100</v>
      </c>
      <c r="E30" s="1277">
        <f>SUM(E12:E29)</f>
        <v>1674738</v>
      </c>
      <c r="F30" s="1278"/>
      <c r="G30" s="1279">
        <f>SUM(G12:G29)</f>
        <v>613406</v>
      </c>
      <c r="H30" s="1280">
        <f t="shared" ref="H30" si="3">G30/$C30*100</f>
        <v>25.587667982606899</v>
      </c>
      <c r="I30" s="1279">
        <f>SUM(I12:I29)</f>
        <v>438210</v>
      </c>
      <c r="J30" s="1278"/>
      <c r="K30" s="1279">
        <f>SUM(K12:K29)</f>
        <v>902328</v>
      </c>
      <c r="L30" s="1281">
        <f t="shared" ref="L30" si="4">K30/$C30*100</f>
        <v>37.639783887685667</v>
      </c>
      <c r="M30" s="1277">
        <f>SUM(M12:M29)</f>
        <v>627181</v>
      </c>
      <c r="N30" s="1278"/>
      <c r="O30" s="1282">
        <f>SUM(O12:O29)</f>
        <v>881538</v>
      </c>
      <c r="P30" s="1283">
        <f t="shared" ref="P30" si="5">O30/$C30*100</f>
        <v>36.772548129707431</v>
      </c>
      <c r="Q30" s="1279">
        <f>SUM(Q12:Q29)</f>
        <v>609347</v>
      </c>
      <c r="R30" s="1115"/>
    </row>
    <row r="31" spans="1:18" s="328" customFormat="1" ht="6.75" customHeight="1" x14ac:dyDescent="0.25">
      <c r="B31" s="1666"/>
      <c r="C31" s="1666"/>
      <c r="D31" s="1666"/>
      <c r="E31" s="947"/>
      <c r="F31" s="779"/>
      <c r="G31" s="950"/>
      <c r="I31" s="951"/>
      <c r="M31" s="950"/>
    </row>
    <row r="32" spans="1:18" ht="24.75" customHeight="1" x14ac:dyDescent="0.35">
      <c r="B32" s="1662" t="s">
        <v>78</v>
      </c>
      <c r="C32" s="1662"/>
      <c r="D32" s="1662"/>
      <c r="E32" s="1662"/>
      <c r="F32" s="1662"/>
      <c r="G32" s="1662"/>
      <c r="H32" s="1662"/>
      <c r="I32" s="1662"/>
      <c r="J32" s="1662"/>
      <c r="K32" s="1662"/>
      <c r="L32" s="1662"/>
      <c r="M32" s="1662"/>
      <c r="N32" s="1662"/>
      <c r="O32" s="1662"/>
      <c r="P32" s="1662"/>
      <c r="Q32" s="1662"/>
    </row>
    <row r="33" spans="2:11" x14ac:dyDescent="0.35">
      <c r="G33" s="935"/>
      <c r="K33" s="935"/>
    </row>
    <row r="34" spans="2:11" x14ac:dyDescent="0.35">
      <c r="B34" s="935"/>
      <c r="K34" s="935"/>
    </row>
  </sheetData>
  <mergeCells count="15">
    <mergeCell ref="B32:Q32"/>
    <mergeCell ref="G9:H9"/>
    <mergeCell ref="K9:L9"/>
    <mergeCell ref="O9:P9"/>
    <mergeCell ref="B31:D31"/>
    <mergeCell ref="B2:D2"/>
    <mergeCell ref="G2:P2"/>
    <mergeCell ref="B5:P5"/>
    <mergeCell ref="B7:B10"/>
    <mergeCell ref="C7:E8"/>
    <mergeCell ref="C9:D9"/>
    <mergeCell ref="B4:Q4"/>
    <mergeCell ref="G7:I8"/>
    <mergeCell ref="K7:M8"/>
    <mergeCell ref="O7:Q8"/>
  </mergeCells>
  <printOptions horizontalCentered="1"/>
  <pageMargins left="0" right="0" top="0.43307086614173229" bottom="0.43307086614173229" header="0" footer="0"/>
  <pageSetup paperSize="9" scale="98"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64</v>
      </c>
    </row>
    <row r="2" spans="1:22" s="343" customFormat="1" ht="49.5" customHeight="1" x14ac:dyDescent="0.35">
      <c r="B2" s="1453"/>
      <c r="C2" s="1453"/>
      <c r="D2" s="1453"/>
      <c r="E2" s="1453"/>
      <c r="F2" s="344"/>
      <c r="G2" s="1651"/>
      <c r="H2" s="1651"/>
      <c r="I2" s="1651"/>
      <c r="J2" s="1651"/>
      <c r="K2" s="1651"/>
      <c r="L2" s="1651"/>
      <c r="M2" s="1651"/>
      <c r="N2" s="1651"/>
      <c r="O2" s="1651"/>
      <c r="P2" s="1651"/>
      <c r="Q2" s="1651"/>
      <c r="R2" s="1651"/>
      <c r="T2" s="344"/>
    </row>
    <row r="3" spans="1:22" s="343" customFormat="1" ht="3" customHeight="1" x14ac:dyDescent="0.35">
      <c r="B3" s="344"/>
      <c r="C3" s="344"/>
      <c r="D3" s="344"/>
      <c r="E3" s="344"/>
      <c r="F3" s="344"/>
      <c r="L3" s="344"/>
      <c r="Q3" s="344"/>
      <c r="T3" s="344"/>
    </row>
    <row r="4" spans="1:22" s="345" customFormat="1" ht="15" customHeight="1" x14ac:dyDescent="0.25">
      <c r="B4" s="1480" t="s">
        <v>437</v>
      </c>
      <c r="C4" s="1480"/>
      <c r="D4" s="1480"/>
      <c r="E4" s="1480"/>
      <c r="F4" s="1480"/>
      <c r="G4" s="1480"/>
      <c r="H4" s="1480"/>
      <c r="I4" s="1480"/>
      <c r="J4" s="1480"/>
      <c r="K4" s="1480"/>
      <c r="L4" s="1480"/>
      <c r="M4" s="1480"/>
      <c r="N4" s="1480"/>
      <c r="O4" s="1480"/>
      <c r="P4" s="1480"/>
      <c r="Q4" s="1480"/>
      <c r="R4" s="1480"/>
      <c r="S4" s="1480"/>
      <c r="T4" s="1480"/>
      <c r="U4" s="924"/>
    </row>
    <row r="5" spans="1:22" s="345" customFormat="1" ht="15" customHeight="1" x14ac:dyDescent="0.25">
      <c r="B5" s="1481" t="str">
        <f>porsaad!$B$6</f>
        <v>Situación a 28 de febrero de 2026</v>
      </c>
      <c r="C5" s="1481"/>
      <c r="D5" s="1481"/>
      <c r="E5" s="1481"/>
      <c r="F5" s="1481"/>
      <c r="G5" s="1481"/>
      <c r="H5" s="1481"/>
      <c r="I5" s="1481"/>
      <c r="J5" s="1481"/>
      <c r="K5" s="1481"/>
      <c r="L5" s="1481"/>
      <c r="M5" s="1481"/>
      <c r="N5" s="1481"/>
      <c r="O5" s="1481"/>
      <c r="P5" s="1481"/>
      <c r="Q5" s="1481"/>
      <c r="R5" s="1481"/>
      <c r="S5" s="1481"/>
      <c r="T5" s="1481"/>
      <c r="U5" s="925"/>
      <c r="V5" s="875"/>
    </row>
    <row r="6" spans="1:22" s="345" customFormat="1" ht="4.5" customHeight="1" x14ac:dyDescent="0.25"/>
    <row r="7" spans="1:22" s="322" customFormat="1" ht="15" customHeight="1" x14ac:dyDescent="0.25">
      <c r="A7" s="316"/>
      <c r="B7" s="1652" t="s">
        <v>12</v>
      </c>
      <c r="C7" s="920"/>
      <c r="D7" s="1669" t="s">
        <v>72</v>
      </c>
      <c r="E7" s="1657"/>
      <c r="F7" s="920"/>
      <c r="G7" s="1671" t="s">
        <v>31</v>
      </c>
      <c r="H7" s="1672"/>
      <c r="I7" s="1672"/>
      <c r="J7" s="1673"/>
      <c r="K7" s="921"/>
      <c r="L7" s="1671" t="s">
        <v>49</v>
      </c>
      <c r="M7" s="1672"/>
      <c r="N7" s="1672"/>
      <c r="O7" s="1673"/>
      <c r="P7" s="921"/>
      <c r="Q7" s="1671" t="s">
        <v>50</v>
      </c>
      <c r="R7" s="1672"/>
      <c r="S7" s="1672"/>
      <c r="T7" s="1673"/>
    </row>
    <row r="8" spans="1:22" s="322" customFormat="1" ht="35.25" customHeight="1" x14ac:dyDescent="0.25">
      <c r="A8" s="316"/>
      <c r="B8" s="1653"/>
      <c r="C8" s="920"/>
      <c r="D8" s="1670"/>
      <c r="E8" s="1660"/>
      <c r="F8" s="920"/>
      <c r="G8" s="1674" t="s">
        <v>69</v>
      </c>
      <c r="H8" s="1675"/>
      <c r="I8" s="1676" t="s">
        <v>286</v>
      </c>
      <c r="J8" s="1677"/>
      <c r="K8" s="957"/>
      <c r="L8" s="1678" t="s">
        <v>69</v>
      </c>
      <c r="M8" s="1679"/>
      <c r="N8" s="1676" t="s">
        <v>286</v>
      </c>
      <c r="O8" s="1677"/>
      <c r="P8" s="957"/>
      <c r="Q8" s="1678" t="s">
        <v>69</v>
      </c>
      <c r="R8" s="1679"/>
      <c r="S8" s="1676" t="s">
        <v>286</v>
      </c>
      <c r="T8" s="1677"/>
    </row>
    <row r="9" spans="1:22" s="322" customFormat="1" ht="29.25" customHeight="1" x14ac:dyDescent="0.25">
      <c r="A9" s="316"/>
      <c r="B9" s="1654"/>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507</v>
      </c>
      <c r="E11" s="928">
        <f>D11/D$29*100</f>
        <v>0.63938457658112113</v>
      </c>
      <c r="F11" s="930"/>
      <c r="G11" s="927">
        <v>10</v>
      </c>
      <c r="H11" s="928">
        <v>1.9723865877712032</v>
      </c>
      <c r="I11" s="927">
        <v>3</v>
      </c>
      <c r="J11" s="928">
        <v>30</v>
      </c>
      <c r="K11" s="930"/>
      <c r="L11" s="927">
        <v>24</v>
      </c>
      <c r="M11" s="928">
        <v>4.7337278106508878</v>
      </c>
      <c r="N11" s="927">
        <v>17</v>
      </c>
      <c r="O11" s="928">
        <v>70.833333333333343</v>
      </c>
      <c r="P11" s="930"/>
      <c r="Q11" s="927">
        <v>473</v>
      </c>
      <c r="R11" s="928">
        <v>93.293885601577912</v>
      </c>
      <c r="S11" s="927">
        <v>337</v>
      </c>
      <c r="T11" s="928">
        <f>S11/Q11*100</f>
        <v>71.247357293868916</v>
      </c>
    </row>
    <row r="12" spans="1:22" s="331" customFormat="1" ht="18" customHeight="1" x14ac:dyDescent="0.25">
      <c r="A12" s="330"/>
      <c r="B12" s="931" t="s">
        <v>7</v>
      </c>
      <c r="C12" s="930"/>
      <c r="D12" s="932">
        <f t="shared" ref="D12:D28" si="0">G12+L12+Q12</f>
        <v>5126</v>
      </c>
      <c r="E12" s="933">
        <f t="shared" ref="E12:E29" si="1">D12/D$29*100</f>
        <v>6.4644681253546885</v>
      </c>
      <c r="F12" s="930"/>
      <c r="G12" s="932">
        <v>2468</v>
      </c>
      <c r="H12" s="933">
        <v>48.146703082325395</v>
      </c>
      <c r="I12" s="932">
        <v>1</v>
      </c>
      <c r="J12" s="933">
        <v>4.0518638573743923E-2</v>
      </c>
      <c r="K12" s="930"/>
      <c r="L12" s="932">
        <v>1497</v>
      </c>
      <c r="M12" s="933">
        <v>29.204057744830276</v>
      </c>
      <c r="N12" s="932">
        <v>11</v>
      </c>
      <c r="O12" s="933">
        <v>0.73480293921175688</v>
      </c>
      <c r="P12" s="930"/>
      <c r="Q12" s="932">
        <v>1161</v>
      </c>
      <c r="R12" s="933">
        <v>22.649239172844325</v>
      </c>
      <c r="S12" s="932">
        <v>212</v>
      </c>
      <c r="T12" s="933">
        <f t="shared" ref="T12:T29" si="2">S12/Q12*100</f>
        <v>18.26012058570198</v>
      </c>
    </row>
    <row r="13" spans="1:22" s="331" customFormat="1" ht="18" customHeight="1" x14ac:dyDescent="0.25">
      <c r="A13" s="330"/>
      <c r="B13" s="931" t="s">
        <v>37</v>
      </c>
      <c r="C13" s="930"/>
      <c r="D13" s="932">
        <f t="shared" si="0"/>
        <v>6928</v>
      </c>
      <c r="E13" s="933">
        <f t="shared" si="1"/>
        <v>8.7369947663787126</v>
      </c>
      <c r="F13" s="930"/>
      <c r="G13" s="932">
        <v>2062</v>
      </c>
      <c r="H13" s="933">
        <v>29.763279445727481</v>
      </c>
      <c r="I13" s="932">
        <v>6</v>
      </c>
      <c r="J13" s="933">
        <v>0.29097963142580019</v>
      </c>
      <c r="K13" s="930"/>
      <c r="L13" s="932">
        <v>2423</v>
      </c>
      <c r="M13" s="933">
        <v>34.974018475750576</v>
      </c>
      <c r="N13" s="932">
        <v>6</v>
      </c>
      <c r="O13" s="933">
        <v>0.24762690879075525</v>
      </c>
      <c r="P13" s="930"/>
      <c r="Q13" s="932">
        <v>2443</v>
      </c>
      <c r="R13" s="933">
        <v>35.26270207852194</v>
      </c>
      <c r="S13" s="932">
        <v>1621</v>
      </c>
      <c r="T13" s="933">
        <f t="shared" si="2"/>
        <v>66.352844862873511</v>
      </c>
    </row>
    <row r="14" spans="1:22" s="331" customFormat="1" ht="18" customHeight="1" x14ac:dyDescent="0.25">
      <c r="A14" s="330"/>
      <c r="B14" s="931" t="s">
        <v>38</v>
      </c>
      <c r="C14" s="930"/>
      <c r="D14" s="932">
        <f t="shared" si="0"/>
        <v>3727</v>
      </c>
      <c r="E14" s="933">
        <f t="shared" si="1"/>
        <v>4.7001702503310421</v>
      </c>
      <c r="F14" s="930"/>
      <c r="G14" s="932">
        <v>454</v>
      </c>
      <c r="H14" s="933">
        <v>12.181379125301852</v>
      </c>
      <c r="I14" s="932">
        <v>19</v>
      </c>
      <c r="J14" s="933">
        <v>4.1850220264317182</v>
      </c>
      <c r="K14" s="930"/>
      <c r="L14" s="932">
        <v>956</v>
      </c>
      <c r="M14" s="933">
        <v>25.650657365173064</v>
      </c>
      <c r="N14" s="932">
        <v>47</v>
      </c>
      <c r="O14" s="933">
        <v>4.9163179916317992</v>
      </c>
      <c r="P14" s="930"/>
      <c r="Q14" s="932">
        <v>2317</v>
      </c>
      <c r="R14" s="933">
        <v>62.167963509525094</v>
      </c>
      <c r="S14" s="932">
        <v>224</v>
      </c>
      <c r="T14" s="933">
        <f t="shared" si="2"/>
        <v>9.667673716012084</v>
      </c>
    </row>
    <row r="15" spans="1:22" s="331" customFormat="1" ht="18" customHeight="1" x14ac:dyDescent="0.25">
      <c r="A15" s="330"/>
      <c r="B15" s="931" t="s">
        <v>6</v>
      </c>
      <c r="C15" s="930"/>
      <c r="D15" s="932">
        <f t="shared" si="0"/>
        <v>2015</v>
      </c>
      <c r="E15" s="933">
        <f t="shared" si="1"/>
        <v>2.5411438300018916</v>
      </c>
      <c r="F15" s="930"/>
      <c r="G15" s="932">
        <v>708</v>
      </c>
      <c r="H15" s="933">
        <v>35.136476426799007</v>
      </c>
      <c r="I15" s="932">
        <v>66</v>
      </c>
      <c r="J15" s="933">
        <v>9.3220338983050848</v>
      </c>
      <c r="K15" s="930"/>
      <c r="L15" s="932">
        <v>648</v>
      </c>
      <c r="M15" s="933">
        <v>32.158808933002483</v>
      </c>
      <c r="N15" s="932">
        <v>106</v>
      </c>
      <c r="O15" s="933">
        <v>16.358024691358025</v>
      </c>
      <c r="P15" s="930"/>
      <c r="Q15" s="932">
        <v>659</v>
      </c>
      <c r="R15" s="933">
        <v>32.70471464019851</v>
      </c>
      <c r="S15" s="932">
        <v>202</v>
      </c>
      <c r="T15" s="933">
        <f t="shared" si="2"/>
        <v>30.652503793626707</v>
      </c>
    </row>
    <row r="16" spans="1:22" s="331" customFormat="1" ht="18" customHeight="1" x14ac:dyDescent="0.25">
      <c r="A16" s="330"/>
      <c r="B16" s="931" t="s">
        <v>5</v>
      </c>
      <c r="C16" s="930"/>
      <c r="D16" s="932">
        <f t="shared" si="0"/>
        <v>6194</v>
      </c>
      <c r="E16" s="933">
        <f t="shared" si="1"/>
        <v>7.8113374109338549</v>
      </c>
      <c r="F16" s="930"/>
      <c r="G16" s="932">
        <v>2224</v>
      </c>
      <c r="H16" s="933">
        <v>35.905715208266066</v>
      </c>
      <c r="I16" s="932">
        <v>0</v>
      </c>
      <c r="J16" s="933">
        <v>0</v>
      </c>
      <c r="K16" s="930"/>
      <c r="L16" s="932">
        <v>3255</v>
      </c>
      <c r="M16" s="933">
        <v>52.550855666774297</v>
      </c>
      <c r="N16" s="932">
        <v>0</v>
      </c>
      <c r="O16" s="933">
        <v>0</v>
      </c>
      <c r="P16" s="930"/>
      <c r="Q16" s="932">
        <v>715</v>
      </c>
      <c r="R16" s="933">
        <v>11.543429124959639</v>
      </c>
      <c r="S16" s="932">
        <v>99</v>
      </c>
      <c r="T16" s="933">
        <f t="shared" si="2"/>
        <v>13.846153846153847</v>
      </c>
    </row>
    <row r="17" spans="1:20" s="331" customFormat="1" ht="18" customHeight="1" x14ac:dyDescent="0.25">
      <c r="A17" s="330"/>
      <c r="B17" s="931" t="s">
        <v>4</v>
      </c>
      <c r="C17" s="930"/>
      <c r="D17" s="932">
        <f t="shared" si="0"/>
        <v>14107</v>
      </c>
      <c r="E17" s="933">
        <f t="shared" si="1"/>
        <v>17.790529037139795</v>
      </c>
      <c r="F17" s="930"/>
      <c r="G17" s="932">
        <v>5786</v>
      </c>
      <c r="H17" s="933">
        <v>41.015098887077336</v>
      </c>
      <c r="I17" s="932">
        <v>9</v>
      </c>
      <c r="J17" s="933">
        <v>0.15554787417905289</v>
      </c>
      <c r="K17" s="930"/>
      <c r="L17" s="932">
        <v>4727</v>
      </c>
      <c r="M17" s="933">
        <v>33.508187424682781</v>
      </c>
      <c r="N17" s="932">
        <v>30</v>
      </c>
      <c r="O17" s="933">
        <v>0.63465199915379733</v>
      </c>
      <c r="P17" s="930"/>
      <c r="Q17" s="932">
        <v>3594</v>
      </c>
      <c r="R17" s="933">
        <v>25.476713688239883</v>
      </c>
      <c r="S17" s="932">
        <v>42</v>
      </c>
      <c r="T17" s="933">
        <f t="shared" si="2"/>
        <v>1.1686143572621035</v>
      </c>
    </row>
    <row r="18" spans="1:20" s="331" customFormat="1" ht="18" customHeight="1" x14ac:dyDescent="0.25">
      <c r="A18" s="330"/>
      <c r="B18" s="931" t="s">
        <v>40</v>
      </c>
      <c r="C18" s="930"/>
      <c r="D18" s="932">
        <f t="shared" si="0"/>
        <v>15830</v>
      </c>
      <c r="E18" s="933">
        <f t="shared" si="1"/>
        <v>19.963427706664984</v>
      </c>
      <c r="F18" s="930"/>
      <c r="G18" s="932">
        <v>4934</v>
      </c>
      <c r="H18" s="933">
        <v>31.168667087807961</v>
      </c>
      <c r="I18" s="932">
        <v>216</v>
      </c>
      <c r="J18" s="933">
        <v>4.3777867855695183</v>
      </c>
      <c r="K18" s="930"/>
      <c r="L18" s="932">
        <v>4387</v>
      </c>
      <c r="M18" s="933">
        <v>27.71320277953253</v>
      </c>
      <c r="N18" s="932">
        <v>394</v>
      </c>
      <c r="O18" s="933">
        <v>8.9810804650102583</v>
      </c>
      <c r="P18" s="930"/>
      <c r="Q18" s="932">
        <v>6509</v>
      </c>
      <c r="R18" s="933">
        <v>41.118130132659509</v>
      </c>
      <c r="S18" s="932">
        <v>1318</v>
      </c>
      <c r="T18" s="933">
        <f t="shared" si="2"/>
        <v>20.248886157627901</v>
      </c>
    </row>
    <row r="19" spans="1:20" s="331" customFormat="1" ht="18" customHeight="1" x14ac:dyDescent="0.25">
      <c r="A19" s="330"/>
      <c r="B19" s="931" t="s">
        <v>41</v>
      </c>
      <c r="C19" s="930"/>
      <c r="D19" s="932">
        <f t="shared" si="0"/>
        <v>14</v>
      </c>
      <c r="E19" s="933">
        <f t="shared" si="1"/>
        <v>1.7655589885869225E-2</v>
      </c>
      <c r="F19" s="930"/>
      <c r="G19" s="932">
        <v>9</v>
      </c>
      <c r="H19" s="933">
        <v>64.285714285714292</v>
      </c>
      <c r="I19" s="932">
        <v>8</v>
      </c>
      <c r="J19" s="933">
        <v>88.888888888888886</v>
      </c>
      <c r="K19" s="930"/>
      <c r="L19" s="932">
        <v>4</v>
      </c>
      <c r="M19" s="933">
        <v>28.571428571428569</v>
      </c>
      <c r="N19" s="932">
        <v>4</v>
      </c>
      <c r="O19" s="933">
        <v>100</v>
      </c>
      <c r="P19" s="930"/>
      <c r="Q19" s="932">
        <v>1</v>
      </c>
      <c r="R19" s="933">
        <v>7.1428571428571423</v>
      </c>
      <c r="S19" s="932">
        <v>1</v>
      </c>
      <c r="T19" s="933">
        <f t="shared" si="2"/>
        <v>100</v>
      </c>
    </row>
    <row r="20" spans="1:20" s="331" customFormat="1" ht="18" customHeight="1" x14ac:dyDescent="0.25">
      <c r="A20" s="330"/>
      <c r="B20" s="931" t="s">
        <v>3</v>
      </c>
      <c r="C20" s="930"/>
      <c r="D20" s="932">
        <f t="shared" si="0"/>
        <v>1714</v>
      </c>
      <c r="E20" s="933">
        <f t="shared" si="1"/>
        <v>2.1615486474557031</v>
      </c>
      <c r="F20" s="930"/>
      <c r="G20" s="932">
        <v>22</v>
      </c>
      <c r="H20" s="933">
        <v>1.2835472578763127</v>
      </c>
      <c r="I20" s="932">
        <v>0</v>
      </c>
      <c r="J20" s="933">
        <v>0</v>
      </c>
      <c r="K20" s="930"/>
      <c r="L20" s="932">
        <v>371</v>
      </c>
      <c r="M20" s="933">
        <v>21.645274212368729</v>
      </c>
      <c r="N20" s="932">
        <v>56</v>
      </c>
      <c r="O20" s="933">
        <v>15.09433962264151</v>
      </c>
      <c r="P20" s="930"/>
      <c r="Q20" s="932">
        <v>1321</v>
      </c>
      <c r="R20" s="933">
        <v>77.07117852975496</v>
      </c>
      <c r="S20" s="932">
        <v>250</v>
      </c>
      <c r="T20" s="933">
        <f t="shared" si="2"/>
        <v>18.925056775170326</v>
      </c>
    </row>
    <row r="21" spans="1:20" s="331" customFormat="1" ht="18" customHeight="1" x14ac:dyDescent="0.25">
      <c r="A21" s="330"/>
      <c r="B21" s="931" t="s">
        <v>2</v>
      </c>
      <c r="C21" s="930"/>
      <c r="D21" s="932">
        <f t="shared" si="0"/>
        <v>1822</v>
      </c>
      <c r="E21" s="933">
        <f t="shared" si="1"/>
        <v>2.2977489122895518</v>
      </c>
      <c r="F21" s="930"/>
      <c r="G21" s="932">
        <v>435</v>
      </c>
      <c r="H21" s="933">
        <v>23.874862788144895</v>
      </c>
      <c r="I21" s="932">
        <v>54</v>
      </c>
      <c r="J21" s="933">
        <v>12.413793103448276</v>
      </c>
      <c r="K21" s="930"/>
      <c r="L21" s="932">
        <v>446</v>
      </c>
      <c r="M21" s="933">
        <v>24.478594950603732</v>
      </c>
      <c r="N21" s="932">
        <v>86</v>
      </c>
      <c r="O21" s="933">
        <v>19.282511210762333</v>
      </c>
      <c r="P21" s="930"/>
      <c r="Q21" s="932">
        <v>941</v>
      </c>
      <c r="R21" s="933">
        <v>51.646542261251369</v>
      </c>
      <c r="S21" s="932">
        <v>746</v>
      </c>
      <c r="T21" s="933">
        <f t="shared" si="2"/>
        <v>79.277364505844844</v>
      </c>
    </row>
    <row r="22" spans="1:20" s="331" customFormat="1" ht="18" customHeight="1" x14ac:dyDescent="0.25">
      <c r="A22" s="330"/>
      <c r="B22" s="931" t="s">
        <v>35</v>
      </c>
      <c r="C22" s="930"/>
      <c r="D22" s="932">
        <f t="shared" si="0"/>
        <v>5856</v>
      </c>
      <c r="E22" s="933">
        <f t="shared" si="1"/>
        <v>7.3850810265464402</v>
      </c>
      <c r="F22" s="930"/>
      <c r="G22" s="932">
        <v>1401</v>
      </c>
      <c r="H22" s="933">
        <v>23.924180327868854</v>
      </c>
      <c r="I22" s="932">
        <v>5</v>
      </c>
      <c r="J22" s="933">
        <v>0.35688793718772305</v>
      </c>
      <c r="K22" s="930"/>
      <c r="L22" s="932">
        <v>2111</v>
      </c>
      <c r="M22" s="933">
        <v>36.048497267759558</v>
      </c>
      <c r="N22" s="932">
        <v>38</v>
      </c>
      <c r="O22" s="933">
        <v>1.8000947418285174</v>
      </c>
      <c r="P22" s="930"/>
      <c r="Q22" s="932">
        <v>2344</v>
      </c>
      <c r="R22" s="933">
        <v>40.027322404371581</v>
      </c>
      <c r="S22" s="932">
        <v>141</v>
      </c>
      <c r="T22" s="933">
        <f t="shared" si="2"/>
        <v>6.0153583617747444</v>
      </c>
    </row>
    <row r="23" spans="1:20" s="331" customFormat="1" ht="18" customHeight="1" x14ac:dyDescent="0.25">
      <c r="A23" s="330"/>
      <c r="B23" s="931" t="s">
        <v>42</v>
      </c>
      <c r="C23" s="930"/>
      <c r="D23" s="932">
        <f t="shared" si="0"/>
        <v>6720</v>
      </c>
      <c r="E23" s="933">
        <f t="shared" si="1"/>
        <v>8.4746831452172273</v>
      </c>
      <c r="F23" s="930"/>
      <c r="G23" s="932">
        <v>2687</v>
      </c>
      <c r="H23" s="933">
        <v>39.985119047619051</v>
      </c>
      <c r="I23" s="932">
        <v>24</v>
      </c>
      <c r="J23" s="933">
        <v>0.89318943059173794</v>
      </c>
      <c r="K23" s="930"/>
      <c r="L23" s="932">
        <v>2920</v>
      </c>
      <c r="M23" s="933">
        <v>43.452380952380956</v>
      </c>
      <c r="N23" s="932">
        <v>45</v>
      </c>
      <c r="O23" s="933">
        <v>1.5410958904109588</v>
      </c>
      <c r="P23" s="930"/>
      <c r="Q23" s="932">
        <v>1113</v>
      </c>
      <c r="R23" s="933">
        <v>16.5625</v>
      </c>
      <c r="S23" s="932">
        <v>91</v>
      </c>
      <c r="T23" s="933">
        <f t="shared" si="2"/>
        <v>8.1761006289308167</v>
      </c>
    </row>
    <row r="24" spans="1:20" s="331" customFormat="1" ht="18" customHeight="1" x14ac:dyDescent="0.25">
      <c r="A24" s="330">
        <v>47094</v>
      </c>
      <c r="B24" s="931" t="s">
        <v>43</v>
      </c>
      <c r="C24" s="930"/>
      <c r="D24" s="932">
        <f t="shared" si="0"/>
        <v>3063</v>
      </c>
      <c r="E24" s="933">
        <f t="shared" si="1"/>
        <v>3.8627908443155308</v>
      </c>
      <c r="F24" s="930"/>
      <c r="G24" s="932">
        <v>1116</v>
      </c>
      <c r="H24" s="933">
        <v>36.434867776689522</v>
      </c>
      <c r="I24" s="932">
        <v>62</v>
      </c>
      <c r="J24" s="933">
        <v>5.5555555555555554</v>
      </c>
      <c r="K24" s="930"/>
      <c r="L24" s="932">
        <v>1572</v>
      </c>
      <c r="M24" s="933">
        <v>51.322233104799217</v>
      </c>
      <c r="N24" s="932">
        <v>200</v>
      </c>
      <c r="O24" s="933">
        <v>12.72264631043257</v>
      </c>
      <c r="P24" s="930"/>
      <c r="Q24" s="932">
        <v>375</v>
      </c>
      <c r="R24" s="933">
        <v>12.242899118511264</v>
      </c>
      <c r="S24" s="932">
        <v>87</v>
      </c>
      <c r="T24" s="933">
        <f t="shared" si="2"/>
        <v>23.200000000000003</v>
      </c>
    </row>
    <row r="25" spans="1:20" s="331" customFormat="1" ht="18" customHeight="1" x14ac:dyDescent="0.25">
      <c r="B25" s="931" t="s">
        <v>44</v>
      </c>
      <c r="C25" s="930"/>
      <c r="D25" s="932">
        <f t="shared" si="0"/>
        <v>2423</v>
      </c>
      <c r="E25" s="933">
        <f t="shared" si="1"/>
        <v>3.0556781638186519</v>
      </c>
      <c r="F25" s="930"/>
      <c r="G25" s="932">
        <v>334</v>
      </c>
      <c r="H25" s="933">
        <v>13.784564589352044</v>
      </c>
      <c r="I25" s="932">
        <v>2</v>
      </c>
      <c r="J25" s="933">
        <v>0.5988023952095809</v>
      </c>
      <c r="K25" s="930"/>
      <c r="L25" s="932">
        <v>711</v>
      </c>
      <c r="M25" s="933">
        <v>29.343788691704496</v>
      </c>
      <c r="N25" s="932">
        <v>21</v>
      </c>
      <c r="O25" s="933">
        <v>2.9535864978902953</v>
      </c>
      <c r="P25" s="930"/>
      <c r="Q25" s="932">
        <v>1378</v>
      </c>
      <c r="R25" s="933">
        <v>56.87164671894346</v>
      </c>
      <c r="S25" s="932">
        <v>345</v>
      </c>
      <c r="T25" s="933">
        <f t="shared" si="2"/>
        <v>25.036284470246734</v>
      </c>
    </row>
    <row r="26" spans="1:20" s="331" customFormat="1" ht="18" customHeight="1" x14ac:dyDescent="0.25">
      <c r="B26" s="931" t="s">
        <v>45</v>
      </c>
      <c r="C26" s="930"/>
      <c r="D26" s="932">
        <f t="shared" si="0"/>
        <v>1119</v>
      </c>
      <c r="E26" s="933">
        <f t="shared" si="1"/>
        <v>1.4111860773062614</v>
      </c>
      <c r="F26" s="930"/>
      <c r="G26" s="932">
        <v>257</v>
      </c>
      <c r="H26" s="933">
        <v>22.966934763181413</v>
      </c>
      <c r="I26" s="932">
        <v>19</v>
      </c>
      <c r="J26" s="933">
        <v>7.3929961089494167</v>
      </c>
      <c r="K26" s="930"/>
      <c r="L26" s="932">
        <v>480</v>
      </c>
      <c r="M26" s="933">
        <v>42.89544235924933</v>
      </c>
      <c r="N26" s="932">
        <v>46</v>
      </c>
      <c r="O26" s="933">
        <v>9.5833333333333339</v>
      </c>
      <c r="P26" s="930"/>
      <c r="Q26" s="932">
        <v>382</v>
      </c>
      <c r="R26" s="933">
        <v>34.137622877569257</v>
      </c>
      <c r="S26" s="932">
        <v>30</v>
      </c>
      <c r="T26" s="933">
        <f t="shared" si="2"/>
        <v>7.8534031413612562</v>
      </c>
    </row>
    <row r="27" spans="1:20" s="331" customFormat="1" ht="18" customHeight="1" x14ac:dyDescent="0.25">
      <c r="B27" s="931" t="s">
        <v>46</v>
      </c>
      <c r="C27" s="930"/>
      <c r="D27" s="932">
        <f t="shared" si="0"/>
        <v>1342</v>
      </c>
      <c r="E27" s="933">
        <f t="shared" si="1"/>
        <v>1.6924144019168925</v>
      </c>
      <c r="F27" s="930"/>
      <c r="G27" s="932">
        <v>375</v>
      </c>
      <c r="H27" s="933">
        <v>27.943368107302536</v>
      </c>
      <c r="I27" s="932">
        <v>10</v>
      </c>
      <c r="J27" s="933">
        <v>2.666666666666667</v>
      </c>
      <c r="K27" s="930"/>
      <c r="L27" s="932">
        <v>658</v>
      </c>
      <c r="M27" s="933">
        <v>49.031296572280183</v>
      </c>
      <c r="N27" s="932">
        <v>10</v>
      </c>
      <c r="O27" s="933">
        <v>1.5197568389057752</v>
      </c>
      <c r="P27" s="930"/>
      <c r="Q27" s="932">
        <v>309</v>
      </c>
      <c r="R27" s="933">
        <v>23.025335320417287</v>
      </c>
      <c r="S27" s="932">
        <v>19</v>
      </c>
      <c r="T27" s="933">
        <f t="shared" si="2"/>
        <v>6.1488673139158578</v>
      </c>
    </row>
    <row r="28" spans="1:20" s="331" customFormat="1" ht="18" customHeight="1" x14ac:dyDescent="0.25">
      <c r="B28" s="953" t="s">
        <v>1</v>
      </c>
      <c r="C28" s="930"/>
      <c r="D28" s="954">
        <f t="shared" si="0"/>
        <v>788</v>
      </c>
      <c r="E28" s="955">
        <f t="shared" si="1"/>
        <v>0.99375748786178197</v>
      </c>
      <c r="F28" s="930"/>
      <c r="G28" s="954">
        <v>198</v>
      </c>
      <c r="H28" s="955">
        <v>25.126903553299488</v>
      </c>
      <c r="I28" s="954">
        <v>13</v>
      </c>
      <c r="J28" s="955">
        <v>6.5656565656565666</v>
      </c>
      <c r="K28" s="930"/>
      <c r="L28" s="954">
        <v>274</v>
      </c>
      <c r="M28" s="955">
        <v>34.771573604060912</v>
      </c>
      <c r="N28" s="954">
        <v>31</v>
      </c>
      <c r="O28" s="955">
        <v>11.313868613138686</v>
      </c>
      <c r="P28" s="930"/>
      <c r="Q28" s="954">
        <v>316</v>
      </c>
      <c r="R28" s="955">
        <v>40.101522842639589</v>
      </c>
      <c r="S28" s="954">
        <v>56</v>
      </c>
      <c r="T28" s="955">
        <f t="shared" si="2"/>
        <v>17.721518987341771</v>
      </c>
    </row>
    <row r="29" spans="1:20" s="319" customFormat="1" ht="18" customHeight="1" x14ac:dyDescent="0.25">
      <c r="B29" s="1284" t="s">
        <v>0</v>
      </c>
      <c r="C29" s="1277"/>
      <c r="D29" s="1285">
        <f>SUM(D11:D28)</f>
        <v>79295</v>
      </c>
      <c r="E29" s="1286">
        <f t="shared" si="1"/>
        <v>100</v>
      </c>
      <c r="F29" s="1277"/>
      <c r="G29" s="1285">
        <f>SUM(G11:G28)</f>
        <v>25480</v>
      </c>
      <c r="H29" s="1286">
        <f t="shared" ref="H29" si="3">G29/$D29*100</f>
        <v>32.133173592281985</v>
      </c>
      <c r="I29" s="1285">
        <f>SUM(I11:I28)</f>
        <v>517</v>
      </c>
      <c r="J29" s="1286">
        <f t="shared" ref="J29" si="4">I29/G29*100</f>
        <v>2.0290423861852434</v>
      </c>
      <c r="K29" s="1277"/>
      <c r="L29" s="1285">
        <f>SUM(L11:L28)</f>
        <v>27464</v>
      </c>
      <c r="M29" s="1286">
        <f t="shared" ref="M29" si="5">L29/$D29*100</f>
        <v>34.63522290182231</v>
      </c>
      <c r="N29" s="1285">
        <f>SUM(N11:N28)</f>
        <v>1148</v>
      </c>
      <c r="O29" s="1286">
        <f t="shared" ref="O29" si="6">N29/L29*100</f>
        <v>4.1800174774249932</v>
      </c>
      <c r="P29" s="1277"/>
      <c r="Q29" s="1285">
        <f>SUM(Q11:Q28)</f>
        <v>26351</v>
      </c>
      <c r="R29" s="1286">
        <f t="shared" ref="R29" si="7">Q29/$D29*100</f>
        <v>33.231603505895706</v>
      </c>
      <c r="S29" s="1285">
        <f>SUM(S11:S28)</f>
        <v>5821</v>
      </c>
      <c r="T29" s="1286">
        <f t="shared" si="2"/>
        <v>22.090243254525447</v>
      </c>
    </row>
    <row r="30" spans="1:20" s="328" customFormat="1" ht="6.75" customHeight="1" x14ac:dyDescent="0.25">
      <c r="B30" s="1667"/>
      <c r="C30" s="1667"/>
      <c r="D30" s="1667"/>
      <c r="E30" s="1667"/>
      <c r="F30" s="779"/>
    </row>
    <row r="31" spans="1:20" x14ac:dyDescent="0.35">
      <c r="B31" s="1668"/>
      <c r="C31" s="1668"/>
      <c r="D31" s="1668"/>
      <c r="E31" s="1668"/>
      <c r="F31" s="1668"/>
      <c r="G31" s="1668"/>
      <c r="H31" s="1668"/>
      <c r="I31" s="1668"/>
      <c r="J31" s="1668"/>
      <c r="K31" s="1668"/>
      <c r="L31" s="1668"/>
      <c r="M31" s="1668"/>
      <c r="N31" s="1668"/>
      <c r="O31" s="1668"/>
      <c r="P31" s="1668"/>
      <c r="Q31" s="1668"/>
      <c r="R31" s="1668"/>
    </row>
    <row r="32" spans="1:20" x14ac:dyDescent="0.35">
      <c r="G32" s="935"/>
      <c r="L32" s="935"/>
    </row>
    <row r="33" spans="2:12" x14ac:dyDescent="0.35">
      <c r="B33" s="935"/>
      <c r="L33" s="935"/>
    </row>
  </sheetData>
  <mergeCells count="17">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8"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55</v>
      </c>
    </row>
    <row r="2" spans="1:22" s="343" customFormat="1" ht="49.5" customHeight="1" x14ac:dyDescent="0.35">
      <c r="B2" s="1453"/>
      <c r="C2" s="1453"/>
      <c r="D2" s="1453"/>
      <c r="E2" s="1453"/>
      <c r="F2" s="344"/>
      <c r="G2" s="1651"/>
      <c r="H2" s="1651"/>
      <c r="I2" s="1651"/>
      <c r="J2" s="1651"/>
      <c r="K2" s="1651"/>
      <c r="L2" s="1651"/>
      <c r="M2" s="1651"/>
      <c r="N2" s="1651"/>
      <c r="O2" s="1651"/>
      <c r="P2" s="1651"/>
      <c r="Q2" s="1651"/>
      <c r="R2" s="1651"/>
      <c r="T2" s="344"/>
    </row>
    <row r="3" spans="1:22" s="343" customFormat="1" ht="3" customHeight="1" x14ac:dyDescent="0.35">
      <c r="B3" s="344"/>
      <c r="C3" s="344"/>
      <c r="D3" s="344"/>
      <c r="E3" s="344"/>
      <c r="F3" s="344"/>
      <c r="L3" s="344"/>
      <c r="Q3" s="344"/>
      <c r="T3" s="344"/>
    </row>
    <row r="4" spans="1:22" s="345" customFormat="1" ht="15" customHeight="1" x14ac:dyDescent="0.25">
      <c r="B4" s="1480" t="s">
        <v>436</v>
      </c>
      <c r="C4" s="1480"/>
      <c r="D4" s="1480"/>
      <c r="E4" s="1480"/>
      <c r="F4" s="1480"/>
      <c r="G4" s="1480"/>
      <c r="H4" s="1480"/>
      <c r="I4" s="1480"/>
      <c r="J4" s="1480"/>
      <c r="K4" s="1480"/>
      <c r="L4" s="1480"/>
      <c r="M4" s="1480"/>
      <c r="N4" s="1480"/>
      <c r="O4" s="1480"/>
      <c r="P4" s="1480"/>
      <c r="Q4" s="1480"/>
      <c r="R4" s="1480"/>
      <c r="S4" s="1480"/>
      <c r="T4" s="1480"/>
      <c r="U4" s="924"/>
    </row>
    <row r="5" spans="1:22" s="345" customFormat="1" ht="15" customHeight="1" x14ac:dyDescent="0.25">
      <c r="B5" s="1481" t="str">
        <f>porsaad!$B$6</f>
        <v>Situación a 28 de febrero de 2026</v>
      </c>
      <c r="C5" s="1481"/>
      <c r="D5" s="1481"/>
      <c r="E5" s="1481"/>
      <c r="F5" s="1481"/>
      <c r="G5" s="1481"/>
      <c r="H5" s="1481"/>
      <c r="I5" s="1481"/>
      <c r="J5" s="1481"/>
      <c r="K5" s="1481"/>
      <c r="L5" s="1481"/>
      <c r="M5" s="1481"/>
      <c r="N5" s="1481"/>
      <c r="O5" s="1481"/>
      <c r="P5" s="1481"/>
      <c r="Q5" s="1481"/>
      <c r="R5" s="1481"/>
      <c r="S5" s="1481"/>
      <c r="T5" s="1481"/>
      <c r="U5" s="925"/>
      <c r="V5" s="875"/>
    </row>
    <row r="6" spans="1:22" s="345" customFormat="1" ht="4.5" customHeight="1" x14ac:dyDescent="0.25"/>
    <row r="7" spans="1:22" s="322" customFormat="1" ht="15" customHeight="1" x14ac:dyDescent="0.25">
      <c r="A7" s="316"/>
      <c r="B7" s="1652" t="s">
        <v>12</v>
      </c>
      <c r="C7" s="920"/>
      <c r="D7" s="1669" t="s">
        <v>73</v>
      </c>
      <c r="E7" s="1657"/>
      <c r="F7" s="920"/>
      <c r="G7" s="1671" t="s">
        <v>31</v>
      </c>
      <c r="H7" s="1672"/>
      <c r="I7" s="1672"/>
      <c r="J7" s="1673"/>
      <c r="K7" s="921"/>
      <c r="L7" s="1671" t="s">
        <v>49</v>
      </c>
      <c r="M7" s="1672"/>
      <c r="N7" s="1672"/>
      <c r="O7" s="1673"/>
      <c r="P7" s="921"/>
      <c r="Q7" s="1671" t="s">
        <v>50</v>
      </c>
      <c r="R7" s="1672"/>
      <c r="S7" s="1672"/>
      <c r="T7" s="1673"/>
    </row>
    <row r="8" spans="1:22" s="322" customFormat="1" ht="35.25" customHeight="1" x14ac:dyDescent="0.25">
      <c r="A8" s="316"/>
      <c r="B8" s="1653"/>
      <c r="C8" s="920"/>
      <c r="D8" s="1670"/>
      <c r="E8" s="1660"/>
      <c r="F8" s="920"/>
      <c r="G8" s="1674" t="s">
        <v>69</v>
      </c>
      <c r="H8" s="1675"/>
      <c r="I8" s="1676" t="s">
        <v>129</v>
      </c>
      <c r="J8" s="1677"/>
      <c r="K8" s="957"/>
      <c r="L8" s="1678" t="s">
        <v>69</v>
      </c>
      <c r="M8" s="1679"/>
      <c r="N8" s="1676" t="s">
        <v>129</v>
      </c>
      <c r="O8" s="1677"/>
      <c r="P8" s="957"/>
      <c r="Q8" s="1678" t="s">
        <v>69</v>
      </c>
      <c r="R8" s="1679"/>
      <c r="S8" s="1676" t="s">
        <v>129</v>
      </c>
      <c r="T8" s="1677"/>
    </row>
    <row r="9" spans="1:22" s="322" customFormat="1" ht="29.25" customHeight="1" x14ac:dyDescent="0.25">
      <c r="A9" s="316"/>
      <c r="B9" s="1654"/>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180658</v>
      </c>
      <c r="E11" s="928">
        <f>D11/D$29*100</f>
        <v>28.504259277082582</v>
      </c>
      <c r="F11" s="930"/>
      <c r="G11" s="927">
        <v>32435</v>
      </c>
      <c r="H11" s="928">
        <v>17.953813282555988</v>
      </c>
      <c r="I11" s="927">
        <v>194</v>
      </c>
      <c r="J11" s="928">
        <v>0.59811931555418529</v>
      </c>
      <c r="K11" s="930"/>
      <c r="L11" s="927">
        <v>72367</v>
      </c>
      <c r="M11" s="928">
        <v>40.057456630760882</v>
      </c>
      <c r="N11" s="927">
        <v>461</v>
      </c>
      <c r="O11" s="928">
        <v>0.63703069078447361</v>
      </c>
      <c r="P11" s="930"/>
      <c r="Q11" s="927">
        <v>75856</v>
      </c>
      <c r="R11" s="928">
        <v>41.988730086683127</v>
      </c>
      <c r="S11" s="927">
        <v>3612</v>
      </c>
      <c r="T11" s="928">
        <f>S11/Q11*100</f>
        <v>4.7616536595654919</v>
      </c>
    </row>
    <row r="12" spans="1:22" s="331" customFormat="1" ht="18" customHeight="1" x14ac:dyDescent="0.25">
      <c r="A12" s="330"/>
      <c r="B12" s="931" t="s">
        <v>7</v>
      </c>
      <c r="C12" s="930"/>
      <c r="D12" s="932">
        <f t="shared" ref="D12:D28" si="0">G12+L12+Q12</f>
        <v>11319</v>
      </c>
      <c r="E12" s="933">
        <f t="shared" ref="E12:E29" si="1">D12/D$29*100</f>
        <v>1.7859143284952659</v>
      </c>
      <c r="F12" s="930"/>
      <c r="G12" s="932">
        <v>2056</v>
      </c>
      <c r="H12" s="933">
        <v>18.164148776393674</v>
      </c>
      <c r="I12" s="932">
        <v>9</v>
      </c>
      <c r="J12" s="933">
        <v>0.4377431906614786</v>
      </c>
      <c r="K12" s="930"/>
      <c r="L12" s="932">
        <v>3976</v>
      </c>
      <c r="M12" s="933">
        <v>35.126777983920846</v>
      </c>
      <c r="N12" s="932">
        <v>25</v>
      </c>
      <c r="O12" s="933">
        <v>0.6287726358148894</v>
      </c>
      <c r="P12" s="930"/>
      <c r="Q12" s="932">
        <v>5287</v>
      </c>
      <c r="R12" s="933">
        <v>46.70907323968548</v>
      </c>
      <c r="S12" s="932">
        <v>66</v>
      </c>
      <c r="T12" s="933">
        <f t="shared" ref="T12:T29" si="2">S12/Q12*100</f>
        <v>1.2483449971628524</v>
      </c>
    </row>
    <row r="13" spans="1:22" s="331" customFormat="1" ht="18" customHeight="1" x14ac:dyDescent="0.25">
      <c r="A13" s="330"/>
      <c r="B13" s="931" t="s">
        <v>37</v>
      </c>
      <c r="C13" s="930"/>
      <c r="D13" s="932">
        <f t="shared" si="0"/>
        <v>8831</v>
      </c>
      <c r="E13" s="933">
        <f t="shared" si="1"/>
        <v>1.3933571371094349</v>
      </c>
      <c r="F13" s="930"/>
      <c r="G13" s="932">
        <v>855</v>
      </c>
      <c r="H13" s="933">
        <v>9.681802740346507</v>
      </c>
      <c r="I13" s="932">
        <v>29</v>
      </c>
      <c r="J13" s="933">
        <v>3.3918128654970756</v>
      </c>
      <c r="K13" s="930"/>
      <c r="L13" s="932">
        <v>2395</v>
      </c>
      <c r="M13" s="933">
        <v>27.120371418865364</v>
      </c>
      <c r="N13" s="932">
        <v>100</v>
      </c>
      <c r="O13" s="933">
        <v>4.1753653444676413</v>
      </c>
      <c r="P13" s="930"/>
      <c r="Q13" s="932">
        <v>5581</v>
      </c>
      <c r="R13" s="933">
        <v>63.197825840788134</v>
      </c>
      <c r="S13" s="932">
        <v>147</v>
      </c>
      <c r="T13" s="933">
        <f t="shared" si="2"/>
        <v>2.6339365705070774</v>
      </c>
    </row>
    <row r="14" spans="1:22" s="331" customFormat="1" ht="18" customHeight="1" x14ac:dyDescent="0.25">
      <c r="A14" s="330"/>
      <c r="B14" s="931" t="s">
        <v>38</v>
      </c>
      <c r="C14" s="930"/>
      <c r="D14" s="932">
        <f t="shared" si="0"/>
        <v>18733</v>
      </c>
      <c r="E14" s="933">
        <f t="shared" si="1"/>
        <v>2.9556968915718538</v>
      </c>
      <c r="F14" s="930"/>
      <c r="G14" s="932">
        <v>2891</v>
      </c>
      <c r="H14" s="933">
        <v>15.432658944109326</v>
      </c>
      <c r="I14" s="932">
        <v>266</v>
      </c>
      <c r="J14" s="933">
        <v>9.2009685230024214</v>
      </c>
      <c r="K14" s="930"/>
      <c r="L14" s="932">
        <v>5866</v>
      </c>
      <c r="M14" s="933">
        <v>31.313724443495435</v>
      </c>
      <c r="N14" s="932">
        <v>513</v>
      </c>
      <c r="O14" s="933">
        <v>8.7453119672690072</v>
      </c>
      <c r="P14" s="930"/>
      <c r="Q14" s="932">
        <v>9976</v>
      </c>
      <c r="R14" s="933">
        <v>53.253616612395241</v>
      </c>
      <c r="S14" s="932">
        <v>864</v>
      </c>
      <c r="T14" s="933">
        <f t="shared" si="2"/>
        <v>8.6607858861267033</v>
      </c>
    </row>
    <row r="15" spans="1:22" s="331" customFormat="1" ht="18" customHeight="1" x14ac:dyDescent="0.25">
      <c r="A15" s="330"/>
      <c r="B15" s="931" t="s">
        <v>6</v>
      </c>
      <c r="C15" s="930"/>
      <c r="D15" s="932">
        <f t="shared" si="0"/>
        <v>6357</v>
      </c>
      <c r="E15" s="933">
        <f t="shared" si="1"/>
        <v>1.0030088688262571</v>
      </c>
      <c r="F15" s="930"/>
      <c r="G15" s="932">
        <v>1801</v>
      </c>
      <c r="H15" s="933">
        <v>28.330973729746734</v>
      </c>
      <c r="I15" s="932">
        <v>38</v>
      </c>
      <c r="J15" s="933">
        <v>2.1099389228206551</v>
      </c>
      <c r="K15" s="930"/>
      <c r="L15" s="932">
        <v>2377</v>
      </c>
      <c r="M15" s="933">
        <v>37.39185150228095</v>
      </c>
      <c r="N15" s="932">
        <v>73</v>
      </c>
      <c r="O15" s="933">
        <v>3.0710980227177114</v>
      </c>
      <c r="P15" s="930"/>
      <c r="Q15" s="932">
        <v>2179</v>
      </c>
      <c r="R15" s="933">
        <v>34.277174767972312</v>
      </c>
      <c r="S15" s="932">
        <v>111</v>
      </c>
      <c r="T15" s="933">
        <f t="shared" si="2"/>
        <v>5.0940798531436435</v>
      </c>
    </row>
    <row r="16" spans="1:22" s="331" customFormat="1" ht="18" customHeight="1" x14ac:dyDescent="0.25">
      <c r="A16" s="330"/>
      <c r="B16" s="931" t="s">
        <v>5</v>
      </c>
      <c r="C16" s="930"/>
      <c r="D16" s="932">
        <f t="shared" si="0"/>
        <v>4258</v>
      </c>
      <c r="E16" s="933">
        <f t="shared" si="1"/>
        <v>0.67182818364986674</v>
      </c>
      <c r="F16" s="930"/>
      <c r="G16" s="932">
        <v>689</v>
      </c>
      <c r="H16" s="933">
        <v>16.181305777360265</v>
      </c>
      <c r="I16" s="932">
        <v>56</v>
      </c>
      <c r="J16" s="933">
        <v>8.1277213352685056</v>
      </c>
      <c r="K16" s="930"/>
      <c r="L16" s="932">
        <v>1666</v>
      </c>
      <c r="M16" s="933">
        <v>39.126350399248473</v>
      </c>
      <c r="N16" s="932">
        <v>195</v>
      </c>
      <c r="O16" s="933">
        <v>11.704681872749099</v>
      </c>
      <c r="P16" s="930"/>
      <c r="Q16" s="932">
        <v>1903</v>
      </c>
      <c r="R16" s="933">
        <v>44.692343823391262</v>
      </c>
      <c r="S16" s="932">
        <v>259</v>
      </c>
      <c r="T16" s="933">
        <f t="shared" si="2"/>
        <v>13.610089332632686</v>
      </c>
    </row>
    <row r="17" spans="1:20" s="331" customFormat="1" ht="18" customHeight="1" x14ac:dyDescent="0.25">
      <c r="A17" s="330"/>
      <c r="B17" s="931" t="s">
        <v>4</v>
      </c>
      <c r="C17" s="930"/>
      <c r="D17" s="932">
        <f t="shared" si="0"/>
        <v>36482</v>
      </c>
      <c r="E17" s="933">
        <f t="shared" si="1"/>
        <v>5.7561380450714985</v>
      </c>
      <c r="F17" s="930"/>
      <c r="G17" s="932">
        <v>4851</v>
      </c>
      <c r="H17" s="933">
        <v>13.296968367962284</v>
      </c>
      <c r="I17" s="932">
        <v>146</v>
      </c>
      <c r="J17" s="933">
        <v>3.0096887239744383</v>
      </c>
      <c r="K17" s="930"/>
      <c r="L17" s="932">
        <v>10793</v>
      </c>
      <c r="M17" s="933">
        <v>29.584452606764984</v>
      </c>
      <c r="N17" s="932">
        <v>791</v>
      </c>
      <c r="O17" s="933">
        <v>7.3288242379319923</v>
      </c>
      <c r="P17" s="930"/>
      <c r="Q17" s="932">
        <v>20838</v>
      </c>
      <c r="R17" s="933">
        <v>57.118579025272744</v>
      </c>
      <c r="S17" s="932">
        <v>3589</v>
      </c>
      <c r="T17" s="933">
        <f t="shared" si="2"/>
        <v>17.223341971398405</v>
      </c>
    </row>
    <row r="18" spans="1:20" s="331" customFormat="1" ht="18" customHeight="1" x14ac:dyDescent="0.25">
      <c r="A18" s="330"/>
      <c r="B18" s="931" t="s">
        <v>40</v>
      </c>
      <c r="C18" s="930"/>
      <c r="D18" s="932">
        <f t="shared" si="0"/>
        <v>34117</v>
      </c>
      <c r="E18" s="933">
        <f t="shared" si="1"/>
        <v>5.3829878209446926</v>
      </c>
      <c r="F18" s="930"/>
      <c r="G18" s="932">
        <v>5801</v>
      </c>
      <c r="H18" s="933">
        <v>17.003253509980361</v>
      </c>
      <c r="I18" s="932">
        <v>234</v>
      </c>
      <c r="J18" s="933">
        <v>4.0337872780555077</v>
      </c>
      <c r="K18" s="930"/>
      <c r="L18" s="932">
        <v>10333</v>
      </c>
      <c r="M18" s="933">
        <v>30.286953718087755</v>
      </c>
      <c r="N18" s="932">
        <v>2651</v>
      </c>
      <c r="O18" s="933">
        <v>25.65566631181651</v>
      </c>
      <c r="P18" s="930"/>
      <c r="Q18" s="932">
        <v>17983</v>
      </c>
      <c r="R18" s="933">
        <v>52.709792771931888</v>
      </c>
      <c r="S18" s="932">
        <v>7842</v>
      </c>
      <c r="T18" s="933">
        <f t="shared" si="2"/>
        <v>43.607851860090086</v>
      </c>
    </row>
    <row r="19" spans="1:20" s="331" customFormat="1" ht="18" customHeight="1" x14ac:dyDescent="0.25">
      <c r="A19" s="330"/>
      <c r="B19" s="931" t="s">
        <v>41</v>
      </c>
      <c r="C19" s="930"/>
      <c r="D19" s="932">
        <f t="shared" si="0"/>
        <v>41890</v>
      </c>
      <c r="E19" s="933">
        <f t="shared" si="1"/>
        <v>6.6094134835821787</v>
      </c>
      <c r="F19" s="930"/>
      <c r="G19" s="932">
        <v>4474</v>
      </c>
      <c r="H19" s="933">
        <v>10.680353306278349</v>
      </c>
      <c r="I19" s="932">
        <v>20</v>
      </c>
      <c r="J19" s="933">
        <v>0.44702726866338843</v>
      </c>
      <c r="K19" s="930"/>
      <c r="L19" s="932">
        <v>13985</v>
      </c>
      <c r="M19" s="933">
        <v>33.385056099307711</v>
      </c>
      <c r="N19" s="932">
        <v>45</v>
      </c>
      <c r="O19" s="933">
        <v>0.32177332856632107</v>
      </c>
      <c r="P19" s="930"/>
      <c r="Q19" s="932">
        <v>23431</v>
      </c>
      <c r="R19" s="933">
        <v>55.934590594413947</v>
      </c>
      <c r="S19" s="932">
        <v>19</v>
      </c>
      <c r="T19" s="933">
        <f t="shared" si="2"/>
        <v>8.1089155392428836E-2</v>
      </c>
    </row>
    <row r="20" spans="1:20" s="331" customFormat="1" ht="18" customHeight="1" x14ac:dyDescent="0.25">
      <c r="A20" s="330"/>
      <c r="B20" s="931" t="s">
        <v>3</v>
      </c>
      <c r="C20" s="930"/>
      <c r="D20" s="932">
        <f t="shared" si="0"/>
        <v>81212</v>
      </c>
      <c r="E20" s="933">
        <f t="shared" si="1"/>
        <v>12.81364735804908</v>
      </c>
      <c r="F20" s="930"/>
      <c r="G20" s="932">
        <v>19831</v>
      </c>
      <c r="H20" s="933">
        <v>24.418805102694183</v>
      </c>
      <c r="I20" s="932">
        <v>376</v>
      </c>
      <c r="J20" s="933">
        <v>1.8960213806666331</v>
      </c>
      <c r="K20" s="930"/>
      <c r="L20" s="932">
        <v>30456</v>
      </c>
      <c r="M20" s="933">
        <v>37.501847017682117</v>
      </c>
      <c r="N20" s="932">
        <v>890</v>
      </c>
      <c r="O20" s="933">
        <v>2.9222484896243763</v>
      </c>
      <c r="P20" s="930"/>
      <c r="Q20" s="932">
        <v>30925</v>
      </c>
      <c r="R20" s="933">
        <v>38.079347879623697</v>
      </c>
      <c r="S20" s="932">
        <v>1687</v>
      </c>
      <c r="T20" s="933">
        <f t="shared" si="2"/>
        <v>5.4551333872271623</v>
      </c>
    </row>
    <row r="21" spans="1:20" s="331" customFormat="1" ht="18" customHeight="1" x14ac:dyDescent="0.25">
      <c r="A21" s="330"/>
      <c r="B21" s="931" t="s">
        <v>2</v>
      </c>
      <c r="C21" s="930"/>
      <c r="D21" s="932">
        <f t="shared" si="0"/>
        <v>6248</v>
      </c>
      <c r="E21" s="933">
        <f t="shared" si="1"/>
        <v>0.98581082466988423</v>
      </c>
      <c r="F21" s="930"/>
      <c r="G21" s="932">
        <v>864</v>
      </c>
      <c r="H21" s="933">
        <v>13.828425096030731</v>
      </c>
      <c r="I21" s="932">
        <v>92</v>
      </c>
      <c r="J21" s="933">
        <v>10.648148148148149</v>
      </c>
      <c r="K21" s="930"/>
      <c r="L21" s="932">
        <v>1947</v>
      </c>
      <c r="M21" s="933">
        <v>31.161971830985912</v>
      </c>
      <c r="N21" s="932">
        <v>234</v>
      </c>
      <c r="O21" s="933">
        <v>12.01848998459168</v>
      </c>
      <c r="P21" s="930"/>
      <c r="Q21" s="932">
        <v>3437</v>
      </c>
      <c r="R21" s="933">
        <v>55.00960307298336</v>
      </c>
      <c r="S21" s="932">
        <v>654</v>
      </c>
      <c r="T21" s="933">
        <f t="shared" si="2"/>
        <v>19.028222286878091</v>
      </c>
    </row>
    <row r="22" spans="1:20" s="331" customFormat="1" ht="18" customHeight="1" x14ac:dyDescent="0.25">
      <c r="A22" s="330"/>
      <c r="B22" s="931" t="s">
        <v>35</v>
      </c>
      <c r="C22" s="930"/>
      <c r="D22" s="932">
        <f t="shared" si="0"/>
        <v>46896</v>
      </c>
      <c r="E22" s="933">
        <f t="shared" si="1"/>
        <v>7.3992612730023843</v>
      </c>
      <c r="F22" s="930"/>
      <c r="G22" s="932">
        <v>11949</v>
      </c>
      <c r="H22" s="933">
        <v>25.47978505629478</v>
      </c>
      <c r="I22" s="932">
        <v>3</v>
      </c>
      <c r="J22" s="933">
        <v>2.5106703489831784E-2</v>
      </c>
      <c r="K22" s="930"/>
      <c r="L22" s="932">
        <v>15380</v>
      </c>
      <c r="M22" s="933">
        <v>32.795974070283179</v>
      </c>
      <c r="N22" s="932">
        <v>30</v>
      </c>
      <c r="O22" s="933">
        <v>0.1950585175552666</v>
      </c>
      <c r="P22" s="930"/>
      <c r="Q22" s="932">
        <v>19567</v>
      </c>
      <c r="R22" s="933">
        <v>41.72424087342204</v>
      </c>
      <c r="S22" s="932">
        <v>75</v>
      </c>
      <c r="T22" s="933">
        <f t="shared" si="2"/>
        <v>0.38329841058925745</v>
      </c>
    </row>
    <row r="23" spans="1:20" s="331" customFormat="1" ht="18" customHeight="1" x14ac:dyDescent="0.25">
      <c r="A23" s="330"/>
      <c r="B23" s="931" t="s">
        <v>42</v>
      </c>
      <c r="C23" s="930"/>
      <c r="D23" s="932">
        <f t="shared" si="0"/>
        <v>101673</v>
      </c>
      <c r="E23" s="933">
        <f t="shared" si="1"/>
        <v>16.04198847257701</v>
      </c>
      <c r="F23" s="930"/>
      <c r="G23" s="932">
        <v>23261</v>
      </c>
      <c r="H23" s="933">
        <v>22.87824692887984</v>
      </c>
      <c r="I23" s="932">
        <v>2761</v>
      </c>
      <c r="J23" s="933">
        <v>11.869653067365977</v>
      </c>
      <c r="K23" s="930"/>
      <c r="L23" s="932">
        <v>38517</v>
      </c>
      <c r="M23" s="933">
        <v>37.883213832580921</v>
      </c>
      <c r="N23" s="932">
        <v>7431</v>
      </c>
      <c r="O23" s="933">
        <v>19.292779811511799</v>
      </c>
      <c r="P23" s="930"/>
      <c r="Q23" s="932">
        <v>39895</v>
      </c>
      <c r="R23" s="933">
        <v>39.238539238539239</v>
      </c>
      <c r="S23" s="932">
        <v>16387</v>
      </c>
      <c r="T23" s="933">
        <f t="shared" si="2"/>
        <v>41.075322722145629</v>
      </c>
    </row>
    <row r="24" spans="1:20" s="331" customFormat="1" ht="18" customHeight="1" x14ac:dyDescent="0.25">
      <c r="A24" s="330">
        <v>47094</v>
      </c>
      <c r="B24" s="931" t="s">
        <v>43</v>
      </c>
      <c r="C24" s="930"/>
      <c r="D24" s="932">
        <f t="shared" si="0"/>
        <v>16942</v>
      </c>
      <c r="E24" s="933">
        <f t="shared" si="1"/>
        <v>2.6731125146538379</v>
      </c>
      <c r="F24" s="930"/>
      <c r="G24" s="932">
        <v>3009</v>
      </c>
      <c r="H24" s="933">
        <v>17.760594971077794</v>
      </c>
      <c r="I24" s="932">
        <v>386</v>
      </c>
      <c r="J24" s="933">
        <v>12.828182120305751</v>
      </c>
      <c r="K24" s="930"/>
      <c r="L24" s="932">
        <v>5429</v>
      </c>
      <c r="M24" s="933">
        <v>32.044622830834612</v>
      </c>
      <c r="N24" s="932">
        <v>1097</v>
      </c>
      <c r="O24" s="933">
        <v>20.206299502670841</v>
      </c>
      <c r="P24" s="930"/>
      <c r="Q24" s="932">
        <v>8504</v>
      </c>
      <c r="R24" s="933">
        <v>50.194782198087594</v>
      </c>
      <c r="S24" s="932">
        <v>1595</v>
      </c>
      <c r="T24" s="933">
        <f t="shared" si="2"/>
        <v>18.755879586077139</v>
      </c>
    </row>
    <row r="25" spans="1:20" s="331" customFormat="1" ht="18" customHeight="1" x14ac:dyDescent="0.25">
      <c r="B25" s="931" t="s">
        <v>44</v>
      </c>
      <c r="C25" s="930"/>
      <c r="D25" s="932">
        <f t="shared" si="0"/>
        <v>4142</v>
      </c>
      <c r="E25" s="933">
        <f t="shared" si="1"/>
        <v>0.65352567794216732</v>
      </c>
      <c r="F25" s="930"/>
      <c r="G25" s="932">
        <v>363</v>
      </c>
      <c r="H25" s="933">
        <v>8.763882182520522</v>
      </c>
      <c r="I25" s="932">
        <v>4</v>
      </c>
      <c r="J25" s="933">
        <v>1.1019283746556474</v>
      </c>
      <c r="K25" s="930"/>
      <c r="L25" s="932">
        <v>1226</v>
      </c>
      <c r="M25" s="933">
        <v>29.599227426364077</v>
      </c>
      <c r="N25" s="932">
        <v>12</v>
      </c>
      <c r="O25" s="933">
        <v>0.97879282218597052</v>
      </c>
      <c r="P25" s="930"/>
      <c r="Q25" s="932">
        <v>2553</v>
      </c>
      <c r="R25" s="933">
        <v>61.636890391115408</v>
      </c>
      <c r="S25" s="932">
        <v>27</v>
      </c>
      <c r="T25" s="933">
        <f t="shared" si="2"/>
        <v>1.0575793184488838</v>
      </c>
    </row>
    <row r="26" spans="1:20" s="331" customFormat="1" ht="18" customHeight="1" x14ac:dyDescent="0.25">
      <c r="B26" s="931" t="s">
        <v>45</v>
      </c>
      <c r="C26" s="930"/>
      <c r="D26" s="932">
        <f t="shared" si="0"/>
        <v>29154</v>
      </c>
      <c r="E26" s="933">
        <f t="shared" si="1"/>
        <v>4.5999245810540668</v>
      </c>
      <c r="F26" s="930"/>
      <c r="G26" s="932">
        <v>5249</v>
      </c>
      <c r="H26" s="933">
        <v>18.004390478150512</v>
      </c>
      <c r="I26" s="932">
        <v>804</v>
      </c>
      <c r="J26" s="933">
        <v>15.317203276814631</v>
      </c>
      <c r="K26" s="930"/>
      <c r="L26" s="932">
        <v>9169</v>
      </c>
      <c r="M26" s="933">
        <v>31.45022981409069</v>
      </c>
      <c r="N26" s="932">
        <v>1874</v>
      </c>
      <c r="O26" s="933">
        <v>20.438433853201005</v>
      </c>
      <c r="P26" s="930"/>
      <c r="Q26" s="932">
        <v>14736</v>
      </c>
      <c r="R26" s="933">
        <v>50.545379707758798</v>
      </c>
      <c r="S26" s="932">
        <v>4720</v>
      </c>
      <c r="T26" s="933">
        <f t="shared" si="2"/>
        <v>32.030401737242123</v>
      </c>
    </row>
    <row r="27" spans="1:20" s="331" customFormat="1" ht="18" customHeight="1" x14ac:dyDescent="0.25">
      <c r="B27" s="931" t="s">
        <v>46</v>
      </c>
      <c r="C27" s="930"/>
      <c r="D27" s="932">
        <f t="shared" si="0"/>
        <v>4002</v>
      </c>
      <c r="E27" s="933">
        <f t="shared" si="1"/>
        <v>0.63143644691563328</v>
      </c>
      <c r="F27" s="930"/>
      <c r="G27" s="932">
        <v>454</v>
      </c>
      <c r="H27" s="933">
        <v>11.344327836081959</v>
      </c>
      <c r="I27" s="932">
        <v>118</v>
      </c>
      <c r="J27" s="933">
        <v>25.991189427312776</v>
      </c>
      <c r="K27" s="930"/>
      <c r="L27" s="932">
        <v>1312</v>
      </c>
      <c r="M27" s="933">
        <v>32.783608195902048</v>
      </c>
      <c r="N27" s="932">
        <v>469</v>
      </c>
      <c r="O27" s="933">
        <v>35.746951219512198</v>
      </c>
      <c r="P27" s="930"/>
      <c r="Q27" s="932">
        <v>2236</v>
      </c>
      <c r="R27" s="933">
        <v>55.872063968015993</v>
      </c>
      <c r="S27" s="932">
        <v>1148</v>
      </c>
      <c r="T27" s="933">
        <f t="shared" si="2"/>
        <v>51.341681574239715</v>
      </c>
    </row>
    <row r="28" spans="1:20" s="331" customFormat="1" ht="18" customHeight="1" x14ac:dyDescent="0.25">
      <c r="B28" s="953" t="s">
        <v>1</v>
      </c>
      <c r="C28" s="930"/>
      <c r="D28" s="954">
        <f t="shared" si="0"/>
        <v>879</v>
      </c>
      <c r="E28" s="955">
        <f t="shared" si="1"/>
        <v>0.13868881480230927</v>
      </c>
      <c r="F28" s="930"/>
      <c r="G28" s="954">
        <v>227</v>
      </c>
      <c r="H28" s="955">
        <v>25.824800910125141</v>
      </c>
      <c r="I28" s="954">
        <v>7</v>
      </c>
      <c r="J28" s="955">
        <v>3.0837004405286343</v>
      </c>
      <c r="K28" s="930"/>
      <c r="L28" s="954">
        <v>301</v>
      </c>
      <c r="M28" s="955">
        <v>34.243458475540386</v>
      </c>
      <c r="N28" s="954">
        <v>31</v>
      </c>
      <c r="O28" s="955">
        <v>10.299003322259136</v>
      </c>
      <c r="P28" s="930"/>
      <c r="Q28" s="954">
        <v>351</v>
      </c>
      <c r="R28" s="955">
        <v>39.931740614334473</v>
      </c>
      <c r="S28" s="954">
        <v>65</v>
      </c>
      <c r="T28" s="955">
        <f t="shared" si="2"/>
        <v>18.518518518518519</v>
      </c>
    </row>
    <row r="29" spans="1:20" s="319" customFormat="1" ht="18" customHeight="1" x14ac:dyDescent="0.25">
      <c r="B29" s="1284" t="s">
        <v>0</v>
      </c>
      <c r="C29" s="1277"/>
      <c r="D29" s="1285">
        <f>SUM(D11:D28)</f>
        <v>633793</v>
      </c>
      <c r="E29" s="1286">
        <f t="shared" si="1"/>
        <v>100</v>
      </c>
      <c r="F29" s="1277"/>
      <c r="G29" s="1285">
        <f>SUM(G11:G28)</f>
        <v>121060</v>
      </c>
      <c r="H29" s="1286">
        <f t="shared" ref="H29" si="3">G29/$D29*100</f>
        <v>19.100873629087101</v>
      </c>
      <c r="I29" s="1285">
        <f>SUM(I11:I28)</f>
        <v>5543</v>
      </c>
      <c r="J29" s="1286">
        <f t="shared" ref="J29" si="4">I29/G29*100</f>
        <v>4.5787212952255079</v>
      </c>
      <c r="K29" s="1277"/>
      <c r="L29" s="1285">
        <f>SUM(L11:L28)</f>
        <v>227495</v>
      </c>
      <c r="M29" s="1286">
        <f t="shared" ref="M29" si="5">L29/$D29*100</f>
        <v>35.894211517009495</v>
      </c>
      <c r="N29" s="1285">
        <f>SUM(N11:N28)</f>
        <v>16922</v>
      </c>
      <c r="O29" s="1286">
        <f t="shared" ref="O29" si="6">N29/L29*100</f>
        <v>7.4384052396755971</v>
      </c>
      <c r="P29" s="1277"/>
      <c r="Q29" s="1285">
        <f>SUM(Q11:Q28)</f>
        <v>285238</v>
      </c>
      <c r="R29" s="1286">
        <f t="shared" ref="R29" si="7">Q29/$D29*100</f>
        <v>45.004914853903408</v>
      </c>
      <c r="S29" s="1285">
        <f>SUM(S11:S28)</f>
        <v>42867</v>
      </c>
      <c r="T29" s="1286">
        <f t="shared" si="2"/>
        <v>15.028502513690324</v>
      </c>
    </row>
    <row r="30" spans="1:20" s="328" customFormat="1" ht="6.75" customHeight="1" x14ac:dyDescent="0.25">
      <c r="B30" s="1667"/>
      <c r="C30" s="1667"/>
      <c r="D30" s="1667"/>
      <c r="E30" s="1667"/>
      <c r="F30" s="779"/>
    </row>
    <row r="31" spans="1:20" x14ac:dyDescent="0.35">
      <c r="B31" s="1668"/>
      <c r="C31" s="1668"/>
      <c r="D31" s="1668"/>
      <c r="E31" s="1668"/>
      <c r="F31" s="1668"/>
      <c r="G31" s="1668"/>
      <c r="H31" s="1668"/>
      <c r="I31" s="1668"/>
      <c r="J31" s="1668"/>
      <c r="K31" s="1668"/>
      <c r="L31" s="1668"/>
      <c r="M31" s="1668"/>
      <c r="N31" s="1668"/>
      <c r="O31" s="1668"/>
      <c r="P31" s="1668"/>
      <c r="Q31" s="1668"/>
      <c r="R31" s="1668"/>
    </row>
    <row r="32" spans="1:20" x14ac:dyDescent="0.35">
      <c r="G32" s="935"/>
      <c r="L32" s="935"/>
    </row>
    <row r="33" spans="2:12" x14ac:dyDescent="0.35">
      <c r="B33" s="935"/>
      <c r="L33" s="935"/>
    </row>
  </sheetData>
  <mergeCells count="17">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8"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80</v>
      </c>
    </row>
    <row r="2" spans="1:22" s="343" customFormat="1" ht="49.5" customHeight="1" x14ac:dyDescent="0.35">
      <c r="B2" s="1453"/>
      <c r="C2" s="1453"/>
      <c r="D2" s="1453"/>
      <c r="E2" s="1453"/>
      <c r="F2" s="344"/>
      <c r="G2" s="1651"/>
      <c r="H2" s="1651"/>
      <c r="I2" s="1651"/>
      <c r="J2" s="1651"/>
      <c r="K2" s="1651"/>
      <c r="L2" s="1651"/>
      <c r="M2" s="1651"/>
      <c r="N2" s="1651"/>
      <c r="O2" s="1651"/>
      <c r="P2" s="1651"/>
      <c r="Q2" s="1651"/>
      <c r="R2" s="1651"/>
      <c r="T2" s="344"/>
    </row>
    <row r="3" spans="1:22" s="343" customFormat="1" ht="3" customHeight="1" x14ac:dyDescent="0.35">
      <c r="B3" s="344"/>
      <c r="C3" s="344"/>
      <c r="D3" s="344"/>
      <c r="E3" s="344"/>
      <c r="F3" s="344"/>
      <c r="L3" s="344"/>
      <c r="Q3" s="344"/>
      <c r="T3" s="344"/>
    </row>
    <row r="4" spans="1:22" s="345" customFormat="1" ht="15" customHeight="1" x14ac:dyDescent="0.25">
      <c r="B4" s="1480" t="s">
        <v>435</v>
      </c>
      <c r="C4" s="1480"/>
      <c r="D4" s="1480"/>
      <c r="E4" s="1480"/>
      <c r="F4" s="1480"/>
      <c r="G4" s="1480"/>
      <c r="H4" s="1480"/>
      <c r="I4" s="1480"/>
      <c r="J4" s="1480"/>
      <c r="K4" s="1480"/>
      <c r="L4" s="1480"/>
      <c r="M4" s="1480"/>
      <c r="N4" s="1480"/>
      <c r="O4" s="1480"/>
      <c r="P4" s="1480"/>
      <c r="Q4" s="1480"/>
      <c r="R4" s="1480"/>
      <c r="S4" s="1480"/>
      <c r="T4" s="1480"/>
      <c r="U4" s="924"/>
    </row>
    <row r="5" spans="1:22" s="345" customFormat="1" ht="15" customHeight="1" x14ac:dyDescent="0.25">
      <c r="B5" s="1481" t="str">
        <f>porsaad!$B$6</f>
        <v>Situación a 28 de febrero de 2026</v>
      </c>
      <c r="C5" s="1481"/>
      <c r="D5" s="1481"/>
      <c r="E5" s="1481"/>
      <c r="F5" s="1481"/>
      <c r="G5" s="1481"/>
      <c r="H5" s="1481"/>
      <c r="I5" s="1481"/>
      <c r="J5" s="1481"/>
      <c r="K5" s="1481"/>
      <c r="L5" s="1481"/>
      <c r="M5" s="1481"/>
      <c r="N5" s="1481"/>
      <c r="O5" s="1481"/>
      <c r="P5" s="1481"/>
      <c r="Q5" s="1481"/>
      <c r="R5" s="1481"/>
      <c r="S5" s="1481"/>
      <c r="T5" s="1481"/>
      <c r="U5" s="925"/>
      <c r="V5" s="875"/>
    </row>
    <row r="6" spans="1:22" s="345" customFormat="1" ht="4.5" customHeight="1" x14ac:dyDescent="0.25"/>
    <row r="7" spans="1:22" s="322" customFormat="1" ht="15" customHeight="1" x14ac:dyDescent="0.25">
      <c r="A7" s="316"/>
      <c r="B7" s="1652" t="s">
        <v>12</v>
      </c>
      <c r="C7" s="920"/>
      <c r="D7" s="1669" t="s">
        <v>74</v>
      </c>
      <c r="E7" s="1657"/>
      <c r="F7" s="920"/>
      <c r="G7" s="1671" t="s">
        <v>31</v>
      </c>
      <c r="H7" s="1672"/>
      <c r="I7" s="1672"/>
      <c r="J7" s="1673"/>
      <c r="K7" s="921"/>
      <c r="L7" s="1671" t="s">
        <v>49</v>
      </c>
      <c r="M7" s="1672"/>
      <c r="N7" s="1672"/>
      <c r="O7" s="1673"/>
      <c r="P7" s="921"/>
      <c r="Q7" s="1671" t="s">
        <v>50</v>
      </c>
      <c r="R7" s="1672"/>
      <c r="S7" s="1672"/>
      <c r="T7" s="1673"/>
    </row>
    <row r="8" spans="1:22" s="322" customFormat="1" ht="35.25" customHeight="1" x14ac:dyDescent="0.25">
      <c r="A8" s="316"/>
      <c r="B8" s="1653"/>
      <c r="C8" s="920"/>
      <c r="D8" s="1670"/>
      <c r="E8" s="1660"/>
      <c r="F8" s="920"/>
      <c r="G8" s="1674" t="s">
        <v>69</v>
      </c>
      <c r="H8" s="1675"/>
      <c r="I8" s="1676" t="s">
        <v>129</v>
      </c>
      <c r="J8" s="1677"/>
      <c r="K8" s="957"/>
      <c r="L8" s="1678" t="s">
        <v>69</v>
      </c>
      <c r="M8" s="1679"/>
      <c r="N8" s="1676" t="s">
        <v>129</v>
      </c>
      <c r="O8" s="1677"/>
      <c r="P8" s="957"/>
      <c r="Q8" s="1678" t="s">
        <v>69</v>
      </c>
      <c r="R8" s="1679"/>
      <c r="S8" s="1676" t="s">
        <v>129</v>
      </c>
      <c r="T8" s="1677"/>
    </row>
    <row r="9" spans="1:22" s="322" customFormat="1" ht="29.25" customHeight="1" x14ac:dyDescent="0.25">
      <c r="A9" s="316"/>
      <c r="B9" s="1654"/>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196702</v>
      </c>
      <c r="E11" s="928">
        <f>D11/D$29*100</f>
        <v>49.687153462783009</v>
      </c>
      <c r="F11" s="930"/>
      <c r="G11" s="927">
        <v>35862</v>
      </c>
      <c r="H11" s="928">
        <v>18.231639739301077</v>
      </c>
      <c r="I11" s="927">
        <v>7716</v>
      </c>
      <c r="J11" s="928">
        <v>21.515810607328088</v>
      </c>
      <c r="K11" s="930"/>
      <c r="L11" s="927">
        <v>79976</v>
      </c>
      <c r="M11" s="928">
        <v>40.658457971957581</v>
      </c>
      <c r="N11" s="927">
        <v>16506</v>
      </c>
      <c r="O11" s="928">
        <v>20.638691607482247</v>
      </c>
      <c r="P11" s="930"/>
      <c r="Q11" s="927">
        <v>80864</v>
      </c>
      <c r="R11" s="928">
        <v>41.109902288741345</v>
      </c>
      <c r="S11" s="927">
        <v>16364</v>
      </c>
      <c r="T11" s="928">
        <f>IFERROR(S11/Q11*100,"-")</f>
        <v>20.236446379105658</v>
      </c>
    </row>
    <row r="12" spans="1:22" s="331" customFormat="1" ht="18" customHeight="1" x14ac:dyDescent="0.25">
      <c r="A12" s="330"/>
      <c r="B12" s="931" t="s">
        <v>7</v>
      </c>
      <c r="C12" s="930"/>
      <c r="D12" s="932">
        <f t="shared" ref="D12:D28" si="0">G12+L12+Q12</f>
        <v>6220</v>
      </c>
      <c r="E12" s="933">
        <f t="shared" ref="E12:E29" si="1">D12/D$29*100</f>
        <v>1.5711792179973274</v>
      </c>
      <c r="F12" s="930"/>
      <c r="G12" s="932">
        <v>742</v>
      </c>
      <c r="H12" s="933">
        <v>11.92926045016077</v>
      </c>
      <c r="I12" s="932">
        <v>326</v>
      </c>
      <c r="J12" s="933">
        <v>43.935309973045818</v>
      </c>
      <c r="K12" s="930"/>
      <c r="L12" s="932">
        <v>1895</v>
      </c>
      <c r="M12" s="933">
        <v>30.466237942122188</v>
      </c>
      <c r="N12" s="932">
        <v>757</v>
      </c>
      <c r="O12" s="933">
        <v>39.947229551451187</v>
      </c>
      <c r="P12" s="930"/>
      <c r="Q12" s="932">
        <v>3583</v>
      </c>
      <c r="R12" s="933">
        <v>57.60450160771704</v>
      </c>
      <c r="S12" s="932">
        <v>1510</v>
      </c>
      <c r="T12" s="933">
        <f t="shared" ref="T12:T28" si="2">IFERROR(S12/Q12*100,"-")</f>
        <v>42.143455205135361</v>
      </c>
    </row>
    <row r="13" spans="1:22" s="331" customFormat="1" ht="18" customHeight="1" x14ac:dyDescent="0.25">
      <c r="A13" s="330"/>
      <c r="B13" s="931" t="s">
        <v>37</v>
      </c>
      <c r="C13" s="930"/>
      <c r="D13" s="932">
        <f t="shared" si="0"/>
        <v>7755</v>
      </c>
      <c r="E13" s="933">
        <f t="shared" si="1"/>
        <v>1.9589219992876648</v>
      </c>
      <c r="F13" s="930"/>
      <c r="G13" s="932">
        <v>798</v>
      </c>
      <c r="H13" s="933">
        <v>10.290135396518375</v>
      </c>
      <c r="I13" s="932">
        <v>504</v>
      </c>
      <c r="J13" s="933">
        <v>63.157894736842103</v>
      </c>
      <c r="K13" s="930"/>
      <c r="L13" s="932">
        <v>1908</v>
      </c>
      <c r="M13" s="933">
        <v>24.603481624758221</v>
      </c>
      <c r="N13" s="932">
        <v>865</v>
      </c>
      <c r="O13" s="933">
        <v>45.335429769392036</v>
      </c>
      <c r="P13" s="930"/>
      <c r="Q13" s="932">
        <v>5049</v>
      </c>
      <c r="R13" s="933">
        <v>65.106382978723403</v>
      </c>
      <c r="S13" s="932">
        <v>1872</v>
      </c>
      <c r="T13" s="933">
        <f t="shared" si="2"/>
        <v>37.076648841354725</v>
      </c>
    </row>
    <row r="14" spans="1:22" s="331" customFormat="1" ht="18" customHeight="1" x14ac:dyDescent="0.25">
      <c r="A14" s="330"/>
      <c r="B14" s="931" t="s">
        <v>38</v>
      </c>
      <c r="C14" s="930"/>
      <c r="D14" s="932">
        <f t="shared" si="0"/>
        <v>2585</v>
      </c>
      <c r="E14" s="933">
        <f t="shared" si="1"/>
        <v>0.65297399976255488</v>
      </c>
      <c r="F14" s="930"/>
      <c r="G14" s="932">
        <v>662</v>
      </c>
      <c r="H14" s="933">
        <v>25.609284332688588</v>
      </c>
      <c r="I14" s="932">
        <v>41</v>
      </c>
      <c r="J14" s="933">
        <v>6.1933534743202419</v>
      </c>
      <c r="K14" s="930"/>
      <c r="L14" s="932">
        <v>937</v>
      </c>
      <c r="M14" s="933">
        <v>36.247582205029012</v>
      </c>
      <c r="N14" s="932">
        <v>52</v>
      </c>
      <c r="O14" s="933">
        <v>5.5496264674493059</v>
      </c>
      <c r="P14" s="930"/>
      <c r="Q14" s="932">
        <v>986</v>
      </c>
      <c r="R14" s="933">
        <v>38.1431334622824</v>
      </c>
      <c r="S14" s="932">
        <v>69</v>
      </c>
      <c r="T14" s="933">
        <f t="shared" si="2"/>
        <v>6.9979716024340775</v>
      </c>
    </row>
    <row r="15" spans="1:22" s="331" customFormat="1" ht="18" customHeight="1" x14ac:dyDescent="0.25">
      <c r="A15" s="330"/>
      <c r="B15" s="931" t="s">
        <v>6</v>
      </c>
      <c r="C15" s="930"/>
      <c r="D15" s="932">
        <f t="shared" si="0"/>
        <v>1394</v>
      </c>
      <c r="E15" s="933">
        <f t="shared" si="1"/>
        <v>0.3521260176669252</v>
      </c>
      <c r="F15" s="930"/>
      <c r="G15" s="932">
        <v>469</v>
      </c>
      <c r="H15" s="933">
        <v>33.644189383070298</v>
      </c>
      <c r="I15" s="932">
        <v>49</v>
      </c>
      <c r="J15" s="933">
        <v>10.44776119402985</v>
      </c>
      <c r="K15" s="930"/>
      <c r="L15" s="932">
        <v>446</v>
      </c>
      <c r="M15" s="933">
        <v>31.994261119081781</v>
      </c>
      <c r="N15" s="932">
        <v>73</v>
      </c>
      <c r="O15" s="933">
        <v>16.367713004484305</v>
      </c>
      <c r="P15" s="930"/>
      <c r="Q15" s="932">
        <v>479</v>
      </c>
      <c r="R15" s="933">
        <v>34.361549497847918</v>
      </c>
      <c r="S15" s="932">
        <v>88</v>
      </c>
      <c r="T15" s="933">
        <f t="shared" si="2"/>
        <v>18.371607515657619</v>
      </c>
    </row>
    <row r="16" spans="1:22" s="331" customFormat="1" ht="18" customHeight="1" x14ac:dyDescent="0.25">
      <c r="A16" s="330"/>
      <c r="B16" s="931" t="s">
        <v>5</v>
      </c>
      <c r="C16" s="930"/>
      <c r="D16" s="932">
        <f t="shared" si="0"/>
        <v>1308</v>
      </c>
      <c r="E16" s="933">
        <f t="shared" si="1"/>
        <v>0.33040231786824831</v>
      </c>
      <c r="F16" s="930"/>
      <c r="G16" s="932">
        <v>361</v>
      </c>
      <c r="H16" s="933">
        <v>27.599388379204893</v>
      </c>
      <c r="I16" s="932">
        <v>111</v>
      </c>
      <c r="J16" s="933">
        <v>30.747922437673132</v>
      </c>
      <c r="K16" s="930"/>
      <c r="L16" s="932">
        <v>553</v>
      </c>
      <c r="M16" s="933">
        <v>42.278287461773701</v>
      </c>
      <c r="N16" s="932">
        <v>164</v>
      </c>
      <c r="O16" s="933">
        <v>29.656419529837251</v>
      </c>
      <c r="P16" s="930"/>
      <c r="Q16" s="932">
        <v>394</v>
      </c>
      <c r="R16" s="933">
        <v>30.122324159021407</v>
      </c>
      <c r="S16" s="932">
        <v>129</v>
      </c>
      <c r="T16" s="933">
        <f t="shared" si="2"/>
        <v>32.741116751269033</v>
      </c>
    </row>
    <row r="17" spans="1:20" s="331" customFormat="1" ht="18" customHeight="1" x14ac:dyDescent="0.25">
      <c r="A17" s="330"/>
      <c r="B17" s="931" t="s">
        <v>4</v>
      </c>
      <c r="C17" s="930"/>
      <c r="D17" s="932">
        <f t="shared" si="0"/>
        <v>23730</v>
      </c>
      <c r="E17" s="933">
        <f t="shared" si="1"/>
        <v>5.9942255374721194</v>
      </c>
      <c r="F17" s="930"/>
      <c r="G17" s="932">
        <v>3284</v>
      </c>
      <c r="H17" s="933">
        <v>13.839022334597557</v>
      </c>
      <c r="I17" s="932">
        <v>1625</v>
      </c>
      <c r="J17" s="933">
        <v>49.48233861144945</v>
      </c>
      <c r="K17" s="930"/>
      <c r="L17" s="932">
        <v>7234</v>
      </c>
      <c r="M17" s="933">
        <v>30.484618626211546</v>
      </c>
      <c r="N17" s="932">
        <v>2795</v>
      </c>
      <c r="O17" s="933">
        <v>38.63699198230578</v>
      </c>
      <c r="P17" s="930"/>
      <c r="Q17" s="932">
        <v>13212</v>
      </c>
      <c r="R17" s="933">
        <v>55.676359039190892</v>
      </c>
      <c r="S17" s="932">
        <v>4984</v>
      </c>
      <c r="T17" s="933">
        <f t="shared" si="2"/>
        <v>37.723281864971234</v>
      </c>
    </row>
    <row r="18" spans="1:20" s="331" customFormat="1" ht="18" customHeight="1" x14ac:dyDescent="0.25">
      <c r="A18" s="330"/>
      <c r="B18" s="931" t="s">
        <v>40</v>
      </c>
      <c r="C18" s="930"/>
      <c r="D18" s="932">
        <f t="shared" si="0"/>
        <v>15217</v>
      </c>
      <c r="E18" s="933">
        <f t="shared" si="1"/>
        <v>3.8438318585635582</v>
      </c>
      <c r="F18" s="930"/>
      <c r="G18" s="932">
        <v>2922</v>
      </c>
      <c r="H18" s="933">
        <v>19.202208056778602</v>
      </c>
      <c r="I18" s="932">
        <v>476</v>
      </c>
      <c r="J18" s="933">
        <v>16.290212183436005</v>
      </c>
      <c r="K18" s="930"/>
      <c r="L18" s="932">
        <v>4458</v>
      </c>
      <c r="M18" s="933">
        <v>29.296181901820333</v>
      </c>
      <c r="N18" s="932">
        <v>1113</v>
      </c>
      <c r="O18" s="933">
        <v>24.96635262449529</v>
      </c>
      <c r="P18" s="930"/>
      <c r="Q18" s="932">
        <v>7837</v>
      </c>
      <c r="R18" s="933">
        <v>51.501610041401072</v>
      </c>
      <c r="S18" s="932">
        <v>2583</v>
      </c>
      <c r="T18" s="933">
        <f t="shared" si="2"/>
        <v>32.959040449151459</v>
      </c>
    </row>
    <row r="19" spans="1:20" s="331" customFormat="1" ht="18" customHeight="1" x14ac:dyDescent="0.25">
      <c r="A19" s="330"/>
      <c r="B19" s="931" t="s">
        <v>41</v>
      </c>
      <c r="C19" s="930"/>
      <c r="D19" s="932">
        <f t="shared" si="0"/>
        <v>32101</v>
      </c>
      <c r="E19" s="933">
        <f t="shared" si="1"/>
        <v>8.1087498515968175</v>
      </c>
      <c r="F19" s="930"/>
      <c r="G19" s="932">
        <v>5794</v>
      </c>
      <c r="H19" s="933">
        <v>18.049281953833212</v>
      </c>
      <c r="I19" s="932">
        <v>782</v>
      </c>
      <c r="J19" s="933">
        <v>13.496720745598894</v>
      </c>
      <c r="K19" s="930"/>
      <c r="L19" s="932">
        <v>13339</v>
      </c>
      <c r="M19" s="933">
        <v>41.55322264103922</v>
      </c>
      <c r="N19" s="932">
        <v>3234</v>
      </c>
      <c r="O19" s="933">
        <v>24.244696004198214</v>
      </c>
      <c r="P19" s="930"/>
      <c r="Q19" s="932">
        <v>12968</v>
      </c>
      <c r="R19" s="933">
        <v>40.397495405127565</v>
      </c>
      <c r="S19" s="932">
        <v>6960</v>
      </c>
      <c r="T19" s="933">
        <f t="shared" si="2"/>
        <v>53.670573719925976</v>
      </c>
    </row>
    <row r="20" spans="1:20" s="331" customFormat="1" ht="18" customHeight="1" x14ac:dyDescent="0.25">
      <c r="A20" s="330"/>
      <c r="B20" s="931" t="s">
        <v>3</v>
      </c>
      <c r="C20" s="930"/>
      <c r="D20" s="932">
        <f t="shared" si="0"/>
        <v>6963</v>
      </c>
      <c r="E20" s="933">
        <f t="shared" si="1"/>
        <v>1.7588618802114777</v>
      </c>
      <c r="F20" s="930"/>
      <c r="G20" s="932">
        <v>1153</v>
      </c>
      <c r="H20" s="933">
        <v>16.558954473646416</v>
      </c>
      <c r="I20" s="932">
        <v>295</v>
      </c>
      <c r="J20" s="933">
        <v>25.585429314830876</v>
      </c>
      <c r="K20" s="930"/>
      <c r="L20" s="932">
        <v>2516</v>
      </c>
      <c r="M20" s="933">
        <v>36.133850351859834</v>
      </c>
      <c r="N20" s="932">
        <v>720</v>
      </c>
      <c r="O20" s="933">
        <v>28.616852146263909</v>
      </c>
      <c r="P20" s="930"/>
      <c r="Q20" s="932">
        <v>3294</v>
      </c>
      <c r="R20" s="933">
        <v>47.307195174493756</v>
      </c>
      <c r="S20" s="932">
        <v>1092</v>
      </c>
      <c r="T20" s="933">
        <f t="shared" si="2"/>
        <v>33.151183970856103</v>
      </c>
    </row>
    <row r="21" spans="1:20" s="331" customFormat="1" ht="18" customHeight="1" x14ac:dyDescent="0.25">
      <c r="A21" s="330"/>
      <c r="B21" s="931" t="s">
        <v>2</v>
      </c>
      <c r="C21" s="930"/>
      <c r="D21" s="932">
        <f t="shared" si="0"/>
        <v>898</v>
      </c>
      <c r="E21" s="933">
        <f t="shared" si="1"/>
        <v>0.22683584208385851</v>
      </c>
      <c r="F21" s="930"/>
      <c r="G21" s="932">
        <v>174</v>
      </c>
      <c r="H21" s="933">
        <v>19.376391982182628</v>
      </c>
      <c r="I21" s="932">
        <v>112</v>
      </c>
      <c r="J21" s="933">
        <v>64.367816091954026</v>
      </c>
      <c r="K21" s="930"/>
      <c r="L21" s="932">
        <v>282</v>
      </c>
      <c r="M21" s="933">
        <v>31.403118040089083</v>
      </c>
      <c r="N21" s="932">
        <v>140</v>
      </c>
      <c r="O21" s="933">
        <v>49.645390070921984</v>
      </c>
      <c r="P21" s="930"/>
      <c r="Q21" s="932">
        <v>442</v>
      </c>
      <c r="R21" s="933">
        <v>49.220489977728285</v>
      </c>
      <c r="S21" s="932">
        <v>220</v>
      </c>
      <c r="T21" s="933">
        <f t="shared" si="2"/>
        <v>49.773755656108598</v>
      </c>
    </row>
    <row r="22" spans="1:20" s="331" customFormat="1" ht="18" customHeight="1" x14ac:dyDescent="0.25">
      <c r="A22" s="330"/>
      <c r="B22" s="931" t="s">
        <v>35</v>
      </c>
      <c r="C22" s="930"/>
      <c r="D22" s="932">
        <f t="shared" si="0"/>
        <v>22260</v>
      </c>
      <c r="E22" s="933">
        <f t="shared" si="1"/>
        <v>5.6229018316110144</v>
      </c>
      <c r="F22" s="930"/>
      <c r="G22" s="932">
        <v>7798</v>
      </c>
      <c r="H22" s="933">
        <v>35.031446540880502</v>
      </c>
      <c r="I22" s="932">
        <v>2246</v>
      </c>
      <c r="J22" s="933">
        <v>28.802256988971532</v>
      </c>
      <c r="K22" s="930"/>
      <c r="L22" s="932">
        <v>7605</v>
      </c>
      <c r="M22" s="933">
        <v>34.164420485175199</v>
      </c>
      <c r="N22" s="932">
        <v>2818</v>
      </c>
      <c r="O22" s="933">
        <v>37.054569362261667</v>
      </c>
      <c r="P22" s="930"/>
      <c r="Q22" s="932">
        <v>6857</v>
      </c>
      <c r="R22" s="933">
        <v>30.804132973944292</v>
      </c>
      <c r="S22" s="932">
        <v>2609</v>
      </c>
      <c r="T22" s="933">
        <f t="shared" si="2"/>
        <v>38.048709348111423</v>
      </c>
    </row>
    <row r="23" spans="1:20" s="331" customFormat="1" ht="18" customHeight="1" x14ac:dyDescent="0.25">
      <c r="A23" s="330"/>
      <c r="B23" s="931" t="s">
        <v>42</v>
      </c>
      <c r="C23" s="930"/>
      <c r="D23" s="932">
        <f t="shared" si="0"/>
        <v>61408</v>
      </c>
      <c r="E23" s="933">
        <f t="shared" si="1"/>
        <v>15.511732060897089</v>
      </c>
      <c r="F23" s="930"/>
      <c r="G23" s="932">
        <v>17576</v>
      </c>
      <c r="H23" s="933">
        <v>28.621677957269409</v>
      </c>
      <c r="I23" s="932">
        <v>2302</v>
      </c>
      <c r="J23" s="933">
        <v>13.097405553026856</v>
      </c>
      <c r="K23" s="930"/>
      <c r="L23" s="932">
        <v>25220</v>
      </c>
      <c r="M23" s="933">
        <v>41.069567483064098</v>
      </c>
      <c r="N23" s="932">
        <v>3095</v>
      </c>
      <c r="O23" s="933">
        <v>12.272006344171292</v>
      </c>
      <c r="P23" s="930"/>
      <c r="Q23" s="932">
        <v>18612</v>
      </c>
      <c r="R23" s="933">
        <v>30.308754559666497</v>
      </c>
      <c r="S23" s="932">
        <v>2967</v>
      </c>
      <c r="T23" s="933">
        <f t="shared" si="2"/>
        <v>15.941328175370728</v>
      </c>
    </row>
    <row r="24" spans="1:20" s="331" customFormat="1" ht="18" customHeight="1" x14ac:dyDescent="0.25">
      <c r="A24" s="330">
        <v>47094</v>
      </c>
      <c r="B24" s="931" t="s">
        <v>43</v>
      </c>
      <c r="C24" s="930"/>
      <c r="D24" s="932">
        <f t="shared" si="0"/>
        <v>3947</v>
      </c>
      <c r="E24" s="933">
        <f t="shared" si="1"/>
        <v>0.99701678029508867</v>
      </c>
      <c r="F24" s="930"/>
      <c r="G24" s="932">
        <v>596</v>
      </c>
      <c r="H24" s="933">
        <v>15.100076007093996</v>
      </c>
      <c r="I24" s="932">
        <v>216</v>
      </c>
      <c r="J24" s="933">
        <v>36.241610738255034</v>
      </c>
      <c r="K24" s="930"/>
      <c r="L24" s="932">
        <v>1233</v>
      </c>
      <c r="M24" s="933">
        <v>31.238915632125664</v>
      </c>
      <c r="N24" s="932">
        <v>389</v>
      </c>
      <c r="O24" s="933">
        <v>31.549067315490674</v>
      </c>
      <c r="P24" s="930"/>
      <c r="Q24" s="932">
        <v>2118</v>
      </c>
      <c r="R24" s="933">
        <v>53.661008360780336</v>
      </c>
      <c r="S24" s="932">
        <v>627</v>
      </c>
      <c r="T24" s="933">
        <f t="shared" si="2"/>
        <v>29.603399433427764</v>
      </c>
    </row>
    <row r="25" spans="1:20" s="331" customFormat="1" ht="18" customHeight="1" x14ac:dyDescent="0.25">
      <c r="B25" s="931" t="s">
        <v>44</v>
      </c>
      <c r="C25" s="930"/>
      <c r="D25" s="932">
        <f t="shared" si="0"/>
        <v>1241</v>
      </c>
      <c r="E25" s="933">
        <f t="shared" si="1"/>
        <v>0.31347804011811631</v>
      </c>
      <c r="F25" s="930"/>
      <c r="G25" s="932">
        <v>188</v>
      </c>
      <c r="H25" s="933">
        <v>15.149073327961322</v>
      </c>
      <c r="I25" s="932">
        <v>1</v>
      </c>
      <c r="J25" s="933">
        <v>0.53191489361702127</v>
      </c>
      <c r="K25" s="930"/>
      <c r="L25" s="932">
        <v>349</v>
      </c>
      <c r="M25" s="933">
        <v>28.122481869460113</v>
      </c>
      <c r="N25" s="932">
        <v>9</v>
      </c>
      <c r="O25" s="933">
        <v>2.5787965616045847</v>
      </c>
      <c r="P25" s="930"/>
      <c r="Q25" s="932">
        <v>704</v>
      </c>
      <c r="R25" s="933">
        <v>56.728444802578572</v>
      </c>
      <c r="S25" s="932">
        <v>5</v>
      </c>
      <c r="T25" s="933">
        <f t="shared" si="2"/>
        <v>0.71022727272727271</v>
      </c>
    </row>
    <row r="26" spans="1:20" s="331" customFormat="1" ht="18" customHeight="1" x14ac:dyDescent="0.25">
      <c r="B26" s="931" t="s">
        <v>45</v>
      </c>
      <c r="C26" s="930"/>
      <c r="D26" s="932">
        <f t="shared" si="0"/>
        <v>7185</v>
      </c>
      <c r="E26" s="933">
        <f t="shared" si="1"/>
        <v>1.8149393378313179</v>
      </c>
      <c r="F26" s="930"/>
      <c r="G26" s="932">
        <v>1432</v>
      </c>
      <c r="H26" s="933">
        <v>19.930410577592205</v>
      </c>
      <c r="I26" s="932">
        <v>106</v>
      </c>
      <c r="J26" s="933">
        <v>7.4022346368715093</v>
      </c>
      <c r="K26" s="930"/>
      <c r="L26" s="932">
        <v>2136</v>
      </c>
      <c r="M26" s="933">
        <v>29.728601252609604</v>
      </c>
      <c r="N26" s="932">
        <v>246</v>
      </c>
      <c r="O26" s="933">
        <v>11.51685393258427</v>
      </c>
      <c r="P26" s="930"/>
      <c r="Q26" s="932">
        <v>3617</v>
      </c>
      <c r="R26" s="933">
        <v>50.340988169798194</v>
      </c>
      <c r="S26" s="932">
        <v>757</v>
      </c>
      <c r="T26" s="933">
        <f t="shared" si="2"/>
        <v>20.928946640862595</v>
      </c>
    </row>
    <row r="27" spans="1:20" s="331" customFormat="1" ht="18" customHeight="1" x14ac:dyDescent="0.25">
      <c r="B27" s="931" t="s">
        <v>46</v>
      </c>
      <c r="C27" s="930"/>
      <c r="D27" s="932">
        <f t="shared" si="0"/>
        <v>3591</v>
      </c>
      <c r="E27" s="933">
        <f t="shared" si="1"/>
        <v>0.90709076717498449</v>
      </c>
      <c r="F27" s="930"/>
      <c r="G27" s="932">
        <v>619</v>
      </c>
      <c r="H27" s="933">
        <v>17.237538290169869</v>
      </c>
      <c r="I27" s="932">
        <v>106</v>
      </c>
      <c r="J27" s="933">
        <v>17.124394184168011</v>
      </c>
      <c r="K27" s="930"/>
      <c r="L27" s="932">
        <v>1315</v>
      </c>
      <c r="M27" s="933">
        <v>36.619326093010301</v>
      </c>
      <c r="N27" s="932">
        <v>233</v>
      </c>
      <c r="O27" s="933">
        <v>17.718631178707227</v>
      </c>
      <c r="P27" s="930"/>
      <c r="Q27" s="932">
        <v>1657</v>
      </c>
      <c r="R27" s="933">
        <v>46.143135616819826</v>
      </c>
      <c r="S27" s="932">
        <v>562</v>
      </c>
      <c r="T27" s="933">
        <f t="shared" si="2"/>
        <v>33.916716958358478</v>
      </c>
    </row>
    <row r="28" spans="1:20" s="331" customFormat="1" ht="18" customHeight="1" x14ac:dyDescent="0.25">
      <c r="B28" s="953" t="s">
        <v>1</v>
      </c>
      <c r="C28" s="930"/>
      <c r="D28" s="954">
        <f t="shared" si="0"/>
        <v>1376</v>
      </c>
      <c r="E28" s="955">
        <f t="shared" si="1"/>
        <v>0.34757919677883004</v>
      </c>
      <c r="F28" s="930"/>
      <c r="G28" s="954">
        <v>398</v>
      </c>
      <c r="H28" s="955">
        <v>28.924418604651166</v>
      </c>
      <c r="I28" s="954">
        <v>174</v>
      </c>
      <c r="J28" s="955">
        <v>43.718592964824118</v>
      </c>
      <c r="K28" s="930"/>
      <c r="L28" s="954">
        <v>466</v>
      </c>
      <c r="M28" s="955">
        <v>33.866279069767444</v>
      </c>
      <c r="N28" s="954">
        <v>186</v>
      </c>
      <c r="O28" s="955">
        <v>39.91416309012876</v>
      </c>
      <c r="P28" s="930"/>
      <c r="Q28" s="954">
        <v>512</v>
      </c>
      <c r="R28" s="955">
        <v>37.209302325581397</v>
      </c>
      <c r="S28" s="954">
        <v>235</v>
      </c>
      <c r="T28" s="955">
        <f t="shared" si="2"/>
        <v>45.8984375</v>
      </c>
    </row>
    <row r="29" spans="1:20" s="319" customFormat="1" ht="18" customHeight="1" x14ac:dyDescent="0.25">
      <c r="B29" s="1284" t="s">
        <v>0</v>
      </c>
      <c r="C29" s="1277"/>
      <c r="D29" s="1285">
        <f>SUM(D11:D28)</f>
        <v>395881</v>
      </c>
      <c r="E29" s="1286">
        <f t="shared" si="1"/>
        <v>100</v>
      </c>
      <c r="F29" s="1277"/>
      <c r="G29" s="1285">
        <f>SUM(G11:G28)</f>
        <v>80828</v>
      </c>
      <c r="H29" s="1286">
        <f t="shared" ref="H29" si="3">G29/$D29*100</f>
        <v>20.417246596830864</v>
      </c>
      <c r="I29" s="1285">
        <f>SUM(I11:I28)</f>
        <v>17188</v>
      </c>
      <c r="J29" s="1286">
        <f>I29/G29*100</f>
        <v>21.264908200128669</v>
      </c>
      <c r="K29" s="1277"/>
      <c r="L29" s="1285">
        <f>SUM(L11:L28)</f>
        <v>151868</v>
      </c>
      <c r="M29" s="1286">
        <f t="shared" ref="M29" si="4">L29/$D29*100</f>
        <v>38.362033035179763</v>
      </c>
      <c r="N29" s="1285">
        <f>SUM(N11:N28)</f>
        <v>33395</v>
      </c>
      <c r="O29" s="1286">
        <f>N29/L29*100</f>
        <v>21.989490873653438</v>
      </c>
      <c r="P29" s="1277"/>
      <c r="Q29" s="1285">
        <f>SUM(Q11:Q28)</f>
        <v>163185</v>
      </c>
      <c r="R29" s="1286">
        <f t="shared" ref="R29" si="5">Q29/$D29*100</f>
        <v>41.220720367989372</v>
      </c>
      <c r="S29" s="1285">
        <f>SUM(S11:S28)</f>
        <v>43633</v>
      </c>
      <c r="T29" s="1286">
        <f>S29/Q29*100</f>
        <v>26.738364433005486</v>
      </c>
    </row>
    <row r="30" spans="1:20" s="328" customFormat="1" ht="6.75" customHeight="1" x14ac:dyDescent="0.25">
      <c r="B30" s="1667"/>
      <c r="C30" s="1667"/>
      <c r="D30" s="1667"/>
      <c r="E30" s="1667"/>
      <c r="F30" s="779"/>
    </row>
    <row r="31" spans="1:20" x14ac:dyDescent="0.35">
      <c r="B31" s="1668"/>
      <c r="C31" s="1668"/>
      <c r="D31" s="1668"/>
      <c r="E31" s="1668"/>
      <c r="F31" s="1668"/>
      <c r="G31" s="1668"/>
      <c r="H31" s="1668"/>
      <c r="I31" s="1668"/>
      <c r="J31" s="1668"/>
      <c r="K31" s="1668"/>
      <c r="L31" s="1668"/>
      <c r="M31" s="1668"/>
      <c r="N31" s="1668"/>
      <c r="O31" s="1668"/>
      <c r="P31" s="1668"/>
      <c r="Q31" s="1668"/>
      <c r="R31" s="1668"/>
    </row>
    <row r="32" spans="1:20" x14ac:dyDescent="0.35">
      <c r="G32" s="935"/>
      <c r="L32" s="935"/>
    </row>
    <row r="33" spans="2:12" x14ac:dyDescent="0.35">
      <c r="B33" s="935"/>
      <c r="L33" s="935"/>
    </row>
  </sheetData>
  <mergeCells count="17">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9"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63</v>
      </c>
    </row>
    <row r="2" spans="1:22" s="343" customFormat="1" ht="49.5" customHeight="1" x14ac:dyDescent="0.35">
      <c r="B2" s="1453"/>
      <c r="C2" s="1453"/>
      <c r="D2" s="1453"/>
      <c r="E2" s="1453"/>
      <c r="F2" s="344"/>
      <c r="G2" s="1651"/>
      <c r="H2" s="1651"/>
      <c r="I2" s="1651"/>
      <c r="J2" s="1651"/>
      <c r="K2" s="1651"/>
      <c r="L2" s="1651"/>
      <c r="M2" s="1651"/>
      <c r="N2" s="1651"/>
      <c r="O2" s="1651"/>
      <c r="P2" s="1651"/>
      <c r="Q2" s="1651"/>
      <c r="R2" s="1651"/>
      <c r="T2" s="344"/>
    </row>
    <row r="3" spans="1:22" s="343" customFormat="1" ht="3" customHeight="1" x14ac:dyDescent="0.35">
      <c r="B3" s="344"/>
      <c r="C3" s="344"/>
      <c r="D3" s="344"/>
      <c r="E3" s="344"/>
      <c r="F3" s="344"/>
      <c r="L3" s="344"/>
      <c r="Q3" s="344"/>
      <c r="T3" s="344"/>
    </row>
    <row r="4" spans="1:22" s="345" customFormat="1" ht="15" customHeight="1" x14ac:dyDescent="0.25">
      <c r="B4" s="1480" t="s">
        <v>434</v>
      </c>
      <c r="C4" s="1480"/>
      <c r="D4" s="1480"/>
      <c r="E4" s="1480"/>
      <c r="F4" s="1480"/>
      <c r="G4" s="1480"/>
      <c r="H4" s="1480"/>
      <c r="I4" s="1480"/>
      <c r="J4" s="1480"/>
      <c r="K4" s="1480"/>
      <c r="L4" s="1480"/>
      <c r="M4" s="1480"/>
      <c r="N4" s="1480"/>
      <c r="O4" s="1480"/>
      <c r="P4" s="1480"/>
      <c r="Q4" s="1480"/>
      <c r="R4" s="1480"/>
      <c r="S4" s="1480"/>
      <c r="T4" s="1480"/>
      <c r="U4" s="924"/>
    </row>
    <row r="5" spans="1:22" s="345" customFormat="1" ht="15" customHeight="1" x14ac:dyDescent="0.25">
      <c r="B5" s="1481" t="str">
        <f>porsaad!$B$6</f>
        <v>Situación a 28 de febrero de 2026</v>
      </c>
      <c r="C5" s="1481"/>
      <c r="D5" s="1481"/>
      <c r="E5" s="1481"/>
      <c r="F5" s="1481"/>
      <c r="G5" s="1481"/>
      <c r="H5" s="1481"/>
      <c r="I5" s="1481"/>
      <c r="J5" s="1481"/>
      <c r="K5" s="1481"/>
      <c r="L5" s="1481"/>
      <c r="M5" s="1481"/>
      <c r="N5" s="1481"/>
      <c r="O5" s="1481"/>
      <c r="P5" s="1481"/>
      <c r="Q5" s="1481"/>
      <c r="R5" s="1481"/>
      <c r="S5" s="1481"/>
      <c r="T5" s="1481"/>
      <c r="U5" s="925"/>
      <c r="V5" s="875"/>
    </row>
    <row r="6" spans="1:22" s="345" customFormat="1" ht="4.5" customHeight="1" x14ac:dyDescent="0.25"/>
    <row r="7" spans="1:22" s="322" customFormat="1" ht="15" customHeight="1" x14ac:dyDescent="0.25">
      <c r="A7" s="316"/>
      <c r="B7" s="1652" t="s">
        <v>12</v>
      </c>
      <c r="C7" s="920"/>
      <c r="D7" s="1669" t="s">
        <v>75</v>
      </c>
      <c r="E7" s="1657"/>
      <c r="F7" s="920"/>
      <c r="G7" s="1671" t="s">
        <v>31</v>
      </c>
      <c r="H7" s="1672"/>
      <c r="I7" s="1672"/>
      <c r="J7" s="1673"/>
      <c r="K7" s="921"/>
      <c r="L7" s="1671" t="s">
        <v>49</v>
      </c>
      <c r="M7" s="1672"/>
      <c r="N7" s="1672"/>
      <c r="O7" s="1673"/>
      <c r="P7" s="921"/>
      <c r="Q7" s="1671" t="s">
        <v>50</v>
      </c>
      <c r="R7" s="1672"/>
      <c r="S7" s="1672"/>
      <c r="T7" s="1673"/>
    </row>
    <row r="8" spans="1:22" s="322" customFormat="1" ht="35.25" customHeight="1" x14ac:dyDescent="0.25">
      <c r="A8" s="316"/>
      <c r="B8" s="1653"/>
      <c r="C8" s="920"/>
      <c r="D8" s="1670"/>
      <c r="E8" s="1660"/>
      <c r="F8" s="920"/>
      <c r="G8" s="1674" t="s">
        <v>69</v>
      </c>
      <c r="H8" s="1675"/>
      <c r="I8" s="1676" t="s">
        <v>129</v>
      </c>
      <c r="J8" s="1677"/>
      <c r="K8" s="957"/>
      <c r="L8" s="1678" t="s">
        <v>69</v>
      </c>
      <c r="M8" s="1679"/>
      <c r="N8" s="1676" t="s">
        <v>129</v>
      </c>
      <c r="O8" s="1677"/>
      <c r="P8" s="957"/>
      <c r="Q8" s="1678" t="s">
        <v>69</v>
      </c>
      <c r="R8" s="1679"/>
      <c r="S8" s="1676" t="s">
        <v>129</v>
      </c>
      <c r="T8" s="1677"/>
    </row>
    <row r="9" spans="1:22" s="322" customFormat="1" ht="29.25" customHeight="1" x14ac:dyDescent="0.25">
      <c r="A9" s="316"/>
      <c r="B9" s="1654"/>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16664</v>
      </c>
      <c r="E11" s="928">
        <f>D11/D$29*100</f>
        <v>15.029131117083642</v>
      </c>
      <c r="F11" s="930"/>
      <c r="G11" s="927">
        <v>6619</v>
      </c>
      <c r="H11" s="928">
        <v>39.720355256841096</v>
      </c>
      <c r="I11" s="927">
        <v>2070</v>
      </c>
      <c r="J11" s="928">
        <v>31.273606284937301</v>
      </c>
      <c r="K11" s="930"/>
      <c r="L11" s="927">
        <v>8828</v>
      </c>
      <c r="M11" s="928">
        <v>52.97647623619779</v>
      </c>
      <c r="N11" s="927">
        <v>3347</v>
      </c>
      <c r="O11" s="928">
        <v>37.913457181694611</v>
      </c>
      <c r="P11" s="930"/>
      <c r="Q11" s="927">
        <v>1217</v>
      </c>
      <c r="R11" s="928">
        <v>7.3031685069611134</v>
      </c>
      <c r="S11" s="927">
        <v>603</v>
      </c>
      <c r="T11" s="928">
        <f>IFERROR(S11/Q11*100,"-")</f>
        <v>49.5480690221857</v>
      </c>
    </row>
    <row r="12" spans="1:22" s="331" customFormat="1" ht="18" customHeight="1" x14ac:dyDescent="0.25">
      <c r="A12" s="330"/>
      <c r="B12" s="931" t="s">
        <v>7</v>
      </c>
      <c r="C12" s="930"/>
      <c r="D12" s="932">
        <f t="shared" ref="D12:D28" si="0">G12+L12+Q12</f>
        <v>1838</v>
      </c>
      <c r="E12" s="933">
        <f t="shared" ref="E12:E29" si="1">D12/D$29*100</f>
        <v>1.6576778080412704</v>
      </c>
      <c r="F12" s="930"/>
      <c r="G12" s="932">
        <v>517</v>
      </c>
      <c r="H12" s="933">
        <v>28.128400435255713</v>
      </c>
      <c r="I12" s="932">
        <v>191</v>
      </c>
      <c r="J12" s="933">
        <v>36.943907156673113</v>
      </c>
      <c r="K12" s="930"/>
      <c r="L12" s="932">
        <v>683</v>
      </c>
      <c r="M12" s="933">
        <v>37.159956474428732</v>
      </c>
      <c r="N12" s="932">
        <v>266</v>
      </c>
      <c r="O12" s="933">
        <v>38.945827232796489</v>
      </c>
      <c r="P12" s="930"/>
      <c r="Q12" s="932">
        <v>638</v>
      </c>
      <c r="R12" s="933">
        <v>34.711643090315562</v>
      </c>
      <c r="S12" s="932">
        <v>120</v>
      </c>
      <c r="T12" s="933">
        <f t="shared" ref="T12:T28" si="2">IFERROR(S12/Q12*100,"-")</f>
        <v>18.808777429467085</v>
      </c>
    </row>
    <row r="13" spans="1:22" s="331" customFormat="1" ht="18" customHeight="1" x14ac:dyDescent="0.25">
      <c r="A13" s="330"/>
      <c r="B13" s="931" t="s">
        <v>37</v>
      </c>
      <c r="C13" s="930"/>
      <c r="D13" s="932">
        <f t="shared" si="0"/>
        <v>2231</v>
      </c>
      <c r="E13" s="933">
        <f t="shared" si="1"/>
        <v>2.0121214307617383</v>
      </c>
      <c r="F13" s="930"/>
      <c r="G13" s="932">
        <v>536</v>
      </c>
      <c r="H13" s="933">
        <v>24.02510085163604</v>
      </c>
      <c r="I13" s="932">
        <v>41</v>
      </c>
      <c r="J13" s="933">
        <v>7.6492537313432836</v>
      </c>
      <c r="K13" s="930"/>
      <c r="L13" s="932">
        <v>870</v>
      </c>
      <c r="M13" s="933">
        <v>38.995965934558498</v>
      </c>
      <c r="N13" s="932">
        <v>66</v>
      </c>
      <c r="O13" s="933">
        <v>7.5862068965517242</v>
      </c>
      <c r="P13" s="930"/>
      <c r="Q13" s="932">
        <v>825</v>
      </c>
      <c r="R13" s="933">
        <v>36.978933213805469</v>
      </c>
      <c r="S13" s="932">
        <v>56</v>
      </c>
      <c r="T13" s="933">
        <f t="shared" si="2"/>
        <v>6.787878787878789</v>
      </c>
    </row>
    <row r="14" spans="1:22" s="331" customFormat="1" ht="18" customHeight="1" x14ac:dyDescent="0.25">
      <c r="A14" s="330"/>
      <c r="B14" s="931" t="s">
        <v>38</v>
      </c>
      <c r="C14" s="930"/>
      <c r="D14" s="932">
        <f t="shared" si="0"/>
        <v>1824</v>
      </c>
      <c r="E14" s="933">
        <f t="shared" si="1"/>
        <v>1.6450513176644601</v>
      </c>
      <c r="F14" s="930"/>
      <c r="G14" s="932">
        <v>629</v>
      </c>
      <c r="H14" s="933">
        <v>34.484649122807014</v>
      </c>
      <c r="I14" s="932">
        <v>258</v>
      </c>
      <c r="J14" s="933">
        <v>41.017488076311601</v>
      </c>
      <c r="K14" s="930"/>
      <c r="L14" s="932">
        <v>976</v>
      </c>
      <c r="M14" s="933">
        <v>53.508771929824562</v>
      </c>
      <c r="N14" s="932">
        <v>179</v>
      </c>
      <c r="O14" s="933">
        <v>18.340163934426229</v>
      </c>
      <c r="P14" s="930"/>
      <c r="Q14" s="932">
        <v>219</v>
      </c>
      <c r="R14" s="933">
        <v>12.006578947368421</v>
      </c>
      <c r="S14" s="932">
        <v>58</v>
      </c>
      <c r="T14" s="933">
        <f t="shared" si="2"/>
        <v>26.484018264840181</v>
      </c>
    </row>
    <row r="15" spans="1:22" s="331" customFormat="1" ht="18" customHeight="1" x14ac:dyDescent="0.25">
      <c r="A15" s="330"/>
      <c r="B15" s="931" t="s">
        <v>6</v>
      </c>
      <c r="C15" s="930"/>
      <c r="D15" s="932">
        <f t="shared" si="0"/>
        <v>5559</v>
      </c>
      <c r="E15" s="933">
        <f t="shared" si="1"/>
        <v>5.0136185717635593</v>
      </c>
      <c r="F15" s="930"/>
      <c r="G15" s="932">
        <v>1740</v>
      </c>
      <c r="H15" s="933">
        <v>31.300593631948193</v>
      </c>
      <c r="I15" s="932">
        <v>514</v>
      </c>
      <c r="J15" s="933">
        <v>29.540229885057474</v>
      </c>
      <c r="K15" s="930"/>
      <c r="L15" s="932">
        <v>1885</v>
      </c>
      <c r="M15" s="933">
        <v>33.908976434610544</v>
      </c>
      <c r="N15" s="932">
        <v>820</v>
      </c>
      <c r="O15" s="933">
        <v>43.50132625994695</v>
      </c>
      <c r="P15" s="930"/>
      <c r="Q15" s="932">
        <v>1934</v>
      </c>
      <c r="R15" s="933">
        <v>34.790429933441267</v>
      </c>
      <c r="S15" s="932">
        <v>1216</v>
      </c>
      <c r="T15" s="933">
        <f t="shared" si="2"/>
        <v>62.874870734229575</v>
      </c>
    </row>
    <row r="16" spans="1:22" s="331" customFormat="1" ht="18" customHeight="1" x14ac:dyDescent="0.25">
      <c r="A16" s="330"/>
      <c r="B16" s="931" t="s">
        <v>5</v>
      </c>
      <c r="C16" s="930"/>
      <c r="D16" s="932">
        <f t="shared" si="0"/>
        <v>2164</v>
      </c>
      <c r="E16" s="933">
        <f t="shared" si="1"/>
        <v>1.951694655387002</v>
      </c>
      <c r="F16" s="930"/>
      <c r="G16" s="932">
        <v>704</v>
      </c>
      <c r="H16" s="933">
        <v>32.532347504621072</v>
      </c>
      <c r="I16" s="932">
        <v>2</v>
      </c>
      <c r="J16" s="933">
        <v>0.28409090909090912</v>
      </c>
      <c r="K16" s="930"/>
      <c r="L16" s="932">
        <v>871</v>
      </c>
      <c r="M16" s="933">
        <v>40.249537892791125</v>
      </c>
      <c r="N16" s="932">
        <v>2</v>
      </c>
      <c r="O16" s="933">
        <v>0.22962112514351321</v>
      </c>
      <c r="P16" s="930"/>
      <c r="Q16" s="932">
        <v>589</v>
      </c>
      <c r="R16" s="933">
        <v>27.2181146025878</v>
      </c>
      <c r="S16" s="932">
        <v>6</v>
      </c>
      <c r="T16" s="933">
        <f t="shared" si="2"/>
        <v>1.0186757215619695</v>
      </c>
    </row>
    <row r="17" spans="1:20" s="331" customFormat="1" ht="18" customHeight="1" x14ac:dyDescent="0.25">
      <c r="A17" s="330"/>
      <c r="B17" s="931" t="s">
        <v>4</v>
      </c>
      <c r="C17" s="930"/>
      <c r="D17" s="932">
        <f t="shared" si="0"/>
        <v>8187</v>
      </c>
      <c r="E17" s="933">
        <f t="shared" si="1"/>
        <v>7.3837911939248544</v>
      </c>
      <c r="F17" s="930"/>
      <c r="G17" s="932">
        <v>2066</v>
      </c>
      <c r="H17" s="933">
        <v>25.235128862831317</v>
      </c>
      <c r="I17" s="932">
        <v>10</v>
      </c>
      <c r="J17" s="933">
        <v>0.48402710551790895</v>
      </c>
      <c r="K17" s="930"/>
      <c r="L17" s="932">
        <v>2479</v>
      </c>
      <c r="M17" s="933">
        <v>30.279711738121414</v>
      </c>
      <c r="N17" s="932">
        <v>8</v>
      </c>
      <c r="O17" s="933">
        <v>0.3227107704719645</v>
      </c>
      <c r="P17" s="930"/>
      <c r="Q17" s="932">
        <v>3642</v>
      </c>
      <c r="R17" s="933">
        <v>44.485159399047269</v>
      </c>
      <c r="S17" s="932">
        <v>18</v>
      </c>
      <c r="T17" s="933">
        <f t="shared" si="2"/>
        <v>0.49423393739703458</v>
      </c>
    </row>
    <row r="18" spans="1:20" s="331" customFormat="1" ht="18" customHeight="1" x14ac:dyDescent="0.25">
      <c r="A18" s="330"/>
      <c r="B18" s="931" t="s">
        <v>40</v>
      </c>
      <c r="C18" s="930"/>
      <c r="D18" s="932">
        <f t="shared" si="0"/>
        <v>4330</v>
      </c>
      <c r="E18" s="933">
        <f t="shared" si="1"/>
        <v>3.9051930951135483</v>
      </c>
      <c r="F18" s="930"/>
      <c r="G18" s="932">
        <v>1480</v>
      </c>
      <c r="H18" s="933">
        <v>34.18013856812933</v>
      </c>
      <c r="I18" s="932">
        <v>290</v>
      </c>
      <c r="J18" s="933">
        <v>19.594594594594593</v>
      </c>
      <c r="K18" s="930"/>
      <c r="L18" s="932">
        <v>1718</v>
      </c>
      <c r="M18" s="933">
        <v>39.676674364896073</v>
      </c>
      <c r="N18" s="932">
        <v>641</v>
      </c>
      <c r="O18" s="933">
        <v>37.31082654249127</v>
      </c>
      <c r="P18" s="930"/>
      <c r="Q18" s="932">
        <v>1132</v>
      </c>
      <c r="R18" s="933">
        <v>26.143187066974594</v>
      </c>
      <c r="S18" s="932">
        <v>515</v>
      </c>
      <c r="T18" s="933">
        <f t="shared" si="2"/>
        <v>45.494699646643113</v>
      </c>
    </row>
    <row r="19" spans="1:20" s="331" customFormat="1" ht="18" customHeight="1" x14ac:dyDescent="0.25">
      <c r="A19" s="330"/>
      <c r="B19" s="931" t="s">
        <v>41</v>
      </c>
      <c r="C19" s="930"/>
      <c r="D19" s="932">
        <f t="shared" si="0"/>
        <v>14487</v>
      </c>
      <c r="E19" s="933">
        <f t="shared" si="1"/>
        <v>13.065711863489602</v>
      </c>
      <c r="F19" s="930"/>
      <c r="G19" s="932">
        <v>3687</v>
      </c>
      <c r="H19" s="933">
        <v>25.450403810312693</v>
      </c>
      <c r="I19" s="932">
        <v>275</v>
      </c>
      <c r="J19" s="933">
        <v>7.4586384594521284</v>
      </c>
      <c r="K19" s="930"/>
      <c r="L19" s="932">
        <v>7608</v>
      </c>
      <c r="M19" s="933">
        <v>52.516048871401942</v>
      </c>
      <c r="N19" s="932">
        <v>1073</v>
      </c>
      <c r="O19" s="933">
        <v>14.103575184016826</v>
      </c>
      <c r="P19" s="930"/>
      <c r="Q19" s="932">
        <v>3192</v>
      </c>
      <c r="R19" s="933">
        <v>22.033547318285361</v>
      </c>
      <c r="S19" s="932">
        <v>2746</v>
      </c>
      <c r="T19" s="933">
        <f t="shared" si="2"/>
        <v>86.027568922305761</v>
      </c>
    </row>
    <row r="20" spans="1:20" s="331" customFormat="1" ht="18" customHeight="1" x14ac:dyDescent="0.25">
      <c r="A20" s="330"/>
      <c r="B20" s="931" t="s">
        <v>3</v>
      </c>
      <c r="C20" s="930"/>
      <c r="D20" s="932">
        <f t="shared" si="0"/>
        <v>9958</v>
      </c>
      <c r="E20" s="933">
        <f t="shared" si="1"/>
        <v>8.9810422265913896</v>
      </c>
      <c r="F20" s="930"/>
      <c r="G20" s="932">
        <v>3262</v>
      </c>
      <c r="H20" s="933">
        <v>32.757581843743722</v>
      </c>
      <c r="I20" s="932">
        <v>272</v>
      </c>
      <c r="J20" s="933">
        <v>8.3384426732066217</v>
      </c>
      <c r="K20" s="930"/>
      <c r="L20" s="932">
        <v>4409</v>
      </c>
      <c r="M20" s="933">
        <v>44.275959027917253</v>
      </c>
      <c r="N20" s="932">
        <v>633</v>
      </c>
      <c r="O20" s="933">
        <v>14.356997051485598</v>
      </c>
      <c r="P20" s="930"/>
      <c r="Q20" s="932">
        <v>2287</v>
      </c>
      <c r="R20" s="933">
        <v>22.966459128339022</v>
      </c>
      <c r="S20" s="932">
        <v>398</v>
      </c>
      <c r="T20" s="933">
        <f t="shared" si="2"/>
        <v>17.40271097507652</v>
      </c>
    </row>
    <row r="21" spans="1:20" s="331" customFormat="1" ht="18" customHeight="1" x14ac:dyDescent="0.25">
      <c r="A21" s="330"/>
      <c r="B21" s="931" t="s">
        <v>2</v>
      </c>
      <c r="C21" s="930"/>
      <c r="D21" s="932">
        <f t="shared" si="0"/>
        <v>2484</v>
      </c>
      <c r="E21" s="933">
        <f t="shared" si="1"/>
        <v>2.2403001497141002</v>
      </c>
      <c r="F21" s="930"/>
      <c r="G21" s="932">
        <v>773</v>
      </c>
      <c r="H21" s="933">
        <v>31.11916264090177</v>
      </c>
      <c r="I21" s="932">
        <v>523</v>
      </c>
      <c r="J21" s="933">
        <v>67.658473479948256</v>
      </c>
      <c r="K21" s="930"/>
      <c r="L21" s="932">
        <v>952</v>
      </c>
      <c r="M21" s="933">
        <v>38.325281803542673</v>
      </c>
      <c r="N21" s="932">
        <v>685</v>
      </c>
      <c r="O21" s="933">
        <v>71.953781512605048</v>
      </c>
      <c r="P21" s="930"/>
      <c r="Q21" s="932">
        <v>759</v>
      </c>
      <c r="R21" s="933">
        <v>30.555555555555557</v>
      </c>
      <c r="S21" s="932">
        <v>578</v>
      </c>
      <c r="T21" s="933">
        <f t="shared" si="2"/>
        <v>76.152832674571798</v>
      </c>
    </row>
    <row r="22" spans="1:20" s="331" customFormat="1" ht="18" customHeight="1" x14ac:dyDescent="0.25">
      <c r="A22" s="330"/>
      <c r="B22" s="931" t="s">
        <v>35</v>
      </c>
      <c r="C22" s="930"/>
      <c r="D22" s="932">
        <f t="shared" si="0"/>
        <v>7940</v>
      </c>
      <c r="E22" s="933">
        <f t="shared" si="1"/>
        <v>7.1610238279911256</v>
      </c>
      <c r="F22" s="930"/>
      <c r="G22" s="932">
        <v>1692</v>
      </c>
      <c r="H22" s="933">
        <v>21.309823677581864</v>
      </c>
      <c r="I22" s="932">
        <v>266</v>
      </c>
      <c r="J22" s="933">
        <v>15.721040189125295</v>
      </c>
      <c r="K22" s="930"/>
      <c r="L22" s="932">
        <v>2794</v>
      </c>
      <c r="M22" s="933">
        <v>35.188916876574304</v>
      </c>
      <c r="N22" s="932">
        <v>727</v>
      </c>
      <c r="O22" s="933">
        <v>26.020042949176808</v>
      </c>
      <c r="P22" s="930"/>
      <c r="Q22" s="932">
        <v>3454</v>
      </c>
      <c r="R22" s="933">
        <v>43.501259445843829</v>
      </c>
      <c r="S22" s="932">
        <v>1380</v>
      </c>
      <c r="T22" s="933">
        <f t="shared" si="2"/>
        <v>39.953676896352057</v>
      </c>
    </row>
    <row r="23" spans="1:20" s="331" customFormat="1" ht="18" customHeight="1" x14ac:dyDescent="0.25">
      <c r="A23" s="330"/>
      <c r="B23" s="931" t="s">
        <v>42</v>
      </c>
      <c r="C23" s="930"/>
      <c r="D23" s="932">
        <f t="shared" si="0"/>
        <v>18789</v>
      </c>
      <c r="E23" s="933">
        <f t="shared" si="1"/>
        <v>16.945651977849529</v>
      </c>
      <c r="F23" s="930"/>
      <c r="G23" s="932">
        <v>7251</v>
      </c>
      <c r="H23" s="933">
        <v>38.591729203257223</v>
      </c>
      <c r="I23" s="932">
        <v>2359</v>
      </c>
      <c r="J23" s="933">
        <v>32.533443662943043</v>
      </c>
      <c r="K23" s="930"/>
      <c r="L23" s="932">
        <v>8194</v>
      </c>
      <c r="M23" s="933">
        <v>43.610623237000375</v>
      </c>
      <c r="N23" s="932">
        <v>3739</v>
      </c>
      <c r="O23" s="933">
        <v>45.630949475225776</v>
      </c>
      <c r="P23" s="930"/>
      <c r="Q23" s="932">
        <v>3344</v>
      </c>
      <c r="R23" s="933">
        <v>17.797647559742401</v>
      </c>
      <c r="S23" s="932">
        <v>1848</v>
      </c>
      <c r="T23" s="933">
        <f t="shared" si="2"/>
        <v>55.26315789473685</v>
      </c>
    </row>
    <row r="24" spans="1:20" s="331" customFormat="1" ht="18" customHeight="1" x14ac:dyDescent="0.25">
      <c r="A24" s="330">
        <v>47094</v>
      </c>
      <c r="B24" s="931" t="s">
        <v>43</v>
      </c>
      <c r="C24" s="930"/>
      <c r="D24" s="932">
        <f t="shared" si="0"/>
        <v>4232</v>
      </c>
      <c r="E24" s="933">
        <f t="shared" si="1"/>
        <v>3.8168076624758749</v>
      </c>
      <c r="F24" s="930"/>
      <c r="G24" s="932">
        <v>1550</v>
      </c>
      <c r="H24" s="933">
        <v>36.625708884688088</v>
      </c>
      <c r="I24" s="932">
        <v>516</v>
      </c>
      <c r="J24" s="933">
        <v>33.29032258064516</v>
      </c>
      <c r="K24" s="930"/>
      <c r="L24" s="932">
        <v>1997</v>
      </c>
      <c r="M24" s="933">
        <v>47.188090737240074</v>
      </c>
      <c r="N24" s="932">
        <v>528</v>
      </c>
      <c r="O24" s="933">
        <v>26.439659489233851</v>
      </c>
      <c r="P24" s="930"/>
      <c r="Q24" s="932">
        <v>685</v>
      </c>
      <c r="R24" s="933">
        <v>16.186200378071831</v>
      </c>
      <c r="S24" s="932">
        <v>254</v>
      </c>
      <c r="T24" s="933">
        <f t="shared" si="2"/>
        <v>37.080291970802918</v>
      </c>
    </row>
    <row r="25" spans="1:20" s="331" customFormat="1" ht="18" customHeight="1" x14ac:dyDescent="0.25">
      <c r="B25" s="931" t="s">
        <v>44</v>
      </c>
      <c r="C25" s="930"/>
      <c r="D25" s="932">
        <f t="shared" si="0"/>
        <v>823</v>
      </c>
      <c r="E25" s="933">
        <f t="shared" si="1"/>
        <v>0.74225725572250578</v>
      </c>
      <c r="F25" s="930"/>
      <c r="G25" s="932">
        <v>195</v>
      </c>
      <c r="H25" s="933">
        <v>23.693803159173754</v>
      </c>
      <c r="I25" s="932">
        <v>36</v>
      </c>
      <c r="J25" s="933">
        <v>18.461538461538463</v>
      </c>
      <c r="K25" s="930"/>
      <c r="L25" s="932">
        <v>361</v>
      </c>
      <c r="M25" s="933">
        <v>43.863912515188339</v>
      </c>
      <c r="N25" s="932">
        <v>104</v>
      </c>
      <c r="O25" s="933">
        <v>28.80886426592798</v>
      </c>
      <c r="P25" s="930"/>
      <c r="Q25" s="932">
        <v>267</v>
      </c>
      <c r="R25" s="933">
        <v>32.442284325637907</v>
      </c>
      <c r="S25" s="932">
        <v>100</v>
      </c>
      <c r="T25" s="933">
        <f t="shared" si="2"/>
        <v>37.453183520599254</v>
      </c>
    </row>
    <row r="26" spans="1:20" s="331" customFormat="1" ht="18" customHeight="1" x14ac:dyDescent="0.25">
      <c r="B26" s="931" t="s">
        <v>45</v>
      </c>
      <c r="C26" s="930"/>
      <c r="D26" s="932">
        <f t="shared" si="0"/>
        <v>7845</v>
      </c>
      <c r="E26" s="933">
        <f t="shared" si="1"/>
        <v>7.0753440718627685</v>
      </c>
      <c r="F26" s="930"/>
      <c r="G26" s="932">
        <v>1961</v>
      </c>
      <c r="H26" s="933">
        <v>24.996813256851496</v>
      </c>
      <c r="I26" s="932">
        <v>196</v>
      </c>
      <c r="J26" s="933">
        <v>9.9949005609382962</v>
      </c>
      <c r="K26" s="930"/>
      <c r="L26" s="932">
        <v>3264</v>
      </c>
      <c r="M26" s="933">
        <v>41.606118546845124</v>
      </c>
      <c r="N26" s="932">
        <v>379</v>
      </c>
      <c r="O26" s="933">
        <v>11.611519607843137</v>
      </c>
      <c r="P26" s="930"/>
      <c r="Q26" s="932">
        <v>2620</v>
      </c>
      <c r="R26" s="933">
        <v>33.397068196303373</v>
      </c>
      <c r="S26" s="932">
        <v>594</v>
      </c>
      <c r="T26" s="933">
        <f t="shared" si="2"/>
        <v>22.671755725190838</v>
      </c>
    </row>
    <row r="27" spans="1:20" s="331" customFormat="1" ht="18" customHeight="1" x14ac:dyDescent="0.25">
      <c r="B27" s="931" t="s">
        <v>46</v>
      </c>
      <c r="C27" s="930"/>
      <c r="D27" s="932">
        <f t="shared" si="0"/>
        <v>1454</v>
      </c>
      <c r="E27" s="933">
        <f t="shared" si="1"/>
        <v>1.3113512148487527</v>
      </c>
      <c r="F27" s="930"/>
      <c r="G27" s="932">
        <v>388</v>
      </c>
      <c r="H27" s="933">
        <v>26.685006877579092</v>
      </c>
      <c r="I27" s="932">
        <v>34</v>
      </c>
      <c r="J27" s="933">
        <v>8.7628865979381434</v>
      </c>
      <c r="K27" s="930"/>
      <c r="L27" s="932">
        <v>758</v>
      </c>
      <c r="M27" s="933">
        <v>52.132049518569467</v>
      </c>
      <c r="N27" s="932">
        <v>65</v>
      </c>
      <c r="O27" s="933">
        <v>8.5751978891820588</v>
      </c>
      <c r="P27" s="930"/>
      <c r="Q27" s="932">
        <v>308</v>
      </c>
      <c r="R27" s="933">
        <v>21.182943603851445</v>
      </c>
      <c r="S27" s="932">
        <v>54</v>
      </c>
      <c r="T27" s="933">
        <f t="shared" si="2"/>
        <v>17.532467532467532</v>
      </c>
    </row>
    <row r="28" spans="1:20" s="331" customFormat="1" ht="18" customHeight="1" x14ac:dyDescent="0.25">
      <c r="B28" s="953" t="s">
        <v>1</v>
      </c>
      <c r="C28" s="930"/>
      <c r="D28" s="954">
        <f t="shared" si="0"/>
        <v>69</v>
      </c>
      <c r="E28" s="955">
        <f t="shared" si="1"/>
        <v>6.2230559714280556E-2</v>
      </c>
      <c r="F28" s="930"/>
      <c r="G28" s="954">
        <v>20</v>
      </c>
      <c r="H28" s="955">
        <v>28.985507246376812</v>
      </c>
      <c r="I28" s="954">
        <v>9</v>
      </c>
      <c r="J28" s="955">
        <v>45</v>
      </c>
      <c r="K28" s="930"/>
      <c r="L28" s="954">
        <v>25</v>
      </c>
      <c r="M28" s="955">
        <v>36.231884057971016</v>
      </c>
      <c r="N28" s="954">
        <v>13</v>
      </c>
      <c r="O28" s="955">
        <v>52</v>
      </c>
      <c r="P28" s="930"/>
      <c r="Q28" s="954">
        <v>24</v>
      </c>
      <c r="R28" s="955">
        <v>34.782608695652172</v>
      </c>
      <c r="S28" s="954">
        <v>13</v>
      </c>
      <c r="T28" s="955">
        <f t="shared" si="2"/>
        <v>54.166666666666664</v>
      </c>
    </row>
    <row r="29" spans="1:20" s="319" customFormat="1" ht="18" customHeight="1" x14ac:dyDescent="0.25">
      <c r="B29" s="1284" t="s">
        <v>0</v>
      </c>
      <c r="C29" s="1277"/>
      <c r="D29" s="1285">
        <f>SUM(D11:D28)</f>
        <v>110878</v>
      </c>
      <c r="E29" s="1286">
        <f t="shared" si="1"/>
        <v>100</v>
      </c>
      <c r="F29" s="1277"/>
      <c r="G29" s="1285">
        <f>SUM(G11:G28)</f>
        <v>35070</v>
      </c>
      <c r="H29" s="1286">
        <f t="shared" ref="H29" si="3">G29/$D29*100</f>
        <v>31.629358393910422</v>
      </c>
      <c r="I29" s="1285">
        <f>SUM(I11:I28)</f>
        <v>7862</v>
      </c>
      <c r="J29" s="1286">
        <f>I29/G29*100</f>
        <v>22.418021100655832</v>
      </c>
      <c r="K29" s="1277"/>
      <c r="L29" s="1285">
        <f>SUM(L11:L28)</f>
        <v>48672</v>
      </c>
      <c r="M29" s="1286">
        <f t="shared" ref="M29" si="4">L29/$D29*100</f>
        <v>43.896895687151641</v>
      </c>
      <c r="N29" s="1285">
        <f>SUM(N11:N28)</f>
        <v>13275</v>
      </c>
      <c r="O29" s="1286">
        <f>N29/L29*100</f>
        <v>27.274408284023671</v>
      </c>
      <c r="P29" s="1277"/>
      <c r="Q29" s="1285">
        <f>SUM(Q11:Q28)</f>
        <v>27136</v>
      </c>
      <c r="R29" s="1286">
        <f t="shared" ref="R29" si="5">Q29/$D29*100</f>
        <v>24.473745918937929</v>
      </c>
      <c r="S29" s="1285">
        <f>SUM(S11:S28)</f>
        <v>10557</v>
      </c>
      <c r="T29" s="1286">
        <f>S29/Q29*100</f>
        <v>38.90403891509434</v>
      </c>
    </row>
    <row r="30" spans="1:20" s="328" customFormat="1" ht="6.75" customHeight="1" x14ac:dyDescent="0.25">
      <c r="B30" s="1667"/>
      <c r="C30" s="1667"/>
      <c r="D30" s="1667"/>
      <c r="E30" s="1667"/>
      <c r="F30" s="779"/>
    </row>
    <row r="31" spans="1:20" x14ac:dyDescent="0.35">
      <c r="B31" s="1668"/>
      <c r="C31" s="1668"/>
      <c r="D31" s="1668"/>
      <c r="E31" s="1668"/>
      <c r="F31" s="1668"/>
      <c r="G31" s="1668"/>
      <c r="H31" s="1668"/>
      <c r="I31" s="1668"/>
      <c r="J31" s="1668"/>
      <c r="K31" s="1668"/>
      <c r="L31" s="1668"/>
      <c r="M31" s="1668"/>
      <c r="N31" s="1668"/>
      <c r="O31" s="1668"/>
      <c r="P31" s="1668"/>
      <c r="Q31" s="1668"/>
      <c r="R31" s="1668"/>
    </row>
    <row r="32" spans="1:20" x14ac:dyDescent="0.35">
      <c r="G32" s="935"/>
      <c r="L32" s="935"/>
    </row>
    <row r="33" spans="2:12" x14ac:dyDescent="0.35">
      <c r="B33" s="935"/>
      <c r="L33" s="935"/>
    </row>
  </sheetData>
  <mergeCells count="17">
    <mergeCell ref="S8:T8"/>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J1" s="221"/>
      <c r="K1" s="221"/>
      <c r="L1" s="221"/>
    </row>
    <row r="2" spans="1:29" ht="48.75" customHeight="1" x14ac:dyDescent="0.35">
      <c r="A2" s="219"/>
      <c r="B2" s="219"/>
      <c r="J2" s="221"/>
      <c r="K2" s="221"/>
      <c r="L2" s="221"/>
    </row>
    <row r="3" spans="1:29" ht="24" customHeight="1" x14ac:dyDescent="0.35">
      <c r="A3" s="219"/>
      <c r="B3" s="1428" t="s">
        <v>366</v>
      </c>
      <c r="C3" s="1428"/>
      <c r="D3" s="1428"/>
      <c r="E3" s="1428"/>
      <c r="F3" s="1428"/>
      <c r="G3" s="1428"/>
      <c r="H3" s="1428"/>
      <c r="I3" s="1428"/>
      <c r="J3" s="1428"/>
      <c r="K3" s="1428"/>
      <c r="L3" s="1428"/>
      <c r="M3" s="1428"/>
      <c r="N3" s="1428"/>
      <c r="O3" s="1428"/>
      <c r="P3" s="1428"/>
      <c r="Q3" s="1428"/>
      <c r="R3" s="1428"/>
      <c r="S3" s="1428"/>
      <c r="T3" s="1428"/>
      <c r="U3" s="1428"/>
      <c r="V3" s="1428"/>
      <c r="W3" s="1428"/>
      <c r="X3" s="1428"/>
    </row>
    <row r="5" spans="1:29" x14ac:dyDescent="0.35">
      <c r="B5" s="219"/>
      <c r="C5" s="219"/>
      <c r="D5" s="1429" t="s">
        <v>365</v>
      </c>
      <c r="E5" s="1429"/>
      <c r="F5" s="1429"/>
      <c r="G5" s="1429"/>
      <c r="H5" s="1429"/>
      <c r="I5" s="1429"/>
      <c r="J5" s="1429"/>
      <c r="K5" s="1429"/>
      <c r="L5" s="1429"/>
      <c r="M5" s="219"/>
      <c r="N5" s="1426" t="s">
        <v>339</v>
      </c>
      <c r="O5" s="1427"/>
      <c r="P5" s="1427"/>
      <c r="Q5" s="1427"/>
      <c r="R5" s="1427"/>
      <c r="S5" s="1427"/>
      <c r="T5" s="1427"/>
      <c r="U5" s="1427"/>
      <c r="V5" s="1427"/>
      <c r="W5" s="1427"/>
      <c r="X5" s="1427"/>
      <c r="Y5" s="1427"/>
      <c r="Z5" s="1427"/>
      <c r="AA5" s="1427"/>
    </row>
    <row r="6" spans="1:29" ht="21" customHeight="1" x14ac:dyDescent="0.35">
      <c r="B6" s="219"/>
      <c r="C6" s="219"/>
      <c r="D6" s="1430"/>
      <c r="E6" s="1430"/>
      <c r="F6" s="1430"/>
      <c r="G6" s="1430"/>
      <c r="H6" s="1430"/>
      <c r="I6" s="1430"/>
      <c r="J6" s="1430"/>
      <c r="K6" s="1430"/>
      <c r="L6" s="1430"/>
      <c r="M6" s="219"/>
      <c r="N6" s="1431">
        <v>44196</v>
      </c>
      <c r="O6" s="1432"/>
      <c r="P6" s="1433">
        <v>44561</v>
      </c>
      <c r="Q6" s="1434"/>
      <c r="R6" s="1433">
        <v>44926</v>
      </c>
      <c r="S6" s="1434"/>
      <c r="T6" s="1436">
        <v>45291</v>
      </c>
      <c r="U6" s="1437"/>
      <c r="V6" s="1424">
        <v>45657</v>
      </c>
      <c r="W6" s="1435"/>
      <c r="X6" s="1424">
        <v>46022</v>
      </c>
      <c r="Y6" s="1435"/>
      <c r="Z6" s="1424">
        <v>46081</v>
      </c>
      <c r="AA6" s="1425"/>
    </row>
    <row r="7" spans="1:29" x14ac:dyDescent="0.35">
      <c r="B7" s="225"/>
      <c r="C7" s="219"/>
      <c r="D7" s="226">
        <v>43830</v>
      </c>
      <c r="E7" s="227">
        <v>44196</v>
      </c>
      <c r="F7" s="228">
        <v>44561</v>
      </c>
      <c r="G7" s="228">
        <v>44926</v>
      </c>
      <c r="H7" s="228">
        <v>45291</v>
      </c>
      <c r="I7" s="228">
        <v>45657</v>
      </c>
      <c r="J7" s="228">
        <v>46022</v>
      </c>
      <c r="K7" s="228">
        <v>46081</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361314</v>
      </c>
      <c r="E9" s="300">
        <v>351802</v>
      </c>
      <c r="F9" s="300">
        <v>362202</v>
      </c>
      <c r="G9" s="254">
        <v>375118</v>
      </c>
      <c r="H9" s="254">
        <v>392545</v>
      </c>
      <c r="I9" s="254">
        <v>391278</v>
      </c>
      <c r="J9" s="1353">
        <v>441462</v>
      </c>
      <c r="K9" s="301">
        <v>440067</v>
      </c>
      <c r="L9" s="302"/>
      <c r="M9" s="222"/>
      <c r="N9" s="278">
        <v>-2.632613184100252E-2</v>
      </c>
      <c r="O9" s="279">
        <v>-9512</v>
      </c>
      <c r="P9" s="280">
        <v>2.9562083217264279E-2</v>
      </c>
      <c r="Q9" s="279">
        <v>10400</v>
      </c>
      <c r="R9" s="280">
        <v>3.5659659527004228E-2</v>
      </c>
      <c r="S9" s="279">
        <v>12916</v>
      </c>
      <c r="T9" s="280">
        <v>4.6457381410649479E-2</v>
      </c>
      <c r="U9" s="279">
        <v>17427</v>
      </c>
      <c r="V9" s="280">
        <v>-3.2276554280400438E-3</v>
      </c>
      <c r="W9" s="279">
        <v>-1267</v>
      </c>
      <c r="X9" s="280">
        <v>0.12825663594682046</v>
      </c>
      <c r="Y9" s="279">
        <v>50184</v>
      </c>
      <c r="Z9" s="280">
        <v>0.12088424302164769</v>
      </c>
      <c r="AA9" s="279">
        <v>47460</v>
      </c>
    </row>
    <row r="10" spans="1:29" x14ac:dyDescent="0.35">
      <c r="B10" s="303" t="s">
        <v>7</v>
      </c>
      <c r="C10" s="219"/>
      <c r="D10" s="253">
        <v>47743</v>
      </c>
      <c r="E10" s="254">
        <v>44726</v>
      </c>
      <c r="F10" s="254">
        <v>45995</v>
      </c>
      <c r="G10" s="254">
        <v>46968</v>
      </c>
      <c r="H10" s="254">
        <v>48583</v>
      </c>
      <c r="I10" s="254">
        <v>53246</v>
      </c>
      <c r="J10" s="1354">
        <v>57328</v>
      </c>
      <c r="K10" s="257">
        <v>57159</v>
      </c>
      <c r="M10" s="222"/>
      <c r="N10" s="256">
        <v>-6.3192509896738747E-2</v>
      </c>
      <c r="O10" s="257">
        <v>-3017</v>
      </c>
      <c r="P10" s="258">
        <v>2.837275857443089E-2</v>
      </c>
      <c r="Q10" s="257">
        <v>1269</v>
      </c>
      <c r="R10" s="258">
        <v>2.1154473312316568E-2</v>
      </c>
      <c r="S10" s="257">
        <v>973</v>
      </c>
      <c r="T10" s="258">
        <v>3.438511326860838E-2</v>
      </c>
      <c r="U10" s="257">
        <v>1615</v>
      </c>
      <c r="V10" s="258">
        <v>9.5980075334993753E-2</v>
      </c>
      <c r="W10" s="257">
        <v>4663</v>
      </c>
      <c r="X10" s="258">
        <v>7.66630357209932E-2</v>
      </c>
      <c r="Y10" s="257">
        <v>4082</v>
      </c>
      <c r="Z10" s="258">
        <v>6.8692156679442729E-2</v>
      </c>
      <c r="AA10" s="257">
        <v>3674</v>
      </c>
    </row>
    <row r="11" spans="1:29" x14ac:dyDescent="0.35">
      <c r="B11" s="303" t="s">
        <v>37</v>
      </c>
      <c r="C11" s="219"/>
      <c r="D11" s="253">
        <v>35198</v>
      </c>
      <c r="E11" s="254">
        <v>35711</v>
      </c>
      <c r="F11" s="254">
        <v>38230</v>
      </c>
      <c r="G11" s="254">
        <v>40199</v>
      </c>
      <c r="H11" s="254">
        <v>41209</v>
      </c>
      <c r="I11" s="254">
        <v>42684</v>
      </c>
      <c r="J11" s="1354">
        <v>43625</v>
      </c>
      <c r="K11" s="257">
        <v>43495</v>
      </c>
      <c r="M11" s="222"/>
      <c r="N11" s="256">
        <v>1.4574691743849177E-2</v>
      </c>
      <c r="O11" s="257">
        <v>513</v>
      </c>
      <c r="P11" s="258">
        <v>7.0538489541037697E-2</v>
      </c>
      <c r="Q11" s="257">
        <v>2519</v>
      </c>
      <c r="R11" s="258">
        <v>5.1504054407533362E-2</v>
      </c>
      <c r="S11" s="257">
        <v>1969</v>
      </c>
      <c r="T11" s="258">
        <v>2.5125003109530031E-2</v>
      </c>
      <c r="U11" s="257">
        <v>1010</v>
      </c>
      <c r="V11" s="258">
        <v>3.5793151981363236E-2</v>
      </c>
      <c r="W11" s="257">
        <v>1475</v>
      </c>
      <c r="X11" s="258">
        <v>2.2045731421610038E-2</v>
      </c>
      <c r="Y11" s="257">
        <v>941</v>
      </c>
      <c r="Z11" s="258">
        <v>3.8543205317578266E-3</v>
      </c>
      <c r="AA11" s="257">
        <v>167</v>
      </c>
    </row>
    <row r="12" spans="1:29" x14ac:dyDescent="0.35">
      <c r="B12" s="303" t="s">
        <v>38</v>
      </c>
      <c r="C12" s="219"/>
      <c r="D12" s="253">
        <v>30928</v>
      </c>
      <c r="E12" s="254">
        <v>31586</v>
      </c>
      <c r="F12" s="254">
        <v>33061</v>
      </c>
      <c r="G12" s="254">
        <v>36020</v>
      </c>
      <c r="H12" s="254">
        <v>40725</v>
      </c>
      <c r="I12" s="254">
        <v>44039</v>
      </c>
      <c r="J12" s="1354">
        <v>47585</v>
      </c>
      <c r="K12" s="257">
        <v>47596</v>
      </c>
      <c r="M12" s="222"/>
      <c r="N12" s="256">
        <v>2.1275219865493966E-2</v>
      </c>
      <c r="O12" s="257">
        <v>658</v>
      </c>
      <c r="P12" s="258">
        <v>4.6697904134743284E-2</v>
      </c>
      <c r="Q12" s="257">
        <v>1475</v>
      </c>
      <c r="R12" s="258">
        <v>8.9501225008318031E-2</v>
      </c>
      <c r="S12" s="257">
        <v>2959</v>
      </c>
      <c r="T12" s="258">
        <v>0.13062187673514725</v>
      </c>
      <c r="U12" s="257">
        <v>4705</v>
      </c>
      <c r="V12" s="258">
        <v>8.1375076734192753E-2</v>
      </c>
      <c r="W12" s="257">
        <v>3314</v>
      </c>
      <c r="X12" s="258">
        <v>8.0519539499080306E-2</v>
      </c>
      <c r="Y12" s="257">
        <v>3546</v>
      </c>
      <c r="Z12" s="258">
        <v>7.5907590759075827E-2</v>
      </c>
      <c r="AA12" s="257">
        <v>3358</v>
      </c>
    </row>
    <row r="13" spans="1:29" x14ac:dyDescent="0.35">
      <c r="B13" s="303" t="s">
        <v>6</v>
      </c>
      <c r="C13" s="219"/>
      <c r="D13" s="253">
        <v>37916</v>
      </c>
      <c r="E13" s="254">
        <v>38655</v>
      </c>
      <c r="F13" s="254">
        <v>42298</v>
      </c>
      <c r="G13" s="254">
        <v>47498</v>
      </c>
      <c r="H13" s="254">
        <v>52927</v>
      </c>
      <c r="I13" s="254">
        <v>59260</v>
      </c>
      <c r="J13" s="1354">
        <v>76771</v>
      </c>
      <c r="K13" s="257">
        <v>79294</v>
      </c>
      <c r="L13" s="304"/>
      <c r="M13" s="219"/>
      <c r="N13" s="256">
        <v>1.9490452579385975E-2</v>
      </c>
      <c r="O13" s="257">
        <v>739</v>
      </c>
      <c r="P13" s="258">
        <v>9.4243952916828411E-2</v>
      </c>
      <c r="Q13" s="257">
        <v>3643</v>
      </c>
      <c r="R13" s="258">
        <v>0.12293725471653505</v>
      </c>
      <c r="S13" s="257">
        <v>5200</v>
      </c>
      <c r="T13" s="258">
        <v>0.11429954945471388</v>
      </c>
      <c r="U13" s="257">
        <v>5429</v>
      </c>
      <c r="V13" s="258">
        <v>0.11965537438358487</v>
      </c>
      <c r="W13" s="257">
        <v>6333</v>
      </c>
      <c r="X13" s="258">
        <v>0.2954944313196084</v>
      </c>
      <c r="Y13" s="257">
        <v>17511</v>
      </c>
      <c r="Z13" s="258">
        <v>0.24088824901018757</v>
      </c>
      <c r="AA13" s="257">
        <v>15393</v>
      </c>
      <c r="AC13" s="224"/>
    </row>
    <row r="14" spans="1:29" x14ac:dyDescent="0.35">
      <c r="B14" s="303" t="s">
        <v>5</v>
      </c>
      <c r="C14" s="219"/>
      <c r="D14" s="253">
        <v>24993</v>
      </c>
      <c r="E14" s="254">
        <v>24832</v>
      </c>
      <c r="F14" s="254">
        <v>22687</v>
      </c>
      <c r="G14" s="254">
        <v>22423</v>
      </c>
      <c r="H14" s="254">
        <v>23077</v>
      </c>
      <c r="I14" s="254">
        <v>23374</v>
      </c>
      <c r="J14" s="1354">
        <v>23336</v>
      </c>
      <c r="K14" s="257">
        <v>22630</v>
      </c>
      <c r="M14" s="222"/>
      <c r="N14" s="256">
        <v>-6.441803705037441E-3</v>
      </c>
      <c r="O14" s="257">
        <v>-161</v>
      </c>
      <c r="P14" s="258">
        <v>-8.6380476804123751E-2</v>
      </c>
      <c r="Q14" s="257">
        <v>-2145</v>
      </c>
      <c r="R14" s="258">
        <v>-1.1636620090800909E-2</v>
      </c>
      <c r="S14" s="257">
        <v>-264</v>
      </c>
      <c r="T14" s="258">
        <v>2.9166480845560283E-2</v>
      </c>
      <c r="U14" s="257">
        <v>654</v>
      </c>
      <c r="V14" s="258">
        <v>1.2869957100142937E-2</v>
      </c>
      <c r="W14" s="257">
        <v>297</v>
      </c>
      <c r="X14" s="258">
        <v>-1.6257379994866206E-3</v>
      </c>
      <c r="Y14" s="257">
        <v>-38</v>
      </c>
      <c r="Z14" s="258">
        <v>-8.4129348873893672E-3</v>
      </c>
      <c r="AA14" s="257">
        <v>-192</v>
      </c>
      <c r="AC14" s="224"/>
    </row>
    <row r="15" spans="1:29" x14ac:dyDescent="0.35">
      <c r="B15" s="303" t="s">
        <v>4</v>
      </c>
      <c r="C15" s="219"/>
      <c r="D15" s="253">
        <v>134693</v>
      </c>
      <c r="E15" s="254">
        <v>132386</v>
      </c>
      <c r="F15" s="254">
        <v>133847</v>
      </c>
      <c r="G15" s="254">
        <v>139217</v>
      </c>
      <c r="H15" s="254">
        <v>150140</v>
      </c>
      <c r="I15" s="254">
        <v>156506</v>
      </c>
      <c r="J15" s="1354">
        <v>160029</v>
      </c>
      <c r="K15" s="257">
        <v>157984</v>
      </c>
      <c r="M15" s="222"/>
      <c r="N15" s="256">
        <v>-1.7127838863192579E-2</v>
      </c>
      <c r="O15" s="257">
        <v>-2307</v>
      </c>
      <c r="P15" s="258">
        <v>1.1035910141555805E-2</v>
      </c>
      <c r="Q15" s="257">
        <v>1461</v>
      </c>
      <c r="R15" s="258">
        <v>4.0120436020232075E-2</v>
      </c>
      <c r="S15" s="257">
        <v>5370</v>
      </c>
      <c r="T15" s="258">
        <v>7.8460245515993066E-2</v>
      </c>
      <c r="U15" s="257">
        <v>10923</v>
      </c>
      <c r="V15" s="258">
        <v>4.2400426268815794E-2</v>
      </c>
      <c r="W15" s="257">
        <v>6366</v>
      </c>
      <c r="X15" s="258">
        <v>2.2510319093197673E-2</v>
      </c>
      <c r="Y15" s="257">
        <v>3523</v>
      </c>
      <c r="Z15" s="258">
        <v>4.8083038644515241E-3</v>
      </c>
      <c r="AA15" s="257">
        <v>756</v>
      </c>
      <c r="AC15" s="224"/>
    </row>
    <row r="16" spans="1:29" x14ac:dyDescent="0.35">
      <c r="B16" s="303" t="s">
        <v>40</v>
      </c>
      <c r="C16" s="219"/>
      <c r="D16" s="253">
        <v>85461</v>
      </c>
      <c r="E16" s="254">
        <v>81399</v>
      </c>
      <c r="F16" s="254">
        <v>83372</v>
      </c>
      <c r="G16" s="254">
        <v>86743</v>
      </c>
      <c r="H16" s="254">
        <v>91940</v>
      </c>
      <c r="I16" s="254">
        <v>97222</v>
      </c>
      <c r="J16" s="1354">
        <v>101470</v>
      </c>
      <c r="K16" s="257">
        <v>100613</v>
      </c>
      <c r="M16" s="222"/>
      <c r="N16" s="256">
        <v>-4.7530452487099417E-2</v>
      </c>
      <c r="O16" s="257">
        <v>-4062</v>
      </c>
      <c r="P16" s="258">
        <v>2.4238627010159774E-2</v>
      </c>
      <c r="Q16" s="257">
        <v>1973</v>
      </c>
      <c r="R16" s="258">
        <v>4.0433238977114705E-2</v>
      </c>
      <c r="S16" s="257">
        <v>3371</v>
      </c>
      <c r="T16" s="258">
        <v>5.9912615427181404E-2</v>
      </c>
      <c r="U16" s="257">
        <v>5197</v>
      </c>
      <c r="V16" s="258">
        <v>5.745051120295841E-2</v>
      </c>
      <c r="W16" s="257">
        <v>5282</v>
      </c>
      <c r="X16" s="258">
        <v>4.3693814157289568E-2</v>
      </c>
      <c r="Y16" s="257">
        <v>4248</v>
      </c>
      <c r="Z16" s="258">
        <v>3.2796813730522123E-2</v>
      </c>
      <c r="AA16" s="257">
        <v>3195</v>
      </c>
      <c r="AC16" s="224"/>
    </row>
    <row r="17" spans="2:31" x14ac:dyDescent="0.35">
      <c r="B17" s="303" t="s">
        <v>41</v>
      </c>
      <c r="C17" s="219"/>
      <c r="D17" s="253">
        <v>307817</v>
      </c>
      <c r="E17" s="254">
        <v>300021</v>
      </c>
      <c r="F17" s="254">
        <v>315907</v>
      </c>
      <c r="G17" s="254">
        <v>330438</v>
      </c>
      <c r="H17" s="254">
        <v>327571</v>
      </c>
      <c r="I17" s="254">
        <v>352224</v>
      </c>
      <c r="J17" s="1354">
        <v>376007</v>
      </c>
      <c r="K17" s="257">
        <v>379400</v>
      </c>
      <c r="L17" s="304"/>
      <c r="M17" s="219"/>
      <c r="N17" s="256">
        <v>-2.5326736340098188E-2</v>
      </c>
      <c r="O17" s="257">
        <v>-7796</v>
      </c>
      <c r="P17" s="258">
        <v>5.2949626859453147E-2</v>
      </c>
      <c r="Q17" s="257">
        <v>15886</v>
      </c>
      <c r="R17" s="258">
        <v>4.5997714517247212E-2</v>
      </c>
      <c r="S17" s="257">
        <v>14531</v>
      </c>
      <c r="T17" s="258">
        <v>-8.676362888045519E-3</v>
      </c>
      <c r="U17" s="257">
        <v>-2867</v>
      </c>
      <c r="V17" s="258">
        <v>7.5260019965137426E-2</v>
      </c>
      <c r="W17" s="257">
        <v>24653</v>
      </c>
      <c r="X17" s="258">
        <v>6.7522372126828323E-2</v>
      </c>
      <c r="Y17" s="257">
        <v>23783</v>
      </c>
      <c r="Z17" s="258">
        <v>6.8774543221422846E-2</v>
      </c>
      <c r="AA17" s="257">
        <v>24414</v>
      </c>
      <c r="AC17" s="224"/>
    </row>
    <row r="18" spans="2:31" x14ac:dyDescent="0.35">
      <c r="B18" s="303" t="s">
        <v>3</v>
      </c>
      <c r="C18" s="219"/>
      <c r="D18" s="253">
        <v>121696</v>
      </c>
      <c r="E18" s="254">
        <v>136159</v>
      </c>
      <c r="F18" s="254">
        <v>151649</v>
      </c>
      <c r="G18" s="254">
        <v>169110</v>
      </c>
      <c r="H18" s="254">
        <v>189030</v>
      </c>
      <c r="I18" s="254">
        <v>201299</v>
      </c>
      <c r="J18" s="1354">
        <v>219095</v>
      </c>
      <c r="K18" s="257">
        <v>219070</v>
      </c>
      <c r="M18" s="222"/>
      <c r="N18" s="256">
        <v>0.11884531948461752</v>
      </c>
      <c r="O18" s="257">
        <v>14463</v>
      </c>
      <c r="P18" s="258">
        <v>0.11376405525892519</v>
      </c>
      <c r="Q18" s="257">
        <v>15490</v>
      </c>
      <c r="R18" s="258">
        <v>0.11514088454259497</v>
      </c>
      <c r="S18" s="257">
        <v>17461</v>
      </c>
      <c r="T18" s="258">
        <v>0.11779315238602095</v>
      </c>
      <c r="U18" s="257">
        <v>19920</v>
      </c>
      <c r="V18" s="258">
        <v>6.4905041527799856E-2</v>
      </c>
      <c r="W18" s="257">
        <v>12269</v>
      </c>
      <c r="X18" s="258">
        <v>8.8405804301064483E-2</v>
      </c>
      <c r="Y18" s="257">
        <v>17796</v>
      </c>
      <c r="Z18" s="258">
        <v>7.0006886884149022E-2</v>
      </c>
      <c r="AA18" s="257">
        <v>14333</v>
      </c>
      <c r="AC18" s="224"/>
    </row>
    <row r="19" spans="2:31" x14ac:dyDescent="0.35">
      <c r="B19" s="303" t="s">
        <v>2</v>
      </c>
      <c r="C19" s="219"/>
      <c r="D19" s="253">
        <v>49654</v>
      </c>
      <c r="E19" s="254">
        <v>49281</v>
      </c>
      <c r="F19" s="254">
        <v>50941</v>
      </c>
      <c r="G19" s="254">
        <v>53876</v>
      </c>
      <c r="H19" s="254">
        <v>56464</v>
      </c>
      <c r="I19" s="254">
        <v>56727</v>
      </c>
      <c r="J19" s="1354">
        <v>58757</v>
      </c>
      <c r="K19" s="257">
        <v>58170</v>
      </c>
      <c r="M19" s="222"/>
      <c r="N19" s="256">
        <v>-7.5119829218189826E-3</v>
      </c>
      <c r="O19" s="257">
        <v>-373</v>
      </c>
      <c r="P19" s="258">
        <v>3.3684381404598174E-2</v>
      </c>
      <c r="Q19" s="257">
        <v>1660</v>
      </c>
      <c r="R19" s="258">
        <v>5.761567303350934E-2</v>
      </c>
      <c r="S19" s="257">
        <v>2935</v>
      </c>
      <c r="T19" s="258">
        <v>4.8036231346053837E-2</v>
      </c>
      <c r="U19" s="257">
        <v>2588</v>
      </c>
      <c r="V19" s="258">
        <v>4.6578350807593427E-3</v>
      </c>
      <c r="W19" s="257">
        <v>263</v>
      </c>
      <c r="X19" s="258">
        <v>3.5785428455585633E-2</v>
      </c>
      <c r="Y19" s="257">
        <v>2030</v>
      </c>
      <c r="Z19" s="258">
        <v>1.5502252016340146E-2</v>
      </c>
      <c r="AA19" s="257">
        <v>888</v>
      </c>
      <c r="AC19" s="224"/>
    </row>
    <row r="20" spans="2:31" x14ac:dyDescent="0.35">
      <c r="B20" s="303" t="s">
        <v>35</v>
      </c>
      <c r="C20" s="219"/>
      <c r="D20" s="253">
        <v>80292</v>
      </c>
      <c r="E20" s="254">
        <v>77049</v>
      </c>
      <c r="F20" s="254">
        <v>77553</v>
      </c>
      <c r="G20" s="254">
        <v>79015</v>
      </c>
      <c r="H20" s="254">
        <v>83386</v>
      </c>
      <c r="I20" s="254">
        <v>85199</v>
      </c>
      <c r="J20" s="1354">
        <v>100376</v>
      </c>
      <c r="K20" s="257">
        <v>98819</v>
      </c>
      <c r="M20" s="222"/>
      <c r="N20" s="256">
        <v>-4.0390076221790472E-2</v>
      </c>
      <c r="O20" s="257">
        <v>-3243</v>
      </c>
      <c r="P20" s="258">
        <v>6.5412919051512919E-3</v>
      </c>
      <c r="Q20" s="257">
        <v>504</v>
      </c>
      <c r="R20" s="258">
        <v>1.8851624050649329E-2</v>
      </c>
      <c r="S20" s="257">
        <v>1462</v>
      </c>
      <c r="T20" s="258">
        <v>5.5318610390432177E-2</v>
      </c>
      <c r="U20" s="257">
        <v>4371</v>
      </c>
      <c r="V20" s="258">
        <v>2.1742258892379906E-2</v>
      </c>
      <c r="W20" s="257">
        <v>1813</v>
      </c>
      <c r="X20" s="258">
        <v>0.17813589361377491</v>
      </c>
      <c r="Y20" s="257">
        <v>15177</v>
      </c>
      <c r="Z20" s="258">
        <v>0.15957521708519118</v>
      </c>
      <c r="AA20" s="257">
        <v>13599</v>
      </c>
      <c r="AC20" s="224"/>
    </row>
    <row r="21" spans="2:31" x14ac:dyDescent="0.35">
      <c r="B21" s="303" t="s">
        <v>42</v>
      </c>
      <c r="C21" s="219"/>
      <c r="D21" s="253">
        <v>227239</v>
      </c>
      <c r="E21" s="254">
        <v>216497</v>
      </c>
      <c r="F21" s="254">
        <v>215854</v>
      </c>
      <c r="G21" s="254">
        <v>224758</v>
      </c>
      <c r="H21" s="254">
        <v>237020</v>
      </c>
      <c r="I21" s="254">
        <v>256322</v>
      </c>
      <c r="J21" s="1354">
        <v>277650</v>
      </c>
      <c r="K21" s="257">
        <v>278703</v>
      </c>
      <c r="M21" s="222"/>
      <c r="N21" s="256">
        <v>-4.7271815137366335E-2</v>
      </c>
      <c r="O21" s="257">
        <v>-10742</v>
      </c>
      <c r="P21" s="258">
        <v>-2.9700180602963977E-3</v>
      </c>
      <c r="Q21" s="257">
        <v>-643</v>
      </c>
      <c r="R21" s="258">
        <v>4.1250104237123164E-2</v>
      </c>
      <c r="S21" s="257">
        <v>8904</v>
      </c>
      <c r="T21" s="258">
        <v>5.4556456277418341E-2</v>
      </c>
      <c r="U21" s="257">
        <v>12262</v>
      </c>
      <c r="V21" s="258">
        <v>8.1436165724411369E-2</v>
      </c>
      <c r="W21" s="257">
        <v>19302</v>
      </c>
      <c r="X21" s="258">
        <v>8.3207840138575628E-2</v>
      </c>
      <c r="Y21" s="257">
        <v>21328</v>
      </c>
      <c r="Z21" s="258">
        <v>6.31756834082291E-2</v>
      </c>
      <c r="AA21" s="257">
        <v>16561</v>
      </c>
      <c r="AC21" s="224"/>
    </row>
    <row r="22" spans="2:31" x14ac:dyDescent="0.35">
      <c r="B22" s="303" t="s">
        <v>43</v>
      </c>
      <c r="C22" s="219"/>
      <c r="D22" s="253">
        <v>46430</v>
      </c>
      <c r="E22" s="254">
        <v>45294</v>
      </c>
      <c r="F22" s="254">
        <v>47556</v>
      </c>
      <c r="G22" s="254">
        <v>50117</v>
      </c>
      <c r="H22" s="254">
        <v>54056</v>
      </c>
      <c r="I22" s="254">
        <v>59427</v>
      </c>
      <c r="J22" s="1354">
        <v>67138</v>
      </c>
      <c r="K22" s="257">
        <v>67471</v>
      </c>
      <c r="M22" s="222"/>
      <c r="N22" s="256">
        <v>-2.446693947878531E-2</v>
      </c>
      <c r="O22" s="257">
        <v>-1136</v>
      </c>
      <c r="P22" s="258">
        <v>4.994038945555701E-2</v>
      </c>
      <c r="Q22" s="257">
        <v>2262</v>
      </c>
      <c r="R22" s="258">
        <v>5.3852300445790258E-2</v>
      </c>
      <c r="S22" s="257">
        <v>2561</v>
      </c>
      <c r="T22" s="258">
        <v>7.8596085160723916E-2</v>
      </c>
      <c r="U22" s="257">
        <v>3939</v>
      </c>
      <c r="V22" s="258">
        <v>9.9359923042770415E-2</v>
      </c>
      <c r="W22" s="257">
        <v>5371</v>
      </c>
      <c r="X22" s="258">
        <v>0.12975583488986486</v>
      </c>
      <c r="Y22" s="257">
        <v>7711</v>
      </c>
      <c r="Z22" s="258">
        <v>0.12506044588217646</v>
      </c>
      <c r="AA22" s="257">
        <v>7500</v>
      </c>
      <c r="AC22" s="224"/>
    </row>
    <row r="23" spans="2:31" x14ac:dyDescent="0.35">
      <c r="B23" s="303" t="s">
        <v>44</v>
      </c>
      <c r="C23" s="219"/>
      <c r="D23" s="253">
        <v>18635</v>
      </c>
      <c r="E23" s="254">
        <v>19594</v>
      </c>
      <c r="F23" s="254">
        <v>20339</v>
      </c>
      <c r="G23" s="254">
        <v>21233</v>
      </c>
      <c r="H23" s="254">
        <v>22030</v>
      </c>
      <c r="I23" s="254">
        <v>21443</v>
      </c>
      <c r="J23" s="1354">
        <v>24116</v>
      </c>
      <c r="K23" s="257">
        <v>23828</v>
      </c>
      <c r="L23" s="304"/>
      <c r="M23" s="219"/>
      <c r="N23" s="256">
        <v>5.1462302119667402E-2</v>
      </c>
      <c r="O23" s="257">
        <v>959</v>
      </c>
      <c r="P23" s="258">
        <v>3.8021843421455648E-2</v>
      </c>
      <c r="Q23" s="257">
        <v>745</v>
      </c>
      <c r="R23" s="258">
        <v>4.3954963370863798E-2</v>
      </c>
      <c r="S23" s="257">
        <v>894</v>
      </c>
      <c r="T23" s="258">
        <v>3.7535911081806539E-2</v>
      </c>
      <c r="U23" s="257">
        <v>797</v>
      </c>
      <c r="V23" s="258">
        <v>-2.6645483431684047E-2</v>
      </c>
      <c r="W23" s="257">
        <v>-587</v>
      </c>
      <c r="X23" s="258">
        <v>0.12465606491628978</v>
      </c>
      <c r="Y23" s="257">
        <v>2673</v>
      </c>
      <c r="Z23" s="258">
        <v>0.14113308749580966</v>
      </c>
      <c r="AA23" s="257">
        <v>2947</v>
      </c>
      <c r="AC23" s="224"/>
    </row>
    <row r="24" spans="2:31" x14ac:dyDescent="0.35">
      <c r="B24" s="303" t="s">
        <v>45</v>
      </c>
      <c r="C24" s="219"/>
      <c r="D24" s="253">
        <v>105837</v>
      </c>
      <c r="E24" s="254">
        <v>105419</v>
      </c>
      <c r="F24" s="254">
        <v>106624</v>
      </c>
      <c r="G24" s="254">
        <v>108415</v>
      </c>
      <c r="H24" s="254">
        <v>113823</v>
      </c>
      <c r="I24" s="254">
        <v>117423</v>
      </c>
      <c r="J24" s="1354">
        <v>121567</v>
      </c>
      <c r="K24" s="257">
        <v>120518</v>
      </c>
      <c r="M24" s="222"/>
      <c r="N24" s="256">
        <v>-3.9494694671995401E-3</v>
      </c>
      <c r="O24" s="257">
        <v>-418</v>
      </c>
      <c r="P24" s="258">
        <v>1.1430577030705935E-2</v>
      </c>
      <c r="Q24" s="257">
        <v>1205</v>
      </c>
      <c r="R24" s="258">
        <v>1.6797343937575038E-2</v>
      </c>
      <c r="S24" s="257">
        <v>1791</v>
      </c>
      <c r="T24" s="258">
        <v>4.9882396347368907E-2</v>
      </c>
      <c r="U24" s="257">
        <v>5408</v>
      </c>
      <c r="V24" s="258">
        <v>3.1628054083972401E-2</v>
      </c>
      <c r="W24" s="257">
        <v>3600</v>
      </c>
      <c r="X24" s="258">
        <v>3.5291212113470083E-2</v>
      </c>
      <c r="Y24" s="257">
        <v>4144</v>
      </c>
      <c r="Z24" s="258">
        <v>2.3785657248678982E-2</v>
      </c>
      <c r="AA24" s="257">
        <v>2800</v>
      </c>
      <c r="AC24" s="224"/>
    </row>
    <row r="25" spans="2:31" x14ac:dyDescent="0.35">
      <c r="B25" s="303" t="s">
        <v>46</v>
      </c>
      <c r="C25" s="219"/>
      <c r="D25" s="253">
        <v>15370</v>
      </c>
      <c r="E25" s="254">
        <v>14678</v>
      </c>
      <c r="F25" s="254">
        <v>15446</v>
      </c>
      <c r="G25" s="254">
        <v>14352</v>
      </c>
      <c r="H25" s="254">
        <v>14615</v>
      </c>
      <c r="I25" s="254">
        <v>14692</v>
      </c>
      <c r="J25" s="1354">
        <v>14968</v>
      </c>
      <c r="K25" s="257">
        <v>15057</v>
      </c>
      <c r="M25" s="222"/>
      <c r="N25" s="256">
        <v>-4.5022771633051351E-2</v>
      </c>
      <c r="O25" s="257">
        <v>-692</v>
      </c>
      <c r="P25" s="258">
        <v>5.2323204796293821E-2</v>
      </c>
      <c r="Q25" s="257">
        <v>768</v>
      </c>
      <c r="R25" s="258">
        <v>-7.0827398679269682E-2</v>
      </c>
      <c r="S25" s="257">
        <v>-1094</v>
      </c>
      <c r="T25" s="258">
        <v>1.8324972129319939E-2</v>
      </c>
      <c r="U25" s="257">
        <v>263</v>
      </c>
      <c r="V25" s="258">
        <v>5.2685596989394679E-3</v>
      </c>
      <c r="W25" s="257">
        <v>77</v>
      </c>
      <c r="X25" s="258">
        <v>1.8785733732643584E-2</v>
      </c>
      <c r="Y25" s="257">
        <v>276</v>
      </c>
      <c r="Z25" s="258">
        <v>1.777747735568469E-2</v>
      </c>
      <c r="AA25" s="257">
        <v>263</v>
      </c>
      <c r="AC25" s="224"/>
    </row>
    <row r="26" spans="2:31" x14ac:dyDescent="0.35">
      <c r="B26" s="305" t="s">
        <v>1</v>
      </c>
      <c r="C26" s="219"/>
      <c r="D26" s="260">
        <v>4335</v>
      </c>
      <c r="E26" s="261">
        <v>4305</v>
      </c>
      <c r="F26" s="261">
        <v>4447</v>
      </c>
      <c r="G26" s="261">
        <v>4708</v>
      </c>
      <c r="H26" s="261">
        <v>5044</v>
      </c>
      <c r="I26" s="261">
        <v>5404</v>
      </c>
      <c r="J26" s="1355">
        <v>5775</v>
      </c>
      <c r="K26" s="265">
        <v>5754</v>
      </c>
      <c r="M26" s="222"/>
      <c r="N26" s="264">
        <v>-6.9204152249134898E-3</v>
      </c>
      <c r="O26" s="265">
        <v>-30</v>
      </c>
      <c r="P26" s="266">
        <v>3.2984901277584244E-2</v>
      </c>
      <c r="Q26" s="265">
        <v>142</v>
      </c>
      <c r="R26" s="266">
        <v>5.8691252529795346E-2</v>
      </c>
      <c r="S26" s="265">
        <v>261</v>
      </c>
      <c r="T26" s="266">
        <v>7.136788445199671E-2</v>
      </c>
      <c r="U26" s="265">
        <v>336</v>
      </c>
      <c r="V26" s="266">
        <v>7.1371927042030103E-2</v>
      </c>
      <c r="W26" s="265">
        <v>360</v>
      </c>
      <c r="X26" s="266">
        <v>6.8652849740932664E-2</v>
      </c>
      <c r="Y26" s="265">
        <v>371</v>
      </c>
      <c r="Z26" s="266">
        <v>5.5005500550054931E-2</v>
      </c>
      <c r="AA26" s="265">
        <v>300</v>
      </c>
      <c r="AC26" s="224"/>
      <c r="AD26" s="224"/>
      <c r="AE26" s="286"/>
    </row>
    <row r="27" spans="2:31" x14ac:dyDescent="0.35">
      <c r="B27" s="235" t="s">
        <v>0</v>
      </c>
      <c r="C27" s="219"/>
      <c r="D27" s="1222">
        <v>1735551</v>
      </c>
      <c r="E27" s="306">
        <v>1709394</v>
      </c>
      <c r="F27" s="307">
        <v>1768008</v>
      </c>
      <c r="G27" s="306">
        <v>1850208</v>
      </c>
      <c r="H27" s="307">
        <v>1944185</v>
      </c>
      <c r="I27" s="306">
        <v>2037769</v>
      </c>
      <c r="J27" s="306">
        <v>2217055</v>
      </c>
      <c r="K27" s="306">
        <f>SUM(K9:K26)</f>
        <v>2215628</v>
      </c>
      <c r="L27" s="308"/>
      <c r="M27" s="222"/>
      <c r="N27" s="240">
        <f>E27/D27-1</f>
        <v>-1.507129436127197E-2</v>
      </c>
      <c r="O27" s="241">
        <f>E27-D27</f>
        <v>-26157</v>
      </c>
      <c r="P27" s="242">
        <f>F27/E27-1</f>
        <v>3.4289344644944375E-2</v>
      </c>
      <c r="Q27" s="243">
        <f>F27-E27</f>
        <v>58614</v>
      </c>
      <c r="R27" s="242">
        <f t="shared" ref="R27" si="0">G27/F27-1</f>
        <v>4.6493002294107244E-2</v>
      </c>
      <c r="S27" s="237">
        <f t="shared" ref="S27" si="1">G27-F27</f>
        <v>82200</v>
      </c>
      <c r="T27" s="242">
        <f>H27/G27-1</f>
        <v>5.0792667635206401E-2</v>
      </c>
      <c r="U27" s="243">
        <f>H27-G27</f>
        <v>93977</v>
      </c>
      <c r="V27" s="309">
        <f>I27/H27-1</f>
        <v>4.8135336914953974E-2</v>
      </c>
      <c r="W27" s="237">
        <f>I27-H27</f>
        <v>93584</v>
      </c>
      <c r="X27" s="242">
        <v>8.798151311556901E-2</v>
      </c>
      <c r="Y27" s="243">
        <v>179286</v>
      </c>
      <c r="Z27" s="242">
        <v>7.6481917314640047E-2</v>
      </c>
      <c r="AA27" s="243">
        <f>SUM(AA9:AA26)</f>
        <v>157416</v>
      </c>
    </row>
    <row r="28" spans="2:31" x14ac:dyDescent="0.35">
      <c r="D28" s="296"/>
      <c r="F28" s="296"/>
      <c r="H28" s="296"/>
      <c r="I28" s="296"/>
      <c r="L28" s="296"/>
    </row>
  </sheetData>
  <mergeCells count="10">
    <mergeCell ref="Z6:AA6"/>
    <mergeCell ref="N5:AA5"/>
    <mergeCell ref="B3:X3"/>
    <mergeCell ref="D5:L6"/>
    <mergeCell ref="N6:O6"/>
    <mergeCell ref="P6:Q6"/>
    <mergeCell ref="X6:Y6"/>
    <mergeCell ref="R6:S6"/>
    <mergeCell ref="T6:U6"/>
    <mergeCell ref="V6:W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EVO_resol!D9:J9</xm:f>
              <xm:sqref>L9</xm:sqref>
            </x14:sparkline>
            <x14:sparkline>
              <xm:f>EVO_resol!D10:J10</xm:f>
              <xm:sqref>L10</xm:sqref>
            </x14:sparkline>
            <x14:sparkline>
              <xm:f>EVO_resol!D11:J11</xm:f>
              <xm:sqref>L11</xm:sqref>
            </x14:sparkline>
            <x14:sparkline>
              <xm:f>EVO_resol!D12:J12</xm:f>
              <xm:sqref>L12</xm:sqref>
            </x14:sparkline>
            <x14:sparkline>
              <xm:f>EVO_resol!D13:J13</xm:f>
              <xm:sqref>L13</xm:sqref>
            </x14:sparkline>
            <x14:sparkline>
              <xm:f>EVO_resol!D14:J14</xm:f>
              <xm:sqref>L14</xm:sqref>
            </x14:sparkline>
            <x14:sparkline>
              <xm:f>EVO_resol!D15:J15</xm:f>
              <xm:sqref>L15</xm:sqref>
            </x14:sparkline>
            <x14:sparkline>
              <xm:f>EVO_resol!D16:J16</xm:f>
              <xm:sqref>L16</xm:sqref>
            </x14:sparkline>
            <x14:sparkline>
              <xm:f>EVO_resol!D17:J17</xm:f>
              <xm:sqref>L17</xm:sqref>
            </x14:sparkline>
            <x14:sparkline>
              <xm:f>EVO_resol!D18:J18</xm:f>
              <xm:sqref>L18</xm:sqref>
            </x14:sparkline>
            <x14:sparkline>
              <xm:f>EVO_resol!D19:J19</xm:f>
              <xm:sqref>L19</xm:sqref>
            </x14:sparkline>
            <x14:sparkline>
              <xm:f>EVO_resol!D20:J20</xm:f>
              <xm:sqref>L20</xm:sqref>
            </x14:sparkline>
            <x14:sparkline>
              <xm:f>EVO_resol!D21:J21</xm:f>
              <xm:sqref>L21</xm:sqref>
            </x14:sparkline>
            <x14:sparkline>
              <xm:f>EVO_resol!D22:J22</xm:f>
              <xm:sqref>L22</xm:sqref>
            </x14:sparkline>
            <x14:sparkline>
              <xm:f>EVO_resol!D23:J23</xm:f>
              <xm:sqref>L23</xm:sqref>
            </x14:sparkline>
            <x14:sparkline>
              <xm:f>EVO_resol!D24:J24</xm:f>
              <xm:sqref>L24</xm:sqref>
            </x14:sparkline>
            <x14:sparkline>
              <xm:f>EVO_resol!D25:J25</xm:f>
              <xm:sqref>L25</xm:sqref>
            </x14:sparkline>
            <x14:sparkline>
              <xm:f>EVO_resol!D26:J26</xm:f>
              <xm:sqref>L26</xm:sqref>
            </x14:sparkline>
            <x14:sparkline>
              <xm:f>EVO_resol!D27:J27</xm:f>
              <xm:sqref>L27</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V37"/>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58</v>
      </c>
    </row>
    <row r="2" spans="1:22" s="343" customFormat="1" ht="49.5" customHeight="1" x14ac:dyDescent="0.35">
      <c r="B2" s="1453"/>
      <c r="C2" s="1453"/>
      <c r="D2" s="1453"/>
      <c r="E2" s="1453"/>
      <c r="F2" s="344"/>
      <c r="G2" s="1651"/>
      <c r="H2" s="1651"/>
      <c r="I2" s="1651"/>
      <c r="J2" s="1651"/>
      <c r="K2" s="1651"/>
      <c r="L2" s="1651"/>
      <c r="M2" s="1651"/>
      <c r="N2" s="1651"/>
      <c r="O2" s="1651"/>
      <c r="P2" s="1651"/>
      <c r="Q2" s="1651"/>
      <c r="R2" s="1651"/>
      <c r="T2" s="344"/>
    </row>
    <row r="3" spans="1:22" s="343" customFormat="1" ht="3" customHeight="1" x14ac:dyDescent="0.35">
      <c r="B3" s="344"/>
      <c r="C3" s="344"/>
      <c r="D3" s="344"/>
      <c r="E3" s="344"/>
      <c r="F3" s="344"/>
      <c r="L3" s="344"/>
      <c r="Q3" s="344"/>
      <c r="T3" s="344"/>
    </row>
    <row r="4" spans="1:22" s="345" customFormat="1" ht="15" customHeight="1" x14ac:dyDescent="0.25">
      <c r="B4" s="1480" t="s">
        <v>433</v>
      </c>
      <c r="C4" s="1480"/>
      <c r="D4" s="1480"/>
      <c r="E4" s="1480"/>
      <c r="F4" s="1480"/>
      <c r="G4" s="1480"/>
      <c r="H4" s="1480"/>
      <c r="I4" s="1480"/>
      <c r="J4" s="1480"/>
      <c r="K4" s="1480"/>
      <c r="L4" s="1480"/>
      <c r="M4" s="1480"/>
      <c r="N4" s="1480"/>
      <c r="O4" s="1480"/>
      <c r="P4" s="1480"/>
      <c r="Q4" s="1480"/>
      <c r="R4" s="1480"/>
      <c r="S4" s="1480"/>
      <c r="T4" s="1480"/>
      <c r="U4" s="924"/>
    </row>
    <row r="5" spans="1:22" s="345" customFormat="1" ht="15" customHeight="1" x14ac:dyDescent="0.25">
      <c r="B5" s="1481" t="str">
        <f>porsaad!$B$6</f>
        <v>Situación a 28 de febrero de 2026</v>
      </c>
      <c r="C5" s="1481"/>
      <c r="D5" s="1481"/>
      <c r="E5" s="1481"/>
      <c r="F5" s="1481"/>
      <c r="G5" s="1481"/>
      <c r="H5" s="1481"/>
      <c r="I5" s="1481"/>
      <c r="J5" s="1481"/>
      <c r="K5" s="1481"/>
      <c r="L5" s="1481"/>
      <c r="M5" s="1481"/>
      <c r="N5" s="1481"/>
      <c r="O5" s="1481"/>
      <c r="P5" s="1481"/>
      <c r="Q5" s="1481"/>
      <c r="R5" s="1481"/>
      <c r="S5" s="1481"/>
      <c r="T5" s="1481"/>
      <c r="U5" s="925"/>
      <c r="V5" s="875"/>
    </row>
    <row r="6" spans="1:22" s="345" customFormat="1" ht="4.5" customHeight="1" x14ac:dyDescent="0.25"/>
    <row r="7" spans="1:22" s="322" customFormat="1" ht="15" customHeight="1" x14ac:dyDescent="0.25">
      <c r="A7" s="316"/>
      <c r="B7" s="1652" t="s">
        <v>12</v>
      </c>
      <c r="C7" s="920"/>
      <c r="D7" s="1669" t="s">
        <v>76</v>
      </c>
      <c r="E7" s="1657"/>
      <c r="F7" s="920"/>
      <c r="G7" s="1671" t="s">
        <v>31</v>
      </c>
      <c r="H7" s="1672"/>
      <c r="I7" s="1672"/>
      <c r="J7" s="1673"/>
      <c r="K7" s="921"/>
      <c r="L7" s="1671" t="s">
        <v>49</v>
      </c>
      <c r="M7" s="1672"/>
      <c r="N7" s="1672"/>
      <c r="O7" s="1673"/>
      <c r="P7" s="921"/>
      <c r="Q7" s="1671" t="s">
        <v>50</v>
      </c>
      <c r="R7" s="1672"/>
      <c r="S7" s="1672"/>
      <c r="T7" s="1673"/>
    </row>
    <row r="8" spans="1:22" s="322" customFormat="1" ht="35.25" customHeight="1" x14ac:dyDescent="0.25">
      <c r="A8" s="316"/>
      <c r="B8" s="1653"/>
      <c r="C8" s="920"/>
      <c r="D8" s="1670"/>
      <c r="E8" s="1660"/>
      <c r="F8" s="920"/>
      <c r="G8" s="1674" t="s">
        <v>69</v>
      </c>
      <c r="H8" s="1675"/>
      <c r="I8" s="1676" t="s">
        <v>286</v>
      </c>
      <c r="J8" s="1677"/>
      <c r="K8" s="957"/>
      <c r="L8" s="1678" t="s">
        <v>69</v>
      </c>
      <c r="M8" s="1679"/>
      <c r="N8" s="1676" t="s">
        <v>286</v>
      </c>
      <c r="O8" s="1677"/>
      <c r="P8" s="957"/>
      <c r="Q8" s="1678" t="s">
        <v>69</v>
      </c>
      <c r="R8" s="1679"/>
      <c r="S8" s="1676" t="s">
        <v>286</v>
      </c>
      <c r="T8" s="1677"/>
    </row>
    <row r="9" spans="1:22" s="322" customFormat="1" ht="29.25" customHeight="1" x14ac:dyDescent="0.25">
      <c r="A9" s="316"/>
      <c r="B9" s="1654"/>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28518</v>
      </c>
      <c r="E11" s="928">
        <f>D11/D$29*100</f>
        <v>15.594002559083103</v>
      </c>
      <c r="F11" s="930"/>
      <c r="G11" s="927">
        <v>13154</v>
      </c>
      <c r="H11" s="928">
        <v>46.125254225401505</v>
      </c>
      <c r="I11" s="927">
        <v>13100</v>
      </c>
      <c r="J11" s="928">
        <v>99.589478485631744</v>
      </c>
      <c r="K11" s="930"/>
      <c r="L11" s="927">
        <v>15279</v>
      </c>
      <c r="M11" s="928">
        <v>53.57668840732169</v>
      </c>
      <c r="N11" s="927">
        <v>15136</v>
      </c>
      <c r="O11" s="928">
        <v>99.064074874010075</v>
      </c>
      <c r="P11" s="930"/>
      <c r="Q11" s="927">
        <v>85</v>
      </c>
      <c r="R11" s="928">
        <v>0.29805736727680765</v>
      </c>
      <c r="S11" s="927">
        <v>83</v>
      </c>
      <c r="T11" s="928">
        <f>IFERROR(S11/Q11*100,"-")</f>
        <v>97.647058823529406</v>
      </c>
    </row>
    <row r="12" spans="1:22" s="331" customFormat="1" ht="18" customHeight="1" x14ac:dyDescent="0.25">
      <c r="A12" s="330"/>
      <c r="B12" s="931" t="s">
        <v>7</v>
      </c>
      <c r="C12" s="930"/>
      <c r="D12" s="932">
        <f t="shared" ref="D12:D28" si="0">G12+L12+Q12</f>
        <v>4110</v>
      </c>
      <c r="E12" s="933">
        <f t="shared" ref="E12:E29" si="1">D12/D$29*100</f>
        <v>2.2473999059482277</v>
      </c>
      <c r="F12" s="930"/>
      <c r="G12" s="932">
        <v>2846</v>
      </c>
      <c r="H12" s="933">
        <v>69.245742092457419</v>
      </c>
      <c r="I12" s="932">
        <v>871</v>
      </c>
      <c r="J12" s="933">
        <v>30.604356992269853</v>
      </c>
      <c r="K12" s="930"/>
      <c r="L12" s="932">
        <v>1168</v>
      </c>
      <c r="M12" s="933">
        <v>28.418491484184916</v>
      </c>
      <c r="N12" s="932">
        <v>459</v>
      </c>
      <c r="O12" s="933">
        <v>39.297945205479451</v>
      </c>
      <c r="P12" s="930"/>
      <c r="Q12" s="932">
        <v>96</v>
      </c>
      <c r="R12" s="933">
        <v>2.335766423357664</v>
      </c>
      <c r="S12" s="932">
        <v>52</v>
      </c>
      <c r="T12" s="933">
        <f t="shared" ref="T12:T28" si="2">IFERROR(S12/Q12*100,"-")</f>
        <v>54.166666666666664</v>
      </c>
    </row>
    <row r="13" spans="1:22" s="331" customFormat="1" ht="18" customHeight="1" x14ac:dyDescent="0.25">
      <c r="A13" s="330"/>
      <c r="B13" s="931" t="s">
        <v>37</v>
      </c>
      <c r="C13" s="930"/>
      <c r="D13" s="932">
        <f t="shared" si="0"/>
        <v>3963</v>
      </c>
      <c r="E13" s="933">
        <f t="shared" si="1"/>
        <v>2.1670184494581086</v>
      </c>
      <c r="F13" s="930"/>
      <c r="G13" s="932">
        <v>1799</v>
      </c>
      <c r="H13" s="933">
        <v>45.394902851375221</v>
      </c>
      <c r="I13" s="932">
        <v>161</v>
      </c>
      <c r="J13" s="933">
        <v>8.9494163424124515</v>
      </c>
      <c r="K13" s="930"/>
      <c r="L13" s="932">
        <v>1899</v>
      </c>
      <c r="M13" s="933">
        <v>47.918243754731265</v>
      </c>
      <c r="N13" s="932">
        <v>131</v>
      </c>
      <c r="O13" s="933">
        <v>6.8983675618746716</v>
      </c>
      <c r="P13" s="930"/>
      <c r="Q13" s="932">
        <v>265</v>
      </c>
      <c r="R13" s="933">
        <v>6.6868533938935144</v>
      </c>
      <c r="S13" s="932">
        <v>22</v>
      </c>
      <c r="T13" s="933">
        <f t="shared" si="2"/>
        <v>8.3018867924528301</v>
      </c>
    </row>
    <row r="14" spans="1:22" s="331" customFormat="1" ht="18" customHeight="1" x14ac:dyDescent="0.25">
      <c r="A14" s="330"/>
      <c r="B14" s="931" t="s">
        <v>38</v>
      </c>
      <c r="C14" s="930"/>
      <c r="D14" s="932">
        <f t="shared" si="0"/>
        <v>3068</v>
      </c>
      <c r="E14" s="933">
        <f t="shared" si="1"/>
        <v>1.6776211463379958</v>
      </c>
      <c r="F14" s="930"/>
      <c r="G14" s="932">
        <v>2191</v>
      </c>
      <c r="H14" s="933">
        <v>71.414602346805736</v>
      </c>
      <c r="I14" s="932">
        <v>2118</v>
      </c>
      <c r="J14" s="933">
        <v>96.66818804198995</v>
      </c>
      <c r="K14" s="930"/>
      <c r="L14" s="932">
        <v>874</v>
      </c>
      <c r="M14" s="933">
        <v>28.487614080834422</v>
      </c>
      <c r="N14" s="932">
        <v>756</v>
      </c>
      <c r="O14" s="933">
        <v>86.498855835240278</v>
      </c>
      <c r="P14" s="930"/>
      <c r="Q14" s="932">
        <v>3</v>
      </c>
      <c r="R14" s="933">
        <v>9.7783572359843557E-2</v>
      </c>
      <c r="S14" s="932">
        <v>3</v>
      </c>
      <c r="T14" s="933">
        <f t="shared" si="2"/>
        <v>100</v>
      </c>
    </row>
    <row r="15" spans="1:22" s="331" customFormat="1" ht="18" customHeight="1" x14ac:dyDescent="0.25">
      <c r="A15" s="330"/>
      <c r="B15" s="931" t="s">
        <v>6</v>
      </c>
      <c r="C15" s="930"/>
      <c r="D15" s="932">
        <f t="shared" si="0"/>
        <v>5590</v>
      </c>
      <c r="E15" s="933">
        <f t="shared" si="1"/>
        <v>3.0566825971412639</v>
      </c>
      <c r="F15" s="930"/>
      <c r="G15" s="932">
        <v>3491</v>
      </c>
      <c r="H15" s="933">
        <v>62.450805008944542</v>
      </c>
      <c r="I15" s="932">
        <v>3313</v>
      </c>
      <c r="J15" s="933">
        <v>94.901174448582069</v>
      </c>
      <c r="K15" s="930"/>
      <c r="L15" s="932">
        <v>1971</v>
      </c>
      <c r="M15" s="933">
        <v>35.259391771019679</v>
      </c>
      <c r="N15" s="932">
        <v>1824</v>
      </c>
      <c r="O15" s="933">
        <v>92.541856925418557</v>
      </c>
      <c r="P15" s="930"/>
      <c r="Q15" s="932">
        <v>128</v>
      </c>
      <c r="R15" s="933">
        <v>2.2898032200357781</v>
      </c>
      <c r="S15" s="932">
        <v>110</v>
      </c>
      <c r="T15" s="933">
        <f t="shared" si="2"/>
        <v>85.9375</v>
      </c>
    </row>
    <row r="16" spans="1:22" s="331" customFormat="1" ht="18" customHeight="1" x14ac:dyDescent="0.25">
      <c r="A16" s="330"/>
      <c r="B16" s="931" t="s">
        <v>5</v>
      </c>
      <c r="C16" s="930"/>
      <c r="D16" s="932">
        <f t="shared" si="0"/>
        <v>4253</v>
      </c>
      <c r="E16" s="933">
        <f t="shared" si="1"/>
        <v>2.325594111921609</v>
      </c>
      <c r="F16" s="930"/>
      <c r="G16" s="932">
        <v>1657</v>
      </c>
      <c r="H16" s="933">
        <v>38.960733599811896</v>
      </c>
      <c r="I16" s="932">
        <v>14</v>
      </c>
      <c r="J16" s="933">
        <v>0.84490042245021124</v>
      </c>
      <c r="K16" s="930"/>
      <c r="L16" s="932">
        <v>2551</v>
      </c>
      <c r="M16" s="933">
        <v>59.981189748412888</v>
      </c>
      <c r="N16" s="932">
        <v>23</v>
      </c>
      <c r="O16" s="933">
        <v>0.90160721285770296</v>
      </c>
      <c r="P16" s="930"/>
      <c r="Q16" s="932">
        <v>45</v>
      </c>
      <c r="R16" s="933">
        <v>1.0580766517752174</v>
      </c>
      <c r="S16" s="932">
        <v>0</v>
      </c>
      <c r="T16" s="933">
        <f t="shared" si="2"/>
        <v>0</v>
      </c>
    </row>
    <row r="17" spans="1:20" s="331" customFormat="1" ht="18" customHeight="1" x14ac:dyDescent="0.25">
      <c r="A17" s="330"/>
      <c r="B17" s="931" t="s">
        <v>4</v>
      </c>
      <c r="C17" s="930"/>
      <c r="D17" s="932">
        <f t="shared" si="0"/>
        <v>8983</v>
      </c>
      <c r="E17" s="933">
        <f t="shared" si="1"/>
        <v>4.9120178479642167</v>
      </c>
      <c r="F17" s="930"/>
      <c r="G17" s="932">
        <v>5466</v>
      </c>
      <c r="H17" s="933">
        <v>60.848268952465766</v>
      </c>
      <c r="I17" s="932">
        <v>343</v>
      </c>
      <c r="J17" s="933">
        <v>6.2751555067691189</v>
      </c>
      <c r="K17" s="930"/>
      <c r="L17" s="932">
        <v>3513</v>
      </c>
      <c r="M17" s="933">
        <v>39.107202493599019</v>
      </c>
      <c r="N17" s="932">
        <v>77</v>
      </c>
      <c r="O17" s="933">
        <v>2.1918588101337888</v>
      </c>
      <c r="P17" s="930"/>
      <c r="Q17" s="932">
        <v>4</v>
      </c>
      <c r="R17" s="933">
        <v>4.4528553935210956E-2</v>
      </c>
      <c r="S17" s="932">
        <v>1</v>
      </c>
      <c r="T17" s="933">
        <f t="shared" si="2"/>
        <v>25</v>
      </c>
    </row>
    <row r="18" spans="1:20" s="331" customFormat="1" ht="18" customHeight="1" x14ac:dyDescent="0.25">
      <c r="A18" s="330"/>
      <c r="B18" s="931" t="s">
        <v>40</v>
      </c>
      <c r="C18" s="930"/>
      <c r="D18" s="932">
        <f t="shared" si="0"/>
        <v>12703</v>
      </c>
      <c r="E18" s="933">
        <f t="shared" si="1"/>
        <v>6.9461608285304957</v>
      </c>
      <c r="F18" s="930"/>
      <c r="G18" s="932">
        <v>7576</v>
      </c>
      <c r="H18" s="933">
        <v>59.639455246792096</v>
      </c>
      <c r="I18" s="932">
        <v>7362</v>
      </c>
      <c r="J18" s="933">
        <v>97.175290390707502</v>
      </c>
      <c r="K18" s="930"/>
      <c r="L18" s="932">
        <v>3506</v>
      </c>
      <c r="M18" s="933">
        <v>27.599779579626858</v>
      </c>
      <c r="N18" s="932">
        <v>3170</v>
      </c>
      <c r="O18" s="933">
        <v>90.416428978893322</v>
      </c>
      <c r="P18" s="930"/>
      <c r="Q18" s="932">
        <v>1621</v>
      </c>
      <c r="R18" s="933">
        <v>12.760765173581042</v>
      </c>
      <c r="S18" s="932">
        <v>1335</v>
      </c>
      <c r="T18" s="933">
        <f t="shared" si="2"/>
        <v>82.356570018507085</v>
      </c>
    </row>
    <row r="19" spans="1:20" s="331" customFormat="1" ht="18" customHeight="1" x14ac:dyDescent="0.25">
      <c r="A19" s="330"/>
      <c r="B19" s="931" t="s">
        <v>41</v>
      </c>
      <c r="C19" s="930"/>
      <c r="D19" s="932">
        <f t="shared" si="0"/>
        <v>38333</v>
      </c>
      <c r="E19" s="933">
        <f t="shared" si="1"/>
        <v>20.960968514528812</v>
      </c>
      <c r="F19" s="930"/>
      <c r="G19" s="932">
        <v>14321</v>
      </c>
      <c r="H19" s="933">
        <v>37.359455299611298</v>
      </c>
      <c r="I19" s="932">
        <v>13750</v>
      </c>
      <c r="J19" s="933">
        <v>96.012848264785973</v>
      </c>
      <c r="K19" s="930"/>
      <c r="L19" s="932">
        <v>20821</v>
      </c>
      <c r="M19" s="933">
        <v>54.31612448803903</v>
      </c>
      <c r="N19" s="932">
        <v>19361</v>
      </c>
      <c r="O19" s="933">
        <v>92.987848806493446</v>
      </c>
      <c r="P19" s="930"/>
      <c r="Q19" s="932">
        <v>3191</v>
      </c>
      <c r="R19" s="933">
        <v>8.3244202123496738</v>
      </c>
      <c r="S19" s="932">
        <v>3165</v>
      </c>
      <c r="T19" s="933">
        <f t="shared" si="2"/>
        <v>99.185208398621114</v>
      </c>
    </row>
    <row r="20" spans="1:20" s="331" customFormat="1" ht="18" customHeight="1" x14ac:dyDescent="0.25">
      <c r="A20" s="330"/>
      <c r="B20" s="931" t="s">
        <v>3</v>
      </c>
      <c r="C20" s="930"/>
      <c r="D20" s="932">
        <f t="shared" si="0"/>
        <v>13070</v>
      </c>
      <c r="E20" s="933">
        <f t="shared" si="1"/>
        <v>7.1468410634412018</v>
      </c>
      <c r="F20" s="930"/>
      <c r="G20" s="932">
        <v>5970</v>
      </c>
      <c r="H20" s="933">
        <v>45.677123182861514</v>
      </c>
      <c r="I20" s="932">
        <v>5719</v>
      </c>
      <c r="J20" s="933">
        <v>95.795644891122279</v>
      </c>
      <c r="K20" s="930"/>
      <c r="L20" s="932">
        <v>6244</v>
      </c>
      <c r="M20" s="933">
        <v>47.773527161438409</v>
      </c>
      <c r="N20" s="932">
        <v>5815</v>
      </c>
      <c r="O20" s="933">
        <v>93.129404228058931</v>
      </c>
      <c r="P20" s="930"/>
      <c r="Q20" s="932">
        <v>856</v>
      </c>
      <c r="R20" s="933">
        <v>6.5493496557000768</v>
      </c>
      <c r="S20" s="932">
        <v>519</v>
      </c>
      <c r="T20" s="933">
        <f t="shared" si="2"/>
        <v>60.63084112149533</v>
      </c>
    </row>
    <row r="21" spans="1:20" s="331" customFormat="1" ht="18" customHeight="1" x14ac:dyDescent="0.25">
      <c r="A21" s="330"/>
      <c r="B21" s="931" t="s">
        <v>2</v>
      </c>
      <c r="C21" s="930"/>
      <c r="D21" s="932">
        <f t="shared" si="0"/>
        <v>5099</v>
      </c>
      <c r="E21" s="933">
        <f t="shared" si="1"/>
        <v>2.7881975962116821</v>
      </c>
      <c r="F21" s="930"/>
      <c r="G21" s="932">
        <v>3299</v>
      </c>
      <c r="H21" s="933">
        <v>64.698960580505982</v>
      </c>
      <c r="I21" s="932">
        <v>3233</v>
      </c>
      <c r="J21" s="933">
        <v>97.999393755683542</v>
      </c>
      <c r="K21" s="930"/>
      <c r="L21" s="932">
        <v>1755</v>
      </c>
      <c r="M21" s="933">
        <v>34.41851343400667</v>
      </c>
      <c r="N21" s="932">
        <v>1733</v>
      </c>
      <c r="O21" s="933">
        <v>98.746438746438741</v>
      </c>
      <c r="P21" s="930"/>
      <c r="Q21" s="932">
        <v>45</v>
      </c>
      <c r="R21" s="933">
        <v>0.8825259854873504</v>
      </c>
      <c r="S21" s="932">
        <v>45</v>
      </c>
      <c r="T21" s="933">
        <f t="shared" si="2"/>
        <v>100</v>
      </c>
    </row>
    <row r="22" spans="1:20" s="331" customFormat="1" ht="18" customHeight="1" x14ac:dyDescent="0.25">
      <c r="A22" s="330"/>
      <c r="B22" s="931" t="s">
        <v>35</v>
      </c>
      <c r="C22" s="930"/>
      <c r="D22" s="932">
        <f t="shared" si="0"/>
        <v>7174</v>
      </c>
      <c r="E22" s="933">
        <f t="shared" si="1"/>
        <v>3.9228338017694853</v>
      </c>
      <c r="F22" s="930"/>
      <c r="G22" s="932">
        <v>3819</v>
      </c>
      <c r="H22" s="933">
        <v>53.233900195149154</v>
      </c>
      <c r="I22" s="932">
        <v>3639</v>
      </c>
      <c r="J22" s="933">
        <v>95.286724273369998</v>
      </c>
      <c r="K22" s="930"/>
      <c r="L22" s="932">
        <v>2733</v>
      </c>
      <c r="M22" s="933">
        <v>38.095901867856149</v>
      </c>
      <c r="N22" s="932">
        <v>2656</v>
      </c>
      <c r="O22" s="933">
        <v>97.182583241858765</v>
      </c>
      <c r="P22" s="930"/>
      <c r="Q22" s="932">
        <v>622</v>
      </c>
      <c r="R22" s="933">
        <v>8.6701979369947022</v>
      </c>
      <c r="S22" s="932">
        <v>583</v>
      </c>
      <c r="T22" s="933">
        <f t="shared" si="2"/>
        <v>93.729903536977488</v>
      </c>
    </row>
    <row r="23" spans="1:20" s="331" customFormat="1" ht="18" customHeight="1" x14ac:dyDescent="0.25">
      <c r="A23" s="330"/>
      <c r="B23" s="931" t="s">
        <v>42</v>
      </c>
      <c r="C23" s="930"/>
      <c r="D23" s="932">
        <f t="shared" si="0"/>
        <v>24427</v>
      </c>
      <c r="E23" s="933">
        <f t="shared" si="1"/>
        <v>13.356992093089382</v>
      </c>
      <c r="F23" s="930"/>
      <c r="G23" s="932">
        <v>15493</v>
      </c>
      <c r="H23" s="933">
        <v>63.425717443812182</v>
      </c>
      <c r="I23" s="932">
        <v>12663</v>
      </c>
      <c r="J23" s="933">
        <v>81.733686180855869</v>
      </c>
      <c r="K23" s="930"/>
      <c r="L23" s="932">
        <v>7783</v>
      </c>
      <c r="M23" s="933">
        <v>31.862283538707171</v>
      </c>
      <c r="N23" s="932">
        <v>6923</v>
      </c>
      <c r="O23" s="933">
        <v>88.950276243093924</v>
      </c>
      <c r="P23" s="930"/>
      <c r="Q23" s="932">
        <v>1151</v>
      </c>
      <c r="R23" s="933">
        <v>4.7119990174806565</v>
      </c>
      <c r="S23" s="932">
        <v>1136</v>
      </c>
      <c r="T23" s="933">
        <f t="shared" si="2"/>
        <v>98.696785403996529</v>
      </c>
    </row>
    <row r="24" spans="1:20" s="331" customFormat="1" ht="18" customHeight="1" x14ac:dyDescent="0.25">
      <c r="A24" s="330">
        <v>47094</v>
      </c>
      <c r="B24" s="931" t="s">
        <v>43</v>
      </c>
      <c r="C24" s="930"/>
      <c r="D24" s="932">
        <f t="shared" si="0"/>
        <v>5341</v>
      </c>
      <c r="E24" s="933">
        <f t="shared" si="1"/>
        <v>2.9205262524743274</v>
      </c>
      <c r="F24" s="930"/>
      <c r="G24" s="932">
        <v>2810</v>
      </c>
      <c r="H24" s="933">
        <v>52.611870436247898</v>
      </c>
      <c r="I24" s="932">
        <v>2800</v>
      </c>
      <c r="J24" s="933">
        <v>99.644128113879006</v>
      </c>
      <c r="K24" s="930"/>
      <c r="L24" s="932">
        <v>2511</v>
      </c>
      <c r="M24" s="933">
        <v>47.013667852462085</v>
      </c>
      <c r="N24" s="932">
        <v>2504</v>
      </c>
      <c r="O24" s="933">
        <v>99.721226602947027</v>
      </c>
      <c r="P24" s="930"/>
      <c r="Q24" s="932">
        <v>20</v>
      </c>
      <c r="R24" s="933">
        <v>0.37446171129002059</v>
      </c>
      <c r="S24" s="932">
        <v>19</v>
      </c>
      <c r="T24" s="933">
        <f t="shared" si="2"/>
        <v>95</v>
      </c>
    </row>
    <row r="25" spans="1:20" s="331" customFormat="1" ht="18" customHeight="1" x14ac:dyDescent="0.25">
      <c r="B25" s="931" t="s">
        <v>44</v>
      </c>
      <c r="C25" s="930"/>
      <c r="D25" s="932">
        <f t="shared" si="0"/>
        <v>2742</v>
      </c>
      <c r="E25" s="933">
        <f t="shared" si="1"/>
        <v>1.4993602292238541</v>
      </c>
      <c r="F25" s="930"/>
      <c r="G25" s="932">
        <v>1009</v>
      </c>
      <c r="H25" s="933">
        <v>36.797957695113055</v>
      </c>
      <c r="I25" s="932">
        <v>1004</v>
      </c>
      <c r="J25" s="933">
        <v>99.504459861248762</v>
      </c>
      <c r="K25" s="930"/>
      <c r="L25" s="932">
        <v>1658</v>
      </c>
      <c r="M25" s="933">
        <v>60.466812545587167</v>
      </c>
      <c r="N25" s="932">
        <v>1647</v>
      </c>
      <c r="O25" s="933">
        <v>99.336550060313627</v>
      </c>
      <c r="P25" s="930"/>
      <c r="Q25" s="932">
        <v>75</v>
      </c>
      <c r="R25" s="933">
        <v>2.7352297592997812</v>
      </c>
      <c r="S25" s="932">
        <v>75</v>
      </c>
      <c r="T25" s="933">
        <f t="shared" si="2"/>
        <v>100</v>
      </c>
    </row>
    <row r="26" spans="1:20" s="331" customFormat="1" ht="18" customHeight="1" x14ac:dyDescent="0.25">
      <c r="B26" s="931" t="s">
        <v>45</v>
      </c>
      <c r="C26" s="930"/>
      <c r="D26" s="932">
        <f t="shared" si="0"/>
        <v>13156</v>
      </c>
      <c r="E26" s="933">
        <f t="shared" si="1"/>
        <v>7.193866949551067</v>
      </c>
      <c r="F26" s="930"/>
      <c r="G26" s="932">
        <v>5738</v>
      </c>
      <c r="H26" s="933">
        <v>43.615080571602313</v>
      </c>
      <c r="I26" s="932">
        <v>4492</v>
      </c>
      <c r="J26" s="933">
        <v>78.285116765423496</v>
      </c>
      <c r="K26" s="930"/>
      <c r="L26" s="932">
        <v>4961</v>
      </c>
      <c r="M26" s="933">
        <v>37.709030100334452</v>
      </c>
      <c r="N26" s="932">
        <v>3735</v>
      </c>
      <c r="O26" s="933">
        <v>75.287240475710533</v>
      </c>
      <c r="P26" s="930"/>
      <c r="Q26" s="932">
        <v>2457</v>
      </c>
      <c r="R26" s="933">
        <v>18.675889328063242</v>
      </c>
      <c r="S26" s="932">
        <v>1726</v>
      </c>
      <c r="T26" s="933">
        <f t="shared" si="2"/>
        <v>70.248270248270245</v>
      </c>
    </row>
    <row r="27" spans="1:20" s="331" customFormat="1" ht="18" customHeight="1" x14ac:dyDescent="0.25">
      <c r="B27" s="931" t="s">
        <v>46</v>
      </c>
      <c r="C27" s="930"/>
      <c r="D27" s="932">
        <f t="shared" si="0"/>
        <v>2142</v>
      </c>
      <c r="E27" s="933">
        <f t="shared" si="1"/>
        <v>1.171272651713164</v>
      </c>
      <c r="F27" s="930"/>
      <c r="G27" s="932">
        <v>704</v>
      </c>
      <c r="H27" s="933">
        <v>32.866479925303452</v>
      </c>
      <c r="I27" s="932">
        <v>504</v>
      </c>
      <c r="J27" s="933">
        <v>71.590909090909093</v>
      </c>
      <c r="K27" s="930"/>
      <c r="L27" s="932">
        <v>1319</v>
      </c>
      <c r="M27" s="933">
        <v>61.577964519140991</v>
      </c>
      <c r="N27" s="932">
        <v>996</v>
      </c>
      <c r="O27" s="933">
        <v>75.511751326762706</v>
      </c>
      <c r="P27" s="930"/>
      <c r="Q27" s="932">
        <v>119</v>
      </c>
      <c r="R27" s="933">
        <v>5.5555555555555554</v>
      </c>
      <c r="S27" s="932">
        <v>93</v>
      </c>
      <c r="T27" s="933">
        <f t="shared" si="2"/>
        <v>78.151260504201687</v>
      </c>
    </row>
    <row r="28" spans="1:20" s="331" customFormat="1" ht="18" customHeight="1" x14ac:dyDescent="0.25">
      <c r="B28" s="953" t="s">
        <v>1</v>
      </c>
      <c r="C28" s="930"/>
      <c r="D28" s="954">
        <f t="shared" si="0"/>
        <v>206</v>
      </c>
      <c r="E28" s="955">
        <f t="shared" si="1"/>
        <v>0.11264340161200362</v>
      </c>
      <c r="F28" s="930"/>
      <c r="G28" s="954">
        <v>93</v>
      </c>
      <c r="H28" s="955">
        <v>45.145631067961169</v>
      </c>
      <c r="I28" s="954">
        <v>91</v>
      </c>
      <c r="J28" s="955">
        <v>97.849462365591393</v>
      </c>
      <c r="K28" s="930"/>
      <c r="L28" s="954">
        <v>113</v>
      </c>
      <c r="M28" s="955">
        <v>54.854368932038831</v>
      </c>
      <c r="N28" s="954">
        <v>111</v>
      </c>
      <c r="O28" s="955">
        <v>98.230088495575217</v>
      </c>
      <c r="P28" s="930"/>
      <c r="Q28" s="954">
        <v>0</v>
      </c>
      <c r="R28" s="955">
        <v>0</v>
      </c>
      <c r="S28" s="954">
        <v>0</v>
      </c>
      <c r="T28" s="955" t="str">
        <f t="shared" si="2"/>
        <v>-</v>
      </c>
    </row>
    <row r="29" spans="1:20" s="319" customFormat="1" ht="18" customHeight="1" x14ac:dyDescent="0.25">
      <c r="B29" s="1284" t="s">
        <v>0</v>
      </c>
      <c r="C29" s="1277"/>
      <c r="D29" s="1285">
        <f>SUM(D11:D28)</f>
        <v>182878</v>
      </c>
      <c r="E29" s="1286">
        <f t="shared" si="1"/>
        <v>100</v>
      </c>
      <c r="F29" s="1277"/>
      <c r="G29" s="1285">
        <f>SUM(G11:G28)</f>
        <v>91436</v>
      </c>
      <c r="H29" s="1286">
        <f t="shared" ref="H29" si="3">G29/$D29*100</f>
        <v>49.998359562112448</v>
      </c>
      <c r="I29" s="1285">
        <f>SUM(I11:I28)</f>
        <v>75177</v>
      </c>
      <c r="J29" s="1286">
        <f>I29/G29*100</f>
        <v>82.218163524213665</v>
      </c>
      <c r="K29" s="1277"/>
      <c r="L29" s="1285">
        <f>SUM(L11:L28)</f>
        <v>80659</v>
      </c>
      <c r="M29" s="1286">
        <f t="shared" ref="M29" si="4">L29/$D29*100</f>
        <v>44.105359857391271</v>
      </c>
      <c r="N29" s="1285">
        <f>SUM(N11:N28)</f>
        <v>67057</v>
      </c>
      <c r="O29" s="1286">
        <f>N29/L29*100</f>
        <v>83.136413791393394</v>
      </c>
      <c r="P29" s="1277"/>
      <c r="Q29" s="1285">
        <f>SUM(Q11:Q28)</f>
        <v>10783</v>
      </c>
      <c r="R29" s="1286">
        <f t="shared" ref="R29" si="5">Q29/$D29*100</f>
        <v>5.8962805804962874</v>
      </c>
      <c r="S29" s="1285">
        <f>SUM(S11:S28)</f>
        <v>8967</v>
      </c>
      <c r="T29" s="1286">
        <f>S29/Q29*100</f>
        <v>83.1586756932208</v>
      </c>
    </row>
    <row r="30" spans="1:20" s="328" customFormat="1" ht="6.75" customHeight="1" x14ac:dyDescent="0.25">
      <c r="B30" s="1667"/>
      <c r="C30" s="1667"/>
      <c r="D30" s="1667"/>
      <c r="E30" s="1667"/>
      <c r="F30" s="779"/>
    </row>
    <row r="31" spans="1:20" x14ac:dyDescent="0.35">
      <c r="B31" s="1668"/>
      <c r="C31" s="1668"/>
      <c r="D31" s="1668"/>
      <c r="E31" s="1668"/>
      <c r="F31" s="1668"/>
      <c r="G31" s="1668"/>
      <c r="H31" s="1668"/>
      <c r="I31" s="1668"/>
      <c r="J31" s="1668"/>
      <c r="K31" s="1668"/>
      <c r="L31" s="1668"/>
      <c r="M31" s="1668"/>
      <c r="N31" s="1668"/>
      <c r="O31" s="1668"/>
      <c r="P31" s="1668"/>
      <c r="Q31" s="1668"/>
      <c r="R31" s="1668"/>
    </row>
    <row r="32" spans="1:20" x14ac:dyDescent="0.35">
      <c r="G32" s="935"/>
      <c r="L32" s="935"/>
    </row>
    <row r="33" spans="2:22" x14ac:dyDescent="0.35">
      <c r="B33" s="1400"/>
      <c r="C33" s="567"/>
      <c r="D33" s="567"/>
      <c r="E33" s="567"/>
      <c r="F33" s="567"/>
      <c r="G33" s="567"/>
      <c r="H33" s="567"/>
      <c r="I33" s="567"/>
      <c r="J33" s="567"/>
      <c r="K33" s="567"/>
      <c r="L33" s="1400"/>
      <c r="M33" s="567"/>
      <c r="N33" s="567"/>
      <c r="O33" s="567"/>
      <c r="P33" s="567"/>
      <c r="Q33" s="567"/>
      <c r="R33" s="567"/>
      <c r="S33" s="567"/>
      <c r="T33" s="1399"/>
      <c r="U33" s="1399"/>
      <c r="V33" s="1399"/>
    </row>
    <row r="34" spans="2:22" s="567" customFormat="1" x14ac:dyDescent="0.35">
      <c r="B34" s="567" t="s">
        <v>39</v>
      </c>
      <c r="G34" s="567" t="e">
        <f>GETPIVOTDATA("ID PRESTACION
COUNT",#REF!,"
CCAA",$B34,"
Tipo Prestación",$B$1,"Grado Resuelto",G$7)</f>
        <v>#REF!</v>
      </c>
      <c r="K34" s="567" t="e">
        <f>GETPIVOTDATA("ID PRESTACION
COUNT",#REF!,"
CCAA",$B34,"
Tipo Prestación",$B$1,"Grado Resuelto",K$7)</f>
        <v>#REF!</v>
      </c>
      <c r="L34" s="567" t="e">
        <f>GETPIVOTDATA("ID PRESTACION
COUNT",#REF!,"
CCAA",$B34,"
Tipo Prestación",$B$1,"Grado Resuelto",L$7)</f>
        <v>#REF!</v>
      </c>
      <c r="P34" s="567" t="e">
        <f>GETPIVOTDATA("ID PRESTACION
COUNT",#REF!,"
CCAA",$B34,"
Tipo Prestación",$B$1,"Grado Resuelto",P$7)</f>
        <v>#REF!</v>
      </c>
      <c r="Q34" s="567" t="e">
        <f>GETPIVOTDATA("ID PRESTACION
COUNT",#REF!,"
CCAA",$B34,"
Tipo Prestación",$B$1,"Grado Resuelto",Q$7)</f>
        <v>#REF!</v>
      </c>
      <c r="T34" s="1399"/>
      <c r="U34" s="1399"/>
      <c r="V34" s="1399"/>
    </row>
    <row r="35" spans="2:22" s="567" customFormat="1" x14ac:dyDescent="0.35">
      <c r="B35" s="567" t="s">
        <v>47</v>
      </c>
      <c r="G35" s="567" t="e">
        <f>GETPIVOTDATA("ID PRESTACION
COUNT",#REF!,"
CCAA",$B35,"
Tipo Prestación",$B$1,"Grado Resuelto",G$7)</f>
        <v>#REF!</v>
      </c>
      <c r="K35" s="567" t="e">
        <f>GETPIVOTDATA("ID PRESTACION
COUNT",#REF!,"
CCAA",$B35,"
Tipo Prestación",$B$1,"Grado Resuelto",K$7)</f>
        <v>#REF!</v>
      </c>
      <c r="L35" s="567" t="e">
        <f>GETPIVOTDATA("ID PRESTACION
COUNT",#REF!,"
CCAA",$B35,"
Tipo Prestación",$B$1,"Grado Resuelto",L$7)</f>
        <v>#REF!</v>
      </c>
      <c r="P35" s="567" t="e">
        <f>GETPIVOTDATA("ID PRESTACION
COUNT",#REF!,"
CCAA",$B35,"
Tipo Prestación",$B$1,"Grado Resuelto",P$7)</f>
        <v>#REF!</v>
      </c>
      <c r="Q35" s="567" t="e">
        <f>GETPIVOTDATA("ID PRESTACION
COUNT",#REF!,"
CCAA",$B35,"
Tipo Prestación",$B$1,"Grado Resuelto",Q$7)</f>
        <v>#REF!</v>
      </c>
      <c r="T35" s="1399"/>
      <c r="U35" s="1399"/>
      <c r="V35" s="1399"/>
    </row>
    <row r="36" spans="2:22" s="567" customFormat="1" x14ac:dyDescent="0.35">
      <c r="B36" s="1399"/>
      <c r="C36" s="1399"/>
      <c r="D36" s="1399"/>
      <c r="E36" s="1399"/>
      <c r="F36" s="1399"/>
      <c r="G36" s="1399"/>
      <c r="H36" s="1399"/>
      <c r="I36" s="1399"/>
      <c r="J36" s="1399"/>
      <c r="K36" s="1399"/>
      <c r="L36" s="1399"/>
      <c r="M36" s="1399"/>
      <c r="N36" s="1399"/>
      <c r="O36" s="1399"/>
      <c r="P36" s="1399"/>
      <c r="Q36" s="1399"/>
      <c r="R36" s="1399"/>
      <c r="S36" s="1399"/>
      <c r="T36" s="1399"/>
      <c r="U36" s="1399"/>
      <c r="V36" s="1399"/>
    </row>
    <row r="37" spans="2:22" s="567" customFormat="1" x14ac:dyDescent="0.35">
      <c r="B37" s="1399"/>
      <c r="C37" s="1399"/>
      <c r="D37" s="1399"/>
      <c r="E37" s="1399"/>
      <c r="F37" s="1399"/>
      <c r="G37" s="1399"/>
      <c r="H37" s="1399"/>
      <c r="I37" s="1399"/>
      <c r="J37" s="1399"/>
      <c r="K37" s="1399"/>
      <c r="L37" s="1399"/>
      <c r="M37" s="1399"/>
      <c r="N37" s="1399"/>
      <c r="O37" s="1399"/>
      <c r="P37" s="1399"/>
      <c r="Q37" s="1399"/>
      <c r="R37" s="1399"/>
      <c r="S37" s="1399"/>
      <c r="T37" s="1399"/>
      <c r="U37" s="1399"/>
      <c r="V37" s="1399"/>
    </row>
  </sheetData>
  <mergeCells count="17">
    <mergeCell ref="S8:T8"/>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67</v>
      </c>
    </row>
    <row r="2" spans="1:22" s="343" customFormat="1" ht="49.5" customHeight="1" x14ac:dyDescent="0.35">
      <c r="B2" s="1453"/>
      <c r="C2" s="1453"/>
      <c r="D2" s="1453"/>
      <c r="E2" s="1453"/>
      <c r="F2" s="344"/>
      <c r="G2" s="1651"/>
      <c r="H2" s="1651"/>
      <c r="I2" s="1651"/>
      <c r="J2" s="1651"/>
      <c r="K2" s="1651"/>
      <c r="L2" s="1651"/>
      <c r="M2" s="1651"/>
      <c r="N2" s="1651"/>
      <c r="O2" s="1651"/>
      <c r="P2" s="1651"/>
      <c r="Q2" s="1651"/>
      <c r="R2" s="1651"/>
      <c r="T2" s="344"/>
    </row>
    <row r="3" spans="1:22" s="343" customFormat="1" ht="3" customHeight="1" x14ac:dyDescent="0.35">
      <c r="B3" s="344"/>
      <c r="C3" s="344"/>
      <c r="D3" s="344"/>
      <c r="E3" s="344"/>
      <c r="F3" s="344"/>
      <c r="L3" s="344"/>
      <c r="Q3" s="344"/>
      <c r="T3" s="344"/>
    </row>
    <row r="4" spans="1:22" s="345" customFormat="1" ht="15" customHeight="1" x14ac:dyDescent="0.25">
      <c r="B4" s="1480" t="s">
        <v>432</v>
      </c>
      <c r="C4" s="1480"/>
      <c r="D4" s="1480"/>
      <c r="E4" s="1480"/>
      <c r="F4" s="1480"/>
      <c r="G4" s="1480"/>
      <c r="H4" s="1480"/>
      <c r="I4" s="1480"/>
      <c r="J4" s="1480"/>
      <c r="K4" s="1480"/>
      <c r="L4" s="1480"/>
      <c r="M4" s="1480"/>
      <c r="N4" s="1480"/>
      <c r="O4" s="1480"/>
      <c r="P4" s="1480"/>
      <c r="Q4" s="1480"/>
      <c r="R4" s="1480"/>
      <c r="S4" s="1480"/>
      <c r="T4" s="1480"/>
      <c r="U4" s="924"/>
    </row>
    <row r="5" spans="1:22" s="345" customFormat="1" ht="15" customHeight="1" x14ac:dyDescent="0.25">
      <c r="B5" s="1481" t="str">
        <f>porsaad!$B$6</f>
        <v>Situación a 28 de febrero de 2026</v>
      </c>
      <c r="C5" s="1481"/>
      <c r="D5" s="1481"/>
      <c r="E5" s="1481"/>
      <c r="F5" s="1481"/>
      <c r="G5" s="1481"/>
      <c r="H5" s="1481"/>
      <c r="I5" s="1481"/>
      <c r="J5" s="1481"/>
      <c r="K5" s="1481"/>
      <c r="L5" s="1481"/>
      <c r="M5" s="1481"/>
      <c r="N5" s="1481"/>
      <c r="O5" s="1481"/>
      <c r="P5" s="1481"/>
      <c r="Q5" s="1481"/>
      <c r="R5" s="1481"/>
      <c r="S5" s="1481"/>
      <c r="T5" s="1481"/>
      <c r="U5" s="925"/>
      <c r="V5" s="875"/>
    </row>
    <row r="6" spans="1:22" s="345" customFormat="1" ht="4.5" customHeight="1" x14ac:dyDescent="0.25"/>
    <row r="7" spans="1:22" s="322" customFormat="1" ht="15" customHeight="1" x14ac:dyDescent="0.25">
      <c r="A7" s="316"/>
      <c r="B7" s="1652" t="s">
        <v>12</v>
      </c>
      <c r="C7" s="920"/>
      <c r="D7" s="1669" t="s">
        <v>77</v>
      </c>
      <c r="E7" s="1657"/>
      <c r="F7" s="920"/>
      <c r="G7" s="1671" t="s">
        <v>31</v>
      </c>
      <c r="H7" s="1672"/>
      <c r="I7" s="1672"/>
      <c r="J7" s="1673"/>
      <c r="K7" s="921"/>
      <c r="L7" s="1671" t="s">
        <v>49</v>
      </c>
      <c r="M7" s="1672"/>
      <c r="N7" s="1672"/>
      <c r="O7" s="1673"/>
      <c r="P7" s="921"/>
      <c r="Q7" s="1671" t="s">
        <v>50</v>
      </c>
      <c r="R7" s="1672"/>
      <c r="S7" s="1672"/>
      <c r="T7" s="1673"/>
    </row>
    <row r="8" spans="1:22" s="322" customFormat="1" ht="35.25" customHeight="1" x14ac:dyDescent="0.25">
      <c r="A8" s="316"/>
      <c r="B8" s="1653"/>
      <c r="C8" s="920"/>
      <c r="D8" s="1670"/>
      <c r="E8" s="1660"/>
      <c r="F8" s="920"/>
      <c r="G8" s="1674" t="s">
        <v>69</v>
      </c>
      <c r="H8" s="1675"/>
      <c r="I8" s="1676" t="s">
        <v>286</v>
      </c>
      <c r="J8" s="1677"/>
      <c r="K8" s="957"/>
      <c r="L8" s="1678" t="s">
        <v>69</v>
      </c>
      <c r="M8" s="1679"/>
      <c r="N8" s="1676" t="s">
        <v>286</v>
      </c>
      <c r="O8" s="1677"/>
      <c r="P8" s="957"/>
      <c r="Q8" s="1678" t="s">
        <v>69</v>
      </c>
      <c r="R8" s="1679"/>
      <c r="S8" s="1676" t="s">
        <v>286</v>
      </c>
      <c r="T8" s="1677"/>
    </row>
    <row r="9" spans="1:22" s="322" customFormat="1" ht="29.25" customHeight="1" x14ac:dyDescent="0.25">
      <c r="A9" s="316"/>
      <c r="B9" s="1654"/>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3963</v>
      </c>
      <c r="E11" s="928">
        <f>D11/D$29*100</f>
        <v>1.6594573997227957</v>
      </c>
      <c r="F11" s="930"/>
      <c r="G11" s="927">
        <v>1964</v>
      </c>
      <c r="H11" s="928">
        <v>49.558415341912692</v>
      </c>
      <c r="I11" s="927">
        <v>1890</v>
      </c>
      <c r="J11" s="928">
        <v>96.232179226069249</v>
      </c>
      <c r="K11" s="930"/>
      <c r="L11" s="927">
        <v>1893</v>
      </c>
      <c r="M11" s="928">
        <v>47.766843300529906</v>
      </c>
      <c r="N11" s="927">
        <v>1789</v>
      </c>
      <c r="O11" s="928">
        <v>94.506075013206541</v>
      </c>
      <c r="P11" s="930"/>
      <c r="Q11" s="927">
        <v>106</v>
      </c>
      <c r="R11" s="928">
        <v>2.6747413575574064</v>
      </c>
      <c r="S11" s="927">
        <v>47</v>
      </c>
      <c r="T11" s="928">
        <f>IFERROR(S11/Q11*100,"-")</f>
        <v>44.339622641509436</v>
      </c>
    </row>
    <row r="12" spans="1:22" s="331" customFormat="1" ht="18" customHeight="1" x14ac:dyDescent="0.25">
      <c r="A12" s="330"/>
      <c r="B12" s="931" t="s">
        <v>7</v>
      </c>
      <c r="C12" s="930"/>
      <c r="D12" s="932">
        <f t="shared" ref="D12:D28" si="0">G12+L12+Q12</f>
        <v>10565</v>
      </c>
      <c r="E12" s="933">
        <f t="shared" ref="E12:E29" si="1">D12/D$29*100</f>
        <v>4.423963519573892</v>
      </c>
      <c r="F12" s="930"/>
      <c r="G12" s="932">
        <v>4573</v>
      </c>
      <c r="H12" s="933">
        <v>43.284429720776146</v>
      </c>
      <c r="I12" s="932">
        <v>4466</v>
      </c>
      <c r="J12" s="933">
        <v>97.660179313361027</v>
      </c>
      <c r="K12" s="930"/>
      <c r="L12" s="932">
        <v>4103</v>
      </c>
      <c r="M12" s="933">
        <v>38.835778513961195</v>
      </c>
      <c r="N12" s="932">
        <v>3978</v>
      </c>
      <c r="O12" s="933">
        <v>96.953448696076038</v>
      </c>
      <c r="P12" s="930"/>
      <c r="Q12" s="932">
        <v>1889</v>
      </c>
      <c r="R12" s="933">
        <v>17.879791765262659</v>
      </c>
      <c r="S12" s="932">
        <v>1812</v>
      </c>
      <c r="T12" s="933">
        <f t="shared" ref="T12:T28" si="2">IFERROR(S12/Q12*100,"-")</f>
        <v>95.923769190047651</v>
      </c>
    </row>
    <row r="13" spans="1:22" s="331" customFormat="1" ht="18" customHeight="1" x14ac:dyDescent="0.25">
      <c r="A13" s="330"/>
      <c r="B13" s="931" t="s">
        <v>37</v>
      </c>
      <c r="C13" s="930"/>
      <c r="D13" s="932">
        <f t="shared" si="0"/>
        <v>5016</v>
      </c>
      <c r="E13" s="933">
        <f t="shared" si="1"/>
        <v>2.1003881698232507</v>
      </c>
      <c r="F13" s="930"/>
      <c r="G13" s="932">
        <v>1521</v>
      </c>
      <c r="H13" s="933">
        <v>30.322966507177036</v>
      </c>
      <c r="I13" s="932">
        <v>1446</v>
      </c>
      <c r="J13" s="933">
        <v>95.069033530571986</v>
      </c>
      <c r="K13" s="930"/>
      <c r="L13" s="932">
        <v>1857</v>
      </c>
      <c r="M13" s="933">
        <v>37.02153110047847</v>
      </c>
      <c r="N13" s="932">
        <v>1664</v>
      </c>
      <c r="O13" s="933">
        <v>89.606892837910607</v>
      </c>
      <c r="P13" s="930"/>
      <c r="Q13" s="932">
        <v>1638</v>
      </c>
      <c r="R13" s="933">
        <v>32.655502392344502</v>
      </c>
      <c r="S13" s="932">
        <v>1313</v>
      </c>
      <c r="T13" s="933">
        <f t="shared" si="2"/>
        <v>80.158730158730165</v>
      </c>
    </row>
    <row r="14" spans="1:22" s="331" customFormat="1" ht="18" customHeight="1" x14ac:dyDescent="0.25">
      <c r="A14" s="330"/>
      <c r="B14" s="931" t="s">
        <v>38</v>
      </c>
      <c r="C14" s="930"/>
      <c r="D14" s="932">
        <f t="shared" si="0"/>
        <v>824</v>
      </c>
      <c r="E14" s="933">
        <f t="shared" si="1"/>
        <v>0.34503984288962491</v>
      </c>
      <c r="F14" s="930"/>
      <c r="G14" s="932">
        <v>412</v>
      </c>
      <c r="H14" s="933">
        <v>50</v>
      </c>
      <c r="I14" s="932">
        <v>348</v>
      </c>
      <c r="J14" s="933">
        <v>84.466019417475721</v>
      </c>
      <c r="K14" s="930"/>
      <c r="L14" s="932">
        <v>363</v>
      </c>
      <c r="M14" s="933">
        <v>44.053398058252426</v>
      </c>
      <c r="N14" s="932">
        <v>305</v>
      </c>
      <c r="O14" s="933">
        <v>84.022038567493112</v>
      </c>
      <c r="P14" s="930"/>
      <c r="Q14" s="932">
        <v>49</v>
      </c>
      <c r="R14" s="933">
        <v>5.9466019417475726</v>
      </c>
      <c r="S14" s="932">
        <v>7</v>
      </c>
      <c r="T14" s="933">
        <f t="shared" si="2"/>
        <v>14.285714285714285</v>
      </c>
    </row>
    <row r="15" spans="1:22" s="331" customFormat="1" ht="18" customHeight="1" x14ac:dyDescent="0.25">
      <c r="A15" s="330"/>
      <c r="B15" s="931" t="s">
        <v>6</v>
      </c>
      <c r="C15" s="930"/>
      <c r="D15" s="932">
        <f t="shared" si="0"/>
        <v>31366</v>
      </c>
      <c r="E15" s="933">
        <f t="shared" si="1"/>
        <v>13.134125864169874</v>
      </c>
      <c r="F15" s="930"/>
      <c r="G15" s="932">
        <v>9501</v>
      </c>
      <c r="H15" s="933">
        <v>30.290760696295351</v>
      </c>
      <c r="I15" s="932">
        <v>7063</v>
      </c>
      <c r="J15" s="933">
        <v>74.339543205978316</v>
      </c>
      <c r="K15" s="930"/>
      <c r="L15" s="932">
        <v>11157</v>
      </c>
      <c r="M15" s="933">
        <v>35.57036281323726</v>
      </c>
      <c r="N15" s="932">
        <v>8175</v>
      </c>
      <c r="O15" s="933">
        <v>73.272385049744557</v>
      </c>
      <c r="P15" s="930"/>
      <c r="Q15" s="932">
        <v>10708</v>
      </c>
      <c r="R15" s="933">
        <v>34.138876490467382</v>
      </c>
      <c r="S15" s="932">
        <v>8226</v>
      </c>
      <c r="T15" s="933">
        <f t="shared" si="2"/>
        <v>76.82106836010459</v>
      </c>
    </row>
    <row r="16" spans="1:22" s="331" customFormat="1" ht="18" customHeight="1" x14ac:dyDescent="0.25">
      <c r="A16" s="330"/>
      <c r="B16" s="931" t="s">
        <v>5</v>
      </c>
      <c r="C16" s="930"/>
      <c r="D16" s="932">
        <f t="shared" si="0"/>
        <v>573</v>
      </c>
      <c r="E16" s="933">
        <f t="shared" si="1"/>
        <v>0.23993668686378045</v>
      </c>
      <c r="F16" s="930"/>
      <c r="G16" s="932">
        <v>249</v>
      </c>
      <c r="H16" s="933">
        <v>43.455497382198956</v>
      </c>
      <c r="I16" s="932">
        <v>223</v>
      </c>
      <c r="J16" s="933">
        <v>89.558232931726906</v>
      </c>
      <c r="K16" s="930"/>
      <c r="L16" s="932">
        <v>310</v>
      </c>
      <c r="M16" s="933">
        <v>54.10122164048866</v>
      </c>
      <c r="N16" s="932">
        <v>279</v>
      </c>
      <c r="O16" s="933">
        <v>90</v>
      </c>
      <c r="P16" s="930"/>
      <c r="Q16" s="932">
        <v>14</v>
      </c>
      <c r="R16" s="933">
        <v>2.4432809773123907</v>
      </c>
      <c r="S16" s="932">
        <v>3</v>
      </c>
      <c r="T16" s="933">
        <f t="shared" si="2"/>
        <v>21.428571428571427</v>
      </c>
    </row>
    <row r="17" spans="1:20" s="331" customFormat="1" ht="18" customHeight="1" x14ac:dyDescent="0.25">
      <c r="A17" s="330"/>
      <c r="B17" s="931" t="s">
        <v>4</v>
      </c>
      <c r="C17" s="930"/>
      <c r="D17" s="932">
        <f t="shared" si="0"/>
        <v>46180</v>
      </c>
      <c r="E17" s="933">
        <f t="shared" si="1"/>
        <v>19.337305758061746</v>
      </c>
      <c r="F17" s="930"/>
      <c r="G17" s="932">
        <v>15560</v>
      </c>
      <c r="H17" s="933">
        <v>33.694239930705933</v>
      </c>
      <c r="I17" s="932">
        <v>13227</v>
      </c>
      <c r="J17" s="933">
        <v>85.006426735218511</v>
      </c>
      <c r="K17" s="930"/>
      <c r="L17" s="932">
        <v>15473</v>
      </c>
      <c r="M17" s="933">
        <v>33.50584668687744</v>
      </c>
      <c r="N17" s="932">
        <v>12481</v>
      </c>
      <c r="O17" s="933">
        <v>80.663090544820008</v>
      </c>
      <c r="P17" s="930"/>
      <c r="Q17" s="932">
        <v>15147</v>
      </c>
      <c r="R17" s="933">
        <v>32.799913382416626</v>
      </c>
      <c r="S17" s="932">
        <v>10437</v>
      </c>
      <c r="T17" s="933">
        <f t="shared" si="2"/>
        <v>68.904733610615963</v>
      </c>
    </row>
    <row r="18" spans="1:20" s="331" customFormat="1" ht="18" customHeight="1" x14ac:dyDescent="0.25">
      <c r="A18" s="330"/>
      <c r="B18" s="931" t="s">
        <v>40</v>
      </c>
      <c r="C18" s="930"/>
      <c r="D18" s="932">
        <f t="shared" si="0"/>
        <v>12582</v>
      </c>
      <c r="E18" s="933">
        <f t="shared" si="1"/>
        <v>5.2685574068413361</v>
      </c>
      <c r="F18" s="930"/>
      <c r="G18" s="932">
        <v>4319</v>
      </c>
      <c r="H18" s="933">
        <v>34.326816086472739</v>
      </c>
      <c r="I18" s="932">
        <v>3668</v>
      </c>
      <c r="J18" s="933">
        <v>84.927066450567253</v>
      </c>
      <c r="K18" s="930"/>
      <c r="L18" s="932">
        <v>4668</v>
      </c>
      <c r="M18" s="933">
        <v>37.100619933237958</v>
      </c>
      <c r="N18" s="932">
        <v>3829</v>
      </c>
      <c r="O18" s="933">
        <v>82.026563838903172</v>
      </c>
      <c r="P18" s="930"/>
      <c r="Q18" s="932">
        <v>3595</v>
      </c>
      <c r="R18" s="933">
        <v>28.572563980289299</v>
      </c>
      <c r="S18" s="932">
        <v>2649</v>
      </c>
      <c r="T18" s="933">
        <f t="shared" si="2"/>
        <v>73.685674547983311</v>
      </c>
    </row>
    <row r="19" spans="1:20" s="331" customFormat="1" ht="18" customHeight="1" x14ac:dyDescent="0.25">
      <c r="A19" s="330"/>
      <c r="B19" s="931" t="s">
        <v>41</v>
      </c>
      <c r="C19" s="930"/>
      <c r="D19" s="932">
        <f t="shared" si="0"/>
        <v>22665</v>
      </c>
      <c r="E19" s="933">
        <f t="shared" si="1"/>
        <v>9.4906893678317346</v>
      </c>
      <c r="F19" s="930"/>
      <c r="G19" s="932">
        <v>6562</v>
      </c>
      <c r="H19" s="933">
        <v>28.952128833002426</v>
      </c>
      <c r="I19" s="932">
        <v>6290</v>
      </c>
      <c r="J19" s="933">
        <v>95.854922279792746</v>
      </c>
      <c r="K19" s="930"/>
      <c r="L19" s="932">
        <v>11813</v>
      </c>
      <c r="M19" s="933">
        <v>52.120008824178242</v>
      </c>
      <c r="N19" s="932">
        <v>10935</v>
      </c>
      <c r="O19" s="933">
        <v>92.567510369931426</v>
      </c>
      <c r="P19" s="930"/>
      <c r="Q19" s="932">
        <v>4290</v>
      </c>
      <c r="R19" s="933">
        <v>18.927862342819324</v>
      </c>
      <c r="S19" s="932">
        <v>3368</v>
      </c>
      <c r="T19" s="933">
        <f t="shared" si="2"/>
        <v>78.508158508158516</v>
      </c>
    </row>
    <row r="20" spans="1:20" s="331" customFormat="1" ht="18" customHeight="1" x14ac:dyDescent="0.25">
      <c r="A20" s="330"/>
      <c r="B20" s="931" t="s">
        <v>3</v>
      </c>
      <c r="C20" s="930"/>
      <c r="D20" s="932">
        <f t="shared" si="0"/>
        <v>27546</v>
      </c>
      <c r="E20" s="933">
        <f t="shared" si="1"/>
        <v>11.534547951744671</v>
      </c>
      <c r="F20" s="930"/>
      <c r="G20" s="932">
        <v>8066</v>
      </c>
      <c r="H20" s="933">
        <v>29.281928410658537</v>
      </c>
      <c r="I20" s="932">
        <v>4388</v>
      </c>
      <c r="J20" s="933">
        <v>54.401190181006697</v>
      </c>
      <c r="K20" s="930"/>
      <c r="L20" s="932">
        <v>10638</v>
      </c>
      <c r="M20" s="933">
        <v>38.619037246787194</v>
      </c>
      <c r="N20" s="932">
        <v>5616</v>
      </c>
      <c r="O20" s="933">
        <v>52.791878172588838</v>
      </c>
      <c r="P20" s="930"/>
      <c r="Q20" s="932">
        <v>8842</v>
      </c>
      <c r="R20" s="933">
        <v>32.099034342554269</v>
      </c>
      <c r="S20" s="932">
        <v>3816</v>
      </c>
      <c r="T20" s="933">
        <f t="shared" si="2"/>
        <v>43.15765663876951</v>
      </c>
    </row>
    <row r="21" spans="1:20" s="331" customFormat="1" ht="18" customHeight="1" x14ac:dyDescent="0.25">
      <c r="A21" s="330"/>
      <c r="B21" s="931" t="s">
        <v>2</v>
      </c>
      <c r="C21" s="930"/>
      <c r="D21" s="932">
        <f t="shared" si="0"/>
        <v>19397</v>
      </c>
      <c r="E21" s="933">
        <f t="shared" si="1"/>
        <v>8.1222546511287081</v>
      </c>
      <c r="F21" s="930"/>
      <c r="G21" s="932">
        <v>5812</v>
      </c>
      <c r="H21" s="933">
        <v>29.963396401505388</v>
      </c>
      <c r="I21" s="932">
        <v>4871</v>
      </c>
      <c r="J21" s="933">
        <v>83.809359944941491</v>
      </c>
      <c r="K21" s="930"/>
      <c r="L21" s="932">
        <v>6547</v>
      </c>
      <c r="M21" s="933">
        <v>33.752642161158938</v>
      </c>
      <c r="N21" s="932">
        <v>4886</v>
      </c>
      <c r="O21" s="933">
        <v>74.629601344127082</v>
      </c>
      <c r="P21" s="930"/>
      <c r="Q21" s="932">
        <v>7038</v>
      </c>
      <c r="R21" s="933">
        <v>36.28396143733567</v>
      </c>
      <c r="S21" s="932">
        <v>4530</v>
      </c>
      <c r="T21" s="933">
        <f t="shared" si="2"/>
        <v>64.364876385336743</v>
      </c>
    </row>
    <row r="22" spans="1:20" s="331" customFormat="1" ht="18" customHeight="1" x14ac:dyDescent="0.25">
      <c r="A22" s="330"/>
      <c r="B22" s="931" t="s">
        <v>35</v>
      </c>
      <c r="C22" s="930"/>
      <c r="D22" s="932">
        <f t="shared" si="0"/>
        <v>20442</v>
      </c>
      <c r="E22" s="933">
        <f t="shared" si="1"/>
        <v>8.5598355198418847</v>
      </c>
      <c r="F22" s="930"/>
      <c r="G22" s="932">
        <v>6805</v>
      </c>
      <c r="H22" s="933">
        <v>33.289306330104687</v>
      </c>
      <c r="I22" s="932">
        <v>5234</v>
      </c>
      <c r="J22" s="933">
        <v>76.914033798677437</v>
      </c>
      <c r="K22" s="930"/>
      <c r="L22" s="932">
        <v>6612</v>
      </c>
      <c r="M22" s="933">
        <v>32.345171705312595</v>
      </c>
      <c r="N22" s="932">
        <v>3871</v>
      </c>
      <c r="O22" s="933">
        <v>58.545069570477914</v>
      </c>
      <c r="P22" s="930"/>
      <c r="Q22" s="932">
        <v>7025</v>
      </c>
      <c r="R22" s="933">
        <v>34.365521964582726</v>
      </c>
      <c r="S22" s="932">
        <v>3404</v>
      </c>
      <c r="T22" s="933">
        <f t="shared" si="2"/>
        <v>48.455516014234874</v>
      </c>
    </row>
    <row r="23" spans="1:20" s="331" customFormat="1" ht="18" customHeight="1" x14ac:dyDescent="0.25">
      <c r="A23" s="330"/>
      <c r="B23" s="931" t="s">
        <v>42</v>
      </c>
      <c r="C23" s="930"/>
      <c r="D23" s="932">
        <f t="shared" si="0"/>
        <v>30360</v>
      </c>
      <c r="E23" s="933">
        <f t="shared" si="1"/>
        <v>12.712875764719675</v>
      </c>
      <c r="F23" s="930"/>
      <c r="G23" s="932">
        <v>13700</v>
      </c>
      <c r="H23" s="933">
        <v>45.125164690382078</v>
      </c>
      <c r="I23" s="932">
        <v>11041</v>
      </c>
      <c r="J23" s="933">
        <v>80.591240875912405</v>
      </c>
      <c r="K23" s="930"/>
      <c r="L23" s="932">
        <v>11321</v>
      </c>
      <c r="M23" s="933">
        <v>37.289196310935438</v>
      </c>
      <c r="N23" s="932">
        <v>8764</v>
      </c>
      <c r="O23" s="933">
        <v>77.413656037452526</v>
      </c>
      <c r="P23" s="930"/>
      <c r="Q23" s="932">
        <v>5339</v>
      </c>
      <c r="R23" s="933">
        <v>17.585638998682477</v>
      </c>
      <c r="S23" s="932">
        <v>3654</v>
      </c>
      <c r="T23" s="933">
        <f t="shared" si="2"/>
        <v>68.439782730848478</v>
      </c>
    </row>
    <row r="24" spans="1:20" s="331" customFormat="1" ht="18" customHeight="1" x14ac:dyDescent="0.25">
      <c r="A24" s="330">
        <v>47094</v>
      </c>
      <c r="B24" s="931" t="s">
        <v>43</v>
      </c>
      <c r="C24" s="930"/>
      <c r="D24" s="932">
        <f t="shared" si="0"/>
        <v>1883</v>
      </c>
      <c r="E24" s="933">
        <f t="shared" si="1"/>
        <v>0.78848303903053862</v>
      </c>
      <c r="F24" s="930"/>
      <c r="G24" s="932">
        <v>1069</v>
      </c>
      <c r="H24" s="933">
        <v>56.771109930961231</v>
      </c>
      <c r="I24" s="932">
        <v>1004</v>
      </c>
      <c r="J24" s="933">
        <v>93.919550982226383</v>
      </c>
      <c r="K24" s="930"/>
      <c r="L24" s="932">
        <v>585</v>
      </c>
      <c r="M24" s="933">
        <v>31.067445565586834</v>
      </c>
      <c r="N24" s="932">
        <v>499</v>
      </c>
      <c r="O24" s="933">
        <v>85.299145299145295</v>
      </c>
      <c r="P24" s="930"/>
      <c r="Q24" s="932">
        <v>229</v>
      </c>
      <c r="R24" s="933">
        <v>12.161444503451939</v>
      </c>
      <c r="S24" s="932">
        <v>158</v>
      </c>
      <c r="T24" s="933">
        <f t="shared" si="2"/>
        <v>68.995633187772938</v>
      </c>
    </row>
    <row r="25" spans="1:20" s="331" customFormat="1" ht="18" customHeight="1" x14ac:dyDescent="0.25">
      <c r="B25" s="931" t="s">
        <v>44</v>
      </c>
      <c r="C25" s="930"/>
      <c r="D25" s="932">
        <f t="shared" si="0"/>
        <v>3046</v>
      </c>
      <c r="E25" s="933">
        <f t="shared" si="1"/>
        <v>1.275474953206065</v>
      </c>
      <c r="F25" s="930"/>
      <c r="G25" s="932">
        <v>711</v>
      </c>
      <c r="H25" s="933">
        <v>23.342087984241626</v>
      </c>
      <c r="I25" s="932">
        <v>534</v>
      </c>
      <c r="J25" s="933">
        <v>75.105485232067508</v>
      </c>
      <c r="K25" s="930"/>
      <c r="L25" s="932">
        <v>1426</v>
      </c>
      <c r="M25" s="933">
        <v>46.815495732107678</v>
      </c>
      <c r="N25" s="932">
        <v>1032</v>
      </c>
      <c r="O25" s="933">
        <v>72.370266479663385</v>
      </c>
      <c r="P25" s="930"/>
      <c r="Q25" s="932">
        <v>909</v>
      </c>
      <c r="R25" s="933">
        <v>29.842416283650692</v>
      </c>
      <c r="S25" s="932">
        <v>480</v>
      </c>
      <c r="T25" s="933">
        <f t="shared" si="2"/>
        <v>52.805280528052798</v>
      </c>
    </row>
    <row r="26" spans="1:20" s="331" customFormat="1" ht="18" customHeight="1" x14ac:dyDescent="0.25">
      <c r="B26" s="931" t="s">
        <v>45</v>
      </c>
      <c r="C26" s="930"/>
      <c r="D26" s="932">
        <f t="shared" si="0"/>
        <v>1441</v>
      </c>
      <c r="E26" s="933">
        <f t="shared" si="1"/>
        <v>0.60340098738343395</v>
      </c>
      <c r="F26" s="930"/>
      <c r="G26" s="932">
        <v>689</v>
      </c>
      <c r="H26" s="933">
        <v>47.814018043025676</v>
      </c>
      <c r="I26" s="932">
        <v>514</v>
      </c>
      <c r="J26" s="933">
        <v>74.600870827285931</v>
      </c>
      <c r="K26" s="930"/>
      <c r="L26" s="932">
        <v>713</v>
      </c>
      <c r="M26" s="933">
        <v>49.479528105482309</v>
      </c>
      <c r="N26" s="932">
        <v>516</v>
      </c>
      <c r="O26" s="933">
        <v>72.370266479663385</v>
      </c>
      <c r="P26" s="930"/>
      <c r="Q26" s="932">
        <v>39</v>
      </c>
      <c r="R26" s="933">
        <v>2.7064538514920198</v>
      </c>
      <c r="S26" s="932">
        <v>25</v>
      </c>
      <c r="T26" s="933">
        <f t="shared" si="2"/>
        <v>64.102564102564102</v>
      </c>
    </row>
    <row r="27" spans="1:20" s="331" customFormat="1" ht="18" customHeight="1" x14ac:dyDescent="0.25">
      <c r="B27" s="931" t="s">
        <v>46</v>
      </c>
      <c r="C27" s="930"/>
      <c r="D27" s="932">
        <f t="shared" si="0"/>
        <v>958</v>
      </c>
      <c r="E27" s="933">
        <f t="shared" si="1"/>
        <v>0.40115069112653001</v>
      </c>
      <c r="F27" s="930"/>
      <c r="G27" s="932">
        <v>398</v>
      </c>
      <c r="H27" s="933">
        <v>41.544885177453025</v>
      </c>
      <c r="I27" s="932">
        <v>343</v>
      </c>
      <c r="J27" s="933">
        <v>86.180904522613062</v>
      </c>
      <c r="K27" s="930"/>
      <c r="L27" s="932">
        <v>520</v>
      </c>
      <c r="M27" s="933">
        <v>54.279749478079331</v>
      </c>
      <c r="N27" s="932">
        <v>428</v>
      </c>
      <c r="O27" s="933">
        <v>82.307692307692307</v>
      </c>
      <c r="P27" s="930"/>
      <c r="Q27" s="932">
        <v>40</v>
      </c>
      <c r="R27" s="933">
        <v>4.1753653444676413</v>
      </c>
      <c r="S27" s="932">
        <v>22</v>
      </c>
      <c r="T27" s="933">
        <f t="shared" si="2"/>
        <v>55.000000000000007</v>
      </c>
    </row>
    <row r="28" spans="1:20" s="331" customFormat="1" ht="18" customHeight="1" x14ac:dyDescent="0.25">
      <c r="B28" s="953" t="s">
        <v>1</v>
      </c>
      <c r="C28" s="930"/>
      <c r="D28" s="954">
        <f t="shared" si="0"/>
        <v>6</v>
      </c>
      <c r="E28" s="955">
        <f t="shared" si="1"/>
        <v>2.5124260404584338E-3</v>
      </c>
      <c r="F28" s="930"/>
      <c r="G28" s="954">
        <v>1</v>
      </c>
      <c r="H28" s="955">
        <v>16.666666666666664</v>
      </c>
      <c r="I28" s="954">
        <v>1</v>
      </c>
      <c r="J28" s="955">
        <v>100</v>
      </c>
      <c r="K28" s="930"/>
      <c r="L28" s="954">
        <v>4</v>
      </c>
      <c r="M28" s="955">
        <v>66.666666666666657</v>
      </c>
      <c r="N28" s="954">
        <v>3</v>
      </c>
      <c r="O28" s="955">
        <v>75</v>
      </c>
      <c r="P28" s="930"/>
      <c r="Q28" s="954">
        <v>1</v>
      </c>
      <c r="R28" s="955">
        <v>16.666666666666664</v>
      </c>
      <c r="S28" s="954">
        <v>0</v>
      </c>
      <c r="T28" s="955">
        <f t="shared" si="2"/>
        <v>0</v>
      </c>
    </row>
    <row r="29" spans="1:20" s="319" customFormat="1" ht="18" customHeight="1" x14ac:dyDescent="0.25">
      <c r="B29" s="1284" t="s">
        <v>0</v>
      </c>
      <c r="C29" s="1277"/>
      <c r="D29" s="1285">
        <f>SUM(D11:D28)</f>
        <v>238813</v>
      </c>
      <c r="E29" s="1286">
        <f t="shared" si="1"/>
        <v>100</v>
      </c>
      <c r="F29" s="1277"/>
      <c r="G29" s="1285">
        <f>SUM(G11:G28)</f>
        <v>81912</v>
      </c>
      <c r="H29" s="1286">
        <f>G29/$D29*100</f>
        <v>34.299640304338538</v>
      </c>
      <c r="I29" s="1285">
        <f>SUM(I11:I28)</f>
        <v>66551</v>
      </c>
      <c r="J29" s="1286">
        <f>I29/G29*100</f>
        <v>81.246947944135172</v>
      </c>
      <c r="K29" s="1277"/>
      <c r="L29" s="1285">
        <f>SUM(L11:L28)</f>
        <v>90003</v>
      </c>
      <c r="M29" s="1286">
        <f>L29/$D29*100</f>
        <v>37.687646819896742</v>
      </c>
      <c r="N29" s="1285">
        <f>SUM(N11:N28)</f>
        <v>69050</v>
      </c>
      <c r="O29" s="1286">
        <f>N29/L29*100</f>
        <v>76.719664900058888</v>
      </c>
      <c r="P29" s="1277"/>
      <c r="Q29" s="1285">
        <f>SUM(Q11:Q28)</f>
        <v>66898</v>
      </c>
      <c r="R29" s="1286">
        <f>Q29/$D29*100</f>
        <v>28.012712875764716</v>
      </c>
      <c r="S29" s="1285">
        <f>SUM(S11:S28)</f>
        <v>43951</v>
      </c>
      <c r="T29" s="1286">
        <f>S29/Q29*100</f>
        <v>65.6985261143831</v>
      </c>
    </row>
    <row r="30" spans="1:20" s="328" customFormat="1" ht="6.75" customHeight="1" x14ac:dyDescent="0.25">
      <c r="B30" s="1667"/>
      <c r="C30" s="1667"/>
      <c r="D30" s="1667"/>
      <c r="E30" s="1667"/>
      <c r="F30" s="779"/>
    </row>
    <row r="31" spans="1:20" x14ac:dyDescent="0.35">
      <c r="B31" s="1668"/>
      <c r="C31" s="1668"/>
      <c r="D31" s="1668"/>
      <c r="E31" s="1668"/>
      <c r="F31" s="1668"/>
      <c r="G31" s="1668"/>
      <c r="H31" s="1668"/>
      <c r="I31" s="1668"/>
      <c r="J31" s="1668"/>
      <c r="K31" s="1668"/>
      <c r="L31" s="1668"/>
      <c r="M31" s="1668"/>
      <c r="N31" s="1668"/>
      <c r="O31" s="1668"/>
      <c r="P31" s="1668"/>
      <c r="Q31" s="1668"/>
      <c r="R31" s="1668"/>
    </row>
    <row r="32" spans="1:20" x14ac:dyDescent="0.35">
      <c r="G32" s="935"/>
      <c r="L32" s="935"/>
    </row>
    <row r="33" spans="2:12" x14ac:dyDescent="0.35">
      <c r="B33" s="935"/>
      <c r="L33" s="935"/>
    </row>
  </sheetData>
  <mergeCells count="17">
    <mergeCell ref="S8:T8"/>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66</v>
      </c>
    </row>
    <row r="2" spans="1:22" s="343" customFormat="1" ht="49.5" customHeight="1" x14ac:dyDescent="0.35">
      <c r="B2" s="1453"/>
      <c r="C2" s="1453"/>
      <c r="D2" s="1453"/>
      <c r="E2" s="1453"/>
      <c r="F2" s="344"/>
      <c r="G2" s="1651"/>
      <c r="H2" s="1651"/>
      <c r="I2" s="1651"/>
      <c r="J2" s="1651"/>
      <c r="K2" s="1651"/>
      <c r="L2" s="1651"/>
      <c r="M2" s="1651"/>
      <c r="N2" s="1651"/>
      <c r="O2" s="1651"/>
      <c r="P2" s="1651"/>
      <c r="Q2" s="1651"/>
      <c r="R2" s="1651"/>
      <c r="T2" s="344"/>
    </row>
    <row r="3" spans="1:22" s="343" customFormat="1" ht="3" customHeight="1" x14ac:dyDescent="0.35">
      <c r="B3" s="344"/>
      <c r="C3" s="344"/>
      <c r="D3" s="344"/>
      <c r="E3" s="344"/>
      <c r="F3" s="344"/>
      <c r="L3" s="344"/>
      <c r="Q3" s="344"/>
      <c r="T3" s="344"/>
    </row>
    <row r="4" spans="1:22" s="345" customFormat="1" ht="15" customHeight="1" x14ac:dyDescent="0.25">
      <c r="B4" s="1480" t="s">
        <v>431</v>
      </c>
      <c r="C4" s="1480"/>
      <c r="D4" s="1480"/>
      <c r="E4" s="1480"/>
      <c r="F4" s="1480"/>
      <c r="G4" s="1480"/>
      <c r="H4" s="1480"/>
      <c r="I4" s="1480"/>
      <c r="J4" s="1480"/>
      <c r="K4" s="1480"/>
      <c r="L4" s="1480"/>
      <c r="M4" s="1480"/>
      <c r="N4" s="1480"/>
      <c r="O4" s="1480"/>
      <c r="P4" s="1480"/>
      <c r="Q4" s="1480"/>
      <c r="R4" s="1480"/>
      <c r="S4" s="1480"/>
      <c r="T4" s="1480"/>
      <c r="U4" s="924"/>
    </row>
    <row r="5" spans="1:22" s="345" customFormat="1" ht="15" customHeight="1" x14ac:dyDescent="0.25">
      <c r="B5" s="1481" t="str">
        <f>porsaad!$B$6</f>
        <v>Situación a 28 de febrero de 2026</v>
      </c>
      <c r="C5" s="1481"/>
      <c r="D5" s="1481"/>
      <c r="E5" s="1481"/>
      <c r="F5" s="1481"/>
      <c r="G5" s="1481"/>
      <c r="H5" s="1481"/>
      <c r="I5" s="1481"/>
      <c r="J5" s="1481"/>
      <c r="K5" s="1481"/>
      <c r="L5" s="1481"/>
      <c r="M5" s="1481"/>
      <c r="N5" s="1481"/>
      <c r="O5" s="1481"/>
      <c r="P5" s="1481"/>
      <c r="Q5" s="1481"/>
      <c r="R5" s="1481"/>
      <c r="S5" s="1481"/>
      <c r="T5" s="1481"/>
      <c r="U5" s="925"/>
      <c r="V5" s="875"/>
    </row>
    <row r="6" spans="1:22" s="345" customFormat="1" ht="4.5" customHeight="1" x14ac:dyDescent="0.25"/>
    <row r="7" spans="1:22" s="322" customFormat="1" ht="15" customHeight="1" x14ac:dyDescent="0.25">
      <c r="A7" s="316"/>
      <c r="B7" s="1652" t="s">
        <v>12</v>
      </c>
      <c r="C7" s="920"/>
      <c r="D7" s="1669" t="s">
        <v>66</v>
      </c>
      <c r="E7" s="1657"/>
      <c r="F7" s="920"/>
      <c r="G7" s="1671" t="s">
        <v>31</v>
      </c>
      <c r="H7" s="1672"/>
      <c r="I7" s="1672"/>
      <c r="J7" s="1673"/>
      <c r="K7" s="921"/>
      <c r="L7" s="1671" t="s">
        <v>49</v>
      </c>
      <c r="M7" s="1672"/>
      <c r="N7" s="1672"/>
      <c r="O7" s="1673"/>
      <c r="P7" s="921"/>
      <c r="Q7" s="1671" t="s">
        <v>50</v>
      </c>
      <c r="R7" s="1672"/>
      <c r="S7" s="1672"/>
      <c r="T7" s="1673"/>
    </row>
    <row r="8" spans="1:22" s="322" customFormat="1" ht="35.25" customHeight="1" x14ac:dyDescent="0.25">
      <c r="A8" s="316"/>
      <c r="B8" s="1653"/>
      <c r="C8" s="920"/>
      <c r="D8" s="1670"/>
      <c r="E8" s="1660"/>
      <c r="F8" s="920"/>
      <c r="G8" s="1674" t="s">
        <v>69</v>
      </c>
      <c r="H8" s="1675"/>
      <c r="I8" s="1676" t="s">
        <v>286</v>
      </c>
      <c r="J8" s="1677"/>
      <c r="K8" s="957"/>
      <c r="L8" s="1678" t="s">
        <v>69</v>
      </c>
      <c r="M8" s="1679"/>
      <c r="N8" s="1676" t="s">
        <v>286</v>
      </c>
      <c r="O8" s="1677"/>
      <c r="P8" s="957"/>
      <c r="Q8" s="1678" t="s">
        <v>69</v>
      </c>
      <c r="R8" s="1679"/>
      <c r="S8" s="1676" t="s">
        <v>286</v>
      </c>
      <c r="T8" s="1677"/>
    </row>
    <row r="9" spans="1:22" s="322" customFormat="1" ht="29.25" customHeight="1" x14ac:dyDescent="0.25">
      <c r="A9" s="316"/>
      <c r="B9" s="1654"/>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97286</v>
      </c>
      <c r="E11" s="928">
        <f>D11/D$29*100</f>
        <v>13.087738132233429</v>
      </c>
      <c r="F11" s="930"/>
      <c r="G11" s="927">
        <v>27993</v>
      </c>
      <c r="H11" s="928">
        <v>28.773924305655491</v>
      </c>
      <c r="I11" s="927">
        <v>22451</v>
      </c>
      <c r="J11" s="928">
        <v>80.202193405494228</v>
      </c>
      <c r="K11" s="930"/>
      <c r="L11" s="927">
        <v>43105</v>
      </c>
      <c r="M11" s="928">
        <v>44.307505704829062</v>
      </c>
      <c r="N11" s="927">
        <v>33620</v>
      </c>
      <c r="O11" s="928">
        <v>77.995592158682285</v>
      </c>
      <c r="P11" s="930"/>
      <c r="Q11" s="927">
        <v>26188</v>
      </c>
      <c r="R11" s="928">
        <v>26.918569989515451</v>
      </c>
      <c r="S11" s="927">
        <v>19197</v>
      </c>
      <c r="T11" s="928">
        <f>IFERROR(S11/Q11*100,"-")</f>
        <v>73.304566977241478</v>
      </c>
    </row>
    <row r="12" spans="1:22" s="331" customFormat="1" ht="18" customHeight="1" x14ac:dyDescent="0.25">
      <c r="A12" s="330"/>
      <c r="B12" s="931" t="s">
        <v>7</v>
      </c>
      <c r="C12" s="930"/>
      <c r="D12" s="932">
        <f t="shared" ref="D12:D28" si="0">G12+L12+Q12</f>
        <v>26266</v>
      </c>
      <c r="E12" s="933">
        <f t="shared" ref="E12:E29" si="1">D12/D$29*100</f>
        <v>3.5335251709520716</v>
      </c>
      <c r="F12" s="930"/>
      <c r="G12" s="932">
        <v>5623</v>
      </c>
      <c r="H12" s="933">
        <v>21.407903753902382</v>
      </c>
      <c r="I12" s="932">
        <v>4003</v>
      </c>
      <c r="J12" s="933">
        <v>71.189756357816108</v>
      </c>
      <c r="K12" s="930"/>
      <c r="L12" s="932">
        <v>9700</v>
      </c>
      <c r="M12" s="933">
        <v>36.929871316530878</v>
      </c>
      <c r="N12" s="932">
        <v>6805</v>
      </c>
      <c r="O12" s="933">
        <v>70.154639175257728</v>
      </c>
      <c r="P12" s="930"/>
      <c r="Q12" s="932">
        <v>10943</v>
      </c>
      <c r="R12" s="933">
        <v>41.66222492956674</v>
      </c>
      <c r="S12" s="932">
        <v>7730</v>
      </c>
      <c r="T12" s="933">
        <f t="shared" ref="T12:T28" si="2">IFERROR(S12/Q12*100,"-")</f>
        <v>70.638764506990768</v>
      </c>
    </row>
    <row r="13" spans="1:22" s="331" customFormat="1" ht="18" customHeight="1" x14ac:dyDescent="0.25">
      <c r="A13" s="330"/>
      <c r="B13" s="931" t="s">
        <v>37</v>
      </c>
      <c r="C13" s="930"/>
      <c r="D13" s="932">
        <f t="shared" si="0"/>
        <v>13304</v>
      </c>
      <c r="E13" s="933">
        <f t="shared" si="1"/>
        <v>1.7897669563064937</v>
      </c>
      <c r="F13" s="930"/>
      <c r="G13" s="932">
        <v>2686</v>
      </c>
      <c r="H13" s="933">
        <v>20.189416716776908</v>
      </c>
      <c r="I13" s="932">
        <v>2241</v>
      </c>
      <c r="J13" s="933">
        <v>83.43261355174981</v>
      </c>
      <c r="K13" s="930"/>
      <c r="L13" s="932">
        <v>4479</v>
      </c>
      <c r="M13" s="933">
        <v>33.666566446181598</v>
      </c>
      <c r="N13" s="932">
        <v>3462</v>
      </c>
      <c r="O13" s="933">
        <v>77.29403884795714</v>
      </c>
      <c r="P13" s="930"/>
      <c r="Q13" s="932">
        <v>6139</v>
      </c>
      <c r="R13" s="933">
        <v>46.144016837041491</v>
      </c>
      <c r="S13" s="932">
        <v>3990</v>
      </c>
      <c r="T13" s="933">
        <f t="shared" si="2"/>
        <v>64.994298745724052</v>
      </c>
    </row>
    <row r="14" spans="1:22" s="331" customFormat="1" ht="18" customHeight="1" x14ac:dyDescent="0.25">
      <c r="A14" s="330"/>
      <c r="B14" s="931" t="s">
        <v>38</v>
      </c>
      <c r="C14" s="930"/>
      <c r="D14" s="932">
        <f t="shared" si="0"/>
        <v>26221</v>
      </c>
      <c r="E14" s="933">
        <f t="shared" si="1"/>
        <v>3.527471389154583</v>
      </c>
      <c r="F14" s="930"/>
      <c r="G14" s="932">
        <v>4777</v>
      </c>
      <c r="H14" s="933">
        <v>18.218222035772854</v>
      </c>
      <c r="I14" s="932">
        <v>1921</v>
      </c>
      <c r="J14" s="933">
        <v>40.213523131672595</v>
      </c>
      <c r="K14" s="930"/>
      <c r="L14" s="932">
        <v>8492</v>
      </c>
      <c r="M14" s="933">
        <v>32.386255291560204</v>
      </c>
      <c r="N14" s="932">
        <v>2730</v>
      </c>
      <c r="O14" s="933">
        <v>32.14790390956194</v>
      </c>
      <c r="P14" s="930"/>
      <c r="Q14" s="932">
        <v>12952</v>
      </c>
      <c r="R14" s="933">
        <v>49.395522672666949</v>
      </c>
      <c r="S14" s="932">
        <v>3703</v>
      </c>
      <c r="T14" s="933">
        <f t="shared" si="2"/>
        <v>28.590179122915384</v>
      </c>
    </row>
    <row r="15" spans="1:22" s="331" customFormat="1" ht="18" customHeight="1" x14ac:dyDescent="0.25">
      <c r="A15" s="330"/>
      <c r="B15" s="931" t="s">
        <v>6</v>
      </c>
      <c r="C15" s="930"/>
      <c r="D15" s="932">
        <f t="shared" si="0"/>
        <v>29882</v>
      </c>
      <c r="E15" s="933">
        <f t="shared" si="1"/>
        <v>4.0199801705014009</v>
      </c>
      <c r="F15" s="930"/>
      <c r="G15" s="932">
        <v>10572</v>
      </c>
      <c r="H15" s="933">
        <v>35.37915802155144</v>
      </c>
      <c r="I15" s="932">
        <v>8663</v>
      </c>
      <c r="J15" s="933">
        <v>81.942867953083621</v>
      </c>
      <c r="K15" s="930"/>
      <c r="L15" s="932">
        <v>10986</v>
      </c>
      <c r="M15" s="933">
        <v>36.764607455993577</v>
      </c>
      <c r="N15" s="932">
        <v>9304</v>
      </c>
      <c r="O15" s="933">
        <v>84.689604951756777</v>
      </c>
      <c r="P15" s="930"/>
      <c r="Q15" s="932">
        <v>8324</v>
      </c>
      <c r="R15" s="933">
        <v>27.856234522454994</v>
      </c>
      <c r="S15" s="932">
        <v>7076</v>
      </c>
      <c r="T15" s="933">
        <f t="shared" si="2"/>
        <v>85.007208073041809</v>
      </c>
    </row>
    <row r="16" spans="1:22" s="331" customFormat="1" ht="18" customHeight="1" x14ac:dyDescent="0.25">
      <c r="A16" s="330"/>
      <c r="B16" s="931" t="s">
        <v>5</v>
      </c>
      <c r="C16" s="930"/>
      <c r="D16" s="932">
        <f t="shared" si="0"/>
        <v>9510</v>
      </c>
      <c r="E16" s="933">
        <f t="shared" si="1"/>
        <v>1.2793658865359856</v>
      </c>
      <c r="F16" s="930"/>
      <c r="G16" s="932">
        <v>2164</v>
      </c>
      <c r="H16" s="933">
        <v>22.754994742376446</v>
      </c>
      <c r="I16" s="932">
        <v>1705</v>
      </c>
      <c r="J16" s="933">
        <v>78.789279112754159</v>
      </c>
      <c r="K16" s="930"/>
      <c r="L16" s="932">
        <v>3570</v>
      </c>
      <c r="M16" s="933">
        <v>37.539432176656149</v>
      </c>
      <c r="N16" s="932">
        <v>2525</v>
      </c>
      <c r="O16" s="933">
        <v>70.728291316526608</v>
      </c>
      <c r="P16" s="930"/>
      <c r="Q16" s="932">
        <v>3776</v>
      </c>
      <c r="R16" s="933">
        <v>39.705573080967405</v>
      </c>
      <c r="S16" s="932">
        <v>2493</v>
      </c>
      <c r="T16" s="933">
        <f t="shared" si="2"/>
        <v>66.022245762711862</v>
      </c>
    </row>
    <row r="17" spans="1:20" s="331" customFormat="1" ht="18" customHeight="1" x14ac:dyDescent="0.25">
      <c r="A17" s="330"/>
      <c r="B17" s="931" t="s">
        <v>4</v>
      </c>
      <c r="C17" s="930"/>
      <c r="D17" s="932">
        <f t="shared" si="0"/>
        <v>39370</v>
      </c>
      <c r="E17" s="933">
        <f t="shared" si="1"/>
        <v>5.2963864303808368</v>
      </c>
      <c r="F17" s="930"/>
      <c r="G17" s="932">
        <v>9486</v>
      </c>
      <c r="H17" s="933">
        <v>24.094488188976378</v>
      </c>
      <c r="I17" s="932">
        <v>6444</v>
      </c>
      <c r="J17" s="933">
        <v>67.931688804554085</v>
      </c>
      <c r="K17" s="930"/>
      <c r="L17" s="932">
        <v>14331</v>
      </c>
      <c r="M17" s="933">
        <v>36.400812801625605</v>
      </c>
      <c r="N17" s="932">
        <v>9262</v>
      </c>
      <c r="O17" s="933">
        <v>64.629125671620955</v>
      </c>
      <c r="P17" s="930"/>
      <c r="Q17" s="932">
        <v>15553</v>
      </c>
      <c r="R17" s="933">
        <v>39.504699009398017</v>
      </c>
      <c r="S17" s="932">
        <v>10102</v>
      </c>
      <c r="T17" s="933">
        <f t="shared" si="2"/>
        <v>64.952099273452063</v>
      </c>
    </row>
    <row r="18" spans="1:20" s="331" customFormat="1" ht="18" customHeight="1" x14ac:dyDescent="0.25">
      <c r="A18" s="330"/>
      <c r="B18" s="931" t="s">
        <v>40</v>
      </c>
      <c r="C18" s="930"/>
      <c r="D18" s="932">
        <f t="shared" si="0"/>
        <v>23091</v>
      </c>
      <c r="E18" s="933">
        <f t="shared" si="1"/>
        <v>3.1063972330181331</v>
      </c>
      <c r="F18" s="930"/>
      <c r="G18" s="932">
        <v>8932</v>
      </c>
      <c r="H18" s="933">
        <v>38.681737473474513</v>
      </c>
      <c r="I18" s="932">
        <v>4113</v>
      </c>
      <c r="J18" s="933">
        <v>46.047917599641735</v>
      </c>
      <c r="K18" s="930"/>
      <c r="L18" s="932">
        <v>9107</v>
      </c>
      <c r="M18" s="933">
        <v>39.439608505478326</v>
      </c>
      <c r="N18" s="932">
        <v>5124</v>
      </c>
      <c r="O18" s="933">
        <v>56.264411990776331</v>
      </c>
      <c r="P18" s="930"/>
      <c r="Q18" s="932">
        <v>5052</v>
      </c>
      <c r="R18" s="933">
        <v>21.878654021047161</v>
      </c>
      <c r="S18" s="932">
        <v>3100</v>
      </c>
      <c r="T18" s="933">
        <f t="shared" si="2"/>
        <v>61.361836896278696</v>
      </c>
    </row>
    <row r="19" spans="1:20" s="331" customFormat="1" ht="18" customHeight="1" x14ac:dyDescent="0.25">
      <c r="A19" s="330"/>
      <c r="B19" s="931" t="s">
        <v>41</v>
      </c>
      <c r="C19" s="930"/>
      <c r="D19" s="932">
        <f t="shared" si="0"/>
        <v>159788</v>
      </c>
      <c r="E19" s="933">
        <f t="shared" si="1"/>
        <v>21.496037463492332</v>
      </c>
      <c r="F19" s="930"/>
      <c r="G19" s="932">
        <v>22490</v>
      </c>
      <c r="H19" s="933">
        <v>14.074899241494981</v>
      </c>
      <c r="I19" s="932">
        <v>14681</v>
      </c>
      <c r="J19" s="933">
        <v>65.27790128946198</v>
      </c>
      <c r="K19" s="930"/>
      <c r="L19" s="932">
        <v>53649</v>
      </c>
      <c r="M19" s="933">
        <v>33.575112023431046</v>
      </c>
      <c r="N19" s="932">
        <v>38302</v>
      </c>
      <c r="O19" s="933">
        <v>71.393688605565814</v>
      </c>
      <c r="P19" s="930"/>
      <c r="Q19" s="932">
        <v>83649</v>
      </c>
      <c r="R19" s="933">
        <v>52.349988735073971</v>
      </c>
      <c r="S19" s="932">
        <v>67437</v>
      </c>
      <c r="T19" s="933">
        <f t="shared" si="2"/>
        <v>80.619015170534013</v>
      </c>
    </row>
    <row r="20" spans="1:20" s="331" customFormat="1" ht="18" customHeight="1" x14ac:dyDescent="0.25">
      <c r="A20" s="330"/>
      <c r="B20" s="931" t="s">
        <v>3</v>
      </c>
      <c r="C20" s="930"/>
      <c r="D20" s="932">
        <f t="shared" si="0"/>
        <v>129569</v>
      </c>
      <c r="E20" s="933">
        <f t="shared" si="1"/>
        <v>17.430721193751957</v>
      </c>
      <c r="F20" s="930"/>
      <c r="G20" s="932">
        <v>33134</v>
      </c>
      <c r="H20" s="933">
        <v>25.572474897544939</v>
      </c>
      <c r="I20" s="932">
        <v>14439</v>
      </c>
      <c r="J20" s="933">
        <v>43.577594012192918</v>
      </c>
      <c r="K20" s="930"/>
      <c r="L20" s="932">
        <v>47382</v>
      </c>
      <c r="M20" s="933">
        <v>36.568932383517662</v>
      </c>
      <c r="N20" s="932">
        <v>20494</v>
      </c>
      <c r="O20" s="933">
        <v>43.252712000337681</v>
      </c>
      <c r="P20" s="930"/>
      <c r="Q20" s="932">
        <v>49053</v>
      </c>
      <c r="R20" s="933">
        <v>37.858592718937402</v>
      </c>
      <c r="S20" s="932">
        <v>23966</v>
      </c>
      <c r="T20" s="933">
        <f t="shared" si="2"/>
        <v>48.857358367480074</v>
      </c>
    </row>
    <row r="21" spans="1:20" s="331" customFormat="1" ht="18" customHeight="1" x14ac:dyDescent="0.25">
      <c r="A21" s="330"/>
      <c r="B21" s="931" t="s">
        <v>2</v>
      </c>
      <c r="C21" s="930"/>
      <c r="D21" s="932">
        <f t="shared" si="0"/>
        <v>7344</v>
      </c>
      <c r="E21" s="933">
        <f t="shared" si="1"/>
        <v>0.98797718935018708</v>
      </c>
      <c r="F21" s="930"/>
      <c r="G21" s="932">
        <v>2027</v>
      </c>
      <c r="H21" s="933">
        <v>27.600762527233115</v>
      </c>
      <c r="I21" s="932">
        <v>1587</v>
      </c>
      <c r="J21" s="933">
        <v>78.293043907252098</v>
      </c>
      <c r="K21" s="930"/>
      <c r="L21" s="932">
        <v>2759</v>
      </c>
      <c r="M21" s="933">
        <v>37.568082788671028</v>
      </c>
      <c r="N21" s="932">
        <v>2297</v>
      </c>
      <c r="O21" s="933">
        <v>83.254802464661111</v>
      </c>
      <c r="P21" s="930"/>
      <c r="Q21" s="932">
        <v>2558</v>
      </c>
      <c r="R21" s="933">
        <v>34.831154684095864</v>
      </c>
      <c r="S21" s="932">
        <v>2222</v>
      </c>
      <c r="T21" s="933">
        <f t="shared" si="2"/>
        <v>86.864738076622359</v>
      </c>
    </row>
    <row r="22" spans="1:20" s="331" customFormat="1" ht="18" customHeight="1" x14ac:dyDescent="0.25">
      <c r="A22" s="330"/>
      <c r="B22" s="931" t="s">
        <v>35</v>
      </c>
      <c r="C22" s="930"/>
      <c r="D22" s="932">
        <f t="shared" si="0"/>
        <v>36903</v>
      </c>
      <c r="E22" s="933">
        <f t="shared" si="1"/>
        <v>4.9645046593940565</v>
      </c>
      <c r="F22" s="930"/>
      <c r="G22" s="932">
        <v>8448</v>
      </c>
      <c r="H22" s="933">
        <v>22.89244776847411</v>
      </c>
      <c r="I22" s="932">
        <v>3292</v>
      </c>
      <c r="J22" s="933">
        <v>38.967803030303031</v>
      </c>
      <c r="K22" s="930"/>
      <c r="L22" s="932">
        <v>12143</v>
      </c>
      <c r="M22" s="933">
        <v>32.90518386039075</v>
      </c>
      <c r="N22" s="932">
        <v>4386</v>
      </c>
      <c r="O22" s="933">
        <v>36.119575063822779</v>
      </c>
      <c r="P22" s="930"/>
      <c r="Q22" s="932">
        <v>16312</v>
      </c>
      <c r="R22" s="933">
        <v>44.202368371135137</v>
      </c>
      <c r="S22" s="932">
        <v>4692</v>
      </c>
      <c r="T22" s="933">
        <f t="shared" si="2"/>
        <v>28.764100049043652</v>
      </c>
    </row>
    <row r="23" spans="1:20" s="331" customFormat="1" ht="18" customHeight="1" x14ac:dyDescent="0.25">
      <c r="A23" s="330"/>
      <c r="B23" s="931" t="s">
        <v>42</v>
      </c>
      <c r="C23" s="930"/>
      <c r="D23" s="932">
        <f t="shared" si="0"/>
        <v>60600</v>
      </c>
      <c r="E23" s="933">
        <f t="shared" si="1"/>
        <v>8.1524261539517067</v>
      </c>
      <c r="F23" s="930"/>
      <c r="G23" s="932">
        <v>18180</v>
      </c>
      <c r="H23" s="933">
        <v>30</v>
      </c>
      <c r="I23" s="932">
        <v>11118</v>
      </c>
      <c r="J23" s="933">
        <v>61.155115511551152</v>
      </c>
      <c r="K23" s="930"/>
      <c r="L23" s="932">
        <v>23953</v>
      </c>
      <c r="M23" s="933">
        <v>39.526402640264024</v>
      </c>
      <c r="N23" s="932">
        <v>15013</v>
      </c>
      <c r="O23" s="933">
        <v>62.676908946687263</v>
      </c>
      <c r="P23" s="930"/>
      <c r="Q23" s="932">
        <v>18467</v>
      </c>
      <c r="R23" s="933">
        <v>30.473597359735972</v>
      </c>
      <c r="S23" s="932">
        <v>12152</v>
      </c>
      <c r="T23" s="933">
        <f t="shared" si="2"/>
        <v>65.80386635620296</v>
      </c>
    </row>
    <row r="24" spans="1:20" s="331" customFormat="1" ht="18" customHeight="1" x14ac:dyDescent="0.25">
      <c r="A24" s="330">
        <v>47094</v>
      </c>
      <c r="B24" s="931" t="s">
        <v>43</v>
      </c>
      <c r="C24" s="930"/>
      <c r="D24" s="932">
        <f t="shared" si="0"/>
        <v>31075</v>
      </c>
      <c r="E24" s="933">
        <f t="shared" si="1"/>
        <v>4.180472652377051</v>
      </c>
      <c r="F24" s="930"/>
      <c r="G24" s="932">
        <v>8121</v>
      </c>
      <c r="H24" s="933">
        <v>26.133547868061139</v>
      </c>
      <c r="I24" s="932">
        <v>5993</v>
      </c>
      <c r="J24" s="933">
        <v>73.796330501169805</v>
      </c>
      <c r="K24" s="930"/>
      <c r="L24" s="932">
        <v>10884</v>
      </c>
      <c r="M24" s="933">
        <v>35.024939662107798</v>
      </c>
      <c r="N24" s="932">
        <v>7727</v>
      </c>
      <c r="O24" s="933">
        <v>70.994119808893785</v>
      </c>
      <c r="P24" s="930"/>
      <c r="Q24" s="932">
        <v>12070</v>
      </c>
      <c r="R24" s="933">
        <v>38.841512469831052</v>
      </c>
      <c r="S24" s="932">
        <v>6937</v>
      </c>
      <c r="T24" s="933">
        <f t="shared" si="2"/>
        <v>57.473073736536875</v>
      </c>
    </row>
    <row r="25" spans="1:20" s="331" customFormat="1" ht="18" customHeight="1" x14ac:dyDescent="0.25">
      <c r="B25" s="931" t="s">
        <v>44</v>
      </c>
      <c r="C25" s="930"/>
      <c r="D25" s="932">
        <f t="shared" si="0"/>
        <v>10276</v>
      </c>
      <c r="E25" s="933">
        <f t="shared" si="1"/>
        <v>1.3824147055776856</v>
      </c>
      <c r="F25" s="930"/>
      <c r="G25" s="932">
        <v>1296</v>
      </c>
      <c r="H25" s="933">
        <v>12.61191124951343</v>
      </c>
      <c r="I25" s="932">
        <v>843</v>
      </c>
      <c r="J25" s="933">
        <v>65.046296296296291</v>
      </c>
      <c r="K25" s="930"/>
      <c r="L25" s="932">
        <v>3168</v>
      </c>
      <c r="M25" s="933">
        <v>30.829116387699496</v>
      </c>
      <c r="N25" s="932">
        <v>1950</v>
      </c>
      <c r="O25" s="933">
        <v>61.553030303030297</v>
      </c>
      <c r="P25" s="930"/>
      <c r="Q25" s="932">
        <v>5812</v>
      </c>
      <c r="R25" s="933">
        <v>56.558972362787074</v>
      </c>
      <c r="S25" s="932">
        <v>3068</v>
      </c>
      <c r="T25" s="933">
        <f t="shared" si="2"/>
        <v>52.787336545079143</v>
      </c>
    </row>
    <row r="26" spans="1:20" s="331" customFormat="1" ht="18" customHeight="1" x14ac:dyDescent="0.25">
      <c r="B26" s="931" t="s">
        <v>45</v>
      </c>
      <c r="C26" s="930"/>
      <c r="D26" s="932">
        <f t="shared" si="0"/>
        <v>39627</v>
      </c>
      <c r="E26" s="933">
        <f t="shared" si="1"/>
        <v>5.3309602508687179</v>
      </c>
      <c r="F26" s="930"/>
      <c r="G26" s="932">
        <v>7136</v>
      </c>
      <c r="H26" s="933">
        <v>18.007923890276832</v>
      </c>
      <c r="I26" s="932">
        <v>3456</v>
      </c>
      <c r="J26" s="933">
        <v>48.430493273542602</v>
      </c>
      <c r="K26" s="930"/>
      <c r="L26" s="932">
        <v>12428</v>
      </c>
      <c r="M26" s="933">
        <v>31.362454891866658</v>
      </c>
      <c r="N26" s="932">
        <v>6370</v>
      </c>
      <c r="O26" s="933">
        <v>51.255230125523013</v>
      </c>
      <c r="P26" s="930"/>
      <c r="Q26" s="932">
        <v>20063</v>
      </c>
      <c r="R26" s="933">
        <v>50.62962121785651</v>
      </c>
      <c r="S26" s="932">
        <v>11618</v>
      </c>
      <c r="T26" s="933">
        <f t="shared" si="2"/>
        <v>57.907591088072571</v>
      </c>
    </row>
    <row r="27" spans="1:20" s="331" customFormat="1" ht="18" customHeight="1" x14ac:dyDescent="0.25">
      <c r="B27" s="931" t="s">
        <v>46</v>
      </c>
      <c r="C27" s="930"/>
      <c r="D27" s="932">
        <f t="shared" si="0"/>
        <v>1238</v>
      </c>
      <c r="E27" s="933">
        <f t="shared" si="1"/>
        <v>0.16654626367313882</v>
      </c>
      <c r="F27" s="930"/>
      <c r="G27" s="932">
        <v>478</v>
      </c>
      <c r="H27" s="933">
        <v>38.610662358642969</v>
      </c>
      <c r="I27" s="932">
        <v>176</v>
      </c>
      <c r="J27" s="933">
        <v>36.820083682008367</v>
      </c>
      <c r="K27" s="930"/>
      <c r="L27" s="932">
        <v>753</v>
      </c>
      <c r="M27" s="933">
        <v>60.823909531502416</v>
      </c>
      <c r="N27" s="932">
        <v>295</v>
      </c>
      <c r="O27" s="933">
        <v>39.176626826029214</v>
      </c>
      <c r="P27" s="930"/>
      <c r="Q27" s="932">
        <v>7</v>
      </c>
      <c r="R27" s="933">
        <v>0.56542810985460412</v>
      </c>
      <c r="S27" s="932">
        <v>4</v>
      </c>
      <c r="T27" s="933">
        <f t="shared" si="2"/>
        <v>57.142857142857139</v>
      </c>
    </row>
    <row r="28" spans="1:20" s="331" customFormat="1" ht="18" customHeight="1" x14ac:dyDescent="0.25">
      <c r="B28" s="953" t="s">
        <v>1</v>
      </c>
      <c r="C28" s="930"/>
      <c r="D28" s="954">
        <f t="shared" si="0"/>
        <v>1987</v>
      </c>
      <c r="E28" s="955">
        <f t="shared" si="1"/>
        <v>0.26730809848023168</v>
      </c>
      <c r="F28" s="930"/>
      <c r="G28" s="954">
        <v>661</v>
      </c>
      <c r="H28" s="955">
        <v>33.266230498238549</v>
      </c>
      <c r="I28" s="954">
        <v>640</v>
      </c>
      <c r="J28" s="955">
        <v>96.822995461422096</v>
      </c>
      <c r="K28" s="930"/>
      <c r="L28" s="954">
        <v>772</v>
      </c>
      <c r="M28" s="955">
        <v>38.85254151987921</v>
      </c>
      <c r="N28" s="954">
        <v>753</v>
      </c>
      <c r="O28" s="955">
        <v>97.538860103626945</v>
      </c>
      <c r="P28" s="930"/>
      <c r="Q28" s="954">
        <v>554</v>
      </c>
      <c r="R28" s="955">
        <v>27.881227981882233</v>
      </c>
      <c r="S28" s="954">
        <v>538</v>
      </c>
      <c r="T28" s="955">
        <f t="shared" si="2"/>
        <v>97.111913357400724</v>
      </c>
    </row>
    <row r="29" spans="1:20" s="319" customFormat="1" ht="18" customHeight="1" x14ac:dyDescent="0.25">
      <c r="B29" s="1284" t="s">
        <v>0</v>
      </c>
      <c r="C29" s="1277"/>
      <c r="D29" s="1285">
        <f>SUM(D11:D28)</f>
        <v>743337</v>
      </c>
      <c r="E29" s="1286">
        <f t="shared" si="1"/>
        <v>100</v>
      </c>
      <c r="F29" s="1277"/>
      <c r="G29" s="1285">
        <f>SUM(G11:G28)</f>
        <v>174204</v>
      </c>
      <c r="H29" s="1286">
        <f>G29/$D29*100</f>
        <v>23.435400094438997</v>
      </c>
      <c r="I29" s="1285">
        <f>SUM(I11:I28)</f>
        <v>107766</v>
      </c>
      <c r="J29" s="1286">
        <f>I29/G29*100</f>
        <v>61.861954949369704</v>
      </c>
      <c r="K29" s="1277"/>
      <c r="L29" s="1285">
        <f>SUM(L11:L28)</f>
        <v>271661</v>
      </c>
      <c r="M29" s="1286">
        <f>L29/$D29*100</f>
        <v>36.546142597502886</v>
      </c>
      <c r="N29" s="1285">
        <f>SUM(N11:N28)</f>
        <v>170419</v>
      </c>
      <c r="O29" s="1286">
        <f>N29/L29*100</f>
        <v>62.732228770416064</v>
      </c>
      <c r="P29" s="1277"/>
      <c r="Q29" s="1285">
        <f>SUM(Q11:Q28)</f>
        <v>297472</v>
      </c>
      <c r="R29" s="1286">
        <f>Q29/$D29*100</f>
        <v>40.018457308058117</v>
      </c>
      <c r="S29" s="1285">
        <f>SUM(S11:S28)</f>
        <v>190025</v>
      </c>
      <c r="T29" s="1286">
        <f>S29/Q29*100</f>
        <v>63.879961811531835</v>
      </c>
    </row>
    <row r="30" spans="1:20" s="328" customFormat="1" ht="6.75" customHeight="1" x14ac:dyDescent="0.25">
      <c r="B30" s="1667"/>
      <c r="C30" s="1667"/>
      <c r="D30" s="1667"/>
      <c r="E30" s="1667"/>
      <c r="F30" s="779"/>
    </row>
    <row r="31" spans="1:20" x14ac:dyDescent="0.35">
      <c r="B31" s="1668"/>
      <c r="C31" s="1668"/>
      <c r="D31" s="1668"/>
      <c r="E31" s="1668"/>
      <c r="F31" s="1668"/>
      <c r="G31" s="1668"/>
      <c r="H31" s="1668"/>
      <c r="I31" s="1668"/>
      <c r="J31" s="1668"/>
      <c r="K31" s="1668"/>
      <c r="L31" s="1668"/>
      <c r="M31" s="1668"/>
      <c r="N31" s="1668"/>
      <c r="O31" s="1668"/>
      <c r="P31" s="1668"/>
      <c r="Q31" s="1668"/>
      <c r="R31" s="1668"/>
    </row>
    <row r="32" spans="1:20" x14ac:dyDescent="0.35">
      <c r="G32" s="935"/>
      <c r="L32" s="935"/>
    </row>
    <row r="33" spans="2:12" x14ac:dyDescent="0.35">
      <c r="B33" s="935"/>
      <c r="L33" s="935"/>
    </row>
  </sheetData>
  <mergeCells count="17">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65</v>
      </c>
    </row>
    <row r="2" spans="1:22" s="343" customFormat="1" ht="49.5" customHeight="1" x14ac:dyDescent="0.35">
      <c r="B2" s="1453"/>
      <c r="C2" s="1453"/>
      <c r="D2" s="1453"/>
      <c r="E2" s="1453"/>
      <c r="F2" s="344"/>
      <c r="G2" s="1651"/>
      <c r="H2" s="1651"/>
      <c r="I2" s="1651"/>
      <c r="J2" s="1651"/>
      <c r="K2" s="1651"/>
      <c r="L2" s="1651"/>
      <c r="M2" s="1651"/>
      <c r="N2" s="1651"/>
      <c r="O2" s="1651"/>
      <c r="P2" s="1651"/>
      <c r="Q2" s="1651"/>
      <c r="R2" s="1651"/>
      <c r="T2" s="344"/>
    </row>
    <row r="3" spans="1:22" s="343" customFormat="1" ht="3" customHeight="1" x14ac:dyDescent="0.35">
      <c r="B3" s="344"/>
      <c r="C3" s="344"/>
      <c r="D3" s="344"/>
      <c r="E3" s="344"/>
      <c r="F3" s="344"/>
      <c r="L3" s="344"/>
      <c r="Q3" s="344"/>
      <c r="T3" s="344"/>
    </row>
    <row r="4" spans="1:22" s="345" customFormat="1" ht="15" customHeight="1" x14ac:dyDescent="0.25">
      <c r="B4" s="1480" t="s">
        <v>430</v>
      </c>
      <c r="C4" s="1480"/>
      <c r="D4" s="1480"/>
      <c r="E4" s="1480"/>
      <c r="F4" s="1480"/>
      <c r="G4" s="1480"/>
      <c r="H4" s="1480"/>
      <c r="I4" s="1480"/>
      <c r="J4" s="1480"/>
      <c r="K4" s="1480"/>
      <c r="L4" s="1480"/>
      <c r="M4" s="1480"/>
      <c r="N4" s="1480"/>
      <c r="O4" s="1480"/>
      <c r="P4" s="1480"/>
      <c r="Q4" s="1480"/>
      <c r="R4" s="1480"/>
      <c r="S4" s="1480"/>
      <c r="T4" s="1480"/>
      <c r="U4" s="924"/>
    </row>
    <row r="5" spans="1:22" s="345" customFormat="1" ht="15" customHeight="1" x14ac:dyDescent="0.25">
      <c r="B5" s="1481" t="str">
        <f>porsaad!$B$6</f>
        <v>Situación a 28 de febrero de 2026</v>
      </c>
      <c r="C5" s="1481"/>
      <c r="D5" s="1481"/>
      <c r="E5" s="1481"/>
      <c r="F5" s="1481"/>
      <c r="G5" s="1481"/>
      <c r="H5" s="1481"/>
      <c r="I5" s="1481"/>
      <c r="J5" s="1481"/>
      <c r="K5" s="1481"/>
      <c r="L5" s="1481"/>
      <c r="M5" s="1481"/>
      <c r="N5" s="1481"/>
      <c r="O5" s="1481"/>
      <c r="P5" s="1481"/>
      <c r="Q5" s="1481"/>
      <c r="R5" s="1481"/>
      <c r="S5" s="1481"/>
      <c r="T5" s="1481"/>
      <c r="U5" s="925"/>
      <c r="V5" s="875"/>
    </row>
    <row r="6" spans="1:22" s="345" customFormat="1" ht="4.5" customHeight="1" x14ac:dyDescent="0.25"/>
    <row r="7" spans="1:22" s="322" customFormat="1" ht="15" customHeight="1" x14ac:dyDescent="0.25">
      <c r="A7" s="316"/>
      <c r="B7" s="1652" t="s">
        <v>12</v>
      </c>
      <c r="C7" s="920"/>
      <c r="D7" s="1669" t="s">
        <v>65</v>
      </c>
      <c r="E7" s="1657"/>
      <c r="F7" s="920"/>
      <c r="G7" s="1671" t="s">
        <v>31</v>
      </c>
      <c r="H7" s="1672"/>
      <c r="I7" s="1672"/>
      <c r="J7" s="1673"/>
      <c r="K7" s="921"/>
      <c r="L7" s="1671" t="s">
        <v>49</v>
      </c>
      <c r="M7" s="1672"/>
      <c r="N7" s="1672"/>
      <c r="O7" s="1673"/>
      <c r="P7" s="921"/>
      <c r="Q7" s="1671" t="s">
        <v>50</v>
      </c>
      <c r="R7" s="1672"/>
      <c r="S7" s="1672"/>
      <c r="T7" s="1673"/>
    </row>
    <row r="8" spans="1:22" s="322" customFormat="1" ht="35.25" customHeight="1" x14ac:dyDescent="0.25">
      <c r="A8" s="316"/>
      <c r="B8" s="1653"/>
      <c r="C8" s="920"/>
      <c r="D8" s="1670"/>
      <c r="E8" s="1660"/>
      <c r="F8" s="920"/>
      <c r="G8" s="1674" t="s">
        <v>69</v>
      </c>
      <c r="H8" s="1675"/>
      <c r="I8" s="1676" t="s">
        <v>286</v>
      </c>
      <c r="J8" s="1677"/>
      <c r="K8" s="957"/>
      <c r="L8" s="1678" t="s">
        <v>69</v>
      </c>
      <c r="M8" s="1679"/>
      <c r="N8" s="1676" t="s">
        <v>286</v>
      </c>
      <c r="O8" s="1677"/>
      <c r="P8" s="957"/>
      <c r="Q8" s="1678" t="s">
        <v>69</v>
      </c>
      <c r="R8" s="1679"/>
      <c r="S8" s="1676" t="s">
        <v>286</v>
      </c>
      <c r="T8" s="1677"/>
    </row>
    <row r="9" spans="1:22" s="322" customFormat="1" ht="29.25" customHeight="1" x14ac:dyDescent="0.25">
      <c r="A9" s="316"/>
      <c r="B9" s="1654"/>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13</v>
      </c>
      <c r="E11" s="928">
        <f>D11/D$29*100</f>
        <v>0.10486408001935951</v>
      </c>
      <c r="F11" s="930"/>
      <c r="G11" s="927">
        <v>9</v>
      </c>
      <c r="H11" s="928">
        <v>69.230769230769226</v>
      </c>
      <c r="I11" s="927">
        <v>8</v>
      </c>
      <c r="J11" s="928">
        <v>88.888888888888886</v>
      </c>
      <c r="K11" s="930"/>
      <c r="L11" s="927">
        <v>4</v>
      </c>
      <c r="M11" s="928">
        <v>30.76923076923077</v>
      </c>
      <c r="N11" s="927">
        <v>3</v>
      </c>
      <c r="O11" s="928">
        <v>75</v>
      </c>
      <c r="P11" s="930"/>
      <c r="Q11" s="927">
        <v>0</v>
      </c>
      <c r="R11" s="928">
        <v>0</v>
      </c>
      <c r="S11" s="927">
        <v>0</v>
      </c>
      <c r="T11" s="928" t="str">
        <f>IFERROR(S11/Q11*100,"-")</f>
        <v>-</v>
      </c>
    </row>
    <row r="12" spans="1:22" s="331" customFormat="1" ht="18" customHeight="1" x14ac:dyDescent="0.25">
      <c r="A12" s="330"/>
      <c r="B12" s="931" t="s">
        <v>7</v>
      </c>
      <c r="C12" s="930"/>
      <c r="D12" s="932">
        <f t="shared" ref="D12:D28" si="0">G12+L12+Q12</f>
        <v>0</v>
      </c>
      <c r="E12" s="933">
        <f t="shared" ref="E12:E29" si="1">D12/D$29*100</f>
        <v>0</v>
      </c>
      <c r="F12" s="930"/>
      <c r="G12" s="932">
        <v>0</v>
      </c>
      <c r="H12" s="933" t="s">
        <v>363</v>
      </c>
      <c r="I12" s="932">
        <v>0</v>
      </c>
      <c r="J12" s="933" t="s">
        <v>363</v>
      </c>
      <c r="K12" s="930"/>
      <c r="L12" s="932">
        <v>0</v>
      </c>
      <c r="M12" s="933" t="s">
        <v>363</v>
      </c>
      <c r="N12" s="932">
        <v>0</v>
      </c>
      <c r="O12" s="933" t="s">
        <v>363</v>
      </c>
      <c r="P12" s="930"/>
      <c r="Q12" s="932">
        <v>0</v>
      </c>
      <c r="R12" s="933" t="s">
        <v>363</v>
      </c>
      <c r="S12" s="932">
        <v>0</v>
      </c>
      <c r="T12" s="933" t="str">
        <f t="shared" ref="T12:T28" si="2">IFERROR(S12/Q12*100,"-")</f>
        <v>-</v>
      </c>
    </row>
    <row r="13" spans="1:22" s="331" customFormat="1" ht="18" customHeight="1" x14ac:dyDescent="0.25">
      <c r="A13" s="330"/>
      <c r="B13" s="931" t="s">
        <v>37</v>
      </c>
      <c r="C13" s="930"/>
      <c r="D13" s="932">
        <f t="shared" si="0"/>
        <v>29</v>
      </c>
      <c r="E13" s="933">
        <f t="shared" si="1"/>
        <v>0.2339275631201097</v>
      </c>
      <c r="F13" s="930"/>
      <c r="G13" s="932">
        <v>12</v>
      </c>
      <c r="H13" s="933">
        <v>41.379310344827587</v>
      </c>
      <c r="I13" s="932">
        <v>10</v>
      </c>
      <c r="J13" s="933">
        <v>83.333333333333343</v>
      </c>
      <c r="K13" s="930"/>
      <c r="L13" s="932">
        <v>6</v>
      </c>
      <c r="M13" s="933">
        <v>20.689655172413794</v>
      </c>
      <c r="N13" s="932">
        <v>4</v>
      </c>
      <c r="O13" s="933">
        <v>66.666666666666657</v>
      </c>
      <c r="P13" s="930"/>
      <c r="Q13" s="932">
        <v>11</v>
      </c>
      <c r="R13" s="933">
        <v>37.931034482758619</v>
      </c>
      <c r="S13" s="932">
        <v>8</v>
      </c>
      <c r="T13" s="933">
        <f t="shared" si="2"/>
        <v>72.727272727272734</v>
      </c>
    </row>
    <row r="14" spans="1:22" s="331" customFormat="1" ht="18" customHeight="1" x14ac:dyDescent="0.25">
      <c r="A14" s="330"/>
      <c r="B14" s="931" t="s">
        <v>38</v>
      </c>
      <c r="C14" s="930"/>
      <c r="D14" s="932">
        <f t="shared" si="0"/>
        <v>0</v>
      </c>
      <c r="E14" s="933">
        <f t="shared" si="1"/>
        <v>0</v>
      </c>
      <c r="F14" s="930"/>
      <c r="G14" s="932">
        <v>0</v>
      </c>
      <c r="H14" s="933" t="s">
        <v>363</v>
      </c>
      <c r="I14" s="932">
        <v>0</v>
      </c>
      <c r="J14" s="933" t="s">
        <v>363</v>
      </c>
      <c r="K14" s="930"/>
      <c r="L14" s="932">
        <v>0</v>
      </c>
      <c r="M14" s="933" t="s">
        <v>363</v>
      </c>
      <c r="N14" s="932">
        <v>0</v>
      </c>
      <c r="O14" s="933" t="s">
        <v>363</v>
      </c>
      <c r="P14" s="930"/>
      <c r="Q14" s="932">
        <v>0</v>
      </c>
      <c r="R14" s="933" t="s">
        <v>363</v>
      </c>
      <c r="S14" s="932">
        <v>0</v>
      </c>
      <c r="T14" s="933" t="str">
        <f t="shared" si="2"/>
        <v>-</v>
      </c>
    </row>
    <row r="15" spans="1:22" s="331" customFormat="1" ht="18" customHeight="1" x14ac:dyDescent="0.25">
      <c r="A15" s="330"/>
      <c r="B15" s="931" t="s">
        <v>6</v>
      </c>
      <c r="C15" s="930"/>
      <c r="D15" s="932">
        <f t="shared" si="0"/>
        <v>218</v>
      </c>
      <c r="E15" s="933">
        <f t="shared" si="1"/>
        <v>1.7584899572477213</v>
      </c>
      <c r="F15" s="930"/>
      <c r="G15" s="932">
        <v>136</v>
      </c>
      <c r="H15" s="933">
        <v>62.385321100917437</v>
      </c>
      <c r="I15" s="932">
        <v>119</v>
      </c>
      <c r="J15" s="933">
        <v>87.5</v>
      </c>
      <c r="K15" s="930"/>
      <c r="L15" s="932">
        <v>68</v>
      </c>
      <c r="M15" s="933">
        <v>31.192660550458719</v>
      </c>
      <c r="N15" s="932">
        <v>62</v>
      </c>
      <c r="O15" s="933">
        <v>91.17647058823529</v>
      </c>
      <c r="P15" s="930"/>
      <c r="Q15" s="932">
        <v>14</v>
      </c>
      <c r="R15" s="933">
        <v>6.4220183486238538</v>
      </c>
      <c r="S15" s="932">
        <v>13</v>
      </c>
      <c r="T15" s="933">
        <f t="shared" si="2"/>
        <v>92.857142857142861</v>
      </c>
    </row>
    <row r="16" spans="1:22" s="331" customFormat="1" ht="18" customHeight="1" x14ac:dyDescent="0.25">
      <c r="A16" s="330"/>
      <c r="B16" s="931" t="s">
        <v>5</v>
      </c>
      <c r="C16" s="930"/>
      <c r="D16" s="932">
        <f t="shared" si="0"/>
        <v>0</v>
      </c>
      <c r="E16" s="933">
        <f t="shared" si="1"/>
        <v>0</v>
      </c>
      <c r="F16" s="930"/>
      <c r="G16" s="932">
        <v>0</v>
      </c>
      <c r="H16" s="933" t="s">
        <v>363</v>
      </c>
      <c r="I16" s="932">
        <v>0</v>
      </c>
      <c r="J16" s="933" t="s">
        <v>363</v>
      </c>
      <c r="K16" s="930"/>
      <c r="L16" s="932">
        <v>0</v>
      </c>
      <c r="M16" s="933" t="s">
        <v>363</v>
      </c>
      <c r="N16" s="932">
        <v>0</v>
      </c>
      <c r="O16" s="933" t="s">
        <v>363</v>
      </c>
      <c r="P16" s="930"/>
      <c r="Q16" s="932">
        <v>0</v>
      </c>
      <c r="R16" s="933" t="s">
        <v>363</v>
      </c>
      <c r="S16" s="932">
        <v>0</v>
      </c>
      <c r="T16" s="933" t="str">
        <f t="shared" si="2"/>
        <v>-</v>
      </c>
    </row>
    <row r="17" spans="1:20" s="331" customFormat="1" ht="18" customHeight="1" x14ac:dyDescent="0.25">
      <c r="A17" s="330"/>
      <c r="B17" s="931" t="s">
        <v>4</v>
      </c>
      <c r="C17" s="930"/>
      <c r="D17" s="932">
        <f t="shared" si="0"/>
        <v>3038</v>
      </c>
      <c r="E17" s="933">
        <f t="shared" si="1"/>
        <v>24.505928853754941</v>
      </c>
      <c r="F17" s="930"/>
      <c r="G17" s="932">
        <v>631</v>
      </c>
      <c r="H17" s="933">
        <v>20.77024358130349</v>
      </c>
      <c r="I17" s="932">
        <v>470</v>
      </c>
      <c r="J17" s="933">
        <v>74.484944532488115</v>
      </c>
      <c r="K17" s="930"/>
      <c r="L17" s="932">
        <v>999</v>
      </c>
      <c r="M17" s="933">
        <v>32.883475971033576</v>
      </c>
      <c r="N17" s="932">
        <v>668</v>
      </c>
      <c r="O17" s="933">
        <v>66.866866866866872</v>
      </c>
      <c r="P17" s="930"/>
      <c r="Q17" s="932">
        <v>1408</v>
      </c>
      <c r="R17" s="933">
        <v>46.346280447662934</v>
      </c>
      <c r="S17" s="932">
        <v>890</v>
      </c>
      <c r="T17" s="933">
        <f t="shared" si="2"/>
        <v>63.210227272727273</v>
      </c>
    </row>
    <row r="18" spans="1:20" s="331" customFormat="1" ht="18" customHeight="1" x14ac:dyDescent="0.25">
      <c r="A18" s="330"/>
      <c r="B18" s="931" t="s">
        <v>40</v>
      </c>
      <c r="C18" s="930"/>
      <c r="D18" s="932">
        <f t="shared" si="0"/>
        <v>19</v>
      </c>
      <c r="E18" s="933">
        <f t="shared" si="1"/>
        <v>0.15326288618214085</v>
      </c>
      <c r="F18" s="930"/>
      <c r="G18" s="932">
        <v>13</v>
      </c>
      <c r="H18" s="933">
        <v>68.421052631578945</v>
      </c>
      <c r="I18" s="932">
        <v>11</v>
      </c>
      <c r="J18" s="933">
        <v>84.615384615384613</v>
      </c>
      <c r="K18" s="930"/>
      <c r="L18" s="932">
        <v>5</v>
      </c>
      <c r="M18" s="933">
        <v>26.315789473684209</v>
      </c>
      <c r="N18" s="932">
        <v>4</v>
      </c>
      <c r="O18" s="933">
        <v>80</v>
      </c>
      <c r="P18" s="930"/>
      <c r="Q18" s="932">
        <v>1</v>
      </c>
      <c r="R18" s="933">
        <v>5.2631578947368416</v>
      </c>
      <c r="S18" s="932">
        <v>1</v>
      </c>
      <c r="T18" s="933">
        <f t="shared" si="2"/>
        <v>100</v>
      </c>
    </row>
    <row r="19" spans="1:20" s="331" customFormat="1" ht="18" customHeight="1" x14ac:dyDescent="0.25">
      <c r="A19" s="330"/>
      <c r="B19" s="931" t="s">
        <v>41</v>
      </c>
      <c r="C19" s="930"/>
      <c r="D19" s="932">
        <f t="shared" si="0"/>
        <v>89</v>
      </c>
      <c r="E19" s="933">
        <f t="shared" si="1"/>
        <v>0.71791562474792292</v>
      </c>
      <c r="F19" s="930"/>
      <c r="G19" s="932">
        <v>64</v>
      </c>
      <c r="H19" s="933">
        <v>71.910112359550567</v>
      </c>
      <c r="I19" s="932">
        <v>53</v>
      </c>
      <c r="J19" s="933">
        <v>82.8125</v>
      </c>
      <c r="K19" s="930"/>
      <c r="L19" s="932">
        <v>17</v>
      </c>
      <c r="M19" s="933">
        <v>19.101123595505616</v>
      </c>
      <c r="N19" s="932">
        <v>16</v>
      </c>
      <c r="O19" s="933">
        <v>94.117647058823522</v>
      </c>
      <c r="P19" s="930"/>
      <c r="Q19" s="932">
        <v>8</v>
      </c>
      <c r="R19" s="933">
        <v>8.9887640449438209</v>
      </c>
      <c r="S19" s="932">
        <v>8</v>
      </c>
      <c r="T19" s="933">
        <f t="shared" si="2"/>
        <v>100</v>
      </c>
    </row>
    <row r="20" spans="1:20" s="331" customFormat="1" ht="18" customHeight="1" x14ac:dyDescent="0.25">
      <c r="A20" s="330"/>
      <c r="B20" s="931" t="s">
        <v>3</v>
      </c>
      <c r="C20" s="930"/>
      <c r="D20" s="932">
        <f t="shared" si="0"/>
        <v>1087</v>
      </c>
      <c r="E20" s="933">
        <f t="shared" si="1"/>
        <v>8.7682503831572145</v>
      </c>
      <c r="F20" s="930"/>
      <c r="G20" s="932">
        <v>364</v>
      </c>
      <c r="H20" s="933">
        <v>33.486660533578657</v>
      </c>
      <c r="I20" s="932">
        <v>232</v>
      </c>
      <c r="J20" s="933">
        <v>63.73626373626373</v>
      </c>
      <c r="K20" s="930"/>
      <c r="L20" s="932">
        <v>529</v>
      </c>
      <c r="M20" s="933">
        <v>48.666053357865685</v>
      </c>
      <c r="N20" s="932">
        <v>398</v>
      </c>
      <c r="O20" s="933">
        <v>75.236294896030245</v>
      </c>
      <c r="P20" s="930"/>
      <c r="Q20" s="932">
        <v>194</v>
      </c>
      <c r="R20" s="933">
        <v>17.847286108555657</v>
      </c>
      <c r="S20" s="932">
        <v>152</v>
      </c>
      <c r="T20" s="933">
        <f t="shared" si="2"/>
        <v>78.350515463917532</v>
      </c>
    </row>
    <row r="21" spans="1:20" s="331" customFormat="1" ht="18" customHeight="1" x14ac:dyDescent="0.25">
      <c r="A21" s="330"/>
      <c r="B21" s="931" t="s">
        <v>2</v>
      </c>
      <c r="C21" s="930"/>
      <c r="D21" s="932">
        <f t="shared" si="0"/>
        <v>0</v>
      </c>
      <c r="E21" s="933">
        <f t="shared" si="1"/>
        <v>0</v>
      </c>
      <c r="F21" s="930"/>
      <c r="G21" s="932">
        <v>0</v>
      </c>
      <c r="H21" s="933" t="s">
        <v>363</v>
      </c>
      <c r="I21" s="932">
        <v>0</v>
      </c>
      <c r="J21" s="933" t="s">
        <v>363</v>
      </c>
      <c r="K21" s="930"/>
      <c r="L21" s="932">
        <v>0</v>
      </c>
      <c r="M21" s="933" t="s">
        <v>363</v>
      </c>
      <c r="N21" s="932">
        <v>0</v>
      </c>
      <c r="O21" s="933" t="s">
        <v>363</v>
      </c>
      <c r="P21" s="930"/>
      <c r="Q21" s="932">
        <v>0</v>
      </c>
      <c r="R21" s="933" t="s">
        <v>363</v>
      </c>
      <c r="S21" s="932">
        <v>0</v>
      </c>
      <c r="T21" s="933" t="str">
        <f t="shared" si="2"/>
        <v>-</v>
      </c>
    </row>
    <row r="22" spans="1:20" s="331" customFormat="1" ht="18" customHeight="1" x14ac:dyDescent="0.25">
      <c r="A22" s="330"/>
      <c r="B22" s="931" t="s">
        <v>35</v>
      </c>
      <c r="C22" s="930"/>
      <c r="D22" s="932">
        <f t="shared" si="0"/>
        <v>145</v>
      </c>
      <c r="E22" s="933">
        <f t="shared" si="1"/>
        <v>1.1696378156005485</v>
      </c>
      <c r="F22" s="930"/>
      <c r="G22" s="932">
        <v>89</v>
      </c>
      <c r="H22" s="933">
        <v>61.379310344827587</v>
      </c>
      <c r="I22" s="932">
        <v>72</v>
      </c>
      <c r="J22" s="933">
        <v>80.898876404494374</v>
      </c>
      <c r="K22" s="930"/>
      <c r="L22" s="932">
        <v>54</v>
      </c>
      <c r="M22" s="933">
        <v>37.241379310344833</v>
      </c>
      <c r="N22" s="932">
        <v>46</v>
      </c>
      <c r="O22" s="933">
        <v>85.18518518518519</v>
      </c>
      <c r="P22" s="930"/>
      <c r="Q22" s="932">
        <v>2</v>
      </c>
      <c r="R22" s="933">
        <v>1.3793103448275863</v>
      </c>
      <c r="S22" s="932">
        <v>2</v>
      </c>
      <c r="T22" s="933">
        <f t="shared" si="2"/>
        <v>100</v>
      </c>
    </row>
    <row r="23" spans="1:20" s="331" customFormat="1" ht="18" customHeight="1" x14ac:dyDescent="0.25">
      <c r="A23" s="330"/>
      <c r="B23" s="931" t="s">
        <v>42</v>
      </c>
      <c r="C23" s="930"/>
      <c r="D23" s="932">
        <f t="shared" si="0"/>
        <v>90</v>
      </c>
      <c r="E23" s="933">
        <f t="shared" si="1"/>
        <v>0.72598209244171974</v>
      </c>
      <c r="F23" s="930"/>
      <c r="G23" s="932">
        <v>65</v>
      </c>
      <c r="H23" s="933">
        <v>72.222222222222214</v>
      </c>
      <c r="I23" s="932">
        <v>57</v>
      </c>
      <c r="J23" s="933">
        <v>87.692307692307693</v>
      </c>
      <c r="K23" s="930"/>
      <c r="L23" s="932">
        <v>22</v>
      </c>
      <c r="M23" s="933">
        <v>24.444444444444443</v>
      </c>
      <c r="N23" s="932">
        <v>21</v>
      </c>
      <c r="O23" s="933">
        <v>95.454545454545453</v>
      </c>
      <c r="P23" s="930"/>
      <c r="Q23" s="932">
        <v>3</v>
      </c>
      <c r="R23" s="933">
        <v>3.3333333333333335</v>
      </c>
      <c r="S23" s="932">
        <v>3</v>
      </c>
      <c r="T23" s="933">
        <f t="shared" si="2"/>
        <v>100</v>
      </c>
    </row>
    <row r="24" spans="1:20" s="331" customFormat="1" ht="18" customHeight="1" x14ac:dyDescent="0.25">
      <c r="A24" s="330">
        <v>47094</v>
      </c>
      <c r="B24" s="931" t="s">
        <v>43</v>
      </c>
      <c r="C24" s="930"/>
      <c r="D24" s="932">
        <f t="shared" si="0"/>
        <v>5</v>
      </c>
      <c r="E24" s="933">
        <f t="shared" si="1"/>
        <v>4.033233846898443E-2</v>
      </c>
      <c r="F24" s="930"/>
      <c r="G24" s="932">
        <v>2</v>
      </c>
      <c r="H24" s="933">
        <v>40</v>
      </c>
      <c r="I24" s="932">
        <v>1</v>
      </c>
      <c r="J24" s="933">
        <v>50</v>
      </c>
      <c r="K24" s="930"/>
      <c r="L24" s="932">
        <v>1</v>
      </c>
      <c r="M24" s="933">
        <v>20</v>
      </c>
      <c r="N24" s="932">
        <v>0</v>
      </c>
      <c r="O24" s="933">
        <v>0</v>
      </c>
      <c r="P24" s="930"/>
      <c r="Q24" s="932">
        <v>2</v>
      </c>
      <c r="R24" s="933">
        <v>40</v>
      </c>
      <c r="S24" s="932">
        <v>1</v>
      </c>
      <c r="T24" s="933">
        <f t="shared" si="2"/>
        <v>50</v>
      </c>
    </row>
    <row r="25" spans="1:20" s="331" customFormat="1" ht="18" customHeight="1" x14ac:dyDescent="0.25">
      <c r="B25" s="931" t="s">
        <v>44</v>
      </c>
      <c r="C25" s="930"/>
      <c r="D25" s="932">
        <f t="shared" si="0"/>
        <v>39</v>
      </c>
      <c r="E25" s="933">
        <f t="shared" si="1"/>
        <v>0.31459224005807856</v>
      </c>
      <c r="F25" s="930"/>
      <c r="G25" s="932">
        <v>12</v>
      </c>
      <c r="H25" s="933">
        <v>30.76923076923077</v>
      </c>
      <c r="I25" s="932">
        <v>9</v>
      </c>
      <c r="J25" s="933">
        <v>75</v>
      </c>
      <c r="K25" s="930"/>
      <c r="L25" s="932">
        <v>15</v>
      </c>
      <c r="M25" s="933">
        <v>38.461538461538467</v>
      </c>
      <c r="N25" s="932">
        <v>10</v>
      </c>
      <c r="O25" s="933">
        <v>66.666666666666657</v>
      </c>
      <c r="P25" s="930"/>
      <c r="Q25" s="932">
        <v>12</v>
      </c>
      <c r="R25" s="933">
        <v>30.76923076923077</v>
      </c>
      <c r="S25" s="932">
        <v>7</v>
      </c>
      <c r="T25" s="933">
        <f t="shared" si="2"/>
        <v>58.333333333333336</v>
      </c>
    </row>
    <row r="26" spans="1:20" s="331" customFormat="1" ht="18" customHeight="1" x14ac:dyDescent="0.25">
      <c r="B26" s="931" t="s">
        <v>45</v>
      </c>
      <c r="C26" s="930"/>
      <c r="D26" s="932">
        <f t="shared" si="0"/>
        <v>7625</v>
      </c>
      <c r="E26" s="933">
        <f t="shared" si="1"/>
        <v>61.506816165201258</v>
      </c>
      <c r="F26" s="930"/>
      <c r="G26" s="932">
        <v>2019</v>
      </c>
      <c r="H26" s="933">
        <v>26.478688524590165</v>
      </c>
      <c r="I26" s="932">
        <v>729</v>
      </c>
      <c r="J26" s="933">
        <v>36.106983655274888</v>
      </c>
      <c r="K26" s="930"/>
      <c r="L26" s="932">
        <v>2786</v>
      </c>
      <c r="M26" s="933">
        <v>36.537704918032787</v>
      </c>
      <c r="N26" s="932">
        <v>919</v>
      </c>
      <c r="O26" s="933">
        <v>32.986360373295049</v>
      </c>
      <c r="P26" s="930"/>
      <c r="Q26" s="932">
        <v>2820</v>
      </c>
      <c r="R26" s="933">
        <v>36.983606557377044</v>
      </c>
      <c r="S26" s="932">
        <v>1058</v>
      </c>
      <c r="T26" s="933">
        <f t="shared" si="2"/>
        <v>37.5177304964539</v>
      </c>
    </row>
    <row r="27" spans="1:20" s="331" customFormat="1" ht="18" customHeight="1" x14ac:dyDescent="0.25">
      <c r="B27" s="931" t="s">
        <v>46</v>
      </c>
      <c r="C27" s="930"/>
      <c r="D27" s="932">
        <f t="shared" si="0"/>
        <v>0</v>
      </c>
      <c r="E27" s="933">
        <f t="shared" si="1"/>
        <v>0</v>
      </c>
      <c r="F27" s="930"/>
      <c r="G27" s="932">
        <v>0</v>
      </c>
      <c r="H27" s="933" t="s">
        <v>363</v>
      </c>
      <c r="I27" s="932">
        <v>0</v>
      </c>
      <c r="J27" s="933" t="s">
        <v>363</v>
      </c>
      <c r="K27" s="930"/>
      <c r="L27" s="932">
        <v>0</v>
      </c>
      <c r="M27" s="933" t="s">
        <v>363</v>
      </c>
      <c r="N27" s="932">
        <v>0</v>
      </c>
      <c r="O27" s="933" t="s">
        <v>363</v>
      </c>
      <c r="P27" s="930"/>
      <c r="Q27" s="932">
        <v>0</v>
      </c>
      <c r="R27" s="933" t="s">
        <v>363</v>
      </c>
      <c r="S27" s="932">
        <v>0</v>
      </c>
      <c r="T27" s="933" t="str">
        <f t="shared" si="2"/>
        <v>-</v>
      </c>
    </row>
    <row r="28" spans="1:20" s="331" customFormat="1" ht="18" customHeight="1" x14ac:dyDescent="0.25">
      <c r="B28" s="953" t="s">
        <v>1</v>
      </c>
      <c r="C28" s="930"/>
      <c r="D28" s="954">
        <f t="shared" si="0"/>
        <v>0</v>
      </c>
      <c r="E28" s="955">
        <f t="shared" si="1"/>
        <v>0</v>
      </c>
      <c r="F28" s="930"/>
      <c r="G28" s="954">
        <v>0</v>
      </c>
      <c r="H28" s="955" t="s">
        <v>363</v>
      </c>
      <c r="I28" s="954">
        <v>0</v>
      </c>
      <c r="J28" s="955" t="s">
        <v>363</v>
      </c>
      <c r="K28" s="930"/>
      <c r="L28" s="954">
        <v>0</v>
      </c>
      <c r="M28" s="955" t="s">
        <v>363</v>
      </c>
      <c r="N28" s="954">
        <v>0</v>
      </c>
      <c r="O28" s="955" t="s">
        <v>363</v>
      </c>
      <c r="P28" s="930"/>
      <c r="Q28" s="954">
        <v>0</v>
      </c>
      <c r="R28" s="955" t="s">
        <v>363</v>
      </c>
      <c r="S28" s="954">
        <v>0</v>
      </c>
      <c r="T28" s="955" t="str">
        <f t="shared" si="2"/>
        <v>-</v>
      </c>
    </row>
    <row r="29" spans="1:20" s="319" customFormat="1" ht="18" customHeight="1" x14ac:dyDescent="0.25">
      <c r="B29" s="1284" t="s">
        <v>0</v>
      </c>
      <c r="C29" s="1277"/>
      <c r="D29" s="1285">
        <f>SUM(D11:D28)</f>
        <v>12397</v>
      </c>
      <c r="E29" s="1286">
        <f t="shared" si="1"/>
        <v>100</v>
      </c>
      <c r="F29" s="1277"/>
      <c r="G29" s="1285">
        <f>SUM(G11:G28)</f>
        <v>3416</v>
      </c>
      <c r="H29" s="1286">
        <f>G29/$D29*100</f>
        <v>27.555053642010165</v>
      </c>
      <c r="I29" s="1285">
        <f>SUM(I11:I28)</f>
        <v>1771</v>
      </c>
      <c r="J29" s="1286">
        <f>I29/G29*100</f>
        <v>51.844262295081968</v>
      </c>
      <c r="K29" s="1277"/>
      <c r="L29" s="1285">
        <f>SUM(L11:L28)</f>
        <v>4506</v>
      </c>
      <c r="M29" s="1286">
        <f>L29/$D29*100</f>
        <v>36.347503428248764</v>
      </c>
      <c r="N29" s="1285">
        <f>SUM(N11:N28)</f>
        <v>2151</v>
      </c>
      <c r="O29" s="1286">
        <f>N29/L29*100</f>
        <v>47.736351531291611</v>
      </c>
      <c r="P29" s="1277"/>
      <c r="Q29" s="1285">
        <f>SUM(Q11:Q28)</f>
        <v>4475</v>
      </c>
      <c r="R29" s="1286">
        <f>Q29/$D29*100</f>
        <v>36.097442929741064</v>
      </c>
      <c r="S29" s="1285">
        <f>SUM(S11:S28)</f>
        <v>2143</v>
      </c>
      <c r="T29" s="1286">
        <f>S29/Q29*100</f>
        <v>47.88826815642458</v>
      </c>
    </row>
    <row r="30" spans="1:20" s="328" customFormat="1" ht="6.75" customHeight="1" x14ac:dyDescent="0.25">
      <c r="B30" s="1667"/>
      <c r="C30" s="1667"/>
      <c r="D30" s="1667"/>
      <c r="E30" s="1667"/>
      <c r="F30" s="779"/>
    </row>
    <row r="31" spans="1:20" x14ac:dyDescent="0.35">
      <c r="B31" s="1668"/>
      <c r="C31" s="1668"/>
      <c r="D31" s="1668"/>
      <c r="E31" s="1668"/>
      <c r="F31" s="1668"/>
      <c r="G31" s="1668"/>
      <c r="H31" s="1668"/>
      <c r="I31" s="1668"/>
      <c r="J31" s="1668"/>
      <c r="K31" s="1668"/>
      <c r="L31" s="1668"/>
      <c r="M31" s="1668"/>
      <c r="N31" s="1668"/>
      <c r="O31" s="1668"/>
      <c r="P31" s="1668"/>
      <c r="Q31" s="1668"/>
      <c r="R31" s="1668"/>
    </row>
    <row r="32" spans="1:20" x14ac:dyDescent="0.35">
      <c r="G32" s="935"/>
      <c r="L32" s="935"/>
    </row>
    <row r="33" spans="2:12" x14ac:dyDescent="0.35">
      <c r="B33" s="935"/>
      <c r="L33" s="935"/>
    </row>
  </sheetData>
  <mergeCells count="17">
    <mergeCell ref="S8:T8"/>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453125"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60" t="s">
        <v>439</v>
      </c>
      <c r="C3" s="1560"/>
      <c r="D3" s="1560"/>
      <c r="E3" s="1560"/>
      <c r="F3" s="1560"/>
      <c r="G3" s="1560"/>
      <c r="H3" s="1560"/>
      <c r="I3" s="1560"/>
      <c r="J3" s="1560"/>
      <c r="K3" s="1560"/>
      <c r="L3" s="1560"/>
      <c r="M3" s="1560"/>
      <c r="N3" s="1560"/>
      <c r="O3" s="1560"/>
      <c r="P3" s="1560"/>
    </row>
    <row r="4" spans="1:21" s="967" customFormat="1" ht="15.5" x14ac:dyDescent="0.25">
      <c r="B4" s="1481" t="str">
        <f>porsaad!$B$6</f>
        <v>Situación a 28 de febrero de 2026</v>
      </c>
      <c r="C4" s="1481"/>
      <c r="D4" s="1481"/>
      <c r="E4" s="1481"/>
      <c r="F4" s="1481"/>
      <c r="G4" s="1481"/>
      <c r="H4" s="1481"/>
      <c r="I4" s="1481"/>
      <c r="J4" s="1481"/>
      <c r="K4" s="1481"/>
      <c r="L4" s="1481"/>
      <c r="M4" s="1481"/>
      <c r="N4" s="1481"/>
      <c r="O4" s="1481"/>
      <c r="P4" s="1481"/>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82" t="s">
        <v>199</v>
      </c>
      <c r="D6" s="1683"/>
      <c r="E6" s="1683"/>
      <c r="F6" s="1683"/>
      <c r="G6" s="1683"/>
      <c r="H6" s="1683"/>
      <c r="I6" s="1683"/>
      <c r="J6" s="1683"/>
      <c r="K6" s="1683"/>
      <c r="L6" s="1683"/>
      <c r="M6" s="1683"/>
      <c r="N6" s="1683"/>
      <c r="O6" s="1683"/>
      <c r="P6" s="1684"/>
    </row>
    <row r="7" spans="1:21" s="967" customFormat="1" ht="57" customHeight="1" x14ac:dyDescent="0.25">
      <c r="B7" s="1685" t="s">
        <v>12</v>
      </c>
      <c r="C7" s="1687" t="s">
        <v>0</v>
      </c>
      <c r="D7" s="1688"/>
      <c r="E7" s="1680" t="s">
        <v>200</v>
      </c>
      <c r="F7" s="1689"/>
      <c r="G7" s="1690" t="s">
        <v>201</v>
      </c>
      <c r="H7" s="1691"/>
      <c r="I7" s="1690" t="s">
        <v>202</v>
      </c>
      <c r="J7" s="1691"/>
      <c r="K7" s="1690" t="s">
        <v>203</v>
      </c>
      <c r="L7" s="1691"/>
      <c r="M7" s="1690" t="s">
        <v>204</v>
      </c>
      <c r="N7" s="1691"/>
      <c r="O7" s="1680" t="s">
        <v>205</v>
      </c>
      <c r="P7" s="1681"/>
    </row>
    <row r="8" spans="1:21" s="972" customFormat="1" ht="12" customHeight="1" x14ac:dyDescent="0.25">
      <c r="B8" s="1686"/>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3963</v>
      </c>
      <c r="D9" s="976">
        <f>IFERROR(C9/$C9*100,"-")</f>
        <v>100</v>
      </c>
      <c r="E9" s="975">
        <v>0</v>
      </c>
      <c r="F9" s="976">
        <v>0</v>
      </c>
      <c r="G9" s="975">
        <v>3651</v>
      </c>
      <c r="H9" s="976">
        <v>92.127176381529139</v>
      </c>
      <c r="I9" s="975">
        <v>312</v>
      </c>
      <c r="J9" s="976">
        <v>7.8728236184708562</v>
      </c>
      <c r="K9" s="975">
        <v>0</v>
      </c>
      <c r="L9" s="976">
        <v>0</v>
      </c>
      <c r="M9" s="975">
        <v>0</v>
      </c>
      <c r="N9" s="976">
        <v>0</v>
      </c>
      <c r="O9" s="975">
        <v>0</v>
      </c>
      <c r="P9" s="976">
        <f t="shared" ref="P9:P26" si="0">IFERROR(O9/$C9*100,"-")</f>
        <v>0</v>
      </c>
      <c r="R9" s="977"/>
    </row>
    <row r="10" spans="1:21" s="962" customFormat="1" ht="16.5" customHeight="1" x14ac:dyDescent="0.25">
      <c r="A10" s="962">
        <v>2</v>
      </c>
      <c r="B10" s="978" t="s">
        <v>7</v>
      </c>
      <c r="C10" s="979">
        <f t="shared" ref="C10:C26" si="1">E10+G10+I10+K10+M10+O10</f>
        <v>10565</v>
      </c>
      <c r="D10" s="980">
        <f t="shared" ref="D10:D26" si="2">IFERROR(C10/$C10*100,"-")</f>
        <v>100</v>
      </c>
      <c r="E10" s="979">
        <v>0</v>
      </c>
      <c r="F10" s="980">
        <v>0</v>
      </c>
      <c r="G10" s="979">
        <v>8037</v>
      </c>
      <c r="H10" s="980">
        <v>76.071935636535727</v>
      </c>
      <c r="I10" s="979">
        <v>2528</v>
      </c>
      <c r="J10" s="980">
        <v>23.928064363464269</v>
      </c>
      <c r="K10" s="979">
        <v>0</v>
      </c>
      <c r="L10" s="980">
        <v>0</v>
      </c>
      <c r="M10" s="979">
        <v>0</v>
      </c>
      <c r="N10" s="980">
        <v>0</v>
      </c>
      <c r="O10" s="979">
        <v>0</v>
      </c>
      <c r="P10" s="980">
        <f t="shared" si="0"/>
        <v>0</v>
      </c>
      <c r="R10" s="977"/>
    </row>
    <row r="11" spans="1:21" s="962" customFormat="1" ht="16.5" customHeight="1" x14ac:dyDescent="0.25">
      <c r="A11" s="962">
        <v>3</v>
      </c>
      <c r="B11" s="978" t="s">
        <v>37</v>
      </c>
      <c r="C11" s="979">
        <f t="shared" si="1"/>
        <v>5016</v>
      </c>
      <c r="D11" s="980">
        <f t="shared" si="2"/>
        <v>100</v>
      </c>
      <c r="E11" s="979">
        <v>307</v>
      </c>
      <c r="F11" s="980">
        <v>6.1204146730462519</v>
      </c>
      <c r="G11" s="979">
        <v>2802</v>
      </c>
      <c r="H11" s="980">
        <v>55.861244019138759</v>
      </c>
      <c r="I11" s="979">
        <v>503</v>
      </c>
      <c r="J11" s="980">
        <v>10.027910685805423</v>
      </c>
      <c r="K11" s="979">
        <v>1122</v>
      </c>
      <c r="L11" s="980">
        <v>22.368421052631579</v>
      </c>
      <c r="M11" s="979">
        <v>282</v>
      </c>
      <c r="N11" s="980">
        <v>5.6220095693779903</v>
      </c>
      <c r="O11" s="979">
        <v>0</v>
      </c>
      <c r="P11" s="980">
        <f t="shared" si="0"/>
        <v>0</v>
      </c>
      <c r="R11" s="977"/>
    </row>
    <row r="12" spans="1:21" s="962" customFormat="1" ht="16.5" customHeight="1" x14ac:dyDescent="0.25">
      <c r="A12" s="962">
        <v>4</v>
      </c>
      <c r="B12" s="978" t="s">
        <v>38</v>
      </c>
      <c r="C12" s="979">
        <f t="shared" si="1"/>
        <v>824</v>
      </c>
      <c r="D12" s="980">
        <f t="shared" si="2"/>
        <v>100</v>
      </c>
      <c r="E12" s="979">
        <v>0</v>
      </c>
      <c r="F12" s="980">
        <v>0</v>
      </c>
      <c r="G12" s="979">
        <v>667</v>
      </c>
      <c r="H12" s="980">
        <v>80.946601941747574</v>
      </c>
      <c r="I12" s="979">
        <v>157</v>
      </c>
      <c r="J12" s="980">
        <v>19.053398058252426</v>
      </c>
      <c r="K12" s="979">
        <v>0</v>
      </c>
      <c r="L12" s="980">
        <v>0</v>
      </c>
      <c r="M12" s="979">
        <v>0</v>
      </c>
      <c r="N12" s="980">
        <v>0</v>
      </c>
      <c r="O12" s="979">
        <v>0</v>
      </c>
      <c r="P12" s="980">
        <f t="shared" si="0"/>
        <v>0</v>
      </c>
      <c r="R12" s="977"/>
    </row>
    <row r="13" spans="1:21" s="962" customFormat="1" ht="16.5" customHeight="1" x14ac:dyDescent="0.25">
      <c r="A13" s="962">
        <v>5</v>
      </c>
      <c r="B13" s="978" t="s">
        <v>6</v>
      </c>
      <c r="C13" s="979">
        <f t="shared" si="1"/>
        <v>31366</v>
      </c>
      <c r="D13" s="980">
        <f t="shared" si="2"/>
        <v>100</v>
      </c>
      <c r="E13" s="979">
        <v>16291</v>
      </c>
      <c r="F13" s="980">
        <v>51.938404641969015</v>
      </c>
      <c r="G13" s="979">
        <v>5769</v>
      </c>
      <c r="H13" s="980">
        <v>18.392526939998724</v>
      </c>
      <c r="I13" s="979">
        <v>3908</v>
      </c>
      <c r="J13" s="980">
        <v>12.459350889498182</v>
      </c>
      <c r="K13" s="979">
        <v>5162</v>
      </c>
      <c r="L13" s="980">
        <v>16.457310463559267</v>
      </c>
      <c r="M13" s="979">
        <v>236</v>
      </c>
      <c r="N13" s="980">
        <v>0.75240706497481347</v>
      </c>
      <c r="O13" s="979">
        <v>0</v>
      </c>
      <c r="P13" s="980">
        <f t="shared" si="0"/>
        <v>0</v>
      </c>
      <c r="R13" s="977"/>
    </row>
    <row r="14" spans="1:21" s="962" customFormat="1" ht="16.5" customHeight="1" x14ac:dyDescent="0.25">
      <c r="A14" s="962">
        <v>6</v>
      </c>
      <c r="B14" s="978" t="s">
        <v>5</v>
      </c>
      <c r="C14" s="979">
        <f t="shared" si="1"/>
        <v>573</v>
      </c>
      <c r="D14" s="980">
        <f t="shared" si="2"/>
        <v>100</v>
      </c>
      <c r="E14" s="979">
        <v>0</v>
      </c>
      <c r="F14" s="980">
        <v>0</v>
      </c>
      <c r="G14" s="979">
        <v>491</v>
      </c>
      <c r="H14" s="980">
        <v>85.689354275741721</v>
      </c>
      <c r="I14" s="979">
        <v>9</v>
      </c>
      <c r="J14" s="980">
        <v>1.5706806282722512</v>
      </c>
      <c r="K14" s="979">
        <v>73</v>
      </c>
      <c r="L14" s="980">
        <v>12.739965095986038</v>
      </c>
      <c r="M14" s="979">
        <v>0</v>
      </c>
      <c r="N14" s="980">
        <v>0</v>
      </c>
      <c r="O14" s="979">
        <v>0</v>
      </c>
      <c r="P14" s="980">
        <f t="shared" si="0"/>
        <v>0</v>
      </c>
      <c r="R14" s="977"/>
    </row>
    <row r="15" spans="1:21" s="963" customFormat="1" ht="16.5" customHeight="1" x14ac:dyDescent="0.25">
      <c r="A15" s="963">
        <v>7</v>
      </c>
      <c r="B15" s="978" t="s">
        <v>4</v>
      </c>
      <c r="C15" s="979">
        <f t="shared" si="1"/>
        <v>46180</v>
      </c>
      <c r="D15" s="980">
        <f t="shared" si="2"/>
        <v>100</v>
      </c>
      <c r="E15" s="979">
        <v>6583</v>
      </c>
      <c r="F15" s="980">
        <v>14.255088783022954</v>
      </c>
      <c r="G15" s="979">
        <v>20900</v>
      </c>
      <c r="H15" s="980">
        <v>45.257687310524034</v>
      </c>
      <c r="I15" s="979">
        <v>13184</v>
      </c>
      <c r="J15" s="980">
        <v>28.549155478562149</v>
      </c>
      <c r="K15" s="979">
        <v>5513</v>
      </c>
      <c r="L15" s="980">
        <v>11.938068427890862</v>
      </c>
      <c r="M15" s="979">
        <v>0</v>
      </c>
      <c r="N15" s="980">
        <v>0</v>
      </c>
      <c r="O15" s="979">
        <v>0</v>
      </c>
      <c r="P15" s="980">
        <f t="shared" si="0"/>
        <v>0</v>
      </c>
      <c r="R15" s="977"/>
    </row>
    <row r="16" spans="1:21" s="963" customFormat="1" ht="16.5" customHeight="1" x14ac:dyDescent="0.25">
      <c r="A16" s="963">
        <v>8</v>
      </c>
      <c r="B16" s="978" t="s">
        <v>40</v>
      </c>
      <c r="C16" s="979">
        <f t="shared" si="1"/>
        <v>12582</v>
      </c>
      <c r="D16" s="980">
        <f t="shared" si="2"/>
        <v>100</v>
      </c>
      <c r="E16" s="979">
        <v>1410</v>
      </c>
      <c r="F16" s="980">
        <v>11.206485455412494</v>
      </c>
      <c r="G16" s="979">
        <v>8592</v>
      </c>
      <c r="H16" s="980">
        <v>68.288030519790183</v>
      </c>
      <c r="I16" s="979">
        <v>557</v>
      </c>
      <c r="J16" s="980">
        <v>4.4269591479891908</v>
      </c>
      <c r="K16" s="979">
        <v>2023</v>
      </c>
      <c r="L16" s="980">
        <v>16.078524876808139</v>
      </c>
      <c r="M16" s="979">
        <v>0</v>
      </c>
      <c r="N16" s="980">
        <v>0</v>
      </c>
      <c r="O16" s="979">
        <v>0</v>
      </c>
      <c r="P16" s="980">
        <f t="shared" si="0"/>
        <v>0</v>
      </c>
      <c r="R16" s="977"/>
    </row>
    <row r="17" spans="1:18" s="963" customFormat="1" ht="16.5" customHeight="1" x14ac:dyDescent="0.25">
      <c r="A17" s="963">
        <v>9</v>
      </c>
      <c r="B17" s="978" t="s">
        <v>41</v>
      </c>
      <c r="C17" s="979">
        <f t="shared" si="1"/>
        <v>22665</v>
      </c>
      <c r="D17" s="980">
        <f t="shared" si="2"/>
        <v>100</v>
      </c>
      <c r="E17" s="979">
        <v>5688</v>
      </c>
      <c r="F17" s="980">
        <v>25.095962938451354</v>
      </c>
      <c r="G17" s="979">
        <v>14395</v>
      </c>
      <c r="H17" s="980">
        <v>63.512022942863446</v>
      </c>
      <c r="I17" s="979">
        <v>2582</v>
      </c>
      <c r="J17" s="980">
        <v>11.392014118685198</v>
      </c>
      <c r="K17" s="979">
        <v>0</v>
      </c>
      <c r="L17" s="980">
        <v>0</v>
      </c>
      <c r="M17" s="979">
        <v>0</v>
      </c>
      <c r="N17" s="980">
        <v>0</v>
      </c>
      <c r="O17" s="979">
        <v>0</v>
      </c>
      <c r="P17" s="980">
        <f t="shared" si="0"/>
        <v>0</v>
      </c>
      <c r="R17" s="977"/>
    </row>
    <row r="18" spans="1:18" s="963" customFormat="1" ht="16.5" customHeight="1" x14ac:dyDescent="0.25">
      <c r="A18" s="963">
        <v>10</v>
      </c>
      <c r="B18" s="978" t="s">
        <v>3</v>
      </c>
      <c r="C18" s="979">
        <f t="shared" si="1"/>
        <v>27546</v>
      </c>
      <c r="D18" s="980">
        <f t="shared" si="2"/>
        <v>100</v>
      </c>
      <c r="E18" s="979">
        <v>14782</v>
      </c>
      <c r="F18" s="980">
        <v>53.662963769694329</v>
      </c>
      <c r="G18" s="979">
        <v>8603</v>
      </c>
      <c r="H18" s="980">
        <v>31.231394757859583</v>
      </c>
      <c r="I18" s="979">
        <v>998</v>
      </c>
      <c r="J18" s="980">
        <v>3.6230305670514773</v>
      </c>
      <c r="K18" s="979">
        <v>3163</v>
      </c>
      <c r="L18" s="980">
        <v>11.482610905394612</v>
      </c>
      <c r="M18" s="979">
        <v>0</v>
      </c>
      <c r="N18" s="980">
        <v>0</v>
      </c>
      <c r="O18" s="979">
        <v>0</v>
      </c>
      <c r="P18" s="980">
        <f t="shared" si="0"/>
        <v>0</v>
      </c>
      <c r="R18" s="977"/>
    </row>
    <row r="19" spans="1:18" s="962" customFormat="1" ht="16.5" customHeight="1" x14ac:dyDescent="0.25">
      <c r="A19" s="962">
        <v>11</v>
      </c>
      <c r="B19" s="978" t="s">
        <v>2</v>
      </c>
      <c r="C19" s="979">
        <f t="shared" si="1"/>
        <v>19397</v>
      </c>
      <c r="D19" s="980">
        <f t="shared" si="2"/>
        <v>100</v>
      </c>
      <c r="E19" s="979">
        <v>13694</v>
      </c>
      <c r="F19" s="980">
        <v>70.598546166933033</v>
      </c>
      <c r="G19" s="979">
        <v>3196</v>
      </c>
      <c r="H19" s="980">
        <v>16.476774758983346</v>
      </c>
      <c r="I19" s="979">
        <v>917</v>
      </c>
      <c r="J19" s="980">
        <v>4.7275351858534824</v>
      </c>
      <c r="K19" s="979">
        <v>1590</v>
      </c>
      <c r="L19" s="980">
        <v>8.1971438882301388</v>
      </c>
      <c r="M19" s="979">
        <v>0</v>
      </c>
      <c r="N19" s="980">
        <v>0</v>
      </c>
      <c r="O19" s="979">
        <v>0</v>
      </c>
      <c r="P19" s="980">
        <f t="shared" si="0"/>
        <v>0</v>
      </c>
      <c r="R19" s="977"/>
    </row>
    <row r="20" spans="1:18" s="962" customFormat="1" ht="16.5" customHeight="1" x14ac:dyDescent="0.25">
      <c r="A20" s="962">
        <v>12</v>
      </c>
      <c r="B20" s="978" t="s">
        <v>35</v>
      </c>
      <c r="C20" s="979">
        <f t="shared" si="1"/>
        <v>20442</v>
      </c>
      <c r="D20" s="980">
        <f t="shared" si="2"/>
        <v>100</v>
      </c>
      <c r="E20" s="979">
        <v>5656</v>
      </c>
      <c r="F20" s="980">
        <v>27.668525584580767</v>
      </c>
      <c r="G20" s="979">
        <v>8031</v>
      </c>
      <c r="H20" s="980">
        <v>39.286762547695922</v>
      </c>
      <c r="I20" s="979">
        <v>3958</v>
      </c>
      <c r="J20" s="980">
        <v>19.362097642109383</v>
      </c>
      <c r="K20" s="979">
        <v>2797</v>
      </c>
      <c r="L20" s="980">
        <v>13.682614225613932</v>
      </c>
      <c r="M20" s="979">
        <v>0</v>
      </c>
      <c r="N20" s="980">
        <v>0</v>
      </c>
      <c r="O20" s="979">
        <v>0</v>
      </c>
      <c r="P20" s="980">
        <f t="shared" si="0"/>
        <v>0</v>
      </c>
      <c r="R20" s="977"/>
    </row>
    <row r="21" spans="1:18" s="962" customFormat="1" ht="16.5" customHeight="1" x14ac:dyDescent="0.25">
      <c r="A21" s="962">
        <v>13</v>
      </c>
      <c r="B21" s="978" t="s">
        <v>42</v>
      </c>
      <c r="C21" s="979">
        <f t="shared" si="1"/>
        <v>30360</v>
      </c>
      <c r="D21" s="980">
        <f t="shared" si="2"/>
        <v>100</v>
      </c>
      <c r="E21" s="979">
        <v>3753</v>
      </c>
      <c r="F21" s="980">
        <v>12.361660079051383</v>
      </c>
      <c r="G21" s="979">
        <v>15936</v>
      </c>
      <c r="H21" s="980">
        <v>52.490118577075094</v>
      </c>
      <c r="I21" s="979">
        <v>2479</v>
      </c>
      <c r="J21" s="980">
        <v>8.1653491436100136</v>
      </c>
      <c r="K21" s="979">
        <v>8192</v>
      </c>
      <c r="L21" s="980">
        <v>26.982872200263504</v>
      </c>
      <c r="M21" s="979">
        <v>0</v>
      </c>
      <c r="N21" s="980">
        <v>0</v>
      </c>
      <c r="O21" s="979">
        <v>0</v>
      </c>
      <c r="P21" s="980">
        <f t="shared" si="0"/>
        <v>0</v>
      </c>
      <c r="R21" s="977"/>
    </row>
    <row r="22" spans="1:18" s="962" customFormat="1" ht="16.5" customHeight="1" x14ac:dyDescent="0.25">
      <c r="A22" s="962">
        <v>14</v>
      </c>
      <c r="B22" s="978" t="s">
        <v>43</v>
      </c>
      <c r="C22" s="979">
        <f t="shared" si="1"/>
        <v>1883</v>
      </c>
      <c r="D22" s="980">
        <f t="shared" si="2"/>
        <v>100</v>
      </c>
      <c r="E22" s="979">
        <v>2</v>
      </c>
      <c r="F22" s="980">
        <v>0.10621348911311736</v>
      </c>
      <c r="G22" s="979">
        <v>1054</v>
      </c>
      <c r="H22" s="980">
        <v>55.974508762612849</v>
      </c>
      <c r="I22" s="979">
        <v>319</v>
      </c>
      <c r="J22" s="980">
        <v>16.94105151354222</v>
      </c>
      <c r="K22" s="979">
        <v>508</v>
      </c>
      <c r="L22" s="980">
        <v>26.97822623473181</v>
      </c>
      <c r="M22" s="979">
        <v>0</v>
      </c>
      <c r="N22" s="980">
        <v>0</v>
      </c>
      <c r="O22" s="979">
        <v>0</v>
      </c>
      <c r="P22" s="980">
        <f t="shared" si="0"/>
        <v>0</v>
      </c>
      <c r="R22" s="977"/>
    </row>
    <row r="23" spans="1:18" s="962" customFormat="1" ht="16.5" customHeight="1" x14ac:dyDescent="0.25">
      <c r="A23" s="962">
        <v>15</v>
      </c>
      <c r="B23" s="978" t="s">
        <v>44</v>
      </c>
      <c r="C23" s="979">
        <f t="shared" si="1"/>
        <v>3046</v>
      </c>
      <c r="D23" s="980">
        <f t="shared" si="2"/>
        <v>100</v>
      </c>
      <c r="E23" s="979">
        <v>1667</v>
      </c>
      <c r="F23" s="980">
        <v>54.727511490479316</v>
      </c>
      <c r="G23" s="979">
        <v>866</v>
      </c>
      <c r="H23" s="980">
        <v>28.430728824688117</v>
      </c>
      <c r="I23" s="979">
        <v>374</v>
      </c>
      <c r="J23" s="980">
        <v>12.278397898883782</v>
      </c>
      <c r="K23" s="979">
        <v>139</v>
      </c>
      <c r="L23" s="980">
        <v>4.5633617859487847</v>
      </c>
      <c r="M23" s="979">
        <v>0</v>
      </c>
      <c r="N23" s="980">
        <v>0</v>
      </c>
      <c r="O23" s="979">
        <v>0</v>
      </c>
      <c r="P23" s="980">
        <f t="shared" si="0"/>
        <v>0</v>
      </c>
      <c r="R23" s="977"/>
    </row>
    <row r="24" spans="1:18" s="962" customFormat="1" ht="16.5" customHeight="1" x14ac:dyDescent="0.25">
      <c r="A24" s="962">
        <v>16</v>
      </c>
      <c r="B24" s="978" t="s">
        <v>45</v>
      </c>
      <c r="C24" s="979">
        <f t="shared" si="1"/>
        <v>1441</v>
      </c>
      <c r="D24" s="980">
        <f t="shared" si="2"/>
        <v>100</v>
      </c>
      <c r="E24" s="979">
        <v>0</v>
      </c>
      <c r="F24" s="980">
        <v>0</v>
      </c>
      <c r="G24" s="979">
        <v>1423</v>
      </c>
      <c r="H24" s="980">
        <v>98.750867453157525</v>
      </c>
      <c r="I24" s="979">
        <v>18</v>
      </c>
      <c r="J24" s="980">
        <v>1.2491325468424705</v>
      </c>
      <c r="K24" s="979">
        <v>0</v>
      </c>
      <c r="L24" s="980">
        <v>0</v>
      </c>
      <c r="M24" s="979">
        <v>0</v>
      </c>
      <c r="N24" s="980">
        <v>0</v>
      </c>
      <c r="O24" s="979">
        <v>0</v>
      </c>
      <c r="P24" s="980">
        <f t="shared" si="0"/>
        <v>0</v>
      </c>
      <c r="R24" s="977"/>
    </row>
    <row r="25" spans="1:18" s="962" customFormat="1" ht="16.5" customHeight="1" x14ac:dyDescent="0.25">
      <c r="A25" s="962">
        <v>17</v>
      </c>
      <c r="B25" s="978" t="s">
        <v>46</v>
      </c>
      <c r="C25" s="979">
        <f>E25+G25+I25+K25+M25+O25</f>
        <v>958</v>
      </c>
      <c r="D25" s="980">
        <f t="shared" si="2"/>
        <v>100</v>
      </c>
      <c r="E25" s="979">
        <v>0</v>
      </c>
      <c r="F25" s="980">
        <v>0</v>
      </c>
      <c r="G25" s="979">
        <v>879</v>
      </c>
      <c r="H25" s="980">
        <v>91.753653444676402</v>
      </c>
      <c r="I25" s="979">
        <v>79</v>
      </c>
      <c r="J25" s="980">
        <v>8.2463465553235906</v>
      </c>
      <c r="K25" s="979">
        <v>0</v>
      </c>
      <c r="L25" s="980">
        <v>0</v>
      </c>
      <c r="M25" s="979">
        <v>0</v>
      </c>
      <c r="N25" s="980">
        <v>0</v>
      </c>
      <c r="O25" s="979">
        <v>0</v>
      </c>
      <c r="P25" s="980">
        <f t="shared" si="0"/>
        <v>0</v>
      </c>
      <c r="R25" s="977"/>
    </row>
    <row r="26" spans="1:18" s="962" customFormat="1" ht="16.5" customHeight="1" x14ac:dyDescent="0.25">
      <c r="B26" s="981" t="s">
        <v>1</v>
      </c>
      <c r="C26" s="982">
        <f t="shared" si="1"/>
        <v>6</v>
      </c>
      <c r="D26" s="983">
        <f t="shared" si="2"/>
        <v>100</v>
      </c>
      <c r="E26" s="982">
        <v>3</v>
      </c>
      <c r="F26" s="983">
        <v>50</v>
      </c>
      <c r="G26" s="982">
        <v>3</v>
      </c>
      <c r="H26" s="983">
        <v>50</v>
      </c>
      <c r="I26" s="982">
        <v>0</v>
      </c>
      <c r="J26" s="983">
        <v>0</v>
      </c>
      <c r="K26" s="982">
        <v>0</v>
      </c>
      <c r="L26" s="983">
        <v>0</v>
      </c>
      <c r="M26" s="982">
        <v>0</v>
      </c>
      <c r="N26" s="983">
        <v>0</v>
      </c>
      <c r="O26" s="982">
        <v>0</v>
      </c>
      <c r="P26" s="983">
        <f t="shared" si="0"/>
        <v>0</v>
      </c>
      <c r="R26" s="977"/>
    </row>
    <row r="27" spans="1:18" s="1287" customFormat="1" x14ac:dyDescent="0.25">
      <c r="B27" s="1288" t="s">
        <v>0</v>
      </c>
      <c r="C27" s="1289">
        <f>SUM(C9:C26)</f>
        <v>238813</v>
      </c>
      <c r="D27" s="1290">
        <f>C27/$C27*100</f>
        <v>100</v>
      </c>
      <c r="E27" s="1291">
        <f>SUM(E9:E26)</f>
        <v>69836</v>
      </c>
      <c r="F27" s="1292">
        <f>E27/$C27*100</f>
        <v>29.242964160242536</v>
      </c>
      <c r="G27" s="1291">
        <f>SUM(G9:G26)</f>
        <v>105295</v>
      </c>
      <c r="H27" s="1292">
        <f>G27/$C27*100</f>
        <v>44.090983321678465</v>
      </c>
      <c r="I27" s="1291">
        <f>SUM(I9:I26)</f>
        <v>32882</v>
      </c>
      <c r="J27" s="1292">
        <f>I27/$C27*100</f>
        <v>13.768932177059037</v>
      </c>
      <c r="K27" s="1291">
        <f>SUM(K9:K26)</f>
        <v>30282</v>
      </c>
      <c r="L27" s="1292">
        <f>K27/$C27*100</f>
        <v>12.680214226193717</v>
      </c>
      <c r="M27" s="1291">
        <f>SUM(M9:M26)</f>
        <v>518</v>
      </c>
      <c r="N27" s="1292">
        <f>M27/$C27*100</f>
        <v>0.21690611482624483</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327" customFormat="1" x14ac:dyDescent="0.25">
      <c r="B42" s="960"/>
      <c r="D42" s="960"/>
      <c r="M42" s="960"/>
      <c r="N42" s="960"/>
    </row>
    <row r="43" spans="2:14" s="1327" customFormat="1" x14ac:dyDescent="0.25">
      <c r="B43" s="960"/>
      <c r="D43" s="960"/>
      <c r="M43" s="960"/>
      <c r="N43" s="960"/>
    </row>
    <row r="44" spans="2:14" s="1327" customFormat="1" x14ac:dyDescent="0.25">
      <c r="D44" s="960"/>
      <c r="M44" s="960"/>
      <c r="N44" s="960"/>
    </row>
    <row r="45" spans="2:14" s="1327" customFormat="1" x14ac:dyDescent="0.25">
      <c r="D45" s="960"/>
      <c r="M45" s="960"/>
      <c r="N45" s="960"/>
    </row>
    <row r="46" spans="2:14" s="1327" customFormat="1" x14ac:dyDescent="0.25">
      <c r="D46" s="960"/>
      <c r="M46" s="960"/>
      <c r="N46" s="960"/>
    </row>
    <row r="47" spans="2:14" s="1327" customFormat="1" x14ac:dyDescent="0.25">
      <c r="D47" s="960"/>
      <c r="M47" s="960"/>
      <c r="N47" s="960"/>
    </row>
    <row r="48" spans="2:14" s="1327" customFormat="1" x14ac:dyDescent="0.25">
      <c r="D48" s="960"/>
    </row>
    <row r="49" spans="4:4" s="1327" customFormat="1" x14ac:dyDescent="0.25">
      <c r="D49" s="960"/>
    </row>
    <row r="50" spans="4:4" s="1327" customFormat="1" x14ac:dyDescent="0.25">
      <c r="D50" s="960"/>
    </row>
    <row r="51" spans="4:4" s="1327" customFormat="1" x14ac:dyDescent="0.25">
      <c r="D51" s="960"/>
    </row>
    <row r="52" spans="4:4" s="1327" customFormat="1" x14ac:dyDescent="0.25">
      <c r="D52" s="960"/>
    </row>
    <row r="53" spans="4:4" s="1327" customFormat="1" x14ac:dyDescent="0.25">
      <c r="D53" s="960"/>
    </row>
    <row r="54" spans="4:4" s="1327" customFormat="1" x14ac:dyDescent="0.25">
      <c r="D54" s="960"/>
    </row>
    <row r="55" spans="4:4" s="1327" customFormat="1"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32</v>
      </c>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60" t="s">
        <v>442</v>
      </c>
      <c r="C3" s="1560"/>
      <c r="D3" s="1560"/>
      <c r="E3" s="1560"/>
      <c r="F3" s="1560"/>
      <c r="G3" s="1560"/>
      <c r="H3" s="1560"/>
      <c r="I3" s="1560"/>
      <c r="J3" s="1560"/>
      <c r="K3" s="1560"/>
      <c r="L3" s="1560"/>
      <c r="M3" s="1560"/>
      <c r="N3" s="1560"/>
      <c r="O3" s="1560"/>
      <c r="P3" s="1560"/>
    </row>
    <row r="4" spans="1:21" s="967" customFormat="1" ht="15.5" x14ac:dyDescent="0.25">
      <c r="B4" s="1481" t="str">
        <f>porsaad!$B$6</f>
        <v>Situación a 28 de febrero de 2026</v>
      </c>
      <c r="C4" s="1481"/>
      <c r="D4" s="1481"/>
      <c r="E4" s="1481"/>
      <c r="F4" s="1481"/>
      <c r="G4" s="1481"/>
      <c r="H4" s="1481"/>
      <c r="I4" s="1481"/>
      <c r="J4" s="1481"/>
      <c r="K4" s="1481"/>
      <c r="L4" s="1481"/>
      <c r="M4" s="1481"/>
      <c r="N4" s="1481"/>
      <c r="O4" s="1481"/>
      <c r="P4" s="1481"/>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82" t="s">
        <v>199</v>
      </c>
      <c r="D6" s="1683"/>
      <c r="E6" s="1683"/>
      <c r="F6" s="1683"/>
      <c r="G6" s="1683"/>
      <c r="H6" s="1683"/>
      <c r="I6" s="1683"/>
      <c r="J6" s="1683"/>
      <c r="K6" s="1683"/>
      <c r="L6" s="1683"/>
      <c r="M6" s="1683"/>
      <c r="N6" s="1683"/>
      <c r="O6" s="1683"/>
      <c r="P6" s="1684"/>
    </row>
    <row r="7" spans="1:21" s="967" customFormat="1" ht="57" customHeight="1" x14ac:dyDescent="0.25">
      <c r="B7" s="1685" t="s">
        <v>12</v>
      </c>
      <c r="C7" s="1687" t="s">
        <v>0</v>
      </c>
      <c r="D7" s="1688"/>
      <c r="E7" s="1680" t="s">
        <v>200</v>
      </c>
      <c r="F7" s="1689"/>
      <c r="G7" s="1690" t="s">
        <v>201</v>
      </c>
      <c r="H7" s="1691"/>
      <c r="I7" s="1690" t="s">
        <v>202</v>
      </c>
      <c r="J7" s="1691"/>
      <c r="K7" s="1690" t="s">
        <v>203</v>
      </c>
      <c r="L7" s="1691"/>
      <c r="M7" s="1690" t="s">
        <v>204</v>
      </c>
      <c r="N7" s="1691"/>
      <c r="O7" s="1680" t="s">
        <v>205</v>
      </c>
      <c r="P7" s="1681"/>
    </row>
    <row r="8" spans="1:21" s="972" customFormat="1" ht="12" customHeight="1" x14ac:dyDescent="0.25">
      <c r="B8" s="1686"/>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1964</v>
      </c>
      <c r="D9" s="976">
        <f>IFERROR(C9/$C9*100,"-")</f>
        <v>100</v>
      </c>
      <c r="E9" s="975">
        <v>0</v>
      </c>
      <c r="F9" s="976">
        <v>0</v>
      </c>
      <c r="G9" s="975">
        <v>1866</v>
      </c>
      <c r="H9" s="976">
        <v>95.010183299389013</v>
      </c>
      <c r="I9" s="975">
        <v>98</v>
      </c>
      <c r="J9" s="976">
        <v>4.9898167006109979</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4573</v>
      </c>
      <c r="D10" s="980">
        <f t="shared" ref="D10:D26" si="1">IFERROR(C10/$C10*100,"-")</f>
        <v>100</v>
      </c>
      <c r="E10" s="979">
        <v>0</v>
      </c>
      <c r="F10" s="980">
        <v>0</v>
      </c>
      <c r="G10" s="979">
        <v>4255</v>
      </c>
      <c r="H10" s="980">
        <v>93.046140389241188</v>
      </c>
      <c r="I10" s="979">
        <v>318</v>
      </c>
      <c r="J10" s="980">
        <v>6.9538596107588013</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1521</v>
      </c>
      <c r="D11" s="980">
        <f t="shared" si="1"/>
        <v>100</v>
      </c>
      <c r="E11" s="979">
        <v>64</v>
      </c>
      <c r="F11" s="980">
        <v>4.2077580539118999</v>
      </c>
      <c r="G11" s="979">
        <v>1304</v>
      </c>
      <c r="H11" s="980">
        <v>85.733070348454959</v>
      </c>
      <c r="I11" s="979">
        <v>129</v>
      </c>
      <c r="J11" s="980">
        <v>8.4812623274161734</v>
      </c>
      <c r="K11" s="979">
        <v>1</v>
      </c>
      <c r="L11" s="980">
        <v>6.5746219592373437E-2</v>
      </c>
      <c r="M11" s="979">
        <v>23</v>
      </c>
      <c r="N11" s="980">
        <v>1.5121630506245891</v>
      </c>
      <c r="O11" s="979">
        <v>0</v>
      </c>
      <c r="P11" s="980">
        <f t="shared" si="2"/>
        <v>0</v>
      </c>
      <c r="R11" s="977"/>
    </row>
    <row r="12" spans="1:21" s="962" customFormat="1" ht="16.5" customHeight="1" x14ac:dyDescent="0.25">
      <c r="A12" s="962">
        <v>4</v>
      </c>
      <c r="B12" s="978" t="s">
        <v>38</v>
      </c>
      <c r="C12" s="979">
        <f t="shared" si="0"/>
        <v>412</v>
      </c>
      <c r="D12" s="980">
        <f t="shared" si="1"/>
        <v>100</v>
      </c>
      <c r="E12" s="979">
        <v>0</v>
      </c>
      <c r="F12" s="980">
        <v>0</v>
      </c>
      <c r="G12" s="979">
        <v>368</v>
      </c>
      <c r="H12" s="980">
        <v>89.320388349514573</v>
      </c>
      <c r="I12" s="979">
        <v>44</v>
      </c>
      <c r="J12" s="980">
        <v>10.679611650485436</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9501</v>
      </c>
      <c r="D13" s="980">
        <f t="shared" si="1"/>
        <v>100</v>
      </c>
      <c r="E13" s="979">
        <v>4389</v>
      </c>
      <c r="F13" s="980">
        <v>46.195137353962743</v>
      </c>
      <c r="G13" s="979">
        <v>3206</v>
      </c>
      <c r="H13" s="980">
        <v>33.743816440374694</v>
      </c>
      <c r="I13" s="979">
        <v>748</v>
      </c>
      <c r="J13" s="980">
        <v>7.8728554888959055</v>
      </c>
      <c r="K13" s="979">
        <v>1121</v>
      </c>
      <c r="L13" s="980">
        <v>11.798758025471002</v>
      </c>
      <c r="M13" s="979">
        <v>37</v>
      </c>
      <c r="N13" s="980">
        <v>0.38943269129565306</v>
      </c>
      <c r="O13" s="979">
        <v>0</v>
      </c>
      <c r="P13" s="980">
        <f t="shared" si="2"/>
        <v>0</v>
      </c>
      <c r="R13" s="977"/>
    </row>
    <row r="14" spans="1:21" s="962" customFormat="1" ht="16.5" customHeight="1" x14ac:dyDescent="0.25">
      <c r="A14" s="962">
        <v>6</v>
      </c>
      <c r="B14" s="978" t="s">
        <v>5</v>
      </c>
      <c r="C14" s="979">
        <f t="shared" si="0"/>
        <v>249</v>
      </c>
      <c r="D14" s="980">
        <f t="shared" si="1"/>
        <v>100</v>
      </c>
      <c r="E14" s="979">
        <v>0</v>
      </c>
      <c r="F14" s="980">
        <v>0</v>
      </c>
      <c r="G14" s="979">
        <v>218</v>
      </c>
      <c r="H14" s="980">
        <v>87.550200803212846</v>
      </c>
      <c r="I14" s="979">
        <v>4</v>
      </c>
      <c r="J14" s="980">
        <v>1.6064257028112447</v>
      </c>
      <c r="K14" s="979">
        <v>27</v>
      </c>
      <c r="L14" s="980">
        <v>10.843373493975903</v>
      </c>
      <c r="M14" s="979">
        <v>0</v>
      </c>
      <c r="N14" s="980">
        <v>0</v>
      </c>
      <c r="O14" s="979">
        <v>0</v>
      </c>
      <c r="P14" s="980">
        <f t="shared" si="2"/>
        <v>0</v>
      </c>
      <c r="R14" s="977"/>
    </row>
    <row r="15" spans="1:21" s="963" customFormat="1" ht="16.5" customHeight="1" x14ac:dyDescent="0.25">
      <c r="A15" s="963">
        <v>7</v>
      </c>
      <c r="B15" s="978" t="s">
        <v>4</v>
      </c>
      <c r="C15" s="979">
        <f t="shared" si="0"/>
        <v>15560</v>
      </c>
      <c r="D15" s="980">
        <f t="shared" si="1"/>
        <v>100</v>
      </c>
      <c r="E15" s="979">
        <v>1187</v>
      </c>
      <c r="F15" s="980">
        <v>7.6285347043701792</v>
      </c>
      <c r="G15" s="979">
        <v>11061</v>
      </c>
      <c r="H15" s="980">
        <v>71.086118251928028</v>
      </c>
      <c r="I15" s="979">
        <v>1618</v>
      </c>
      <c r="J15" s="980">
        <v>10.398457583547557</v>
      </c>
      <c r="K15" s="979">
        <v>1694</v>
      </c>
      <c r="L15" s="980">
        <v>10.886889460154242</v>
      </c>
      <c r="M15" s="979">
        <v>0</v>
      </c>
      <c r="N15" s="980">
        <v>0</v>
      </c>
      <c r="O15" s="979">
        <v>0</v>
      </c>
      <c r="P15" s="980">
        <f t="shared" si="2"/>
        <v>0</v>
      </c>
      <c r="R15" s="977"/>
    </row>
    <row r="16" spans="1:21" s="963" customFormat="1" ht="16.5" customHeight="1" x14ac:dyDescent="0.25">
      <c r="A16" s="963">
        <v>8</v>
      </c>
      <c r="B16" s="978" t="s">
        <v>40</v>
      </c>
      <c r="C16" s="979">
        <f t="shared" si="0"/>
        <v>4319</v>
      </c>
      <c r="D16" s="980">
        <f t="shared" si="1"/>
        <v>100</v>
      </c>
      <c r="E16" s="979">
        <v>238</v>
      </c>
      <c r="F16" s="980">
        <v>5.5105348460291737</v>
      </c>
      <c r="G16" s="979">
        <v>3437</v>
      </c>
      <c r="H16" s="980">
        <v>79.578606158833068</v>
      </c>
      <c r="I16" s="979">
        <v>158</v>
      </c>
      <c r="J16" s="980">
        <v>3.6582542255151651</v>
      </c>
      <c r="K16" s="979">
        <v>486</v>
      </c>
      <c r="L16" s="980">
        <v>11.252604769622598</v>
      </c>
      <c r="M16" s="979">
        <v>0</v>
      </c>
      <c r="N16" s="980">
        <v>0</v>
      </c>
      <c r="O16" s="979">
        <v>0</v>
      </c>
      <c r="P16" s="980">
        <f t="shared" si="2"/>
        <v>0</v>
      </c>
      <c r="R16" s="977"/>
    </row>
    <row r="17" spans="1:18" s="963" customFormat="1" ht="16.5" customHeight="1" x14ac:dyDescent="0.25">
      <c r="A17" s="963">
        <v>9</v>
      </c>
      <c r="B17" s="978" t="s">
        <v>41</v>
      </c>
      <c r="C17" s="979">
        <f t="shared" si="0"/>
        <v>6562</v>
      </c>
      <c r="D17" s="980">
        <f t="shared" si="1"/>
        <v>100</v>
      </c>
      <c r="E17" s="979">
        <v>585</v>
      </c>
      <c r="F17" s="980">
        <v>8.9149649497104537</v>
      </c>
      <c r="G17" s="979">
        <v>5613</v>
      </c>
      <c r="H17" s="980">
        <v>85.537945748247495</v>
      </c>
      <c r="I17" s="979">
        <v>364</v>
      </c>
      <c r="J17" s="980">
        <v>5.5470893020420604</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8066</v>
      </c>
      <c r="D18" s="980">
        <f t="shared" si="1"/>
        <v>100</v>
      </c>
      <c r="E18" s="979">
        <v>3076</v>
      </c>
      <c r="F18" s="980">
        <v>38.135383089511535</v>
      </c>
      <c r="G18" s="979">
        <v>3318</v>
      </c>
      <c r="H18" s="980">
        <v>41.135631043887926</v>
      </c>
      <c r="I18" s="979">
        <v>573</v>
      </c>
      <c r="J18" s="980">
        <v>7.1038928837093982</v>
      </c>
      <c r="K18" s="979">
        <v>1099</v>
      </c>
      <c r="L18" s="980">
        <v>13.625092982891148</v>
      </c>
      <c r="M18" s="979">
        <v>0</v>
      </c>
      <c r="N18" s="980">
        <v>0</v>
      </c>
      <c r="O18" s="979">
        <v>0</v>
      </c>
      <c r="P18" s="980">
        <f t="shared" si="2"/>
        <v>0</v>
      </c>
      <c r="R18" s="977"/>
    </row>
    <row r="19" spans="1:18" s="962" customFormat="1" ht="16.5" customHeight="1" x14ac:dyDescent="0.25">
      <c r="A19" s="962">
        <v>11</v>
      </c>
      <c r="B19" s="978" t="s">
        <v>2</v>
      </c>
      <c r="C19" s="979">
        <f t="shared" si="0"/>
        <v>5812</v>
      </c>
      <c r="D19" s="980">
        <f t="shared" si="1"/>
        <v>100</v>
      </c>
      <c r="E19" s="979">
        <v>3406</v>
      </c>
      <c r="F19" s="980">
        <v>58.602890571231939</v>
      </c>
      <c r="G19" s="979">
        <v>1798</v>
      </c>
      <c r="H19" s="980">
        <v>30.93599449415003</v>
      </c>
      <c r="I19" s="979">
        <v>306</v>
      </c>
      <c r="J19" s="980">
        <v>5.264969029593944</v>
      </c>
      <c r="K19" s="979">
        <v>302</v>
      </c>
      <c r="L19" s="980">
        <v>5.1961459050240881</v>
      </c>
      <c r="M19" s="979">
        <v>0</v>
      </c>
      <c r="N19" s="980">
        <v>0</v>
      </c>
      <c r="O19" s="979">
        <v>0</v>
      </c>
      <c r="P19" s="980">
        <f t="shared" si="2"/>
        <v>0</v>
      </c>
      <c r="R19" s="977"/>
    </row>
    <row r="20" spans="1:18" s="962" customFormat="1" ht="16.5" customHeight="1" x14ac:dyDescent="0.25">
      <c r="A20" s="962">
        <v>12</v>
      </c>
      <c r="B20" s="978" t="s">
        <v>35</v>
      </c>
      <c r="C20" s="979">
        <f t="shared" si="0"/>
        <v>6805</v>
      </c>
      <c r="D20" s="980">
        <f t="shared" si="1"/>
        <v>100</v>
      </c>
      <c r="E20" s="979">
        <v>846</v>
      </c>
      <c r="F20" s="980">
        <v>12.432035268185158</v>
      </c>
      <c r="G20" s="979">
        <v>4534</v>
      </c>
      <c r="H20" s="980">
        <v>66.627479794268922</v>
      </c>
      <c r="I20" s="979">
        <v>1136</v>
      </c>
      <c r="J20" s="980">
        <v>16.693607641440117</v>
      </c>
      <c r="K20" s="979">
        <v>289</v>
      </c>
      <c r="L20" s="980">
        <v>4.2468772961058043</v>
      </c>
      <c r="M20" s="979">
        <v>0</v>
      </c>
      <c r="N20" s="980">
        <v>0</v>
      </c>
      <c r="O20" s="979">
        <v>0</v>
      </c>
      <c r="P20" s="980">
        <f t="shared" si="2"/>
        <v>0</v>
      </c>
      <c r="R20" s="977"/>
    </row>
    <row r="21" spans="1:18" s="962" customFormat="1" ht="16.5" customHeight="1" x14ac:dyDescent="0.25">
      <c r="A21" s="962">
        <v>13</v>
      </c>
      <c r="B21" s="978" t="s">
        <v>42</v>
      </c>
      <c r="C21" s="979">
        <f t="shared" si="0"/>
        <v>13700</v>
      </c>
      <c r="D21" s="980">
        <f t="shared" si="1"/>
        <v>100</v>
      </c>
      <c r="E21" s="979">
        <v>1432</v>
      </c>
      <c r="F21" s="980">
        <v>10.452554744525546</v>
      </c>
      <c r="G21" s="979">
        <v>9219</v>
      </c>
      <c r="H21" s="980">
        <v>67.291970802919707</v>
      </c>
      <c r="I21" s="979">
        <v>1106</v>
      </c>
      <c r="J21" s="980">
        <v>8.0729927007299267</v>
      </c>
      <c r="K21" s="979">
        <v>1943</v>
      </c>
      <c r="L21" s="980">
        <v>14.182481751824819</v>
      </c>
      <c r="M21" s="979">
        <v>0</v>
      </c>
      <c r="N21" s="980">
        <v>0</v>
      </c>
      <c r="O21" s="979">
        <v>0</v>
      </c>
      <c r="P21" s="980">
        <f t="shared" si="2"/>
        <v>0</v>
      </c>
      <c r="R21" s="977"/>
    </row>
    <row r="22" spans="1:18" s="962" customFormat="1" ht="16.5" customHeight="1" x14ac:dyDescent="0.25">
      <c r="A22" s="962">
        <v>14</v>
      </c>
      <c r="B22" s="978" t="s">
        <v>43</v>
      </c>
      <c r="C22" s="979">
        <f t="shared" si="0"/>
        <v>1069</v>
      </c>
      <c r="D22" s="980">
        <f t="shared" si="1"/>
        <v>100</v>
      </c>
      <c r="E22" s="979">
        <v>2</v>
      </c>
      <c r="F22" s="980">
        <v>0.18709073900841908</v>
      </c>
      <c r="G22" s="979">
        <v>774</v>
      </c>
      <c r="H22" s="980">
        <v>72.404115996258184</v>
      </c>
      <c r="I22" s="979">
        <v>107</v>
      </c>
      <c r="J22" s="980">
        <v>10.009354536950422</v>
      </c>
      <c r="K22" s="979">
        <v>186</v>
      </c>
      <c r="L22" s="980">
        <v>17.399438727782975</v>
      </c>
      <c r="M22" s="979">
        <v>0</v>
      </c>
      <c r="N22" s="980">
        <v>0</v>
      </c>
      <c r="O22" s="979">
        <v>0</v>
      </c>
      <c r="P22" s="980">
        <f t="shared" si="2"/>
        <v>0</v>
      </c>
      <c r="R22" s="977"/>
    </row>
    <row r="23" spans="1:18" s="962" customFormat="1" ht="16.5" customHeight="1" x14ac:dyDescent="0.25">
      <c r="A23" s="962">
        <v>15</v>
      </c>
      <c r="B23" s="978" t="s">
        <v>44</v>
      </c>
      <c r="C23" s="979">
        <f t="shared" si="0"/>
        <v>711</v>
      </c>
      <c r="D23" s="980">
        <f t="shared" si="1"/>
        <v>100</v>
      </c>
      <c r="E23" s="979">
        <v>445</v>
      </c>
      <c r="F23" s="980">
        <v>62.587904360056257</v>
      </c>
      <c r="G23" s="979">
        <v>227</v>
      </c>
      <c r="H23" s="980">
        <v>31.926863572433195</v>
      </c>
      <c r="I23" s="979">
        <v>38</v>
      </c>
      <c r="J23" s="980">
        <v>5.3445850914205346</v>
      </c>
      <c r="K23" s="979">
        <v>1</v>
      </c>
      <c r="L23" s="980">
        <v>0.14064697609001406</v>
      </c>
      <c r="M23" s="979">
        <v>0</v>
      </c>
      <c r="N23" s="980">
        <v>0</v>
      </c>
      <c r="O23" s="979">
        <v>0</v>
      </c>
      <c r="P23" s="980">
        <f t="shared" si="2"/>
        <v>0</v>
      </c>
      <c r="R23" s="977"/>
    </row>
    <row r="24" spans="1:18" s="962" customFormat="1" ht="16.5" customHeight="1" x14ac:dyDescent="0.25">
      <c r="A24" s="962">
        <v>16</v>
      </c>
      <c r="B24" s="978" t="s">
        <v>45</v>
      </c>
      <c r="C24" s="979">
        <f t="shared" si="0"/>
        <v>689</v>
      </c>
      <c r="D24" s="980">
        <f t="shared" si="1"/>
        <v>100</v>
      </c>
      <c r="E24" s="979">
        <v>0</v>
      </c>
      <c r="F24" s="980">
        <v>0</v>
      </c>
      <c r="G24" s="979">
        <v>682</v>
      </c>
      <c r="H24" s="980">
        <v>98.984034833091442</v>
      </c>
      <c r="I24" s="979">
        <v>7</v>
      </c>
      <c r="J24" s="980">
        <v>1.0159651669085632</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398</v>
      </c>
      <c r="D25" s="980">
        <f t="shared" si="1"/>
        <v>100</v>
      </c>
      <c r="E25" s="979">
        <v>0</v>
      </c>
      <c r="F25" s="980">
        <v>0</v>
      </c>
      <c r="G25" s="979">
        <v>387</v>
      </c>
      <c r="H25" s="980">
        <v>97.236180904522612</v>
      </c>
      <c r="I25" s="979">
        <v>11</v>
      </c>
      <c r="J25" s="980">
        <v>2.7638190954773871</v>
      </c>
      <c r="K25" s="979">
        <v>0</v>
      </c>
      <c r="L25" s="980">
        <v>0</v>
      </c>
      <c r="M25" s="979">
        <v>0</v>
      </c>
      <c r="N25" s="980">
        <v>0</v>
      </c>
      <c r="O25" s="979">
        <v>0</v>
      </c>
      <c r="P25" s="980">
        <f t="shared" si="2"/>
        <v>0</v>
      </c>
      <c r="R25" s="977"/>
    </row>
    <row r="26" spans="1:18" s="962" customFormat="1" ht="16.5" customHeight="1" x14ac:dyDescent="0.25">
      <c r="B26" s="981" t="s">
        <v>1</v>
      </c>
      <c r="C26" s="982">
        <f t="shared" si="0"/>
        <v>1</v>
      </c>
      <c r="D26" s="983">
        <f t="shared" si="1"/>
        <v>100</v>
      </c>
      <c r="E26" s="982">
        <v>0</v>
      </c>
      <c r="F26" s="983">
        <v>0</v>
      </c>
      <c r="G26" s="982">
        <v>1</v>
      </c>
      <c r="H26" s="983">
        <v>100</v>
      </c>
      <c r="I26" s="982">
        <v>0</v>
      </c>
      <c r="J26" s="983">
        <v>0</v>
      </c>
      <c r="K26" s="982">
        <v>0</v>
      </c>
      <c r="L26" s="983">
        <v>0</v>
      </c>
      <c r="M26" s="982">
        <v>0</v>
      </c>
      <c r="N26" s="983">
        <v>0</v>
      </c>
      <c r="O26" s="982">
        <v>0</v>
      </c>
      <c r="P26" s="983">
        <f t="shared" si="2"/>
        <v>0</v>
      </c>
      <c r="R26" s="977"/>
    </row>
    <row r="27" spans="1:18" s="1287" customFormat="1" x14ac:dyDescent="0.25">
      <c r="B27" s="1288" t="s">
        <v>0</v>
      </c>
      <c r="C27" s="1291">
        <f>SUM(C9:C26)</f>
        <v>81912</v>
      </c>
      <c r="D27" s="1292">
        <f>C27/$C27*100</f>
        <v>100</v>
      </c>
      <c r="E27" s="1291">
        <f>SUM(E9:E26)</f>
        <v>15670</v>
      </c>
      <c r="F27" s="1292">
        <f>E27/$C27*100</f>
        <v>19.130286160757887</v>
      </c>
      <c r="G27" s="1291">
        <f>SUM(G9:G26)</f>
        <v>52268</v>
      </c>
      <c r="H27" s="1292">
        <f>G27/$C27*100</f>
        <v>63.809942377185266</v>
      </c>
      <c r="I27" s="1291">
        <f>SUM(I9:I26)</f>
        <v>6765</v>
      </c>
      <c r="J27" s="1292">
        <f>I27/$C27*100</f>
        <v>8.2588631702314679</v>
      </c>
      <c r="K27" s="1291">
        <f>SUM(K9:K26)</f>
        <v>7149</v>
      </c>
      <c r="L27" s="1292">
        <f>K27/$C27*100</f>
        <v>8.72765895106944</v>
      </c>
      <c r="M27" s="1291">
        <f>SUM(M9:M26)</f>
        <v>60</v>
      </c>
      <c r="N27" s="1292">
        <f>M27/$C27*100</f>
        <v>7.3249340755933201E-2</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220" customFormat="1" x14ac:dyDescent="0.25">
      <c r="B42" s="964"/>
      <c r="D42" s="964"/>
      <c r="M42" s="964"/>
      <c r="N42" s="964"/>
    </row>
    <row r="43" spans="2:14" s="1220" customFormat="1" x14ac:dyDescent="0.25">
      <c r="B43" s="964"/>
      <c r="D43" s="964"/>
      <c r="M43" s="964"/>
      <c r="N43" s="964"/>
    </row>
    <row r="44" spans="2:14" s="1220" customFormat="1" x14ac:dyDescent="0.25">
      <c r="D44" s="964"/>
      <c r="M44" s="964"/>
      <c r="N44" s="964"/>
    </row>
    <row r="45" spans="2:14" s="1220" customFormat="1" x14ac:dyDescent="0.25">
      <c r="B45" s="1220" t="s">
        <v>39</v>
      </c>
      <c r="G45" s="1220">
        <f>IFERROR(GETPIVOTDATA("ID PRESTACION
COUNT",#REF!,"CCAA",$B45,"Grado Resuelto",$B$1,"Subtipo",G$1),0)</f>
        <v>0</v>
      </c>
    </row>
    <row r="46" spans="2:14" s="1220" customFormat="1" x14ac:dyDescent="0.25">
      <c r="B46" s="1220" t="s">
        <v>47</v>
      </c>
      <c r="G46" s="1220">
        <f>IFERROR(GETPIVOTDATA("ID PRESTACION
COUNT",#REF!,"CCAA",$B46,"Grado Resuelto",$B$1,"Subtipo",G$1),0)</f>
        <v>0</v>
      </c>
    </row>
    <row r="47" spans="2:14" s="1220" customFormat="1" x14ac:dyDescent="0.25">
      <c r="D47" s="964"/>
      <c r="M47" s="964"/>
      <c r="N47" s="964"/>
    </row>
    <row r="48" spans="2:14" s="1220" customFormat="1" x14ac:dyDescent="0.25">
      <c r="D48" s="964"/>
    </row>
    <row r="49" spans="4:4" s="1327" customFormat="1" x14ac:dyDescent="0.25">
      <c r="D49" s="960"/>
    </row>
    <row r="50" spans="4:4" s="1327" customFormat="1" x14ac:dyDescent="0.25">
      <c r="D50" s="960"/>
    </row>
    <row r="51" spans="4:4" x14ac:dyDescent="0.25">
      <c r="D51" s="960"/>
    </row>
    <row r="52" spans="4:4" x14ac:dyDescent="0.25">
      <c r="D52" s="960"/>
    </row>
    <row r="53" spans="4:4" x14ac:dyDescent="0.25">
      <c r="D53" s="960"/>
    </row>
    <row r="54" spans="4:4" x14ac:dyDescent="0.25">
      <c r="D54" s="960"/>
    </row>
    <row r="55" spans="4:4"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453125"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33</v>
      </c>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60" t="s">
        <v>441</v>
      </c>
      <c r="C3" s="1560"/>
      <c r="D3" s="1560"/>
      <c r="E3" s="1560"/>
      <c r="F3" s="1560"/>
      <c r="G3" s="1560"/>
      <c r="H3" s="1560"/>
      <c r="I3" s="1560"/>
      <c r="J3" s="1560"/>
      <c r="K3" s="1560"/>
      <c r="L3" s="1560"/>
      <c r="M3" s="1560"/>
      <c r="N3" s="1560"/>
      <c r="O3" s="1560"/>
      <c r="P3" s="1560"/>
    </row>
    <row r="4" spans="1:21" s="967" customFormat="1" ht="15.5" x14ac:dyDescent="0.25">
      <c r="B4" s="1481" t="str">
        <f>porsaad!$B$6</f>
        <v>Situación a 28 de febrero de 2026</v>
      </c>
      <c r="C4" s="1481"/>
      <c r="D4" s="1481"/>
      <c r="E4" s="1481"/>
      <c r="F4" s="1481"/>
      <c r="G4" s="1481"/>
      <c r="H4" s="1481"/>
      <c r="I4" s="1481"/>
      <c r="J4" s="1481"/>
      <c r="K4" s="1481"/>
      <c r="L4" s="1481"/>
      <c r="M4" s="1481"/>
      <c r="N4" s="1481"/>
      <c r="O4" s="1481"/>
      <c r="P4" s="1481"/>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82" t="s">
        <v>199</v>
      </c>
      <c r="D6" s="1683"/>
      <c r="E6" s="1683"/>
      <c r="F6" s="1683"/>
      <c r="G6" s="1683"/>
      <c r="H6" s="1683"/>
      <c r="I6" s="1683"/>
      <c r="J6" s="1683"/>
      <c r="K6" s="1683"/>
      <c r="L6" s="1683"/>
      <c r="M6" s="1683"/>
      <c r="N6" s="1683"/>
      <c r="O6" s="1683"/>
      <c r="P6" s="1684"/>
    </row>
    <row r="7" spans="1:21" s="967" customFormat="1" ht="57" customHeight="1" x14ac:dyDescent="0.25">
      <c r="B7" s="1685" t="s">
        <v>12</v>
      </c>
      <c r="C7" s="1687" t="s">
        <v>0</v>
      </c>
      <c r="D7" s="1688"/>
      <c r="E7" s="1680" t="s">
        <v>200</v>
      </c>
      <c r="F7" s="1689"/>
      <c r="G7" s="1690" t="s">
        <v>201</v>
      </c>
      <c r="H7" s="1691"/>
      <c r="I7" s="1690" t="s">
        <v>202</v>
      </c>
      <c r="J7" s="1691"/>
      <c r="K7" s="1690" t="s">
        <v>203</v>
      </c>
      <c r="L7" s="1691"/>
      <c r="M7" s="1690" t="s">
        <v>204</v>
      </c>
      <c r="N7" s="1691"/>
      <c r="O7" s="1680" t="s">
        <v>205</v>
      </c>
      <c r="P7" s="1681"/>
    </row>
    <row r="8" spans="1:21" s="972" customFormat="1" ht="12" customHeight="1" x14ac:dyDescent="0.25">
      <c r="B8" s="1686"/>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1893</v>
      </c>
      <c r="D9" s="976">
        <f>IFERROR(C9/$C9*100,"-")</f>
        <v>100</v>
      </c>
      <c r="E9" s="975">
        <v>0</v>
      </c>
      <c r="F9" s="976">
        <v>0</v>
      </c>
      <c r="G9" s="975">
        <v>1769</v>
      </c>
      <c r="H9" s="976">
        <v>93.44955097728473</v>
      </c>
      <c r="I9" s="975">
        <v>124</v>
      </c>
      <c r="J9" s="976">
        <v>6.5504490227152674</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4103</v>
      </c>
      <c r="D10" s="980">
        <f t="shared" ref="D10:D26" si="1">IFERROR(C10/$C10*100,"-")</f>
        <v>100</v>
      </c>
      <c r="E10" s="979">
        <v>0</v>
      </c>
      <c r="F10" s="980">
        <v>0</v>
      </c>
      <c r="G10" s="979">
        <v>3745</v>
      </c>
      <c r="H10" s="980">
        <v>91.274677065561775</v>
      </c>
      <c r="I10" s="979">
        <v>358</v>
      </c>
      <c r="J10" s="980">
        <v>8.7253229344382159</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1857</v>
      </c>
      <c r="D11" s="980">
        <f t="shared" si="1"/>
        <v>100</v>
      </c>
      <c r="E11" s="979">
        <v>109</v>
      </c>
      <c r="F11" s="980">
        <v>5.8696822832525575</v>
      </c>
      <c r="G11" s="979">
        <v>1480</v>
      </c>
      <c r="H11" s="980">
        <v>79.698438341410878</v>
      </c>
      <c r="I11" s="979">
        <v>206</v>
      </c>
      <c r="J11" s="980">
        <v>11.093161012385568</v>
      </c>
      <c r="K11" s="979">
        <v>0</v>
      </c>
      <c r="L11" s="980">
        <v>0</v>
      </c>
      <c r="M11" s="979">
        <v>62</v>
      </c>
      <c r="N11" s="980">
        <v>3.338718362950996</v>
      </c>
      <c r="O11" s="979">
        <v>0</v>
      </c>
      <c r="P11" s="980">
        <f t="shared" si="2"/>
        <v>0</v>
      </c>
      <c r="R11" s="977"/>
    </row>
    <row r="12" spans="1:21" s="962" customFormat="1" ht="16.5" customHeight="1" x14ac:dyDescent="0.25">
      <c r="A12" s="962">
        <v>4</v>
      </c>
      <c r="B12" s="978" t="s">
        <v>38</v>
      </c>
      <c r="C12" s="979">
        <f t="shared" si="0"/>
        <v>363</v>
      </c>
      <c r="D12" s="980">
        <f t="shared" si="1"/>
        <v>100</v>
      </c>
      <c r="E12" s="979">
        <v>0</v>
      </c>
      <c r="F12" s="980">
        <v>0</v>
      </c>
      <c r="G12" s="979">
        <v>299</v>
      </c>
      <c r="H12" s="980">
        <v>82.369146005509634</v>
      </c>
      <c r="I12" s="979">
        <v>64</v>
      </c>
      <c r="J12" s="980">
        <v>17.630853994490359</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11157</v>
      </c>
      <c r="D13" s="980">
        <f t="shared" si="1"/>
        <v>100</v>
      </c>
      <c r="E13" s="979">
        <v>5598</v>
      </c>
      <c r="F13" s="980">
        <v>50.174778166173709</v>
      </c>
      <c r="G13" s="979">
        <v>2556</v>
      </c>
      <c r="H13" s="980">
        <v>22.909384243076094</v>
      </c>
      <c r="I13" s="979">
        <v>1086</v>
      </c>
      <c r="J13" s="980">
        <v>9.7337994084431294</v>
      </c>
      <c r="K13" s="979">
        <v>1834</v>
      </c>
      <c r="L13" s="980">
        <v>16.438110603208749</v>
      </c>
      <c r="M13" s="979">
        <v>83</v>
      </c>
      <c r="N13" s="980">
        <v>0.74392757909832397</v>
      </c>
      <c r="O13" s="979">
        <v>0</v>
      </c>
      <c r="P13" s="980">
        <f t="shared" si="2"/>
        <v>0</v>
      </c>
      <c r="R13" s="977"/>
    </row>
    <row r="14" spans="1:21" s="962" customFormat="1" ht="16.5" customHeight="1" x14ac:dyDescent="0.25">
      <c r="A14" s="962">
        <v>6</v>
      </c>
      <c r="B14" s="978" t="s">
        <v>5</v>
      </c>
      <c r="C14" s="979">
        <f t="shared" si="0"/>
        <v>310</v>
      </c>
      <c r="D14" s="980">
        <f t="shared" si="1"/>
        <v>100</v>
      </c>
      <c r="E14" s="979">
        <v>0</v>
      </c>
      <c r="F14" s="980">
        <v>0</v>
      </c>
      <c r="G14" s="979">
        <v>273</v>
      </c>
      <c r="H14" s="980">
        <v>88.064516129032256</v>
      </c>
      <c r="I14" s="979">
        <v>4</v>
      </c>
      <c r="J14" s="980">
        <v>1.2903225806451613</v>
      </c>
      <c r="K14" s="979">
        <v>33</v>
      </c>
      <c r="L14" s="980">
        <v>10.64516129032258</v>
      </c>
      <c r="M14" s="979">
        <v>0</v>
      </c>
      <c r="N14" s="980">
        <v>0</v>
      </c>
      <c r="O14" s="979">
        <v>0</v>
      </c>
      <c r="P14" s="980">
        <f t="shared" si="2"/>
        <v>0</v>
      </c>
      <c r="R14" s="977"/>
    </row>
    <row r="15" spans="1:21" s="963" customFormat="1" ht="16.5" customHeight="1" x14ac:dyDescent="0.25">
      <c r="A15" s="963">
        <v>7</v>
      </c>
      <c r="B15" s="978" t="s">
        <v>4</v>
      </c>
      <c r="C15" s="979">
        <f t="shared" si="0"/>
        <v>15473</v>
      </c>
      <c r="D15" s="980">
        <f t="shared" si="1"/>
        <v>100</v>
      </c>
      <c r="E15" s="979">
        <v>1785</v>
      </c>
      <c r="F15" s="980">
        <v>11.536224390874427</v>
      </c>
      <c r="G15" s="979">
        <v>9839</v>
      </c>
      <c r="H15" s="980">
        <v>63.588185872164416</v>
      </c>
      <c r="I15" s="979">
        <v>1842</v>
      </c>
      <c r="J15" s="980">
        <v>11.904608026885542</v>
      </c>
      <c r="K15" s="979">
        <v>2007</v>
      </c>
      <c r="L15" s="980">
        <v>12.970981710075616</v>
      </c>
      <c r="M15" s="979">
        <v>0</v>
      </c>
      <c r="N15" s="980">
        <v>0</v>
      </c>
      <c r="O15" s="979">
        <v>0</v>
      </c>
      <c r="P15" s="980">
        <f t="shared" si="2"/>
        <v>0</v>
      </c>
      <c r="R15" s="977"/>
    </row>
    <row r="16" spans="1:21" s="963" customFormat="1" ht="16.5" customHeight="1" x14ac:dyDescent="0.25">
      <c r="A16" s="963">
        <v>8</v>
      </c>
      <c r="B16" s="978" t="s">
        <v>40</v>
      </c>
      <c r="C16" s="979">
        <f t="shared" si="0"/>
        <v>4668</v>
      </c>
      <c r="D16" s="980">
        <f t="shared" si="1"/>
        <v>100</v>
      </c>
      <c r="E16" s="979">
        <v>415</v>
      </c>
      <c r="F16" s="980">
        <v>8.8903170522707793</v>
      </c>
      <c r="G16" s="979">
        <v>3303</v>
      </c>
      <c r="H16" s="980">
        <v>70.758354755784055</v>
      </c>
      <c r="I16" s="979">
        <v>264</v>
      </c>
      <c r="J16" s="980">
        <v>5.6555269922879177</v>
      </c>
      <c r="K16" s="979">
        <v>686</v>
      </c>
      <c r="L16" s="980">
        <v>14.695801199657241</v>
      </c>
      <c r="M16" s="979">
        <v>0</v>
      </c>
      <c r="N16" s="980">
        <v>0</v>
      </c>
      <c r="O16" s="979">
        <v>0</v>
      </c>
      <c r="P16" s="980">
        <f t="shared" si="2"/>
        <v>0</v>
      </c>
      <c r="R16" s="977"/>
    </row>
    <row r="17" spans="1:18" s="963" customFormat="1" ht="16.5" customHeight="1" x14ac:dyDescent="0.25">
      <c r="A17" s="963">
        <v>9</v>
      </c>
      <c r="B17" s="978" t="s">
        <v>41</v>
      </c>
      <c r="C17" s="979">
        <f t="shared" si="0"/>
        <v>11813</v>
      </c>
      <c r="D17" s="980">
        <f t="shared" si="1"/>
        <v>100</v>
      </c>
      <c r="E17" s="979">
        <v>1671</v>
      </c>
      <c r="F17" s="980">
        <v>14.145432997545077</v>
      </c>
      <c r="G17" s="979">
        <v>8777</v>
      </c>
      <c r="H17" s="980">
        <v>74.299500550241262</v>
      </c>
      <c r="I17" s="979">
        <v>1365</v>
      </c>
      <c r="J17" s="980">
        <v>11.555066452213662</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10638</v>
      </c>
      <c r="D18" s="980">
        <f t="shared" si="1"/>
        <v>100</v>
      </c>
      <c r="E18" s="979">
        <v>5207</v>
      </c>
      <c r="F18" s="980">
        <v>48.947170520774577</v>
      </c>
      <c r="G18" s="979">
        <v>3909</v>
      </c>
      <c r="H18" s="980">
        <v>36.745628877608574</v>
      </c>
      <c r="I18" s="979">
        <v>342</v>
      </c>
      <c r="J18" s="980">
        <v>3.2148900169204735</v>
      </c>
      <c r="K18" s="979">
        <v>1180</v>
      </c>
      <c r="L18" s="980">
        <v>11.092310584696371</v>
      </c>
      <c r="M18" s="979">
        <v>0</v>
      </c>
      <c r="N18" s="980">
        <v>0</v>
      </c>
      <c r="O18" s="979">
        <v>0</v>
      </c>
      <c r="P18" s="980">
        <f t="shared" si="2"/>
        <v>0</v>
      </c>
      <c r="R18" s="977"/>
    </row>
    <row r="19" spans="1:18" s="962" customFormat="1" ht="16.5" customHeight="1" x14ac:dyDescent="0.25">
      <c r="A19" s="962">
        <v>11</v>
      </c>
      <c r="B19" s="978" t="s">
        <v>2</v>
      </c>
      <c r="C19" s="979">
        <f t="shared" si="0"/>
        <v>6547</v>
      </c>
      <c r="D19" s="980">
        <f t="shared" si="1"/>
        <v>100</v>
      </c>
      <c r="E19" s="979">
        <v>4296</v>
      </c>
      <c r="F19" s="980">
        <v>65.617840232167396</v>
      </c>
      <c r="G19" s="979">
        <v>1398</v>
      </c>
      <c r="H19" s="980">
        <v>21.353291583931572</v>
      </c>
      <c r="I19" s="979">
        <v>337</v>
      </c>
      <c r="J19" s="980">
        <v>5.1473957537803576</v>
      </c>
      <c r="K19" s="979">
        <v>516</v>
      </c>
      <c r="L19" s="980">
        <v>7.8814724301206658</v>
      </c>
      <c r="M19" s="979">
        <v>0</v>
      </c>
      <c r="N19" s="980">
        <v>0</v>
      </c>
      <c r="O19" s="979">
        <v>0</v>
      </c>
      <c r="P19" s="980">
        <f t="shared" si="2"/>
        <v>0</v>
      </c>
      <c r="R19" s="977"/>
    </row>
    <row r="20" spans="1:18" s="962" customFormat="1" ht="16.5" customHeight="1" x14ac:dyDescent="0.25">
      <c r="A20" s="962">
        <v>12</v>
      </c>
      <c r="B20" s="978" t="s">
        <v>35</v>
      </c>
      <c r="C20" s="979">
        <f t="shared" si="0"/>
        <v>6612</v>
      </c>
      <c r="D20" s="980">
        <f t="shared" si="1"/>
        <v>100</v>
      </c>
      <c r="E20" s="979">
        <v>1800</v>
      </c>
      <c r="F20" s="980">
        <v>27.223230490018146</v>
      </c>
      <c r="G20" s="979">
        <v>2877</v>
      </c>
      <c r="H20" s="980">
        <v>43.511796733212343</v>
      </c>
      <c r="I20" s="979">
        <v>1242</v>
      </c>
      <c r="J20" s="980">
        <v>18.784029038112525</v>
      </c>
      <c r="K20" s="979">
        <v>693</v>
      </c>
      <c r="L20" s="980">
        <v>10.480943738656988</v>
      </c>
      <c r="M20" s="979">
        <v>0</v>
      </c>
      <c r="N20" s="980">
        <v>0</v>
      </c>
      <c r="O20" s="979">
        <v>0</v>
      </c>
      <c r="P20" s="980">
        <f t="shared" si="2"/>
        <v>0</v>
      </c>
      <c r="R20" s="977"/>
    </row>
    <row r="21" spans="1:18" s="962" customFormat="1" ht="16.5" customHeight="1" x14ac:dyDescent="0.25">
      <c r="A21" s="962">
        <v>13</v>
      </c>
      <c r="B21" s="978" t="s">
        <v>42</v>
      </c>
      <c r="C21" s="979">
        <f t="shared" si="0"/>
        <v>11321</v>
      </c>
      <c r="D21" s="980">
        <f t="shared" si="1"/>
        <v>100</v>
      </c>
      <c r="E21" s="979">
        <v>1241</v>
      </c>
      <c r="F21" s="980">
        <v>10.961929158201572</v>
      </c>
      <c r="G21" s="979">
        <v>6715</v>
      </c>
      <c r="H21" s="980">
        <v>59.314548184789331</v>
      </c>
      <c r="I21" s="979">
        <v>952</v>
      </c>
      <c r="J21" s="980">
        <v>8.4091511350587407</v>
      </c>
      <c r="K21" s="979">
        <v>2413</v>
      </c>
      <c r="L21" s="980">
        <v>21.314371521950356</v>
      </c>
      <c r="M21" s="979">
        <v>0</v>
      </c>
      <c r="N21" s="980">
        <v>0</v>
      </c>
      <c r="O21" s="979">
        <v>0</v>
      </c>
      <c r="P21" s="980">
        <f t="shared" si="2"/>
        <v>0</v>
      </c>
      <c r="R21" s="977"/>
    </row>
    <row r="22" spans="1:18" s="962" customFormat="1" ht="16.5" customHeight="1" x14ac:dyDescent="0.25">
      <c r="A22" s="962">
        <v>14</v>
      </c>
      <c r="B22" s="978" t="s">
        <v>43</v>
      </c>
      <c r="C22" s="979">
        <f t="shared" si="0"/>
        <v>585</v>
      </c>
      <c r="D22" s="980">
        <f t="shared" si="1"/>
        <v>100</v>
      </c>
      <c r="E22" s="979">
        <v>0</v>
      </c>
      <c r="F22" s="980">
        <v>0</v>
      </c>
      <c r="G22" s="979">
        <v>280</v>
      </c>
      <c r="H22" s="980">
        <v>47.863247863247864</v>
      </c>
      <c r="I22" s="979">
        <v>128</v>
      </c>
      <c r="J22" s="980">
        <v>21.880341880341881</v>
      </c>
      <c r="K22" s="979">
        <v>177</v>
      </c>
      <c r="L22" s="980">
        <v>30.256410256410255</v>
      </c>
      <c r="M22" s="979">
        <v>0</v>
      </c>
      <c r="N22" s="980">
        <v>0</v>
      </c>
      <c r="O22" s="979">
        <v>0</v>
      </c>
      <c r="P22" s="980">
        <f t="shared" si="2"/>
        <v>0</v>
      </c>
      <c r="R22" s="977"/>
    </row>
    <row r="23" spans="1:18" s="962" customFormat="1" ht="16.5" customHeight="1" x14ac:dyDescent="0.25">
      <c r="A23" s="962">
        <v>15</v>
      </c>
      <c r="B23" s="978" t="s">
        <v>44</v>
      </c>
      <c r="C23" s="979">
        <f t="shared" si="0"/>
        <v>1426</v>
      </c>
      <c r="D23" s="980">
        <f t="shared" si="1"/>
        <v>100</v>
      </c>
      <c r="E23" s="979">
        <v>663</v>
      </c>
      <c r="F23" s="980">
        <v>46.493688639551188</v>
      </c>
      <c r="G23" s="979">
        <v>626</v>
      </c>
      <c r="H23" s="980">
        <v>43.899018232819074</v>
      </c>
      <c r="I23" s="979">
        <v>137</v>
      </c>
      <c r="J23" s="980">
        <v>9.6072931276297329</v>
      </c>
      <c r="K23" s="979">
        <v>0</v>
      </c>
      <c r="L23" s="980">
        <v>0</v>
      </c>
      <c r="M23" s="979">
        <v>0</v>
      </c>
      <c r="N23" s="980">
        <v>0</v>
      </c>
      <c r="O23" s="979">
        <v>0</v>
      </c>
      <c r="P23" s="980">
        <f t="shared" si="2"/>
        <v>0</v>
      </c>
      <c r="R23" s="977"/>
    </row>
    <row r="24" spans="1:18" s="962" customFormat="1" ht="16.5" customHeight="1" x14ac:dyDescent="0.25">
      <c r="A24" s="962">
        <v>16</v>
      </c>
      <c r="B24" s="978" t="s">
        <v>45</v>
      </c>
      <c r="C24" s="979">
        <f t="shared" si="0"/>
        <v>713</v>
      </c>
      <c r="D24" s="980">
        <f t="shared" si="1"/>
        <v>100</v>
      </c>
      <c r="E24" s="979">
        <v>0</v>
      </c>
      <c r="F24" s="980">
        <v>0</v>
      </c>
      <c r="G24" s="979">
        <v>704</v>
      </c>
      <c r="H24" s="980">
        <v>98.737727910238419</v>
      </c>
      <c r="I24" s="979">
        <v>9</v>
      </c>
      <c r="J24" s="980">
        <v>1.2622720897615709</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520</v>
      </c>
      <c r="D25" s="980">
        <f t="shared" si="1"/>
        <v>100</v>
      </c>
      <c r="E25" s="979">
        <v>0</v>
      </c>
      <c r="F25" s="980">
        <v>0</v>
      </c>
      <c r="G25" s="979">
        <v>476</v>
      </c>
      <c r="H25" s="980">
        <v>91.538461538461533</v>
      </c>
      <c r="I25" s="979">
        <v>44</v>
      </c>
      <c r="J25" s="980">
        <v>8.4615384615384617</v>
      </c>
      <c r="K25" s="979">
        <v>0</v>
      </c>
      <c r="L25" s="980">
        <v>0</v>
      </c>
      <c r="M25" s="979">
        <v>0</v>
      </c>
      <c r="N25" s="980">
        <v>0</v>
      </c>
      <c r="O25" s="979">
        <v>0</v>
      </c>
      <c r="P25" s="980">
        <f t="shared" si="2"/>
        <v>0</v>
      </c>
      <c r="R25" s="977"/>
    </row>
    <row r="26" spans="1:18" s="962" customFormat="1" ht="16.5" customHeight="1" x14ac:dyDescent="0.25">
      <c r="B26" s="981" t="s">
        <v>1</v>
      </c>
      <c r="C26" s="982">
        <f t="shared" si="0"/>
        <v>4</v>
      </c>
      <c r="D26" s="983">
        <f t="shared" si="1"/>
        <v>100</v>
      </c>
      <c r="E26" s="982">
        <v>2</v>
      </c>
      <c r="F26" s="983">
        <v>50</v>
      </c>
      <c r="G26" s="982">
        <v>2</v>
      </c>
      <c r="H26" s="983">
        <v>50</v>
      </c>
      <c r="I26" s="982">
        <v>0</v>
      </c>
      <c r="J26" s="983">
        <v>0</v>
      </c>
      <c r="K26" s="982">
        <v>0</v>
      </c>
      <c r="L26" s="983">
        <v>0</v>
      </c>
      <c r="M26" s="982">
        <v>0</v>
      </c>
      <c r="N26" s="983">
        <v>0</v>
      </c>
      <c r="O26" s="982">
        <v>0</v>
      </c>
      <c r="P26" s="983">
        <f t="shared" si="2"/>
        <v>0</v>
      </c>
      <c r="R26" s="977"/>
    </row>
    <row r="27" spans="1:18" s="1287" customFormat="1" x14ac:dyDescent="0.25">
      <c r="B27" s="1288" t="s">
        <v>0</v>
      </c>
      <c r="C27" s="1289">
        <f>SUM(C9:C26)</f>
        <v>90003</v>
      </c>
      <c r="D27" s="1290">
        <f>C27/$C27*100</f>
        <v>100</v>
      </c>
      <c r="E27" s="1291">
        <f>SUM(E9:E26)</f>
        <v>22787</v>
      </c>
      <c r="F27" s="1292">
        <f>E27/$C27*100</f>
        <v>25.31804495405709</v>
      </c>
      <c r="G27" s="1291">
        <f>SUM(G9:G26)</f>
        <v>49028</v>
      </c>
      <c r="H27" s="1292">
        <f>G27/$C27*100</f>
        <v>54.473739764230075</v>
      </c>
      <c r="I27" s="1291">
        <f>SUM(I9:I26)</f>
        <v>8504</v>
      </c>
      <c r="J27" s="1292">
        <f>I27/$C27*100</f>
        <v>9.4485739364243404</v>
      </c>
      <c r="K27" s="1291">
        <f>SUM(K9:K26)</f>
        <v>9539</v>
      </c>
      <c r="L27" s="1292">
        <f>K27/$C27*100</f>
        <v>10.598535604368744</v>
      </c>
      <c r="M27" s="1291">
        <f>SUM(M9:M26)</f>
        <v>145</v>
      </c>
      <c r="N27" s="1292">
        <f>M27/$C27*100</f>
        <v>0.16110574091974711</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327" customFormat="1" x14ac:dyDescent="0.25">
      <c r="B42" s="960"/>
      <c r="D42" s="960"/>
      <c r="M42" s="960"/>
      <c r="N42" s="960"/>
    </row>
    <row r="43" spans="2:14" s="1220" customFormat="1" x14ac:dyDescent="0.25">
      <c r="B43" s="964"/>
      <c r="D43" s="964"/>
      <c r="M43" s="964"/>
      <c r="N43" s="964"/>
    </row>
    <row r="44" spans="2:14" s="1220" customFormat="1" x14ac:dyDescent="0.25">
      <c r="D44" s="964"/>
      <c r="M44" s="964"/>
      <c r="N44" s="964"/>
    </row>
    <row r="45" spans="2:14" s="1220" customFormat="1" x14ac:dyDescent="0.25">
      <c r="B45" s="1220" t="s">
        <v>39</v>
      </c>
      <c r="D45" s="964"/>
      <c r="G45" s="1220">
        <f>IFERROR(GETPIVOTDATA("ID PRESTACION
COUNT",#REF!,"CCAA",$B45,"Grado Resuelto",$B$1,"Subtipo",G$1),0)</f>
        <v>0</v>
      </c>
      <c r="M45" s="964"/>
      <c r="N45" s="964"/>
    </row>
    <row r="46" spans="2:14" s="1220" customFormat="1" x14ac:dyDescent="0.25">
      <c r="B46" s="1220" t="s">
        <v>47</v>
      </c>
      <c r="D46" s="964"/>
      <c r="G46" s="1220">
        <f>IFERROR(GETPIVOTDATA("ID PRESTACION
COUNT",#REF!,"CCAA",$B46,"Grado Resuelto",$B$1,"Subtipo",G$1),0)</f>
        <v>0</v>
      </c>
      <c r="M46" s="964"/>
      <c r="N46" s="964"/>
    </row>
    <row r="47" spans="2:14" s="1220" customFormat="1" x14ac:dyDescent="0.25">
      <c r="D47" s="964"/>
      <c r="M47" s="964"/>
      <c r="N47" s="964"/>
    </row>
    <row r="48" spans="2:14" s="1327" customFormat="1" x14ac:dyDescent="0.25">
      <c r="D48" s="960"/>
      <c r="G48" s="1220"/>
    </row>
    <row r="49" spans="4:7" s="1327" customFormat="1" x14ac:dyDescent="0.25">
      <c r="D49" s="960"/>
      <c r="G49" s="1220"/>
    </row>
    <row r="50" spans="4:7" x14ac:dyDescent="0.25">
      <c r="D50" s="960"/>
      <c r="G50" s="1220"/>
    </row>
    <row r="51" spans="4:7" x14ac:dyDescent="0.25">
      <c r="D51" s="960"/>
    </row>
    <row r="52" spans="4:7" x14ac:dyDescent="0.25">
      <c r="D52" s="960"/>
    </row>
    <row r="53" spans="4:7" x14ac:dyDescent="0.25">
      <c r="D53" s="960"/>
    </row>
    <row r="54" spans="4:7" x14ac:dyDescent="0.25">
      <c r="D54" s="960"/>
    </row>
    <row r="55" spans="4:7" x14ac:dyDescent="0.25">
      <c r="D55" s="960"/>
    </row>
    <row r="56" spans="4:7" x14ac:dyDescent="0.25">
      <c r="D56" s="960"/>
    </row>
    <row r="57" spans="4:7" x14ac:dyDescent="0.25">
      <c r="D57" s="960"/>
    </row>
    <row r="58" spans="4:7" x14ac:dyDescent="0.25">
      <c r="D58" s="960"/>
    </row>
    <row r="59" spans="4:7"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453125" style="988" bestFit="1" customWidth="1"/>
    <col min="5" max="5" width="8.54296875" style="988" customWidth="1"/>
    <col min="6" max="6" width="7.453125" style="988" bestFit="1" customWidth="1"/>
    <col min="7" max="7" width="8.26953125" style="988" customWidth="1"/>
    <col min="8" max="8" width="7" style="988" bestFit="1" customWidth="1"/>
    <col min="9" max="9" width="9.7265625" style="988" customWidth="1"/>
    <col min="10" max="10" width="7.453125" style="988" bestFit="1"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48</v>
      </c>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60" t="s">
        <v>440</v>
      </c>
      <c r="C3" s="1560"/>
      <c r="D3" s="1560"/>
      <c r="E3" s="1560"/>
      <c r="F3" s="1560"/>
      <c r="G3" s="1560"/>
      <c r="H3" s="1560"/>
      <c r="I3" s="1560"/>
      <c r="J3" s="1560"/>
      <c r="K3" s="1560"/>
      <c r="L3" s="1560"/>
      <c r="M3" s="1560"/>
      <c r="N3" s="1560"/>
      <c r="O3" s="1560"/>
      <c r="P3" s="1560"/>
    </row>
    <row r="4" spans="1:21" s="967" customFormat="1" ht="15.5" x14ac:dyDescent="0.25">
      <c r="B4" s="1481" t="str">
        <f>porsaad!$B$6</f>
        <v>Situación a 28 de febrero de 2026</v>
      </c>
      <c r="C4" s="1481"/>
      <c r="D4" s="1481"/>
      <c r="E4" s="1481"/>
      <c r="F4" s="1481"/>
      <c r="G4" s="1481"/>
      <c r="H4" s="1481"/>
      <c r="I4" s="1481"/>
      <c r="J4" s="1481"/>
      <c r="K4" s="1481"/>
      <c r="L4" s="1481"/>
      <c r="M4" s="1481"/>
      <c r="N4" s="1481"/>
      <c r="O4" s="1481"/>
      <c r="P4" s="1481"/>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82" t="s">
        <v>199</v>
      </c>
      <c r="D6" s="1683"/>
      <c r="E6" s="1683"/>
      <c r="F6" s="1683"/>
      <c r="G6" s="1683"/>
      <c r="H6" s="1683"/>
      <c r="I6" s="1683"/>
      <c r="J6" s="1683"/>
      <c r="K6" s="1683"/>
      <c r="L6" s="1683"/>
      <c r="M6" s="1683"/>
      <c r="N6" s="1683"/>
      <c r="O6" s="1683"/>
      <c r="P6" s="1684"/>
    </row>
    <row r="7" spans="1:21" s="967" customFormat="1" ht="57" customHeight="1" x14ac:dyDescent="0.25">
      <c r="B7" s="1685" t="s">
        <v>12</v>
      </c>
      <c r="C7" s="1687" t="s">
        <v>0</v>
      </c>
      <c r="D7" s="1688"/>
      <c r="E7" s="1680" t="s">
        <v>200</v>
      </c>
      <c r="F7" s="1689"/>
      <c r="G7" s="1690" t="s">
        <v>201</v>
      </c>
      <c r="H7" s="1691"/>
      <c r="I7" s="1690" t="s">
        <v>202</v>
      </c>
      <c r="J7" s="1691"/>
      <c r="K7" s="1690" t="s">
        <v>203</v>
      </c>
      <c r="L7" s="1691"/>
      <c r="M7" s="1690" t="s">
        <v>204</v>
      </c>
      <c r="N7" s="1691"/>
      <c r="O7" s="1680" t="s">
        <v>205</v>
      </c>
      <c r="P7" s="1681"/>
    </row>
    <row r="8" spans="1:21" s="972" customFormat="1" ht="12" customHeight="1" x14ac:dyDescent="0.25">
      <c r="B8" s="1686"/>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106</v>
      </c>
      <c r="D9" s="976">
        <f>IFERROR(C9/$C9*100,"-")</f>
        <v>100</v>
      </c>
      <c r="E9" s="975">
        <v>0</v>
      </c>
      <c r="F9" s="976">
        <v>0</v>
      </c>
      <c r="G9" s="975">
        <v>16</v>
      </c>
      <c r="H9" s="976">
        <v>15.09433962264151</v>
      </c>
      <c r="I9" s="975">
        <v>90</v>
      </c>
      <c r="J9" s="976">
        <v>84.905660377358487</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1889</v>
      </c>
      <c r="D10" s="980">
        <f t="shared" ref="D10:D26" si="1">IFERROR(C10/$C10*100,"-")</f>
        <v>100</v>
      </c>
      <c r="E10" s="979">
        <v>0</v>
      </c>
      <c r="F10" s="980">
        <v>0</v>
      </c>
      <c r="G10" s="979">
        <v>37</v>
      </c>
      <c r="H10" s="980">
        <v>1.9587083112758072</v>
      </c>
      <c r="I10" s="979">
        <v>1852</v>
      </c>
      <c r="J10" s="980">
        <v>98.041291688724201</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1638</v>
      </c>
      <c r="D11" s="980">
        <f t="shared" si="1"/>
        <v>100</v>
      </c>
      <c r="E11" s="979">
        <v>134</v>
      </c>
      <c r="F11" s="980">
        <v>8.1807081807081801</v>
      </c>
      <c r="G11" s="979">
        <v>18</v>
      </c>
      <c r="H11" s="980">
        <v>1.098901098901099</v>
      </c>
      <c r="I11" s="979">
        <v>168</v>
      </c>
      <c r="J11" s="980">
        <v>10.256410256410255</v>
      </c>
      <c r="K11" s="979">
        <v>1121</v>
      </c>
      <c r="L11" s="980">
        <v>68.437118437118443</v>
      </c>
      <c r="M11" s="979">
        <v>197</v>
      </c>
      <c r="N11" s="980">
        <v>12.026862026862027</v>
      </c>
      <c r="O11" s="979">
        <v>0</v>
      </c>
      <c r="P11" s="980">
        <f t="shared" si="2"/>
        <v>0</v>
      </c>
      <c r="R11" s="977"/>
    </row>
    <row r="12" spans="1:21" s="962" customFormat="1" ht="16.5" customHeight="1" x14ac:dyDescent="0.25">
      <c r="A12" s="962">
        <v>4</v>
      </c>
      <c r="B12" s="978" t="s">
        <v>38</v>
      </c>
      <c r="C12" s="979">
        <f t="shared" si="0"/>
        <v>49</v>
      </c>
      <c r="D12" s="980">
        <f t="shared" si="1"/>
        <v>100</v>
      </c>
      <c r="E12" s="979">
        <v>0</v>
      </c>
      <c r="F12" s="980">
        <v>0</v>
      </c>
      <c r="G12" s="979">
        <v>0</v>
      </c>
      <c r="H12" s="980">
        <v>0</v>
      </c>
      <c r="I12" s="979">
        <v>49</v>
      </c>
      <c r="J12" s="980">
        <v>100</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10708</v>
      </c>
      <c r="D13" s="980">
        <f t="shared" si="1"/>
        <v>100</v>
      </c>
      <c r="E13" s="979">
        <v>6304</v>
      </c>
      <c r="F13" s="980">
        <v>58.871871497945463</v>
      </c>
      <c r="G13" s="979">
        <v>7</v>
      </c>
      <c r="H13" s="980">
        <v>6.5371684721703405E-2</v>
      </c>
      <c r="I13" s="979">
        <v>2074</v>
      </c>
      <c r="J13" s="980">
        <v>19.368696301830408</v>
      </c>
      <c r="K13" s="979">
        <v>2207</v>
      </c>
      <c r="L13" s="980">
        <v>20.610758311542771</v>
      </c>
      <c r="M13" s="979">
        <v>116</v>
      </c>
      <c r="N13" s="980">
        <v>1.0833022039596563</v>
      </c>
      <c r="O13" s="979">
        <v>0</v>
      </c>
      <c r="P13" s="980">
        <f t="shared" si="2"/>
        <v>0</v>
      </c>
      <c r="R13" s="977"/>
    </row>
    <row r="14" spans="1:21" s="962" customFormat="1" ht="16.5" customHeight="1" x14ac:dyDescent="0.25">
      <c r="A14" s="962">
        <v>6</v>
      </c>
      <c r="B14" s="978" t="s">
        <v>5</v>
      </c>
      <c r="C14" s="979">
        <f t="shared" si="0"/>
        <v>14</v>
      </c>
      <c r="D14" s="980">
        <f t="shared" si="1"/>
        <v>100</v>
      </c>
      <c r="E14" s="979">
        <v>0</v>
      </c>
      <c r="F14" s="980">
        <v>0</v>
      </c>
      <c r="G14" s="979">
        <v>0</v>
      </c>
      <c r="H14" s="980">
        <v>0</v>
      </c>
      <c r="I14" s="979">
        <v>1</v>
      </c>
      <c r="J14" s="980">
        <v>7.1428571428571423</v>
      </c>
      <c r="K14" s="979">
        <v>13</v>
      </c>
      <c r="L14" s="980">
        <v>92.857142857142861</v>
      </c>
      <c r="M14" s="979">
        <v>0</v>
      </c>
      <c r="N14" s="980">
        <v>0</v>
      </c>
      <c r="O14" s="979">
        <v>0</v>
      </c>
      <c r="P14" s="980">
        <f t="shared" si="2"/>
        <v>0</v>
      </c>
      <c r="R14" s="977"/>
    </row>
    <row r="15" spans="1:21" s="963" customFormat="1" ht="16.5" customHeight="1" x14ac:dyDescent="0.25">
      <c r="A15" s="963">
        <v>7</v>
      </c>
      <c r="B15" s="978" t="s">
        <v>4</v>
      </c>
      <c r="C15" s="979">
        <f t="shared" si="0"/>
        <v>15147</v>
      </c>
      <c r="D15" s="980">
        <f t="shared" si="1"/>
        <v>100</v>
      </c>
      <c r="E15" s="979">
        <v>3611</v>
      </c>
      <c r="F15" s="980">
        <v>23.839704231861095</v>
      </c>
      <c r="G15" s="979">
        <v>0</v>
      </c>
      <c r="H15" s="980">
        <v>0</v>
      </c>
      <c r="I15" s="979">
        <v>9724</v>
      </c>
      <c r="J15" s="980">
        <v>64.197530864197532</v>
      </c>
      <c r="K15" s="979">
        <v>1812</v>
      </c>
      <c r="L15" s="980">
        <v>11.962764903941373</v>
      </c>
      <c r="M15" s="979">
        <v>0</v>
      </c>
      <c r="N15" s="980">
        <v>0</v>
      </c>
      <c r="O15" s="979">
        <v>0</v>
      </c>
      <c r="P15" s="980">
        <f t="shared" si="2"/>
        <v>0</v>
      </c>
      <c r="R15" s="977"/>
    </row>
    <row r="16" spans="1:21" s="963" customFormat="1" ht="16.5" customHeight="1" x14ac:dyDescent="0.25">
      <c r="A16" s="963">
        <v>8</v>
      </c>
      <c r="B16" s="978" t="s">
        <v>40</v>
      </c>
      <c r="C16" s="979">
        <f t="shared" si="0"/>
        <v>3595</v>
      </c>
      <c r="D16" s="980">
        <f t="shared" si="1"/>
        <v>100</v>
      </c>
      <c r="E16" s="979">
        <v>757</v>
      </c>
      <c r="F16" s="980">
        <v>21.057023643949929</v>
      </c>
      <c r="G16" s="979">
        <v>1852</v>
      </c>
      <c r="H16" s="980">
        <v>51.515994436717662</v>
      </c>
      <c r="I16" s="979">
        <v>135</v>
      </c>
      <c r="J16" s="980">
        <v>3.7552155771905427</v>
      </c>
      <c r="K16" s="979">
        <v>851</v>
      </c>
      <c r="L16" s="980">
        <v>23.671766342141865</v>
      </c>
      <c r="M16" s="979">
        <v>0</v>
      </c>
      <c r="N16" s="980">
        <v>0</v>
      </c>
      <c r="O16" s="979">
        <v>0</v>
      </c>
      <c r="P16" s="980">
        <f t="shared" si="2"/>
        <v>0</v>
      </c>
      <c r="R16" s="977"/>
    </row>
    <row r="17" spans="1:18" s="963" customFormat="1" ht="16.5" customHeight="1" x14ac:dyDescent="0.25">
      <c r="A17" s="963">
        <v>9</v>
      </c>
      <c r="B17" s="978" t="s">
        <v>41</v>
      </c>
      <c r="C17" s="979">
        <f t="shared" si="0"/>
        <v>4290</v>
      </c>
      <c r="D17" s="980">
        <f t="shared" si="1"/>
        <v>100</v>
      </c>
      <c r="E17" s="979">
        <v>3432</v>
      </c>
      <c r="F17" s="980">
        <v>80</v>
      </c>
      <c r="G17" s="979">
        <v>5</v>
      </c>
      <c r="H17" s="980">
        <v>0.11655011655011654</v>
      </c>
      <c r="I17" s="979">
        <v>853</v>
      </c>
      <c r="J17" s="980">
        <v>19.883449883449885</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8842</v>
      </c>
      <c r="D18" s="980">
        <f t="shared" si="1"/>
        <v>100</v>
      </c>
      <c r="E18" s="979">
        <v>6499</v>
      </c>
      <c r="F18" s="980">
        <v>73.501470255598278</v>
      </c>
      <c r="G18" s="979">
        <v>1376</v>
      </c>
      <c r="H18" s="980">
        <v>15.562090024881247</v>
      </c>
      <c r="I18" s="979">
        <v>83</v>
      </c>
      <c r="J18" s="980">
        <v>0.93870165121013349</v>
      </c>
      <c r="K18" s="979">
        <v>884</v>
      </c>
      <c r="L18" s="980">
        <v>9.997738068310337</v>
      </c>
      <c r="M18" s="979">
        <v>0</v>
      </c>
      <c r="N18" s="980">
        <v>0</v>
      </c>
      <c r="O18" s="979">
        <v>0</v>
      </c>
      <c r="P18" s="980">
        <f t="shared" si="2"/>
        <v>0</v>
      </c>
      <c r="R18" s="977"/>
    </row>
    <row r="19" spans="1:18" s="962" customFormat="1" ht="16.5" customHeight="1" x14ac:dyDescent="0.25">
      <c r="A19" s="962">
        <v>11</v>
      </c>
      <c r="B19" s="978" t="s">
        <v>2</v>
      </c>
      <c r="C19" s="979">
        <f t="shared" si="0"/>
        <v>7038</v>
      </c>
      <c r="D19" s="980">
        <f t="shared" si="1"/>
        <v>100</v>
      </c>
      <c r="E19" s="979">
        <v>5992</v>
      </c>
      <c r="F19" s="980">
        <v>85.137823245240128</v>
      </c>
      <c r="G19" s="979">
        <v>0</v>
      </c>
      <c r="H19" s="980">
        <v>0</v>
      </c>
      <c r="I19" s="979">
        <v>274</v>
      </c>
      <c r="J19" s="980">
        <v>3.8931514634839446</v>
      </c>
      <c r="K19" s="979">
        <v>772</v>
      </c>
      <c r="L19" s="980">
        <v>10.96902529127593</v>
      </c>
      <c r="M19" s="979">
        <v>0</v>
      </c>
      <c r="N19" s="980">
        <v>0</v>
      </c>
      <c r="O19" s="979">
        <v>0</v>
      </c>
      <c r="P19" s="980">
        <f t="shared" si="2"/>
        <v>0</v>
      </c>
      <c r="R19" s="977"/>
    </row>
    <row r="20" spans="1:18" s="962" customFormat="1" ht="16.5" customHeight="1" x14ac:dyDescent="0.25">
      <c r="A20" s="962">
        <v>12</v>
      </c>
      <c r="B20" s="978" t="s">
        <v>35</v>
      </c>
      <c r="C20" s="979">
        <f t="shared" si="0"/>
        <v>7025</v>
      </c>
      <c r="D20" s="980">
        <f t="shared" si="1"/>
        <v>100</v>
      </c>
      <c r="E20" s="979">
        <v>3010</v>
      </c>
      <c r="F20" s="980">
        <v>42.846975088967973</v>
      </c>
      <c r="G20" s="979">
        <v>620</v>
      </c>
      <c r="H20" s="980">
        <v>8.8256227758007118</v>
      </c>
      <c r="I20" s="979">
        <v>1580</v>
      </c>
      <c r="J20" s="980">
        <v>22.491103202846972</v>
      </c>
      <c r="K20" s="979">
        <v>1815</v>
      </c>
      <c r="L20" s="980">
        <v>25.836298932384345</v>
      </c>
      <c r="M20" s="979">
        <v>0</v>
      </c>
      <c r="N20" s="980">
        <v>0</v>
      </c>
      <c r="O20" s="979">
        <v>0</v>
      </c>
      <c r="P20" s="980">
        <f t="shared" si="2"/>
        <v>0</v>
      </c>
      <c r="R20" s="977"/>
    </row>
    <row r="21" spans="1:18" s="962" customFormat="1" ht="16.5" customHeight="1" x14ac:dyDescent="0.25">
      <c r="A21" s="962">
        <v>13</v>
      </c>
      <c r="B21" s="978" t="s">
        <v>42</v>
      </c>
      <c r="C21" s="979">
        <f t="shared" si="0"/>
        <v>5339</v>
      </c>
      <c r="D21" s="980">
        <f t="shared" si="1"/>
        <v>100</v>
      </c>
      <c r="E21" s="979">
        <v>1080</v>
      </c>
      <c r="F21" s="980">
        <v>20.228507211088218</v>
      </c>
      <c r="G21" s="979">
        <v>2</v>
      </c>
      <c r="H21" s="980">
        <v>3.7460198539052254E-2</v>
      </c>
      <c r="I21" s="979">
        <v>421</v>
      </c>
      <c r="J21" s="980">
        <v>7.8853717924705</v>
      </c>
      <c r="K21" s="979">
        <v>3836</v>
      </c>
      <c r="L21" s="980">
        <v>71.848660797902227</v>
      </c>
      <c r="M21" s="979">
        <v>0</v>
      </c>
      <c r="N21" s="980">
        <v>0</v>
      </c>
      <c r="O21" s="979">
        <v>0</v>
      </c>
      <c r="P21" s="980">
        <f t="shared" si="2"/>
        <v>0</v>
      </c>
      <c r="R21" s="977"/>
    </row>
    <row r="22" spans="1:18" s="962" customFormat="1" ht="16.5" customHeight="1" x14ac:dyDescent="0.25">
      <c r="A22" s="962">
        <v>14</v>
      </c>
      <c r="B22" s="978" t="s">
        <v>43</v>
      </c>
      <c r="C22" s="979">
        <f t="shared" si="0"/>
        <v>229</v>
      </c>
      <c r="D22" s="980">
        <f t="shared" si="1"/>
        <v>100</v>
      </c>
      <c r="E22" s="979">
        <v>0</v>
      </c>
      <c r="F22" s="980">
        <v>0</v>
      </c>
      <c r="G22" s="979">
        <v>0</v>
      </c>
      <c r="H22" s="980">
        <v>0</v>
      </c>
      <c r="I22" s="979">
        <v>84</v>
      </c>
      <c r="J22" s="980">
        <v>36.681222707423586</v>
      </c>
      <c r="K22" s="979">
        <v>145</v>
      </c>
      <c r="L22" s="980">
        <v>63.318777292576421</v>
      </c>
      <c r="M22" s="979">
        <v>0</v>
      </c>
      <c r="N22" s="980">
        <v>0</v>
      </c>
      <c r="O22" s="979">
        <v>0</v>
      </c>
      <c r="P22" s="980">
        <f t="shared" si="2"/>
        <v>0</v>
      </c>
      <c r="R22" s="977"/>
    </row>
    <row r="23" spans="1:18" s="962" customFormat="1" ht="16.5" customHeight="1" x14ac:dyDescent="0.25">
      <c r="A23" s="962">
        <v>15</v>
      </c>
      <c r="B23" s="978" t="s">
        <v>44</v>
      </c>
      <c r="C23" s="979">
        <f t="shared" si="0"/>
        <v>909</v>
      </c>
      <c r="D23" s="980">
        <f t="shared" si="1"/>
        <v>100</v>
      </c>
      <c r="E23" s="979">
        <v>559</v>
      </c>
      <c r="F23" s="980">
        <v>61.496149614961496</v>
      </c>
      <c r="G23" s="979">
        <v>13</v>
      </c>
      <c r="H23" s="980">
        <v>1.4301430143014302</v>
      </c>
      <c r="I23" s="979">
        <v>199</v>
      </c>
      <c r="J23" s="980">
        <v>21.892189218921892</v>
      </c>
      <c r="K23" s="979">
        <v>138</v>
      </c>
      <c r="L23" s="980">
        <v>15.181518151815181</v>
      </c>
      <c r="M23" s="979">
        <v>0</v>
      </c>
      <c r="N23" s="980">
        <v>0</v>
      </c>
      <c r="O23" s="979">
        <v>0</v>
      </c>
      <c r="P23" s="980">
        <f t="shared" si="2"/>
        <v>0</v>
      </c>
      <c r="R23" s="977"/>
    </row>
    <row r="24" spans="1:18" s="962" customFormat="1" ht="16.5" customHeight="1" x14ac:dyDescent="0.25">
      <c r="A24" s="962">
        <v>16</v>
      </c>
      <c r="B24" s="978" t="s">
        <v>45</v>
      </c>
      <c r="C24" s="979">
        <f t="shared" si="0"/>
        <v>39</v>
      </c>
      <c r="D24" s="980">
        <f t="shared" si="1"/>
        <v>100</v>
      </c>
      <c r="E24" s="979">
        <v>0</v>
      </c>
      <c r="F24" s="980">
        <v>0</v>
      </c>
      <c r="G24" s="979">
        <v>37</v>
      </c>
      <c r="H24" s="980">
        <v>94.871794871794862</v>
      </c>
      <c r="I24" s="979">
        <v>2</v>
      </c>
      <c r="J24" s="980">
        <v>5.1282051282051277</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40</v>
      </c>
      <c r="D25" s="980">
        <f t="shared" si="1"/>
        <v>100</v>
      </c>
      <c r="E25" s="979">
        <v>0</v>
      </c>
      <c r="F25" s="980">
        <v>0</v>
      </c>
      <c r="G25" s="979">
        <v>16</v>
      </c>
      <c r="H25" s="980">
        <v>40</v>
      </c>
      <c r="I25" s="979">
        <v>24</v>
      </c>
      <c r="J25" s="980">
        <v>60</v>
      </c>
      <c r="K25" s="979">
        <v>0</v>
      </c>
      <c r="L25" s="980">
        <v>0</v>
      </c>
      <c r="M25" s="979">
        <v>0</v>
      </c>
      <c r="N25" s="980">
        <v>0</v>
      </c>
      <c r="O25" s="979">
        <v>0</v>
      </c>
      <c r="P25" s="980">
        <f t="shared" si="2"/>
        <v>0</v>
      </c>
      <c r="R25" s="977"/>
    </row>
    <row r="26" spans="1:18" s="962" customFormat="1" ht="16.5" customHeight="1" x14ac:dyDescent="0.25">
      <c r="B26" s="981" t="s">
        <v>1</v>
      </c>
      <c r="C26" s="982">
        <f t="shared" si="0"/>
        <v>1</v>
      </c>
      <c r="D26" s="983">
        <f t="shared" si="1"/>
        <v>100</v>
      </c>
      <c r="E26" s="982">
        <v>1</v>
      </c>
      <c r="F26" s="983">
        <v>100</v>
      </c>
      <c r="G26" s="982">
        <v>0</v>
      </c>
      <c r="H26" s="983">
        <v>0</v>
      </c>
      <c r="I26" s="982">
        <v>0</v>
      </c>
      <c r="J26" s="983">
        <v>0</v>
      </c>
      <c r="K26" s="982">
        <v>0</v>
      </c>
      <c r="L26" s="983">
        <v>0</v>
      </c>
      <c r="M26" s="982">
        <v>0</v>
      </c>
      <c r="N26" s="983">
        <v>0</v>
      </c>
      <c r="O26" s="982">
        <v>0</v>
      </c>
      <c r="P26" s="983">
        <f t="shared" si="2"/>
        <v>0</v>
      </c>
      <c r="R26" s="977"/>
    </row>
    <row r="27" spans="1:18" s="1287" customFormat="1" x14ac:dyDescent="0.25">
      <c r="B27" s="1288" t="s">
        <v>0</v>
      </c>
      <c r="C27" s="1291">
        <f>SUM(C9:C26)</f>
        <v>66898</v>
      </c>
      <c r="D27" s="1292">
        <f>C27/$C27*100</f>
        <v>100</v>
      </c>
      <c r="E27" s="1291">
        <f>SUM(E9:E26)</f>
        <v>31379</v>
      </c>
      <c r="F27" s="1292">
        <f>E27/$C27*100</f>
        <v>46.905737092289755</v>
      </c>
      <c r="G27" s="1291">
        <f>SUM(G9:G26)</f>
        <v>3999</v>
      </c>
      <c r="H27" s="1292">
        <f>G27/$C27*100</f>
        <v>5.9777571825764593</v>
      </c>
      <c r="I27" s="1291">
        <f>SUM(I9:I26)</f>
        <v>17613</v>
      </c>
      <c r="J27" s="1292">
        <f>I27/$C27*100</f>
        <v>26.328141349517175</v>
      </c>
      <c r="K27" s="1291">
        <f>SUM(K9:K26)</f>
        <v>13594</v>
      </c>
      <c r="L27" s="1292">
        <f>K27/$C27*100</f>
        <v>20.320487906962839</v>
      </c>
      <c r="M27" s="1291">
        <f>SUM(M9:M26)</f>
        <v>313</v>
      </c>
      <c r="N27" s="1292">
        <f>M27/$C27*100</f>
        <v>0.46787646865377142</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220" customFormat="1" x14ac:dyDescent="0.25">
      <c r="B42" s="964"/>
      <c r="D42" s="964"/>
      <c r="M42" s="964"/>
      <c r="N42" s="964"/>
    </row>
    <row r="43" spans="2:14" s="1220" customFormat="1" x14ac:dyDescent="0.25">
      <c r="B43" s="964"/>
      <c r="D43" s="964"/>
      <c r="M43" s="964"/>
      <c r="N43" s="964"/>
    </row>
    <row r="44" spans="2:14" s="1220" customFormat="1" x14ac:dyDescent="0.25">
      <c r="D44" s="964"/>
      <c r="M44" s="964"/>
      <c r="N44" s="964"/>
    </row>
    <row r="45" spans="2:14" s="1220" customFormat="1" x14ac:dyDescent="0.25">
      <c r="B45" s="1220" t="s">
        <v>39</v>
      </c>
      <c r="D45" s="964"/>
      <c r="G45" s="1220">
        <f>IFERROR(GETPIVOTDATA("ID PRESTACION
COUNT",#REF!,"CCAA",$B45,"Grado Resuelto",$B$1,"Subtipo",G$1),0)</f>
        <v>0</v>
      </c>
      <c r="M45" s="964"/>
      <c r="N45" s="964"/>
    </row>
    <row r="46" spans="2:14" s="1220" customFormat="1" x14ac:dyDescent="0.25">
      <c r="B46" s="1220" t="s">
        <v>47</v>
      </c>
      <c r="D46" s="964"/>
      <c r="G46" s="1220">
        <f>IFERROR(GETPIVOTDATA("ID PRESTACION
COUNT",#REF!,"CCAA",$B46,"Grado Resuelto",$B$1,"Subtipo",G$1),0)</f>
        <v>0</v>
      </c>
      <c r="M46" s="964"/>
      <c r="N46" s="964"/>
    </row>
    <row r="47" spans="2:14" s="1220" customFormat="1" x14ac:dyDescent="0.25">
      <c r="D47" s="964"/>
      <c r="M47" s="964"/>
      <c r="N47" s="964"/>
    </row>
    <row r="48" spans="2:14" s="1220" customFormat="1" x14ac:dyDescent="0.25">
      <c r="D48" s="964"/>
    </row>
    <row r="49" spans="4:4" x14ac:dyDescent="0.25">
      <c r="D49" s="960"/>
    </row>
    <row r="50" spans="4:4" x14ac:dyDescent="0.25">
      <c r="D50" s="960"/>
    </row>
    <row r="51" spans="4:4" x14ac:dyDescent="0.25">
      <c r="D51" s="960"/>
    </row>
    <row r="52" spans="4:4" x14ac:dyDescent="0.25">
      <c r="D52" s="960"/>
    </row>
    <row r="53" spans="4:4" x14ac:dyDescent="0.25">
      <c r="D53" s="960"/>
    </row>
    <row r="54" spans="4:4" x14ac:dyDescent="0.25">
      <c r="D54" s="960"/>
    </row>
    <row r="55" spans="4:4"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53125" defaultRowHeight="14.5" x14ac:dyDescent="0.35"/>
  <cols>
    <col min="1" max="1" width="1.1796875" style="1014" customWidth="1"/>
    <col min="2" max="2" width="25.26953125" style="1014" customWidth="1"/>
    <col min="3" max="3" width="11.26953125" style="1014" customWidth="1"/>
    <col min="4" max="16384" width="11.453125" style="1014"/>
  </cols>
  <sheetData>
    <row r="1" spans="1:39" s="993" customFormat="1" x14ac:dyDescent="0.25">
      <c r="D1" s="996"/>
      <c r="E1" s="996"/>
      <c r="N1" s="996"/>
    </row>
    <row r="2" spans="1:39" s="997" customFormat="1" ht="47.25" customHeight="1" x14ac:dyDescent="0.35">
      <c r="B2" s="1692"/>
      <c r="C2" s="1692"/>
      <c r="D2" s="1692"/>
      <c r="E2" s="1692"/>
      <c r="F2" s="1692"/>
      <c r="G2" s="1692"/>
      <c r="H2" s="1692"/>
      <c r="I2" s="998"/>
      <c r="L2" s="999"/>
      <c r="N2" s="1000"/>
      <c r="O2" s="1000"/>
      <c r="P2" s="1000"/>
      <c r="Q2" s="1000"/>
      <c r="R2" s="1000"/>
      <c r="S2" s="1000"/>
      <c r="T2" s="1000"/>
      <c r="U2" s="1000"/>
      <c r="V2" s="1000"/>
      <c r="W2" s="1000"/>
      <c r="X2" s="1000"/>
      <c r="Y2" s="1000"/>
      <c r="Z2" s="1000"/>
      <c r="AA2" s="1000"/>
      <c r="AB2" s="1000"/>
      <c r="AC2" s="1000"/>
      <c r="AD2" s="1000"/>
      <c r="AE2" s="1000"/>
      <c r="AF2" s="1000"/>
      <c r="AG2" s="1000"/>
    </row>
    <row r="3" spans="1:39" s="1001" customFormat="1" ht="1.5" customHeight="1" x14ac:dyDescent="0.25">
      <c r="B3" s="1002"/>
      <c r="C3" s="1002"/>
      <c r="D3" s="1002"/>
      <c r="E3" s="1002"/>
      <c r="F3" s="1002"/>
      <c r="G3" s="1002"/>
      <c r="H3" s="1002"/>
      <c r="I3" s="1002"/>
      <c r="J3" s="1002"/>
      <c r="K3" s="1002"/>
      <c r="L3" s="1002"/>
      <c r="M3" s="1002"/>
      <c r="N3" s="1003"/>
      <c r="O3" s="1000"/>
      <c r="P3" s="1000"/>
      <c r="Q3" s="1000"/>
      <c r="R3" s="1000"/>
      <c r="S3" s="1000"/>
      <c r="T3" s="1000"/>
      <c r="U3" s="1000"/>
      <c r="V3" s="1000"/>
      <c r="W3" s="1000"/>
      <c r="X3" s="1000"/>
      <c r="Y3" s="1000"/>
      <c r="Z3" s="1000"/>
      <c r="AA3" s="1000"/>
      <c r="AB3" s="1000"/>
      <c r="AC3" s="1000"/>
      <c r="AD3" s="1000"/>
      <c r="AE3" s="1000"/>
      <c r="AF3" s="1000"/>
      <c r="AG3" s="1000"/>
    </row>
    <row r="4" spans="1:39" s="1001" customFormat="1" ht="24.75" customHeight="1" x14ac:dyDescent="0.25">
      <c r="A4" s="1004"/>
      <c r="B4" s="1693" t="s">
        <v>443</v>
      </c>
      <c r="C4" s="1693"/>
      <c r="D4" s="1693"/>
      <c r="E4" s="1693"/>
      <c r="F4" s="1693"/>
      <c r="G4" s="1693"/>
      <c r="H4" s="1693"/>
      <c r="I4" s="1693"/>
      <c r="J4" s="1693"/>
      <c r="K4" s="1693"/>
      <c r="L4" s="1693"/>
      <c r="M4" s="1005"/>
      <c r="N4" s="1003"/>
      <c r="O4" s="1000"/>
      <c r="P4" s="1000"/>
      <c r="Q4" s="1000"/>
      <c r="R4" s="1000"/>
      <c r="S4" s="1000"/>
      <c r="T4" s="1000"/>
      <c r="U4" s="1000"/>
      <c r="V4" s="1000"/>
      <c r="W4" s="1000"/>
      <c r="X4" s="1000"/>
      <c r="Y4" s="1000"/>
      <c r="Z4" s="1000"/>
      <c r="AA4" s="1000"/>
      <c r="AB4" s="1000"/>
      <c r="AC4" s="1000"/>
      <c r="AD4" s="1000"/>
      <c r="AE4" s="1000"/>
      <c r="AF4" s="1000"/>
      <c r="AG4" s="1000"/>
    </row>
    <row r="5" spans="1:39" s="1001" customFormat="1" ht="14.25" customHeight="1" x14ac:dyDescent="0.25">
      <c r="A5" s="1004"/>
      <c r="B5" s="1694" t="s">
        <v>499</v>
      </c>
      <c r="C5" s="1694"/>
      <c r="D5" s="1694"/>
      <c r="E5" s="1694"/>
      <c r="F5" s="1694"/>
      <c r="G5" s="1694"/>
      <c r="H5" s="1694"/>
      <c r="I5" s="1694"/>
      <c r="J5" s="1694"/>
      <c r="K5" s="1694"/>
      <c r="L5" s="1694"/>
      <c r="M5" s="1006"/>
      <c r="N5" s="1006"/>
      <c r="O5" s="969"/>
      <c r="P5" s="969"/>
      <c r="Q5" s="969"/>
      <c r="R5" s="969"/>
      <c r="S5" s="969"/>
      <c r="T5" s="969"/>
      <c r="U5" s="969"/>
      <c r="V5" s="969"/>
      <c r="W5" s="969"/>
      <c r="X5" s="969"/>
      <c r="Y5" s="969"/>
      <c r="Z5" s="969"/>
      <c r="AA5" s="969"/>
      <c r="AB5" s="969"/>
      <c r="AC5" s="1000"/>
      <c r="AD5" s="1000"/>
      <c r="AE5" s="1000"/>
      <c r="AF5" s="1000"/>
      <c r="AG5" s="1000"/>
    </row>
    <row r="6" spans="1:39" s="126" customFormat="1" x14ac:dyDescent="0.35">
      <c r="B6" s="994"/>
      <c r="C6" s="994"/>
      <c r="D6" s="994"/>
      <c r="E6" s="994"/>
      <c r="F6" s="994"/>
      <c r="G6" s="127"/>
      <c r="H6" s="127"/>
      <c r="I6" s="127"/>
      <c r="J6" s="127"/>
      <c r="K6" s="127"/>
      <c r="L6" s="127"/>
      <c r="M6" s="127"/>
      <c r="N6" s="128"/>
      <c r="O6" s="128"/>
      <c r="P6" s="128"/>
      <c r="Q6" s="128"/>
      <c r="R6" s="128"/>
      <c r="S6" s="128"/>
      <c r="T6" s="128"/>
      <c r="U6" s="128"/>
      <c r="V6" s="128"/>
      <c r="W6" s="128"/>
      <c r="X6" s="128"/>
      <c r="Y6" s="128"/>
      <c r="Z6" s="128"/>
      <c r="AA6" s="128"/>
      <c r="AB6" s="128"/>
      <c r="AC6" s="995"/>
      <c r="AD6" s="995"/>
      <c r="AE6" s="995"/>
      <c r="AF6" s="995"/>
      <c r="AG6" s="995"/>
    </row>
    <row r="7" spans="1:39" s="201" customFormat="1" x14ac:dyDescent="0.35">
      <c r="B7" s="127"/>
      <c r="C7" s="1695"/>
      <c r="D7" s="1695"/>
      <c r="E7" s="1695"/>
      <c r="F7" s="1695"/>
      <c r="G7" s="1695"/>
      <c r="H7" s="1695"/>
      <c r="I7" s="127"/>
      <c r="J7" s="1695"/>
      <c r="K7" s="1695"/>
      <c r="L7" s="1695"/>
      <c r="M7" s="1695"/>
      <c r="N7" s="127"/>
      <c r="O7" s="127"/>
      <c r="P7" s="127"/>
      <c r="Q7" s="1695"/>
      <c r="R7" s="1695"/>
      <c r="S7" s="1695"/>
      <c r="T7" s="1695"/>
      <c r="U7" s="1695"/>
      <c r="V7" s="1695"/>
      <c r="W7" s="127"/>
      <c r="X7" s="127"/>
      <c r="AF7" s="1696"/>
      <c r="AG7" s="1696"/>
      <c r="AH7" s="1696"/>
      <c r="AI7" s="1696"/>
      <c r="AJ7" s="1696"/>
      <c r="AK7" s="1696"/>
      <c r="AL7" s="1696"/>
      <c r="AM7" s="1696"/>
    </row>
    <row r="8" spans="1:39" s="201" customFormat="1" x14ac:dyDescent="0.35">
      <c r="B8" s="127" t="s">
        <v>136</v>
      </c>
      <c r="C8" s="200" t="s">
        <v>137</v>
      </c>
      <c r="D8" s="200" t="s">
        <v>70</v>
      </c>
      <c r="E8" s="200"/>
      <c r="F8" s="200"/>
      <c r="G8" s="200"/>
      <c r="H8" s="200" t="s">
        <v>138</v>
      </c>
      <c r="I8" s="127" t="s">
        <v>137</v>
      </c>
      <c r="J8" s="200" t="s">
        <v>70</v>
      </c>
      <c r="K8" s="200"/>
      <c r="L8" s="200"/>
      <c r="M8" s="200"/>
      <c r="N8" s="127"/>
      <c r="O8" s="127"/>
      <c r="P8" s="202"/>
      <c r="Q8" s="200"/>
      <c r="R8" s="200"/>
      <c r="S8" s="200"/>
      <c r="T8" s="200"/>
      <c r="U8" s="200"/>
      <c r="V8" s="200"/>
      <c r="W8" s="127"/>
      <c r="X8" s="127"/>
      <c r="AE8" s="203"/>
      <c r="AF8" s="204"/>
      <c r="AG8" s="204"/>
      <c r="AH8" s="204"/>
      <c r="AI8" s="204"/>
      <c r="AJ8" s="204"/>
      <c r="AK8" s="204"/>
      <c r="AL8" s="204"/>
      <c r="AM8" s="204"/>
    </row>
    <row r="9" spans="1:39" s="201" customFormat="1" x14ac:dyDescent="0.35">
      <c r="A9" s="1697"/>
      <c r="B9" s="207" t="s">
        <v>139</v>
      </c>
      <c r="C9" s="1007">
        <v>280731</v>
      </c>
      <c r="D9" s="1008">
        <v>0.36246084641465487</v>
      </c>
      <c r="E9" s="1009"/>
      <c r="F9" s="1009"/>
      <c r="G9" s="1009"/>
      <c r="H9" s="1009" t="s">
        <v>140</v>
      </c>
      <c r="I9" s="207">
        <v>212892</v>
      </c>
      <c r="J9" s="1008">
        <v>0.27488024377332182</v>
      </c>
      <c r="K9" s="1009"/>
      <c r="L9" s="1009"/>
      <c r="M9" s="1009"/>
      <c r="N9" s="127"/>
      <c r="O9" s="1698"/>
      <c r="P9" s="1010"/>
      <c r="Q9" s="1009"/>
      <c r="R9" s="1009"/>
      <c r="S9" s="1009"/>
      <c r="T9" s="1009"/>
      <c r="U9" s="1009"/>
      <c r="V9" s="1009"/>
      <c r="W9" s="127"/>
      <c r="X9" s="127"/>
      <c r="AD9" s="1697"/>
      <c r="AE9" s="1011"/>
      <c r="AF9" s="1012"/>
      <c r="AG9" s="1012"/>
      <c r="AH9" s="1012"/>
      <c r="AI9" s="1012"/>
      <c r="AJ9" s="1012"/>
      <c r="AK9" s="1012"/>
      <c r="AL9" s="1012"/>
      <c r="AM9" s="1012"/>
    </row>
    <row r="10" spans="1:39" s="201" customFormat="1" x14ac:dyDescent="0.35">
      <c r="A10" s="1697"/>
      <c r="B10" s="207" t="s">
        <v>143</v>
      </c>
      <c r="C10" s="1007">
        <v>177046</v>
      </c>
      <c r="D10" s="1008">
        <v>0.22858979953880756</v>
      </c>
      <c r="E10" s="1009"/>
      <c r="F10" s="1009"/>
      <c r="G10" s="1009"/>
      <c r="H10" s="1009" t="s">
        <v>142</v>
      </c>
      <c r="I10" s="207">
        <v>369157</v>
      </c>
      <c r="J10" s="1008">
        <v>0.47664527624630404</v>
      </c>
      <c r="K10" s="1009"/>
      <c r="L10" s="1009"/>
      <c r="M10" s="1009"/>
      <c r="N10" s="127"/>
      <c r="O10" s="1698"/>
      <c r="P10" s="1010"/>
      <c r="Q10" s="1009"/>
      <c r="R10" s="1009"/>
      <c r="S10" s="1009"/>
      <c r="T10" s="1009"/>
      <c r="U10" s="1009"/>
      <c r="V10" s="1009"/>
      <c r="W10" s="127"/>
      <c r="X10" s="127"/>
      <c r="AD10" s="1697"/>
      <c r="AE10" s="1011"/>
      <c r="AF10" s="1012"/>
      <c r="AG10" s="1012"/>
      <c r="AH10" s="1012"/>
      <c r="AI10" s="1012"/>
      <c r="AJ10" s="1012"/>
      <c r="AK10" s="1012"/>
      <c r="AL10" s="1012"/>
      <c r="AM10" s="1012"/>
    </row>
    <row r="11" spans="1:39" s="201" customFormat="1" x14ac:dyDescent="0.35">
      <c r="A11" s="1697"/>
      <c r="B11" s="207" t="s">
        <v>141</v>
      </c>
      <c r="C11" s="1007">
        <v>156075</v>
      </c>
      <c r="D11" s="1008">
        <v>0.20151346521818844</v>
      </c>
      <c r="E11" s="1009"/>
      <c r="F11" s="1009"/>
      <c r="G11" s="1009"/>
      <c r="H11" s="1009" t="s">
        <v>144</v>
      </c>
      <c r="I11" s="207">
        <v>136152</v>
      </c>
      <c r="J11" s="1008">
        <v>0.17579568490232281</v>
      </c>
      <c r="K11" s="1009"/>
      <c r="L11" s="1009"/>
      <c r="M11" s="1009"/>
      <c r="N11" s="127"/>
      <c r="O11" s="1698"/>
      <c r="P11" s="1010"/>
      <c r="Q11" s="1009"/>
      <c r="R11" s="1009"/>
      <c r="S11" s="1009"/>
      <c r="T11" s="1009"/>
      <c r="U11" s="1009"/>
      <c r="V11" s="1009"/>
      <c r="W11" s="127"/>
      <c r="X11" s="127"/>
      <c r="AD11" s="1697"/>
      <c r="AE11" s="1011"/>
      <c r="AF11" s="1012"/>
      <c r="AG11" s="1012"/>
      <c r="AH11" s="1012"/>
      <c r="AI11" s="1012"/>
      <c r="AJ11" s="1012"/>
      <c r="AK11" s="1012"/>
      <c r="AL11" s="1012"/>
      <c r="AM11" s="1012"/>
    </row>
    <row r="12" spans="1:39" s="201" customFormat="1" x14ac:dyDescent="0.35">
      <c r="A12" s="1697"/>
      <c r="B12" s="207" t="s">
        <v>147</v>
      </c>
      <c r="C12" s="1007">
        <v>32680</v>
      </c>
      <c r="D12" s="1008">
        <v>4.219420178331186E-2</v>
      </c>
      <c r="E12" s="1009"/>
      <c r="F12" s="1009"/>
      <c r="G12" s="1009"/>
      <c r="H12" s="1009" t="s">
        <v>146</v>
      </c>
      <c r="I12" s="207">
        <v>49295</v>
      </c>
      <c r="J12" s="1008">
        <v>6.3648336324549054E-2</v>
      </c>
      <c r="K12" s="1009"/>
      <c r="L12" s="1009"/>
      <c r="M12" s="1009"/>
      <c r="N12" s="127"/>
      <c r="O12" s="1698"/>
      <c r="P12" s="1010"/>
      <c r="Q12" s="1009"/>
      <c r="R12" s="1009"/>
      <c r="S12" s="1009"/>
      <c r="T12" s="1009"/>
      <c r="U12" s="1009"/>
      <c r="V12" s="1009"/>
      <c r="W12" s="127"/>
      <c r="X12" s="127"/>
      <c r="AD12" s="1697"/>
      <c r="AE12" s="1011"/>
      <c r="AF12" s="1012"/>
      <c r="AG12" s="1012"/>
      <c r="AH12" s="1012"/>
      <c r="AI12" s="1012"/>
      <c r="AJ12" s="1012"/>
      <c r="AK12" s="1012"/>
      <c r="AL12" s="1012"/>
      <c r="AM12" s="1012"/>
    </row>
    <row r="13" spans="1:39" s="201" customFormat="1" x14ac:dyDescent="0.35">
      <c r="A13" s="1697"/>
      <c r="B13" s="207" t="s">
        <v>145</v>
      </c>
      <c r="C13" s="1007">
        <v>25087</v>
      </c>
      <c r="D13" s="1008">
        <v>3.2390634643143956E-2</v>
      </c>
      <c r="E13" s="1009"/>
      <c r="F13" s="1009"/>
      <c r="G13" s="1009"/>
      <c r="H13" s="1009" t="s">
        <v>148</v>
      </c>
      <c r="I13" s="207">
        <v>6994</v>
      </c>
      <c r="J13" s="1008">
        <v>9.0304587535023056E-3</v>
      </c>
      <c r="K13" s="1009"/>
      <c r="L13" s="1009"/>
      <c r="M13" s="1009"/>
      <c r="N13" s="127"/>
      <c r="O13" s="1698"/>
      <c r="P13" s="1010"/>
      <c r="Q13" s="1009"/>
      <c r="R13" s="1009"/>
      <c r="S13" s="1009"/>
      <c r="T13" s="1009"/>
      <c r="U13" s="1009"/>
      <c r="V13" s="1009"/>
      <c r="W13" s="127"/>
      <c r="X13" s="127"/>
      <c r="AD13" s="1697"/>
      <c r="AE13" s="1011"/>
      <c r="AF13" s="1012"/>
      <c r="AG13" s="1012"/>
      <c r="AH13" s="1012"/>
      <c r="AI13" s="1012"/>
      <c r="AJ13" s="1012"/>
      <c r="AK13" s="1012"/>
      <c r="AL13" s="1012"/>
      <c r="AM13" s="1012"/>
    </row>
    <row r="14" spans="1:39" s="201" customFormat="1" x14ac:dyDescent="0.35">
      <c r="A14" s="1697"/>
      <c r="B14" s="207" t="s">
        <v>151</v>
      </c>
      <c r="C14" s="1007">
        <v>12970</v>
      </c>
      <c r="D14" s="1008">
        <v>1.6745985224282584E-2</v>
      </c>
      <c r="E14" s="1009"/>
      <c r="F14" s="1009"/>
      <c r="G14" s="1009"/>
      <c r="H14" s="1009" t="s">
        <v>150</v>
      </c>
      <c r="I14" s="207">
        <v>546</v>
      </c>
      <c r="J14" s="1009"/>
      <c r="K14" s="1009"/>
      <c r="L14" s="1009"/>
      <c r="M14" s="1009"/>
      <c r="N14" s="127"/>
      <c r="O14" s="1698"/>
      <c r="P14" s="1010"/>
      <c r="Q14" s="1009"/>
      <c r="R14" s="1009"/>
      <c r="S14" s="1009"/>
      <c r="T14" s="1009"/>
      <c r="U14" s="1009"/>
      <c r="V14" s="1009"/>
      <c r="W14" s="127"/>
      <c r="X14" s="127"/>
      <c r="AD14" s="1697"/>
      <c r="AE14" s="1011"/>
      <c r="AF14" s="1012"/>
      <c r="AG14" s="1012"/>
      <c r="AH14" s="1012"/>
      <c r="AI14" s="1012"/>
      <c r="AJ14" s="1012"/>
      <c r="AK14" s="1012"/>
      <c r="AL14" s="1012"/>
      <c r="AM14" s="1012"/>
    </row>
    <row r="15" spans="1:39" s="201" customFormat="1" x14ac:dyDescent="0.35">
      <c r="A15" s="1697"/>
      <c r="B15" s="207" t="s">
        <v>149</v>
      </c>
      <c r="C15" s="1007">
        <v>13580</v>
      </c>
      <c r="D15" s="1008">
        <v>1.7533575894044525E-2</v>
      </c>
      <c r="E15" s="1009"/>
      <c r="F15" s="1009"/>
      <c r="G15" s="1009"/>
      <c r="H15" s="1009"/>
      <c r="I15" s="127"/>
      <c r="J15" s="1009"/>
      <c r="K15" s="1009"/>
      <c r="L15" s="1009"/>
      <c r="M15" s="1009"/>
      <c r="N15" s="127"/>
      <c r="O15" s="1698"/>
      <c r="P15" s="1010"/>
      <c r="Q15" s="1009"/>
      <c r="R15" s="1009"/>
      <c r="S15" s="1009"/>
      <c r="T15" s="1009"/>
      <c r="U15" s="1009"/>
      <c r="V15" s="1009"/>
      <c r="W15" s="127"/>
      <c r="X15" s="127"/>
      <c r="AD15" s="1697"/>
      <c r="AE15" s="1011"/>
      <c r="AF15" s="1012"/>
      <c r="AG15" s="1012"/>
      <c r="AH15" s="1012"/>
      <c r="AI15" s="1012"/>
      <c r="AJ15" s="1012"/>
      <c r="AK15" s="1012"/>
      <c r="AL15" s="1012"/>
      <c r="AM15" s="1012"/>
    </row>
    <row r="16" spans="1:39" s="201" customFormat="1" x14ac:dyDescent="0.35">
      <c r="A16" s="1697"/>
      <c r="B16" s="207" t="s">
        <v>190</v>
      </c>
      <c r="C16" s="1007">
        <v>9091</v>
      </c>
      <c r="D16" s="1008">
        <v>1.1737683243943944E-2</v>
      </c>
      <c r="E16" s="1009"/>
      <c r="F16" s="1009"/>
      <c r="G16" s="1009"/>
      <c r="H16" s="1009"/>
      <c r="I16" s="127"/>
      <c r="J16" s="1009"/>
      <c r="K16" s="1009"/>
      <c r="L16" s="1009"/>
      <c r="M16" s="1009"/>
      <c r="N16" s="127"/>
      <c r="O16" s="1698"/>
      <c r="P16" s="1010"/>
      <c r="Q16" s="1009"/>
      <c r="R16" s="1009"/>
      <c r="S16" s="1009"/>
      <c r="T16" s="1009"/>
      <c r="U16" s="1009"/>
      <c r="V16" s="1009"/>
      <c r="W16" s="127"/>
      <c r="X16" s="127"/>
      <c r="AD16" s="1697"/>
      <c r="AE16" s="1011"/>
      <c r="AF16" s="1012"/>
      <c r="AG16" s="1012"/>
      <c r="AH16" s="1012"/>
      <c r="AI16" s="1012"/>
      <c r="AJ16" s="1012"/>
      <c r="AK16" s="1012"/>
      <c r="AL16" s="1012"/>
      <c r="AM16" s="1012"/>
    </row>
    <row r="17" spans="1:28" s="201" customFormat="1" x14ac:dyDescent="0.35">
      <c r="A17" s="1013"/>
      <c r="B17" s="207" t="s">
        <v>150</v>
      </c>
      <c r="C17" s="205">
        <v>67254</v>
      </c>
      <c r="D17" s="1008">
        <v>8.6833808039622262E-2</v>
      </c>
      <c r="E17" s="127"/>
      <c r="F17" s="127"/>
      <c r="G17" s="127"/>
      <c r="H17" s="127"/>
      <c r="I17" s="127"/>
      <c r="J17" s="127"/>
      <c r="K17" s="127"/>
      <c r="L17" s="127"/>
      <c r="M17" s="127"/>
      <c r="N17" s="127"/>
      <c r="O17" s="127"/>
      <c r="P17" s="127"/>
      <c r="Q17" s="127"/>
      <c r="R17" s="127"/>
      <c r="S17" s="127"/>
      <c r="T17" s="127"/>
      <c r="U17" s="127"/>
      <c r="V17" s="127"/>
      <c r="W17" s="127"/>
      <c r="X17" s="127"/>
    </row>
    <row r="18" spans="1:28" s="201" customFormat="1" x14ac:dyDescent="0.35">
      <c r="B18" s="127" t="s">
        <v>153</v>
      </c>
      <c r="C18" s="127" t="s">
        <v>137</v>
      </c>
      <c r="D18" s="127" t="s">
        <v>70</v>
      </c>
      <c r="E18" s="127"/>
      <c r="F18" s="127"/>
      <c r="G18" s="127"/>
      <c r="H18" s="127"/>
      <c r="I18" s="127"/>
      <c r="J18" s="127"/>
      <c r="K18" s="127"/>
      <c r="L18" s="127"/>
      <c r="M18" s="127"/>
      <c r="N18" s="127"/>
      <c r="O18" s="127"/>
      <c r="P18" s="127"/>
      <c r="Q18" s="127"/>
      <c r="R18" s="127"/>
      <c r="S18" s="127"/>
      <c r="T18" s="127"/>
      <c r="U18" s="127"/>
      <c r="V18" s="127"/>
      <c r="W18" s="127"/>
      <c r="X18" s="127"/>
    </row>
    <row r="19" spans="1:28" s="201" customFormat="1" x14ac:dyDescent="0.35">
      <c r="B19" s="127" t="s">
        <v>23</v>
      </c>
      <c r="C19" s="127">
        <v>215568</v>
      </c>
      <c r="D19" s="206">
        <v>0.27813933804365215</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1:28" s="201" customFormat="1" x14ac:dyDescent="0.35">
      <c r="B20" s="127" t="s">
        <v>24</v>
      </c>
      <c r="C20" s="127">
        <v>559468</v>
      </c>
      <c r="D20" s="206">
        <v>0.72186066195634779</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s="201" customFormat="1" x14ac:dyDescent="0.35">
      <c r="B21" s="127" t="s">
        <v>154</v>
      </c>
      <c r="C21" s="127" t="e">
        <v>#REF!</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1:28" s="201" customFormat="1" x14ac:dyDescent="0.35">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row>
    <row r="23" spans="1:28" s="995" customFormat="1" x14ac:dyDescent="0.35">
      <c r="B23" s="128"/>
      <c r="C23" s="128"/>
      <c r="D23" s="128"/>
      <c r="E23" s="127"/>
      <c r="F23" s="127"/>
      <c r="G23" s="127"/>
      <c r="H23" s="127"/>
      <c r="I23" s="127"/>
      <c r="J23" s="127"/>
      <c r="K23" s="127"/>
      <c r="L23" s="127"/>
      <c r="M23" s="127"/>
      <c r="N23" s="994"/>
      <c r="O23" s="994"/>
      <c r="P23" s="994"/>
      <c r="Q23" s="994"/>
      <c r="R23" s="994"/>
      <c r="S23" s="994"/>
      <c r="T23" s="994"/>
      <c r="U23" s="994"/>
      <c r="V23" s="994"/>
      <c r="W23" s="994"/>
      <c r="X23" s="994"/>
      <c r="Y23" s="994"/>
      <c r="Z23" s="994"/>
      <c r="AA23" s="994"/>
      <c r="AB23" s="994"/>
    </row>
    <row r="24" spans="1:28" s="995" customFormat="1" x14ac:dyDescent="0.35">
      <c r="B24" s="127"/>
      <c r="C24" s="127"/>
      <c r="D24" s="127"/>
      <c r="E24" s="127"/>
      <c r="F24" s="127"/>
      <c r="G24" s="127"/>
      <c r="H24" s="127"/>
      <c r="I24" s="127"/>
      <c r="J24" s="127"/>
      <c r="K24" s="127"/>
      <c r="L24" s="127"/>
      <c r="M24" s="127"/>
      <c r="N24" s="994"/>
      <c r="O24" s="994"/>
      <c r="P24" s="994"/>
      <c r="Q24" s="994"/>
      <c r="R24" s="994"/>
      <c r="S24" s="994"/>
      <c r="T24" s="994"/>
      <c r="U24" s="994"/>
      <c r="V24" s="994"/>
      <c r="W24" s="994"/>
      <c r="X24" s="994"/>
      <c r="Y24" s="994"/>
      <c r="Z24" s="994"/>
      <c r="AA24" s="994"/>
      <c r="AB24" s="994"/>
    </row>
    <row r="25" spans="1:28" s="995" customFormat="1" x14ac:dyDescent="0.35">
      <c r="B25" s="127"/>
      <c r="C25" s="127"/>
      <c r="D25" s="127"/>
      <c r="E25" s="127"/>
      <c r="F25" s="127"/>
      <c r="G25" s="127"/>
      <c r="H25" s="127"/>
      <c r="I25" s="127"/>
      <c r="J25" s="127"/>
      <c r="K25" s="127"/>
      <c r="L25" s="127"/>
      <c r="M25" s="127"/>
      <c r="N25" s="994"/>
      <c r="O25" s="994"/>
      <c r="P25" s="994"/>
      <c r="Q25" s="994"/>
      <c r="R25" s="994"/>
      <c r="S25" s="994"/>
      <c r="T25" s="994"/>
      <c r="U25" s="994"/>
      <c r="V25" s="994"/>
      <c r="W25" s="994"/>
      <c r="X25" s="994"/>
      <c r="Y25" s="994"/>
      <c r="Z25" s="994"/>
      <c r="AA25" s="994"/>
      <c r="AB25" s="994"/>
    </row>
    <row r="26" spans="1:28" s="995" customFormat="1" x14ac:dyDescent="0.35">
      <c r="B26" s="127"/>
      <c r="C26" s="127"/>
      <c r="D26" s="127"/>
      <c r="E26" s="127"/>
      <c r="F26" s="127"/>
      <c r="G26" s="127"/>
      <c r="H26" s="127"/>
      <c r="I26" s="127"/>
      <c r="J26" s="127"/>
      <c r="K26" s="127"/>
      <c r="L26" s="127"/>
      <c r="M26" s="127"/>
      <c r="N26" s="994"/>
      <c r="O26" s="994"/>
      <c r="P26" s="994"/>
      <c r="Q26" s="994"/>
      <c r="R26" s="994"/>
      <c r="S26" s="994"/>
      <c r="T26" s="994"/>
      <c r="U26" s="994"/>
      <c r="V26" s="994"/>
      <c r="W26" s="994"/>
      <c r="X26" s="994"/>
      <c r="Y26" s="994"/>
      <c r="Z26" s="994"/>
      <c r="AA26" s="994"/>
      <c r="AB26" s="994"/>
    </row>
    <row r="27" spans="1:28" s="995" customFormat="1" x14ac:dyDescent="0.35">
      <c r="B27" s="127"/>
      <c r="C27" s="127"/>
      <c r="D27" s="127"/>
      <c r="E27" s="127"/>
      <c r="F27" s="127"/>
      <c r="G27" s="127"/>
      <c r="H27" s="127"/>
      <c r="I27" s="127"/>
      <c r="J27" s="127"/>
      <c r="K27" s="127"/>
      <c r="L27" s="127"/>
      <c r="M27" s="127"/>
      <c r="N27" s="994"/>
      <c r="O27" s="994"/>
      <c r="P27" s="994"/>
      <c r="Q27" s="994"/>
      <c r="R27" s="994"/>
      <c r="S27" s="994"/>
      <c r="T27" s="994"/>
      <c r="U27" s="994"/>
      <c r="V27" s="994"/>
      <c r="W27" s="994"/>
      <c r="X27" s="994"/>
      <c r="Y27" s="994"/>
      <c r="Z27" s="994"/>
      <c r="AA27" s="994"/>
      <c r="AB27" s="994"/>
    </row>
    <row r="28" spans="1:28" s="995" customFormat="1" x14ac:dyDescent="0.35">
      <c r="B28" s="127"/>
      <c r="C28" s="127"/>
      <c r="D28" s="127"/>
      <c r="E28" s="127"/>
      <c r="F28" s="127"/>
      <c r="G28" s="127"/>
      <c r="H28" s="127"/>
      <c r="I28" s="127"/>
      <c r="J28" s="127"/>
      <c r="K28" s="127"/>
      <c r="L28" s="127"/>
      <c r="M28" s="127"/>
      <c r="N28" s="994"/>
      <c r="O28" s="994"/>
      <c r="P28" s="994"/>
      <c r="Q28" s="994"/>
      <c r="R28" s="994"/>
      <c r="S28" s="994"/>
      <c r="T28" s="994"/>
      <c r="U28" s="994"/>
      <c r="V28" s="994"/>
      <c r="W28" s="994"/>
      <c r="X28" s="994"/>
      <c r="Y28" s="994"/>
      <c r="Z28" s="994"/>
      <c r="AA28" s="994"/>
      <c r="AB28" s="994"/>
    </row>
    <row r="29" spans="1:28" s="995" customFormat="1" x14ac:dyDescent="0.35">
      <c r="B29" s="127"/>
      <c r="C29" s="127"/>
      <c r="D29" s="127"/>
      <c r="E29" s="127"/>
      <c r="F29" s="127"/>
      <c r="G29" s="127"/>
      <c r="H29" s="127"/>
      <c r="I29" s="127"/>
      <c r="J29" s="127"/>
      <c r="K29" s="127"/>
      <c r="L29" s="127"/>
      <c r="M29" s="127"/>
      <c r="N29" s="994"/>
      <c r="O29" s="994"/>
      <c r="P29" s="994"/>
      <c r="Q29" s="994"/>
      <c r="R29" s="994"/>
      <c r="S29" s="994"/>
      <c r="T29" s="994"/>
      <c r="U29" s="994"/>
      <c r="V29" s="994"/>
      <c r="W29" s="994"/>
      <c r="X29" s="994"/>
      <c r="Y29" s="994"/>
      <c r="Z29" s="994"/>
      <c r="AA29" s="994"/>
      <c r="AB29" s="994"/>
    </row>
    <row r="30" spans="1:28" s="994" customFormat="1" x14ac:dyDescent="0.35">
      <c r="B30" s="127"/>
      <c r="C30" s="127"/>
      <c r="D30" s="127"/>
      <c r="E30" s="127"/>
      <c r="F30" s="127"/>
      <c r="G30" s="127"/>
      <c r="H30" s="127"/>
      <c r="I30" s="127"/>
      <c r="J30" s="127"/>
      <c r="K30" s="127"/>
      <c r="L30" s="127"/>
      <c r="M30" s="127"/>
    </row>
    <row r="31" spans="1:28" s="994" customFormat="1" x14ac:dyDescent="0.35">
      <c r="B31" s="127"/>
      <c r="C31" s="127"/>
      <c r="D31" s="127"/>
      <c r="E31" s="127"/>
      <c r="F31" s="127"/>
      <c r="G31" s="127"/>
      <c r="H31" s="127"/>
      <c r="I31" s="127"/>
      <c r="J31" s="127"/>
      <c r="K31" s="127"/>
      <c r="L31" s="127"/>
      <c r="M31" s="127"/>
    </row>
    <row r="32" spans="1:28" s="994" customFormat="1" x14ac:dyDescent="0.35">
      <c r="B32" s="127"/>
      <c r="C32" s="127"/>
      <c r="D32" s="127"/>
      <c r="E32" s="127"/>
      <c r="F32" s="127"/>
      <c r="G32" s="127"/>
      <c r="H32" s="127"/>
      <c r="I32" s="127"/>
      <c r="J32" s="127"/>
      <c r="K32" s="127"/>
      <c r="L32" s="127"/>
      <c r="M32" s="127"/>
    </row>
    <row r="33" spans="2:13" s="994" customFormat="1" x14ac:dyDescent="0.35">
      <c r="B33" s="127"/>
      <c r="C33" s="127"/>
      <c r="D33" s="127"/>
      <c r="E33" s="127"/>
      <c r="F33" s="127"/>
      <c r="G33" s="127"/>
      <c r="H33" s="127"/>
      <c r="I33" s="127"/>
      <c r="J33" s="127"/>
      <c r="K33" s="127"/>
      <c r="L33" s="127"/>
      <c r="M33" s="127"/>
    </row>
    <row r="34" spans="2:13" s="994" customFormat="1" x14ac:dyDescent="0.35">
      <c r="B34" s="127"/>
      <c r="C34" s="127"/>
      <c r="D34" s="127"/>
      <c r="E34" s="127"/>
      <c r="F34" s="127"/>
      <c r="G34" s="127"/>
      <c r="H34" s="127"/>
    </row>
    <row r="35" spans="2:13" s="994" customFormat="1" x14ac:dyDescent="0.35">
      <c r="B35" s="127"/>
      <c r="C35" s="127"/>
      <c r="D35" s="127"/>
      <c r="E35" s="127"/>
      <c r="F35" s="127"/>
      <c r="G35" s="127"/>
      <c r="H35" s="127"/>
    </row>
    <row r="36" spans="2:13" s="994" customFormat="1" x14ac:dyDescent="0.35">
      <c r="B36" s="127"/>
      <c r="C36" s="127"/>
      <c r="D36" s="127"/>
      <c r="E36" s="127"/>
      <c r="F36" s="127"/>
      <c r="G36" s="127"/>
      <c r="H36" s="127"/>
    </row>
    <row r="37" spans="2:13" s="994" customFormat="1" x14ac:dyDescent="0.35">
      <c r="B37" s="127"/>
      <c r="C37" s="127"/>
      <c r="D37" s="127"/>
      <c r="E37" s="127"/>
      <c r="F37" s="127"/>
      <c r="G37" s="127"/>
      <c r="H37" s="127"/>
    </row>
    <row r="38" spans="2:13" s="994" customFormat="1" x14ac:dyDescent="0.35">
      <c r="B38" s="127"/>
      <c r="C38" s="127"/>
      <c r="D38" s="127"/>
      <c r="E38" s="127"/>
      <c r="F38" s="127"/>
      <c r="G38" s="127"/>
      <c r="H38" s="127"/>
    </row>
    <row r="39" spans="2:13" s="994" customFormat="1" x14ac:dyDescent="0.35">
      <c r="B39" s="127"/>
      <c r="C39" s="127"/>
      <c r="D39" s="127"/>
      <c r="E39" s="127"/>
      <c r="F39" s="127"/>
      <c r="G39" s="127"/>
      <c r="H39" s="127"/>
    </row>
    <row r="40" spans="2:13" s="994" customFormat="1" x14ac:dyDescent="0.35">
      <c r="B40" s="127"/>
      <c r="C40" s="127"/>
      <c r="D40" s="127"/>
      <c r="E40" s="127"/>
      <c r="F40" s="127"/>
      <c r="G40" s="127"/>
      <c r="H40" s="127"/>
    </row>
    <row r="41" spans="2:13" s="994" customFormat="1" x14ac:dyDescent="0.35">
      <c r="B41" s="127"/>
      <c r="C41" s="127"/>
      <c r="D41" s="127"/>
      <c r="E41" s="127"/>
      <c r="F41" s="127"/>
      <c r="G41" s="127"/>
      <c r="H41" s="127"/>
    </row>
    <row r="42" spans="2:13" s="994" customFormat="1" x14ac:dyDescent="0.35">
      <c r="B42" s="127"/>
      <c r="C42" s="127"/>
      <c r="D42" s="127"/>
    </row>
    <row r="43" spans="2:13" s="994" customFormat="1" x14ac:dyDescent="0.35"/>
    <row r="44" spans="2:13" s="994" customFormat="1" x14ac:dyDescent="0.35"/>
    <row r="45" spans="2:13" s="994" customFormat="1" x14ac:dyDescent="0.35"/>
    <row r="46" spans="2:13" s="994" customFormat="1" x14ac:dyDescent="0.35"/>
    <row r="47" spans="2:13" s="994" customFormat="1" x14ac:dyDescent="0.35"/>
    <row r="48" spans="2:13" s="994" customFormat="1" x14ac:dyDescent="0.35"/>
    <row r="49" s="994" customFormat="1" x14ac:dyDescent="0.35"/>
    <row r="50" s="994" customFormat="1" x14ac:dyDescent="0.35"/>
    <row r="51" s="994" customFormat="1" x14ac:dyDescent="0.35"/>
    <row r="52" s="994" customFormat="1" x14ac:dyDescent="0.35"/>
    <row r="53" s="994" customFormat="1" x14ac:dyDescent="0.35"/>
    <row r="54" s="994" customFormat="1" x14ac:dyDescent="0.35"/>
    <row r="55" s="994" customFormat="1" x14ac:dyDescent="0.35"/>
    <row r="56" s="994" customFormat="1" x14ac:dyDescent="0.35"/>
    <row r="57" s="994" customFormat="1" x14ac:dyDescent="0.35"/>
    <row r="58" s="994" customFormat="1" x14ac:dyDescent="0.35"/>
    <row r="59" s="994" customFormat="1" x14ac:dyDescent="0.35"/>
    <row r="60" s="994" customFormat="1" x14ac:dyDescent="0.35"/>
    <row r="61" s="994" customFormat="1" x14ac:dyDescent="0.35"/>
    <row r="62" s="994" customFormat="1" x14ac:dyDescent="0.35"/>
    <row r="63" s="994" customFormat="1" x14ac:dyDescent="0.35"/>
    <row r="64" s="994" customFormat="1" x14ac:dyDescent="0.35"/>
    <row r="65" spans="2:4" s="994" customFormat="1" x14ac:dyDescent="0.35"/>
    <row r="66" spans="2:4" s="994" customFormat="1" x14ac:dyDescent="0.35"/>
    <row r="67" spans="2:4" s="128" customFormat="1" x14ac:dyDescent="0.35">
      <c r="B67" s="994"/>
      <c r="C67" s="994"/>
      <c r="D67" s="994"/>
    </row>
    <row r="68" spans="2:4" s="128" customFormat="1" x14ac:dyDescent="0.35"/>
    <row r="69" spans="2:4" s="128" customFormat="1" x14ac:dyDescent="0.35"/>
    <row r="70" spans="2:4" s="128" customFormat="1" x14ac:dyDescent="0.35"/>
    <row r="71" spans="2:4" s="128" customFormat="1" x14ac:dyDescent="0.35"/>
    <row r="72" spans="2:4" s="128" customFormat="1" x14ac:dyDescent="0.35"/>
    <row r="73" spans="2:4" s="128" customFormat="1" x14ac:dyDescent="0.35"/>
    <row r="74" spans="2:4" s="128" customFormat="1" x14ac:dyDescent="0.35"/>
    <row r="75" spans="2:4" s="128" customFormat="1" x14ac:dyDescent="0.35"/>
    <row r="76" spans="2:4" s="128" customFormat="1" x14ac:dyDescent="0.35"/>
    <row r="77" spans="2:4" s="128" customFormat="1" x14ac:dyDescent="0.35"/>
    <row r="78" spans="2:4" s="128" customFormat="1" x14ac:dyDescent="0.35"/>
    <row r="79" spans="2:4" s="128" customFormat="1" x14ac:dyDescent="0.35"/>
    <row r="80" spans="2:4" s="128" customFormat="1" x14ac:dyDescent="0.35"/>
    <row r="81" s="128" customFormat="1" x14ac:dyDescent="0.35"/>
    <row r="82" s="128" customFormat="1" x14ac:dyDescent="0.35"/>
    <row r="83" s="128" customFormat="1" x14ac:dyDescent="0.35"/>
    <row r="84" s="128" customFormat="1" x14ac:dyDescent="0.35"/>
    <row r="85" s="128" customFormat="1" x14ac:dyDescent="0.35"/>
    <row r="86" s="128" customFormat="1" x14ac:dyDescent="0.35"/>
    <row r="87" s="128" customFormat="1" x14ac:dyDescent="0.35"/>
    <row r="88" s="128" customFormat="1" x14ac:dyDescent="0.35"/>
    <row r="89" s="128" customFormat="1" x14ac:dyDescent="0.35"/>
    <row r="90" s="128" customFormat="1" x14ac:dyDescent="0.35"/>
    <row r="91" s="128" customFormat="1" x14ac:dyDescent="0.35"/>
    <row r="92" s="128" customFormat="1" x14ac:dyDescent="0.35"/>
    <row r="93" s="128" customFormat="1" x14ac:dyDescent="0.35"/>
    <row r="94" s="128" customFormat="1" x14ac:dyDescent="0.35"/>
    <row r="95" s="128" customFormat="1" x14ac:dyDescent="0.35"/>
    <row r="96" s="128" customFormat="1" x14ac:dyDescent="0.35"/>
    <row r="97" spans="2:4" s="128" customFormat="1" x14ac:dyDescent="0.35"/>
    <row r="98" spans="2:4" s="128" customFormat="1" x14ac:dyDescent="0.35"/>
    <row r="99" spans="2:4" x14ac:dyDescent="0.35">
      <c r="B99" s="128"/>
      <c r="C99" s="128"/>
      <c r="D99" s="128"/>
    </row>
  </sheetData>
  <mergeCells count="18">
    <mergeCell ref="AL7:AM7"/>
    <mergeCell ref="A9:A16"/>
    <mergeCell ref="O9:O16"/>
    <mergeCell ref="AD9:AD16"/>
    <mergeCell ref="Q7:R7"/>
    <mergeCell ref="S7:T7"/>
    <mergeCell ref="U7:V7"/>
    <mergeCell ref="AF7:AG7"/>
    <mergeCell ref="AH7:AI7"/>
    <mergeCell ref="AJ7:AK7"/>
    <mergeCell ref="B2:H2"/>
    <mergeCell ref="B4:L4"/>
    <mergeCell ref="B5:L5"/>
    <mergeCell ref="C7:D7"/>
    <mergeCell ref="E7:F7"/>
    <mergeCell ref="G7:H7"/>
    <mergeCell ref="J7:K7"/>
    <mergeCell ref="L7:M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ColWidth="11.453125" defaultRowHeight="14.5" x14ac:dyDescent="0.35"/>
  <cols>
    <col min="1" max="1" width="4.26953125" style="666" customWidth="1"/>
    <col min="2" max="2" width="12.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9.26953125" style="666" bestFit="1" customWidth="1"/>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60" t="s">
        <v>446</v>
      </c>
      <c r="C6" s="1560"/>
      <c r="D6" s="1560"/>
      <c r="E6" s="1560"/>
      <c r="F6" s="1560"/>
      <c r="G6" s="1560"/>
      <c r="H6" s="1560"/>
      <c r="I6" s="1560"/>
      <c r="J6" s="1560"/>
      <c r="K6" s="1560"/>
      <c r="L6" s="1560"/>
      <c r="M6" s="1560"/>
      <c r="N6" s="1560"/>
      <c r="O6" s="1016"/>
    </row>
    <row r="7" spans="1:17" s="621" customFormat="1" ht="11.25" customHeight="1" x14ac:dyDescent="0.25">
      <c r="A7" s="1015"/>
      <c r="B7" s="1560"/>
      <c r="C7" s="1560"/>
      <c r="D7" s="1560"/>
      <c r="E7" s="1560"/>
      <c r="F7" s="1560"/>
      <c r="G7" s="1560"/>
      <c r="H7" s="1560"/>
      <c r="I7" s="1560"/>
      <c r="J7" s="1560"/>
      <c r="K7" s="1560"/>
      <c r="L7" s="1560"/>
      <c r="M7" s="1560"/>
      <c r="N7" s="1560"/>
      <c r="O7" s="1016"/>
    </row>
    <row r="8" spans="1:17" s="621" customFormat="1" ht="15.75" customHeight="1" x14ac:dyDescent="0.25">
      <c r="A8" s="1015"/>
      <c r="B8" s="1699" t="str">
        <f>porsaad!$B$6</f>
        <v>Situación a 28 de febrero de 2026</v>
      </c>
      <c r="C8" s="1699"/>
      <c r="D8" s="1699"/>
      <c r="E8" s="1699"/>
      <c r="F8" s="1699"/>
      <c r="G8" s="1699"/>
      <c r="H8" s="1699"/>
      <c r="I8" s="1699"/>
      <c r="J8" s="1699"/>
      <c r="K8" s="1699"/>
      <c r="L8" s="1699"/>
      <c r="M8" s="1699"/>
      <c r="N8" s="1699"/>
      <c r="O8" s="1017"/>
      <c r="P8" s="1017"/>
      <c r="Q8" s="1017"/>
    </row>
    <row r="9" spans="1:17" s="700" customFormat="1" ht="6" customHeight="1" x14ac:dyDescent="0.35">
      <c r="A9" s="1018"/>
      <c r="B9" s="666"/>
      <c r="C9" s="666"/>
      <c r="D9" s="666"/>
      <c r="E9" s="666"/>
      <c r="F9" s="666"/>
      <c r="G9" s="666"/>
      <c r="H9" s="666"/>
      <c r="I9" s="666"/>
      <c r="J9" s="666"/>
      <c r="K9" s="666"/>
      <c r="L9" s="666"/>
      <c r="M9" s="666"/>
      <c r="N9" s="666"/>
      <c r="O9" s="666"/>
      <c r="P9" s="666"/>
      <c r="Q9" s="666"/>
    </row>
    <row r="10" spans="1:17" s="101" customFormat="1" x14ac:dyDescent="0.35"/>
    <row r="11" spans="1:17" s="101" customFormat="1" x14ac:dyDescent="0.35">
      <c r="C11" s="1700" t="s">
        <v>0</v>
      </c>
      <c r="D11" s="1700"/>
      <c r="E11" s="1700"/>
    </row>
    <row r="12" spans="1:17" s="101" customFormat="1" x14ac:dyDescent="0.35">
      <c r="C12" s="101" t="s">
        <v>23</v>
      </c>
      <c r="D12" s="101" t="s">
        <v>24</v>
      </c>
      <c r="E12" s="101" t="s">
        <v>154</v>
      </c>
      <c r="F12" s="101" t="s">
        <v>68</v>
      </c>
      <c r="G12" s="101" t="s">
        <v>155</v>
      </c>
      <c r="H12" s="101" t="s">
        <v>156</v>
      </c>
    </row>
    <row r="13" spans="1:17" s="101" customFormat="1" x14ac:dyDescent="0.35">
      <c r="B13" s="101" t="s">
        <v>8</v>
      </c>
      <c r="C13" s="1019">
        <v>18673</v>
      </c>
      <c r="D13" s="1019">
        <v>79970</v>
      </c>
      <c r="E13" s="1019" t="e">
        <v>#REF!</v>
      </c>
      <c r="F13" s="1019">
        <v>98643</v>
      </c>
      <c r="G13" s="129">
        <v>0.18929878450574295</v>
      </c>
      <c r="H13" s="129">
        <v>0.81070121549425711</v>
      </c>
      <c r="I13" s="129">
        <v>0.27813933804365215</v>
      </c>
      <c r="M13" s="1019"/>
      <c r="N13" s="1019"/>
      <c r="O13" s="1020"/>
      <c r="P13" s="1020"/>
      <c r="Q13" s="1020"/>
    </row>
    <row r="14" spans="1:17" s="101" customFormat="1" x14ac:dyDescent="0.35">
      <c r="B14" s="101" t="s">
        <v>7</v>
      </c>
      <c r="C14" s="1019">
        <v>7978</v>
      </c>
      <c r="D14" s="1019">
        <v>18704</v>
      </c>
      <c r="E14" s="1019" t="e">
        <v>#REF!</v>
      </c>
      <c r="F14" s="1019">
        <v>26682</v>
      </c>
      <c r="G14" s="129">
        <v>0.2990030732328911</v>
      </c>
      <c r="H14" s="129">
        <v>0.7009969267671089</v>
      </c>
      <c r="I14" s="129">
        <v>0.27813933804365215</v>
      </c>
      <c r="M14" s="1019"/>
      <c r="N14" s="1019"/>
      <c r="O14" s="1020"/>
      <c r="P14" s="1020"/>
      <c r="Q14" s="1020"/>
    </row>
    <row r="15" spans="1:17" s="101" customFormat="1" x14ac:dyDescent="0.35">
      <c r="B15" s="101" t="s">
        <v>37</v>
      </c>
      <c r="C15" s="1019">
        <v>3550</v>
      </c>
      <c r="D15" s="1019">
        <v>9866</v>
      </c>
      <c r="E15" s="1019" t="e">
        <v>#REF!</v>
      </c>
      <c r="F15" s="1019">
        <v>13416</v>
      </c>
      <c r="G15" s="129">
        <v>0.26460942158616579</v>
      </c>
      <c r="H15" s="129">
        <v>0.73539057841383426</v>
      </c>
      <c r="I15" s="129">
        <v>0.27813933804365215</v>
      </c>
      <c r="M15" s="1019"/>
      <c r="N15" s="1019"/>
      <c r="O15" s="1020"/>
      <c r="P15" s="1020"/>
      <c r="Q15" s="1020"/>
    </row>
    <row r="16" spans="1:17" s="101" customFormat="1" x14ac:dyDescent="0.35">
      <c r="B16" s="101" t="s">
        <v>38</v>
      </c>
      <c r="C16" s="1019">
        <v>8189</v>
      </c>
      <c r="D16" s="1019">
        <v>19467</v>
      </c>
      <c r="E16" s="1019" t="e">
        <v>#REF!</v>
      </c>
      <c r="F16" s="1019">
        <v>27656</v>
      </c>
      <c r="G16" s="129">
        <v>0.29610211165750649</v>
      </c>
      <c r="H16" s="129">
        <v>0.70389788834249345</v>
      </c>
      <c r="I16" s="129">
        <v>0.27813933804365215</v>
      </c>
      <c r="M16" s="1019"/>
      <c r="N16" s="1019"/>
      <c r="O16" s="1020"/>
      <c r="P16" s="1020"/>
      <c r="Q16" s="1020"/>
    </row>
    <row r="17" spans="2:17" s="101" customFormat="1" x14ac:dyDescent="0.35">
      <c r="B17" s="101" t="s">
        <v>6</v>
      </c>
      <c r="C17" s="1019">
        <v>7884</v>
      </c>
      <c r="D17" s="1019">
        <v>22550</v>
      </c>
      <c r="E17" s="1019" t="e">
        <v>#REF!</v>
      </c>
      <c r="F17" s="1019">
        <v>30434</v>
      </c>
      <c r="G17" s="129">
        <v>0.25905237563251626</v>
      </c>
      <c r="H17" s="129">
        <v>0.74094762436748374</v>
      </c>
      <c r="I17" s="129">
        <v>0.27813933804365215</v>
      </c>
      <c r="M17" s="1019"/>
      <c r="N17" s="1019"/>
      <c r="O17" s="1020"/>
      <c r="P17" s="1020"/>
      <c r="Q17" s="1020"/>
    </row>
    <row r="18" spans="2:17" s="101" customFormat="1" x14ac:dyDescent="0.35">
      <c r="B18" s="101" t="s">
        <v>5</v>
      </c>
      <c r="C18" s="1019">
        <v>2713</v>
      </c>
      <c r="D18" s="1019">
        <v>6943</v>
      </c>
      <c r="E18" s="1019" t="e">
        <v>#REF!</v>
      </c>
      <c r="F18" s="1019">
        <v>9656</v>
      </c>
      <c r="G18" s="129">
        <v>0.28096520298260147</v>
      </c>
      <c r="H18" s="129">
        <v>0.71903479701739847</v>
      </c>
      <c r="I18" s="129">
        <v>0.27813933804365215</v>
      </c>
      <c r="M18" s="1019"/>
      <c r="N18" s="1019"/>
      <c r="O18" s="1020"/>
      <c r="P18" s="1020"/>
      <c r="Q18" s="1020"/>
    </row>
    <row r="19" spans="2:17" s="101" customFormat="1" x14ac:dyDescent="0.35">
      <c r="B19" s="101" t="s">
        <v>4</v>
      </c>
      <c r="C19" s="1019">
        <v>10072</v>
      </c>
      <c r="D19" s="1019">
        <v>29309</v>
      </c>
      <c r="E19" s="1019" t="e">
        <v>#REF!</v>
      </c>
      <c r="F19" s="1019">
        <v>39381</v>
      </c>
      <c r="G19" s="129">
        <v>0.25575785277164115</v>
      </c>
      <c r="H19" s="129">
        <v>0.74424214722835891</v>
      </c>
      <c r="I19" s="129">
        <v>0.27813933804365215</v>
      </c>
      <c r="M19" s="1019"/>
      <c r="N19" s="1019"/>
      <c r="O19" s="1020"/>
      <c r="P19" s="1020"/>
      <c r="Q19" s="1020"/>
    </row>
    <row r="20" spans="2:17" s="101" customFormat="1" x14ac:dyDescent="0.35">
      <c r="B20" s="101" t="s">
        <v>40</v>
      </c>
      <c r="C20" s="1019">
        <v>6532</v>
      </c>
      <c r="D20" s="1019">
        <v>19111</v>
      </c>
      <c r="E20" s="1019" t="e">
        <v>#REF!</v>
      </c>
      <c r="F20" s="1019">
        <v>25643</v>
      </c>
      <c r="G20" s="129">
        <v>0.25472838591428459</v>
      </c>
      <c r="H20" s="129">
        <v>0.74527161408571541</v>
      </c>
      <c r="I20" s="129">
        <v>0.27813933804365215</v>
      </c>
      <c r="M20" s="1019"/>
      <c r="N20" s="1019"/>
      <c r="O20" s="1020"/>
      <c r="P20" s="1020"/>
      <c r="Q20" s="1020"/>
    </row>
    <row r="21" spans="2:17" s="101" customFormat="1" x14ac:dyDescent="0.35">
      <c r="B21" s="101" t="s">
        <v>41</v>
      </c>
      <c r="C21" s="1019">
        <v>59672</v>
      </c>
      <c r="D21" s="1019">
        <v>111927</v>
      </c>
      <c r="E21" s="1019" t="e">
        <v>#REF!</v>
      </c>
      <c r="F21" s="1019">
        <v>171599</v>
      </c>
      <c r="G21" s="129">
        <v>0.3477409542013648</v>
      </c>
      <c r="H21" s="129">
        <v>0.65225904579863514</v>
      </c>
      <c r="I21" s="129">
        <v>0.27813933804365215</v>
      </c>
      <c r="M21" s="1019"/>
      <c r="N21" s="1019"/>
      <c r="O21" s="1020"/>
      <c r="P21" s="1020"/>
      <c r="Q21" s="1020"/>
    </row>
    <row r="22" spans="2:17" s="101" customFormat="1" x14ac:dyDescent="0.35">
      <c r="B22" s="101" t="s">
        <v>3</v>
      </c>
      <c r="C22" s="1019">
        <v>37868</v>
      </c>
      <c r="D22" s="1019">
        <v>99579</v>
      </c>
      <c r="E22" s="1019" t="e">
        <v>#REF!</v>
      </c>
      <c r="F22" s="1019">
        <v>137447</v>
      </c>
      <c r="G22" s="129">
        <v>0.27550983288103781</v>
      </c>
      <c r="H22" s="129">
        <v>0.72449016711896219</v>
      </c>
      <c r="I22" s="129">
        <v>0.27813933804365215</v>
      </c>
      <c r="M22" s="1019"/>
      <c r="N22" s="1019"/>
      <c r="O22" s="1020"/>
      <c r="P22" s="1020"/>
      <c r="Q22" s="1020"/>
    </row>
    <row r="23" spans="2:17" s="101" customFormat="1" x14ac:dyDescent="0.35">
      <c r="B23" s="101" t="s">
        <v>2</v>
      </c>
      <c r="C23" s="1019">
        <v>1433</v>
      </c>
      <c r="D23" s="1019">
        <v>6085</v>
      </c>
      <c r="E23" s="1019" t="e">
        <v>#REF!</v>
      </c>
      <c r="F23" s="1019">
        <v>7518</v>
      </c>
      <c r="G23" s="129">
        <v>0.19060920457568503</v>
      </c>
      <c r="H23" s="129">
        <v>0.80939079542431502</v>
      </c>
      <c r="I23" s="129">
        <v>0.27813933804365215</v>
      </c>
      <c r="M23" s="1019"/>
      <c r="N23" s="1019"/>
      <c r="O23" s="1020"/>
      <c r="P23" s="1020"/>
      <c r="Q23" s="1020"/>
    </row>
    <row r="24" spans="2:17" s="101" customFormat="1" x14ac:dyDescent="0.35">
      <c r="B24" s="101" t="s">
        <v>35</v>
      </c>
      <c r="C24" s="1019">
        <v>8021</v>
      </c>
      <c r="D24" s="1019">
        <v>29391</v>
      </c>
      <c r="E24" s="1019" t="e">
        <v>#REF!</v>
      </c>
      <c r="F24" s="1019">
        <v>37412</v>
      </c>
      <c r="G24" s="129">
        <v>0.21439645033679033</v>
      </c>
      <c r="H24" s="129">
        <v>0.78560354966320967</v>
      </c>
      <c r="I24" s="129">
        <v>0.27813933804365215</v>
      </c>
      <c r="M24" s="1019"/>
      <c r="N24" s="1019"/>
      <c r="O24" s="1020"/>
      <c r="P24" s="1020"/>
      <c r="Q24" s="1020"/>
    </row>
    <row r="25" spans="2:17" s="101" customFormat="1" x14ac:dyDescent="0.35">
      <c r="B25" s="101" t="s">
        <v>42</v>
      </c>
      <c r="C25" s="1019">
        <v>16388</v>
      </c>
      <c r="D25" s="1019">
        <v>46055</v>
      </c>
      <c r="E25" s="1019" t="e">
        <v>#REF!</v>
      </c>
      <c r="F25" s="1019">
        <v>62443</v>
      </c>
      <c r="G25" s="129">
        <v>0.26244735198501035</v>
      </c>
      <c r="H25" s="129">
        <v>0.73755264801498965</v>
      </c>
      <c r="I25" s="129">
        <v>0.27813933804365215</v>
      </c>
      <c r="M25" s="1019"/>
      <c r="N25" s="1019"/>
      <c r="O25" s="1020"/>
      <c r="P25" s="1020"/>
      <c r="Q25" s="1020"/>
    </row>
    <row r="26" spans="2:17" s="101" customFormat="1" x14ac:dyDescent="0.35">
      <c r="B26" s="101" t="s">
        <v>43</v>
      </c>
      <c r="C26" s="1019">
        <v>9148</v>
      </c>
      <c r="D26" s="1019">
        <v>23069</v>
      </c>
      <c r="E26" s="1019" t="e">
        <v>#REF!</v>
      </c>
      <c r="F26" s="1019">
        <v>32217</v>
      </c>
      <c r="G26" s="129">
        <v>0.28394946767234691</v>
      </c>
      <c r="H26" s="129">
        <v>0.71605053232765314</v>
      </c>
      <c r="I26" s="129">
        <v>0.27813933804365215</v>
      </c>
      <c r="M26" s="1019"/>
      <c r="N26" s="1019"/>
      <c r="O26" s="1020"/>
      <c r="P26" s="1020"/>
      <c r="Q26" s="1020"/>
    </row>
    <row r="27" spans="2:17" s="101" customFormat="1" x14ac:dyDescent="0.35">
      <c r="B27" s="101" t="s">
        <v>44</v>
      </c>
      <c r="C27" s="1019">
        <v>3058</v>
      </c>
      <c r="D27" s="1019">
        <v>7636</v>
      </c>
      <c r="E27" s="1019" t="e">
        <v>#REF!</v>
      </c>
      <c r="F27" s="1019">
        <v>10694</v>
      </c>
      <c r="G27" s="129">
        <v>0.28595474097624834</v>
      </c>
      <c r="H27" s="129">
        <v>0.7140452590237516</v>
      </c>
      <c r="I27" s="129">
        <v>0.27813933804365215</v>
      </c>
      <c r="M27" s="1019"/>
      <c r="N27" s="1019"/>
      <c r="O27" s="1020"/>
      <c r="P27" s="1020"/>
      <c r="Q27" s="1020"/>
    </row>
    <row r="28" spans="2:17" s="101" customFormat="1" x14ac:dyDescent="0.35">
      <c r="B28" s="101" t="s">
        <v>45</v>
      </c>
      <c r="C28" s="1019">
        <v>13780</v>
      </c>
      <c r="D28" s="1019">
        <v>27154</v>
      </c>
      <c r="E28" s="1019" t="e">
        <v>#REF!</v>
      </c>
      <c r="F28" s="1019">
        <v>40934</v>
      </c>
      <c r="G28" s="129">
        <v>0.33663946841256659</v>
      </c>
      <c r="H28" s="129">
        <v>0.66336053158743347</v>
      </c>
      <c r="I28" s="129">
        <v>0.27813933804365215</v>
      </c>
      <c r="M28" s="1019"/>
      <c r="N28" s="1019"/>
      <c r="O28" s="1020"/>
      <c r="P28" s="1020"/>
      <c r="Q28" s="1020"/>
    </row>
    <row r="29" spans="2:17" s="101" customFormat="1" x14ac:dyDescent="0.35">
      <c r="B29" s="101" t="s">
        <v>46</v>
      </c>
      <c r="C29" s="1019">
        <v>350</v>
      </c>
      <c r="D29" s="1019">
        <v>889</v>
      </c>
      <c r="E29" s="1019" t="e">
        <v>#REF!</v>
      </c>
      <c r="F29" s="1019">
        <v>1239</v>
      </c>
      <c r="G29" s="129">
        <v>0.2824858757062147</v>
      </c>
      <c r="H29" s="129">
        <v>0.71751412429378536</v>
      </c>
      <c r="I29" s="129">
        <v>0.27813933804365215</v>
      </c>
      <c r="M29" s="1019"/>
      <c r="N29" s="1019"/>
      <c r="O29" s="1020"/>
      <c r="P29" s="1020"/>
      <c r="Q29" s="1020"/>
    </row>
    <row r="30" spans="2:17" s="101" customFormat="1" x14ac:dyDescent="0.35">
      <c r="B30" s="101" t="s">
        <v>39</v>
      </c>
      <c r="C30" s="1019">
        <v>138</v>
      </c>
      <c r="D30" s="1019">
        <v>736</v>
      </c>
      <c r="E30" s="1019" t="e">
        <v>#REF!</v>
      </c>
      <c r="F30" s="1019">
        <v>874</v>
      </c>
      <c r="G30" s="129">
        <v>0.15789473684210525</v>
      </c>
      <c r="H30" s="129">
        <v>0.84210526315789469</v>
      </c>
      <c r="I30" s="129">
        <v>0.27813933804365215</v>
      </c>
      <c r="M30" s="1019"/>
      <c r="N30" s="1019"/>
      <c r="O30" s="1020"/>
      <c r="P30" s="1020"/>
      <c r="Q30" s="1020"/>
    </row>
    <row r="31" spans="2:17" s="101" customFormat="1" x14ac:dyDescent="0.35">
      <c r="B31" s="101" t="s">
        <v>47</v>
      </c>
      <c r="C31" s="1019">
        <v>121</v>
      </c>
      <c r="D31" s="1019">
        <v>1027</v>
      </c>
      <c r="E31" s="1019" t="e">
        <v>#REF!</v>
      </c>
      <c r="F31" s="1019">
        <v>1148</v>
      </c>
      <c r="G31" s="129">
        <v>0.10540069686411149</v>
      </c>
      <c r="H31" s="129">
        <v>0.89459930313588854</v>
      </c>
      <c r="I31" s="129">
        <v>0.27813933804365215</v>
      </c>
      <c r="M31" s="1019"/>
      <c r="N31" s="1019"/>
      <c r="O31" s="1020"/>
      <c r="P31" s="1020"/>
      <c r="Q31" s="1020"/>
    </row>
    <row r="32" spans="2:17" s="101" customFormat="1" x14ac:dyDescent="0.35">
      <c r="B32" s="104" t="s">
        <v>0</v>
      </c>
      <c r="C32" s="105">
        <v>215568</v>
      </c>
      <c r="D32" s="105">
        <v>559468</v>
      </c>
      <c r="E32" s="105" t="e">
        <v>#REF!</v>
      </c>
      <c r="F32" s="105">
        <v>775036</v>
      </c>
      <c r="G32" s="1021">
        <v>0.27813933804365215</v>
      </c>
      <c r="H32" s="1021">
        <v>0.72186066195634779</v>
      </c>
      <c r="I32" s="129">
        <v>0.27813933804365215</v>
      </c>
      <c r="M32" s="1019"/>
      <c r="N32" s="1019"/>
      <c r="O32" s="1020"/>
      <c r="P32" s="1020"/>
      <c r="Q32" s="1020"/>
    </row>
    <row r="33" spans="13:16" s="101" customFormat="1" x14ac:dyDescent="0.35">
      <c r="M33" s="1019"/>
      <c r="N33" s="1019"/>
      <c r="O33" s="1020"/>
      <c r="P33" s="1020"/>
    </row>
    <row r="34" spans="13:16" s="101" customFormat="1" x14ac:dyDescent="0.35"/>
    <row r="35" spans="13:16" s="700" customFormat="1" x14ac:dyDescent="0.35"/>
    <row r="36" spans="13:16" s="700" customFormat="1" x14ac:dyDescent="0.35"/>
    <row r="37" spans="13:16" s="700" customFormat="1" x14ac:dyDescent="0.35"/>
    <row r="38" spans="13:16" s="700" customFormat="1" x14ac:dyDescent="0.35"/>
    <row r="39" spans="13:16" s="700" customFormat="1" x14ac:dyDescent="0.35"/>
    <row r="40" spans="13:16" s="700" customFormat="1" x14ac:dyDescent="0.35"/>
    <row r="41" spans="13:16" s="700" customFormat="1" x14ac:dyDescent="0.35"/>
    <row r="42" spans="13:16" s="700" customFormat="1" x14ac:dyDescent="0.35"/>
  </sheetData>
  <mergeCells count="3">
    <mergeCell ref="B6:N7"/>
    <mergeCell ref="B8:N8"/>
    <mergeCell ref="C11:E11"/>
  </mergeCells>
  <printOptions horizontalCentered="1"/>
  <pageMargins left="0" right="0" top="0.43307086614173229" bottom="0.43307086614173229" header="0" footer="0"/>
  <pageSetup paperSize="9" scale="88"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J1" s="221"/>
      <c r="K1" s="221"/>
      <c r="L1" s="221"/>
    </row>
    <row r="2" spans="1:29" ht="48.75" customHeight="1" x14ac:dyDescent="0.35">
      <c r="A2" s="219"/>
      <c r="B2" s="219"/>
      <c r="J2" s="221"/>
      <c r="K2" s="221"/>
      <c r="L2" s="221"/>
    </row>
    <row r="3" spans="1:29" ht="24" customHeight="1" x14ac:dyDescent="0.35">
      <c r="A3" s="219"/>
      <c r="B3" s="1428" t="s">
        <v>367</v>
      </c>
      <c r="C3" s="1428"/>
      <c r="D3" s="1428"/>
      <c r="E3" s="1428"/>
      <c r="F3" s="1428"/>
      <c r="G3" s="1428"/>
      <c r="H3" s="1428"/>
      <c r="I3" s="1428"/>
      <c r="J3" s="1428"/>
      <c r="K3" s="1428"/>
      <c r="L3" s="1428"/>
      <c r="M3" s="1428"/>
      <c r="N3" s="1428"/>
      <c r="O3" s="1428"/>
      <c r="P3" s="1428"/>
      <c r="Q3" s="1428"/>
      <c r="R3" s="1428"/>
      <c r="S3" s="1428"/>
      <c r="T3" s="1428"/>
      <c r="U3" s="1428"/>
      <c r="V3" s="1428"/>
      <c r="W3" s="1428"/>
      <c r="X3" s="1428"/>
      <c r="Y3" s="1428"/>
      <c r="Z3" s="1344"/>
      <c r="AA3" s="1344"/>
    </row>
    <row r="5" spans="1:29" x14ac:dyDescent="0.35">
      <c r="B5" s="219"/>
      <c r="C5" s="219"/>
      <c r="D5" s="1429" t="s">
        <v>365</v>
      </c>
      <c r="E5" s="1429"/>
      <c r="F5" s="1429"/>
      <c r="G5" s="1429"/>
      <c r="H5" s="1429"/>
      <c r="I5" s="1429"/>
      <c r="J5" s="1429"/>
      <c r="K5" s="1429"/>
      <c r="L5" s="1429"/>
      <c r="M5" s="219"/>
      <c r="N5" s="1426" t="s">
        <v>339</v>
      </c>
      <c r="O5" s="1427"/>
      <c r="P5" s="1427"/>
      <c r="Q5" s="1427"/>
      <c r="R5" s="1427"/>
      <c r="S5" s="1427"/>
      <c r="T5" s="1427"/>
      <c r="U5" s="1427"/>
      <c r="V5" s="1427"/>
      <c r="W5" s="1427"/>
      <c r="X5" s="1427"/>
      <c r="Y5" s="1427"/>
      <c r="Z5" s="1427"/>
      <c r="AA5" s="1427"/>
    </row>
    <row r="6" spans="1:29" ht="21" customHeight="1" x14ac:dyDescent="0.35">
      <c r="B6" s="219"/>
      <c r="C6" s="219"/>
      <c r="D6" s="1430"/>
      <c r="E6" s="1430"/>
      <c r="F6" s="1430"/>
      <c r="G6" s="1430"/>
      <c r="H6" s="1430"/>
      <c r="I6" s="1430"/>
      <c r="J6" s="1430"/>
      <c r="K6" s="1430"/>
      <c r="L6" s="1430"/>
      <c r="M6" s="219"/>
      <c r="N6" s="1431">
        <v>44196</v>
      </c>
      <c r="O6" s="1432"/>
      <c r="P6" s="1433">
        <v>44561</v>
      </c>
      <c r="Q6" s="1434"/>
      <c r="R6" s="1433">
        <v>44926</v>
      </c>
      <c r="S6" s="1434"/>
      <c r="T6" s="1436">
        <v>45291</v>
      </c>
      <c r="U6" s="1437"/>
      <c r="V6" s="1424">
        <v>45657</v>
      </c>
      <c r="W6" s="1435"/>
      <c r="X6" s="1424">
        <v>46022</v>
      </c>
      <c r="Y6" s="1435"/>
      <c r="Z6" s="1424">
        <v>46081</v>
      </c>
      <c r="AA6" s="1425"/>
    </row>
    <row r="7" spans="1:29" x14ac:dyDescent="0.35">
      <c r="B7" s="225"/>
      <c r="C7" s="219"/>
      <c r="D7" s="226">
        <v>43830</v>
      </c>
      <c r="E7" s="227">
        <v>44196</v>
      </c>
      <c r="F7" s="228">
        <v>44561</v>
      </c>
      <c r="G7" s="228">
        <v>44926</v>
      </c>
      <c r="H7" s="228">
        <v>45291</v>
      </c>
      <c r="I7" s="228">
        <v>45657</v>
      </c>
      <c r="J7" s="228">
        <v>46022</v>
      </c>
      <c r="K7" s="228">
        <v>46081</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294246</v>
      </c>
      <c r="E9" s="300">
        <v>285089</v>
      </c>
      <c r="F9" s="300">
        <v>295552</v>
      </c>
      <c r="G9" s="254">
        <v>307238</v>
      </c>
      <c r="H9" s="254">
        <v>322158</v>
      </c>
      <c r="I9" s="254">
        <v>313855</v>
      </c>
      <c r="J9" s="1353">
        <v>352232</v>
      </c>
      <c r="K9" s="300">
        <v>356136</v>
      </c>
      <c r="L9" s="302"/>
      <c r="M9" s="222"/>
      <c r="N9" s="278">
        <v>-3.1120219136368865E-2</v>
      </c>
      <c r="O9" s="279">
        <v>-9157</v>
      </c>
      <c r="P9" s="280">
        <v>3.6700819744009738E-2</v>
      </c>
      <c r="Q9" s="279">
        <v>10463</v>
      </c>
      <c r="R9" s="280">
        <v>3.9539573408401862E-2</v>
      </c>
      <c r="S9" s="279">
        <v>11686</v>
      </c>
      <c r="T9" s="280">
        <v>4.8561701352046294E-2</v>
      </c>
      <c r="U9" s="279">
        <v>14920</v>
      </c>
      <c r="V9" s="280">
        <v>-2.5773067873527844E-2</v>
      </c>
      <c r="W9" s="279">
        <v>-8303</v>
      </c>
      <c r="X9" s="280">
        <v>0.12227621035191416</v>
      </c>
      <c r="Y9" s="279">
        <v>38377</v>
      </c>
      <c r="Z9" s="280">
        <v>0.13131954878858432</v>
      </c>
      <c r="AA9" s="279">
        <v>41339</v>
      </c>
    </row>
    <row r="10" spans="1:29" x14ac:dyDescent="0.35">
      <c r="B10" s="303" t="s">
        <v>7</v>
      </c>
      <c r="C10" s="219"/>
      <c r="D10" s="253">
        <v>39188</v>
      </c>
      <c r="E10" s="254">
        <v>36344</v>
      </c>
      <c r="F10" s="254">
        <v>37924</v>
      </c>
      <c r="G10" s="254">
        <v>39112</v>
      </c>
      <c r="H10" s="254">
        <v>40520</v>
      </c>
      <c r="I10" s="254">
        <v>45350</v>
      </c>
      <c r="J10" s="1354">
        <v>49365</v>
      </c>
      <c r="K10" s="254">
        <v>49313</v>
      </c>
      <c r="L10" s="304"/>
      <c r="M10" s="219"/>
      <c r="N10" s="256">
        <v>-7.2573236705113842E-2</v>
      </c>
      <c r="O10" s="257">
        <v>-2844</v>
      </c>
      <c r="P10" s="258">
        <v>4.3473475676865547E-2</v>
      </c>
      <c r="Q10" s="257">
        <v>1580</v>
      </c>
      <c r="R10" s="258">
        <v>3.1325809513764291E-2</v>
      </c>
      <c r="S10" s="257">
        <v>1188</v>
      </c>
      <c r="T10" s="258">
        <v>3.5999181836776417E-2</v>
      </c>
      <c r="U10" s="257">
        <v>1408</v>
      </c>
      <c r="V10" s="258">
        <v>0.1192003948667324</v>
      </c>
      <c r="W10" s="257">
        <v>4830</v>
      </c>
      <c r="X10" s="258">
        <v>8.8533627342888721E-2</v>
      </c>
      <c r="Y10" s="257">
        <v>4015</v>
      </c>
      <c r="Z10" s="258">
        <v>8.0288293024886048E-2</v>
      </c>
      <c r="AA10" s="257">
        <v>3665</v>
      </c>
    </row>
    <row r="11" spans="1:29" x14ac:dyDescent="0.35">
      <c r="B11" s="303" t="s">
        <v>37</v>
      </c>
      <c r="C11" s="219"/>
      <c r="D11" s="253">
        <v>26877</v>
      </c>
      <c r="E11" s="254">
        <v>27263</v>
      </c>
      <c r="F11" s="254">
        <v>29763</v>
      </c>
      <c r="G11" s="254">
        <v>31755</v>
      </c>
      <c r="H11" s="254">
        <v>32560</v>
      </c>
      <c r="I11" s="254">
        <v>33572</v>
      </c>
      <c r="J11" s="1354">
        <v>34151</v>
      </c>
      <c r="K11" s="257">
        <v>34012</v>
      </c>
      <c r="M11" s="222"/>
      <c r="N11" s="256">
        <v>1.436172191836893E-2</v>
      </c>
      <c r="O11" s="257">
        <v>386</v>
      </c>
      <c r="P11" s="258">
        <v>9.1699372776290256E-2</v>
      </c>
      <c r="Q11" s="257">
        <v>2500</v>
      </c>
      <c r="R11" s="258">
        <v>6.6928737022477591E-2</v>
      </c>
      <c r="S11" s="257">
        <v>1992</v>
      </c>
      <c r="T11" s="258">
        <v>2.5350338529365413E-2</v>
      </c>
      <c r="U11" s="257">
        <v>805</v>
      </c>
      <c r="V11" s="258">
        <v>3.1081081081081097E-2</v>
      </c>
      <c r="W11" s="257">
        <v>1012</v>
      </c>
      <c r="X11" s="258">
        <v>1.7246514952937053E-2</v>
      </c>
      <c r="Y11" s="257">
        <v>579</v>
      </c>
      <c r="Z11" s="258">
        <v>-8.4832230417164478E-3</v>
      </c>
      <c r="AA11" s="257">
        <v>-291</v>
      </c>
    </row>
    <row r="12" spans="1:29" x14ac:dyDescent="0.35">
      <c r="B12" s="303" t="s">
        <v>38</v>
      </c>
      <c r="C12" s="219"/>
      <c r="D12" s="253">
        <v>24991</v>
      </c>
      <c r="E12" s="254">
        <v>25528</v>
      </c>
      <c r="F12" s="254">
        <v>26990</v>
      </c>
      <c r="G12" s="254">
        <v>29491</v>
      </c>
      <c r="H12" s="254">
        <v>33350</v>
      </c>
      <c r="I12" s="254">
        <v>35599</v>
      </c>
      <c r="J12" s="1354">
        <v>38054</v>
      </c>
      <c r="K12" s="257">
        <v>38016</v>
      </c>
      <c r="M12" s="222"/>
      <c r="N12" s="256">
        <v>2.148773558481043E-2</v>
      </c>
      <c r="O12" s="257">
        <v>537</v>
      </c>
      <c r="P12" s="258">
        <v>5.7270448135380736E-2</v>
      </c>
      <c r="Q12" s="257">
        <v>1462</v>
      </c>
      <c r="R12" s="258">
        <v>9.2663949610967133E-2</v>
      </c>
      <c r="S12" s="257">
        <v>2501</v>
      </c>
      <c r="T12" s="258">
        <v>0.13085348072293246</v>
      </c>
      <c r="U12" s="257">
        <v>3859</v>
      </c>
      <c r="V12" s="258">
        <v>6.7436281859070357E-2</v>
      </c>
      <c r="W12" s="257">
        <v>2249</v>
      </c>
      <c r="X12" s="258">
        <v>6.8962611309306476E-2</v>
      </c>
      <c r="Y12" s="257">
        <v>2455</v>
      </c>
      <c r="Z12" s="258">
        <v>6.6936094973478077E-2</v>
      </c>
      <c r="AA12" s="257">
        <v>2385</v>
      </c>
    </row>
    <row r="13" spans="1:29" x14ac:dyDescent="0.35">
      <c r="B13" s="303" t="s">
        <v>6</v>
      </c>
      <c r="C13" s="219"/>
      <c r="D13" s="253">
        <v>32430</v>
      </c>
      <c r="E13" s="254">
        <v>33152</v>
      </c>
      <c r="F13" s="254">
        <v>36737</v>
      </c>
      <c r="G13" s="254">
        <v>41768</v>
      </c>
      <c r="H13" s="254">
        <v>46523</v>
      </c>
      <c r="I13" s="254">
        <v>52503</v>
      </c>
      <c r="J13" s="1354">
        <v>68259</v>
      </c>
      <c r="K13" s="257">
        <v>70611</v>
      </c>
      <c r="L13" s="1356"/>
      <c r="M13" s="219"/>
      <c r="N13" s="256">
        <v>2.2263336416898039E-2</v>
      </c>
      <c r="O13" s="257">
        <v>722</v>
      </c>
      <c r="P13" s="258">
        <v>0.10813827220077221</v>
      </c>
      <c r="Q13" s="257">
        <v>3585</v>
      </c>
      <c r="R13" s="258">
        <v>0.13694640280915693</v>
      </c>
      <c r="S13" s="257">
        <v>5031</v>
      </c>
      <c r="T13" s="258">
        <v>0.11384313349932973</v>
      </c>
      <c r="U13" s="257">
        <v>4755</v>
      </c>
      <c r="V13" s="258">
        <v>0.12853857231906796</v>
      </c>
      <c r="W13" s="257">
        <v>5980</v>
      </c>
      <c r="X13" s="258">
        <v>0.30009713730643961</v>
      </c>
      <c r="Y13" s="257">
        <v>15756</v>
      </c>
      <c r="Z13" s="258">
        <v>0.24519018816019189</v>
      </c>
      <c r="AA13" s="257">
        <v>13904</v>
      </c>
      <c r="AC13" s="224"/>
    </row>
    <row r="14" spans="1:29" x14ac:dyDescent="0.35">
      <c r="B14" s="303" t="s">
        <v>5</v>
      </c>
      <c r="C14" s="219"/>
      <c r="D14" s="253">
        <v>21169</v>
      </c>
      <c r="E14" s="254">
        <v>21022</v>
      </c>
      <c r="F14" s="254">
        <v>18734</v>
      </c>
      <c r="G14" s="254">
        <v>18426</v>
      </c>
      <c r="H14" s="254">
        <v>18749</v>
      </c>
      <c r="I14" s="254">
        <v>18551</v>
      </c>
      <c r="J14" s="1354">
        <v>18557</v>
      </c>
      <c r="K14" s="257">
        <v>17914</v>
      </c>
      <c r="M14" s="222"/>
      <c r="N14" s="256">
        <v>-6.9441163966177388E-3</v>
      </c>
      <c r="O14" s="257">
        <v>-147</v>
      </c>
      <c r="P14" s="258">
        <v>-0.10883835981352863</v>
      </c>
      <c r="Q14" s="257">
        <v>-2288</v>
      </c>
      <c r="R14" s="258">
        <v>-1.644069606063836E-2</v>
      </c>
      <c r="S14" s="257">
        <v>-308</v>
      </c>
      <c r="T14" s="258">
        <v>1.7529577770541538E-2</v>
      </c>
      <c r="U14" s="257">
        <v>323</v>
      </c>
      <c r="V14" s="258">
        <v>-1.0560563230038955E-2</v>
      </c>
      <c r="W14" s="257">
        <v>-198</v>
      </c>
      <c r="X14" s="258">
        <v>3.2343269904577809E-4</v>
      </c>
      <c r="Y14" s="257">
        <v>6</v>
      </c>
      <c r="Z14" s="258">
        <v>-7.9193664506839179E-3</v>
      </c>
      <c r="AA14" s="257">
        <v>-143</v>
      </c>
      <c r="AC14" s="224"/>
    </row>
    <row r="15" spans="1:29" x14ac:dyDescent="0.35">
      <c r="B15" s="303" t="s">
        <v>4</v>
      </c>
      <c r="C15" s="219"/>
      <c r="D15" s="253">
        <v>106369</v>
      </c>
      <c r="E15" s="254">
        <v>105708</v>
      </c>
      <c r="F15" s="254">
        <v>108898</v>
      </c>
      <c r="G15" s="254">
        <v>114380</v>
      </c>
      <c r="H15" s="254">
        <v>122746</v>
      </c>
      <c r="I15" s="254">
        <v>126345</v>
      </c>
      <c r="J15" s="1354">
        <v>129327</v>
      </c>
      <c r="K15" s="257">
        <v>127443</v>
      </c>
      <c r="M15" s="222"/>
      <c r="N15" s="256">
        <v>-6.2142165480544298E-3</v>
      </c>
      <c r="O15" s="257">
        <v>-661</v>
      </c>
      <c r="P15" s="258">
        <v>3.0177470011730323E-2</v>
      </c>
      <c r="Q15" s="257">
        <v>3190</v>
      </c>
      <c r="R15" s="258">
        <v>5.0340685779353134E-2</v>
      </c>
      <c r="S15" s="257">
        <v>5482</v>
      </c>
      <c r="T15" s="258">
        <v>7.3142157719881196E-2</v>
      </c>
      <c r="U15" s="257">
        <v>8366</v>
      </c>
      <c r="V15" s="258">
        <v>2.9320711061867621E-2</v>
      </c>
      <c r="W15" s="257">
        <v>3599</v>
      </c>
      <c r="X15" s="258">
        <v>2.3602042027781156E-2</v>
      </c>
      <c r="Y15" s="257">
        <v>2982</v>
      </c>
      <c r="Z15" s="258">
        <v>9.441509374183088E-3</v>
      </c>
      <c r="AA15" s="257">
        <v>1192</v>
      </c>
      <c r="AC15" s="224"/>
    </row>
    <row r="16" spans="1:29" x14ac:dyDescent="0.35">
      <c r="B16" s="303" t="s">
        <v>40</v>
      </c>
      <c r="C16" s="219"/>
      <c r="D16" s="253">
        <v>68077</v>
      </c>
      <c r="E16" s="254">
        <v>64772</v>
      </c>
      <c r="F16" s="254">
        <v>66829</v>
      </c>
      <c r="G16" s="254">
        <v>69929</v>
      </c>
      <c r="H16" s="254">
        <v>74835</v>
      </c>
      <c r="I16" s="254">
        <v>80045</v>
      </c>
      <c r="J16" s="1354">
        <v>84349</v>
      </c>
      <c r="K16" s="257">
        <v>84046</v>
      </c>
      <c r="M16" s="222"/>
      <c r="N16" s="256">
        <v>-4.8547967742409326E-2</v>
      </c>
      <c r="O16" s="257">
        <v>-3305</v>
      </c>
      <c r="P16" s="258">
        <v>3.1757549558451226E-2</v>
      </c>
      <c r="Q16" s="257">
        <v>2057</v>
      </c>
      <c r="R16" s="258">
        <v>4.6387047539242054E-2</v>
      </c>
      <c r="S16" s="257">
        <v>3100</v>
      </c>
      <c r="T16" s="258">
        <v>7.0156873400162967E-2</v>
      </c>
      <c r="U16" s="257">
        <v>4906</v>
      </c>
      <c r="V16" s="258">
        <v>6.9619830293311979E-2</v>
      </c>
      <c r="W16" s="257">
        <v>5210</v>
      </c>
      <c r="X16" s="258">
        <v>5.376975451308641E-2</v>
      </c>
      <c r="Y16" s="257">
        <v>4304</v>
      </c>
      <c r="Z16" s="258">
        <v>4.6767383642002169E-2</v>
      </c>
      <c r="AA16" s="257">
        <v>3755</v>
      </c>
      <c r="AC16" s="224"/>
    </row>
    <row r="17" spans="2:31" x14ac:dyDescent="0.35">
      <c r="B17" s="303" t="s">
        <v>41</v>
      </c>
      <c r="C17" s="219"/>
      <c r="D17" s="253">
        <v>239983</v>
      </c>
      <c r="E17" s="254">
        <v>230320</v>
      </c>
      <c r="F17" s="254">
        <v>245417</v>
      </c>
      <c r="G17" s="254">
        <v>257644</v>
      </c>
      <c r="H17" s="254">
        <v>250190</v>
      </c>
      <c r="I17" s="254">
        <v>269088</v>
      </c>
      <c r="J17" s="1354">
        <v>286708</v>
      </c>
      <c r="K17" s="257">
        <v>288829</v>
      </c>
      <c r="M17" s="222"/>
      <c r="N17" s="256">
        <v>-4.02653521291092E-2</v>
      </c>
      <c r="O17" s="257">
        <v>-9663</v>
      </c>
      <c r="P17" s="258">
        <v>6.5547933310177164E-2</v>
      </c>
      <c r="Q17" s="257">
        <v>15097</v>
      </c>
      <c r="R17" s="258">
        <v>4.9821324521121202E-2</v>
      </c>
      <c r="S17" s="257">
        <v>12227</v>
      </c>
      <c r="T17" s="258">
        <v>-2.8931393706044028E-2</v>
      </c>
      <c r="U17" s="257">
        <v>-7454</v>
      </c>
      <c r="V17" s="258">
        <v>7.5534593708781239E-2</v>
      </c>
      <c r="W17" s="257">
        <v>18898</v>
      </c>
      <c r="X17" s="258">
        <v>6.5480437626352694E-2</v>
      </c>
      <c r="Y17" s="257">
        <v>17620</v>
      </c>
      <c r="Z17" s="258">
        <v>6.6273622345197181E-2</v>
      </c>
      <c r="AA17" s="257">
        <v>17952</v>
      </c>
      <c r="AC17" s="224"/>
    </row>
    <row r="18" spans="2:31" x14ac:dyDescent="0.35">
      <c r="B18" s="303" t="s">
        <v>3</v>
      </c>
      <c r="C18" s="219"/>
      <c r="D18" s="253">
        <v>103107</v>
      </c>
      <c r="E18" s="254">
        <v>115485</v>
      </c>
      <c r="F18" s="254">
        <v>129091</v>
      </c>
      <c r="G18" s="254">
        <v>144410</v>
      </c>
      <c r="H18" s="254">
        <v>161791</v>
      </c>
      <c r="I18" s="254">
        <v>172554</v>
      </c>
      <c r="J18" s="1354">
        <v>188085</v>
      </c>
      <c r="K18" s="257">
        <v>187913</v>
      </c>
      <c r="M18" s="222"/>
      <c r="N18" s="256">
        <v>0.12005004509878092</v>
      </c>
      <c r="O18" s="257">
        <v>12378</v>
      </c>
      <c r="P18" s="258">
        <v>0.11781616660172323</v>
      </c>
      <c r="Q18" s="257">
        <v>13606</v>
      </c>
      <c r="R18" s="258">
        <v>0.11866822628998142</v>
      </c>
      <c r="S18" s="257">
        <v>15319</v>
      </c>
      <c r="T18" s="258">
        <v>0.12035870092098877</v>
      </c>
      <c r="U18" s="257">
        <v>17381</v>
      </c>
      <c r="V18" s="258">
        <v>6.6524095901502545E-2</v>
      </c>
      <c r="W18" s="257">
        <v>10763</v>
      </c>
      <c r="X18" s="258">
        <v>9.0006606627490493E-2</v>
      </c>
      <c r="Y18" s="257">
        <v>15531</v>
      </c>
      <c r="Z18" s="258">
        <v>7.1620835566910346E-2</v>
      </c>
      <c r="AA18" s="257">
        <v>12559</v>
      </c>
      <c r="AC18" s="224"/>
    </row>
    <row r="19" spans="2:31" x14ac:dyDescent="0.35">
      <c r="B19" s="303" t="s">
        <v>2</v>
      </c>
      <c r="C19" s="219"/>
      <c r="D19" s="253">
        <v>35443</v>
      </c>
      <c r="E19" s="254">
        <v>34750</v>
      </c>
      <c r="F19" s="254">
        <v>36342</v>
      </c>
      <c r="G19" s="254">
        <v>38917</v>
      </c>
      <c r="H19" s="254">
        <v>41046</v>
      </c>
      <c r="I19" s="254">
        <v>40991</v>
      </c>
      <c r="J19" s="1354">
        <v>42502</v>
      </c>
      <c r="K19" s="257">
        <v>42090</v>
      </c>
      <c r="M19" s="222"/>
      <c r="N19" s="256">
        <v>-1.9552520949129626E-2</v>
      </c>
      <c r="O19" s="257">
        <v>-693</v>
      </c>
      <c r="P19" s="258">
        <v>4.5812949640287703E-2</v>
      </c>
      <c r="Q19" s="257">
        <v>1592</v>
      </c>
      <c r="R19" s="258">
        <v>7.0854658521820379E-2</v>
      </c>
      <c r="S19" s="257">
        <v>2575</v>
      </c>
      <c r="T19" s="258">
        <v>5.4706169540303717E-2</v>
      </c>
      <c r="U19" s="257">
        <v>2129</v>
      </c>
      <c r="V19" s="258">
        <v>-1.339960044827726E-3</v>
      </c>
      <c r="W19" s="257">
        <v>-55</v>
      </c>
      <c r="X19" s="258">
        <v>3.6861750140274596E-2</v>
      </c>
      <c r="Y19" s="257">
        <v>1511</v>
      </c>
      <c r="Z19" s="258">
        <v>1.5513788693994668E-2</v>
      </c>
      <c r="AA19" s="257">
        <v>643</v>
      </c>
      <c r="AC19" s="224"/>
    </row>
    <row r="20" spans="2:31" x14ac:dyDescent="0.35">
      <c r="B20" s="303" t="s">
        <v>35</v>
      </c>
      <c r="C20" s="219"/>
      <c r="D20" s="253">
        <v>70092</v>
      </c>
      <c r="E20" s="254">
        <v>67467</v>
      </c>
      <c r="F20" s="254">
        <v>69079</v>
      </c>
      <c r="G20" s="254">
        <v>71374</v>
      </c>
      <c r="H20" s="254">
        <v>75584</v>
      </c>
      <c r="I20" s="254">
        <v>78452</v>
      </c>
      <c r="J20" s="1354">
        <v>94254</v>
      </c>
      <c r="K20" s="257">
        <v>93088</v>
      </c>
      <c r="M20" s="222"/>
      <c r="N20" s="256">
        <v>-3.7450778976202748E-2</v>
      </c>
      <c r="O20" s="257">
        <v>-2625</v>
      </c>
      <c r="P20" s="258">
        <v>2.3893162583188854E-2</v>
      </c>
      <c r="Q20" s="257">
        <v>1612</v>
      </c>
      <c r="R20" s="258">
        <v>3.3222831830223454E-2</v>
      </c>
      <c r="S20" s="257">
        <v>2295</v>
      </c>
      <c r="T20" s="258">
        <v>5.8985064589346159E-2</v>
      </c>
      <c r="U20" s="257">
        <v>4210</v>
      </c>
      <c r="V20" s="258">
        <v>3.7944538526672345E-2</v>
      </c>
      <c r="W20" s="257">
        <v>2868</v>
      </c>
      <c r="X20" s="258">
        <v>0.20142252587569476</v>
      </c>
      <c r="Y20" s="257">
        <v>15802</v>
      </c>
      <c r="Z20" s="258">
        <v>0.18415997761127567</v>
      </c>
      <c r="AA20" s="257">
        <v>14477</v>
      </c>
      <c r="AC20" s="224"/>
    </row>
    <row r="21" spans="2:31" x14ac:dyDescent="0.35">
      <c r="B21" s="303" t="s">
        <v>42</v>
      </c>
      <c r="C21" s="219"/>
      <c r="D21" s="253">
        <v>171922</v>
      </c>
      <c r="E21" s="254">
        <v>161936</v>
      </c>
      <c r="F21" s="254">
        <v>163249</v>
      </c>
      <c r="G21" s="254">
        <v>173065</v>
      </c>
      <c r="H21" s="254">
        <v>185857</v>
      </c>
      <c r="I21" s="254">
        <v>201810</v>
      </c>
      <c r="J21" s="1354">
        <v>220017</v>
      </c>
      <c r="K21" s="257">
        <v>223258</v>
      </c>
      <c r="M21" s="222"/>
      <c r="N21" s="256">
        <v>-5.808448017124046E-2</v>
      </c>
      <c r="O21" s="257">
        <v>-9986</v>
      </c>
      <c r="P21" s="258">
        <v>8.108141487995324E-3</v>
      </c>
      <c r="Q21" s="257">
        <v>1313</v>
      </c>
      <c r="R21" s="258">
        <v>6.0129005384412793E-2</v>
      </c>
      <c r="S21" s="257">
        <v>9816</v>
      </c>
      <c r="T21" s="258">
        <v>7.3914425215959367E-2</v>
      </c>
      <c r="U21" s="257">
        <v>12792</v>
      </c>
      <c r="V21" s="258">
        <v>8.5834808481789704E-2</v>
      </c>
      <c r="W21" s="257">
        <v>15953</v>
      </c>
      <c r="X21" s="258">
        <v>9.0218522372528698E-2</v>
      </c>
      <c r="Y21" s="257">
        <v>18207</v>
      </c>
      <c r="Z21" s="258">
        <v>8.045142619317236E-2</v>
      </c>
      <c r="AA21" s="257">
        <v>16624</v>
      </c>
      <c r="AC21" s="224"/>
    </row>
    <row r="22" spans="2:31" x14ac:dyDescent="0.35">
      <c r="B22" s="303" t="s">
        <v>43</v>
      </c>
      <c r="C22" s="219"/>
      <c r="D22" s="253">
        <v>41312</v>
      </c>
      <c r="E22" s="254">
        <v>40012</v>
      </c>
      <c r="F22" s="254">
        <v>42082</v>
      </c>
      <c r="G22" s="254">
        <v>44287</v>
      </c>
      <c r="H22" s="254">
        <v>47580</v>
      </c>
      <c r="I22" s="254">
        <v>51617</v>
      </c>
      <c r="J22" s="1354">
        <v>57566</v>
      </c>
      <c r="K22" s="257">
        <v>57702</v>
      </c>
      <c r="M22" s="222"/>
      <c r="N22" s="256">
        <v>-3.1467854376452387E-2</v>
      </c>
      <c r="O22" s="257">
        <v>-1300</v>
      </c>
      <c r="P22" s="258">
        <v>5.1734479656103227E-2</v>
      </c>
      <c r="Q22" s="257">
        <v>2070</v>
      </c>
      <c r="R22" s="258">
        <v>5.2397699729100244E-2</v>
      </c>
      <c r="S22" s="257">
        <v>2205</v>
      </c>
      <c r="T22" s="258">
        <v>7.4355905796283261E-2</v>
      </c>
      <c r="U22" s="257">
        <v>3293</v>
      </c>
      <c r="V22" s="258">
        <v>8.484657419083641E-2</v>
      </c>
      <c r="W22" s="257">
        <v>4037</v>
      </c>
      <c r="X22" s="258">
        <v>0.11525272681480914</v>
      </c>
      <c r="Y22" s="257">
        <v>5949</v>
      </c>
      <c r="Z22" s="258">
        <v>0.11010215664018164</v>
      </c>
      <c r="AA22" s="257">
        <v>5723</v>
      </c>
      <c r="AC22" s="224"/>
    </row>
    <row r="23" spans="2:31" x14ac:dyDescent="0.35">
      <c r="B23" s="303" t="s">
        <v>44</v>
      </c>
      <c r="C23" s="219"/>
      <c r="D23" s="253">
        <v>14637</v>
      </c>
      <c r="E23" s="254">
        <v>14462</v>
      </c>
      <c r="F23" s="254">
        <v>15183</v>
      </c>
      <c r="G23" s="254">
        <v>16013</v>
      </c>
      <c r="H23" s="254">
        <v>16801</v>
      </c>
      <c r="I23" s="254">
        <v>16933</v>
      </c>
      <c r="J23" s="1354">
        <v>18171</v>
      </c>
      <c r="K23" s="257">
        <v>17787</v>
      </c>
      <c r="L23" s="1356"/>
      <c r="M23" s="219"/>
      <c r="N23" s="256">
        <v>-1.1956001912960312E-2</v>
      </c>
      <c r="O23" s="257">
        <v>-175</v>
      </c>
      <c r="P23" s="258">
        <v>4.9854791868344517E-2</v>
      </c>
      <c r="Q23" s="257">
        <v>721</v>
      </c>
      <c r="R23" s="258">
        <v>5.4666403214121084E-2</v>
      </c>
      <c r="S23" s="257">
        <v>830</v>
      </c>
      <c r="T23" s="258">
        <v>4.921001686130011E-2</v>
      </c>
      <c r="U23" s="257">
        <v>788</v>
      </c>
      <c r="V23" s="258">
        <v>7.8566751979047833E-3</v>
      </c>
      <c r="W23" s="257">
        <v>132</v>
      </c>
      <c r="X23" s="258">
        <v>7.3111675426681622E-2</v>
      </c>
      <c r="Y23" s="257">
        <v>1238</v>
      </c>
      <c r="Z23" s="258">
        <v>7.9373748407063571E-2</v>
      </c>
      <c r="AA23" s="257">
        <v>1308</v>
      </c>
      <c r="AC23" s="224"/>
    </row>
    <row r="24" spans="2:31" x14ac:dyDescent="0.35">
      <c r="B24" s="303" t="s">
        <v>45</v>
      </c>
      <c r="C24" s="219"/>
      <c r="D24" s="253">
        <v>80742</v>
      </c>
      <c r="E24" s="254">
        <v>79315</v>
      </c>
      <c r="F24" s="254">
        <v>78831</v>
      </c>
      <c r="G24" s="254">
        <v>79067</v>
      </c>
      <c r="H24" s="254">
        <v>82443</v>
      </c>
      <c r="I24" s="254">
        <v>85082</v>
      </c>
      <c r="J24" s="1354">
        <v>88036</v>
      </c>
      <c r="K24" s="257">
        <v>86965</v>
      </c>
      <c r="L24" s="1356"/>
      <c r="M24" s="219"/>
      <c r="N24" s="256">
        <v>-1.767357756805632E-2</v>
      </c>
      <c r="O24" s="257">
        <v>-1427</v>
      </c>
      <c r="P24" s="258">
        <v>-6.1022505200781785E-3</v>
      </c>
      <c r="Q24" s="257">
        <v>-484</v>
      </c>
      <c r="R24" s="258">
        <v>2.9937461151070544E-3</v>
      </c>
      <c r="S24" s="257">
        <v>236</v>
      </c>
      <c r="T24" s="258">
        <v>4.2697965017010953E-2</v>
      </c>
      <c r="U24" s="257">
        <v>3376</v>
      </c>
      <c r="V24" s="258">
        <v>3.2009994784275131E-2</v>
      </c>
      <c r="W24" s="257">
        <v>2639</v>
      </c>
      <c r="X24" s="258">
        <v>3.4719447121600355E-2</v>
      </c>
      <c r="Y24" s="257">
        <v>2954</v>
      </c>
      <c r="Z24" s="258">
        <v>2.1291337842916258E-2</v>
      </c>
      <c r="AA24" s="257">
        <v>1813</v>
      </c>
      <c r="AC24" s="224"/>
    </row>
    <row r="25" spans="2:31" x14ac:dyDescent="0.35">
      <c r="B25" s="303" t="s">
        <v>46</v>
      </c>
      <c r="C25" s="219"/>
      <c r="D25" s="253">
        <v>11398</v>
      </c>
      <c r="E25" s="254">
        <v>10806</v>
      </c>
      <c r="F25" s="254">
        <v>11690</v>
      </c>
      <c r="G25" s="254">
        <v>10545</v>
      </c>
      <c r="H25" s="254">
        <v>10646</v>
      </c>
      <c r="I25" s="254">
        <v>10406</v>
      </c>
      <c r="J25" s="1354">
        <v>10429</v>
      </c>
      <c r="K25" s="257">
        <v>10554</v>
      </c>
      <c r="M25" s="222"/>
      <c r="N25" s="256">
        <v>-5.1938936655553603E-2</v>
      </c>
      <c r="O25" s="257">
        <v>-592</v>
      </c>
      <c r="P25" s="258">
        <v>8.180640384971305E-2</v>
      </c>
      <c r="Q25" s="257">
        <v>884</v>
      </c>
      <c r="R25" s="258">
        <v>-9.7946963216424265E-2</v>
      </c>
      <c r="S25" s="257">
        <v>-1145</v>
      </c>
      <c r="T25" s="258">
        <v>9.577999051683328E-3</v>
      </c>
      <c r="U25" s="257">
        <v>101</v>
      </c>
      <c r="V25" s="258">
        <v>-2.2543678376855114E-2</v>
      </c>
      <c r="W25" s="257">
        <v>-240</v>
      </c>
      <c r="X25" s="258">
        <v>2.2102633096290347E-3</v>
      </c>
      <c r="Y25" s="257">
        <v>23</v>
      </c>
      <c r="Z25" s="258">
        <v>6.5808297567955254E-3</v>
      </c>
      <c r="AA25" s="257">
        <v>69</v>
      </c>
      <c r="AC25" s="224"/>
    </row>
    <row r="26" spans="2:31" x14ac:dyDescent="0.35">
      <c r="B26" s="305" t="s">
        <v>1</v>
      </c>
      <c r="C26" s="219"/>
      <c r="D26" s="260">
        <v>3054</v>
      </c>
      <c r="E26" s="261">
        <v>3042</v>
      </c>
      <c r="F26" s="261">
        <v>3187</v>
      </c>
      <c r="G26" s="261">
        <v>3439</v>
      </c>
      <c r="H26" s="261">
        <v>3728</v>
      </c>
      <c r="I26" s="261">
        <v>4004</v>
      </c>
      <c r="J26" s="1355">
        <v>4307</v>
      </c>
      <c r="K26" s="257">
        <v>4290</v>
      </c>
      <c r="M26" s="222"/>
      <c r="N26" s="264">
        <v>-3.9292730844793233E-3</v>
      </c>
      <c r="O26" s="265">
        <v>-12</v>
      </c>
      <c r="P26" s="266">
        <v>4.7666009204470727E-2</v>
      </c>
      <c r="Q26" s="265">
        <v>145</v>
      </c>
      <c r="R26" s="266">
        <v>7.9071226859115162E-2</v>
      </c>
      <c r="S26" s="265">
        <v>252</v>
      </c>
      <c r="T26" s="266">
        <v>8.4036056993312069E-2</v>
      </c>
      <c r="U26" s="265">
        <v>289</v>
      </c>
      <c r="V26" s="266">
        <v>7.4034334763948495E-2</v>
      </c>
      <c r="W26" s="265">
        <v>276</v>
      </c>
      <c r="X26" s="266">
        <v>7.5674325674325749E-2</v>
      </c>
      <c r="Y26" s="265">
        <v>303</v>
      </c>
      <c r="Z26" s="266">
        <v>6.5573770491803351E-2</v>
      </c>
      <c r="AA26" s="265">
        <v>264</v>
      </c>
      <c r="AC26" s="224"/>
      <c r="AD26" s="224"/>
      <c r="AE26" s="286"/>
    </row>
    <row r="27" spans="2:31" x14ac:dyDescent="0.35">
      <c r="B27" s="235" t="s">
        <v>0</v>
      </c>
      <c r="C27" s="219"/>
      <c r="D27" s="1222">
        <v>1385037</v>
      </c>
      <c r="E27" s="306">
        <v>1356473</v>
      </c>
      <c r="F27" s="307">
        <v>1415578</v>
      </c>
      <c r="G27" s="306">
        <v>1490860</v>
      </c>
      <c r="H27" s="307">
        <v>1567107</v>
      </c>
      <c r="I27" s="306">
        <v>1636757</v>
      </c>
      <c r="J27" s="306">
        <v>1784369</v>
      </c>
      <c r="K27" s="1350">
        <f>SUM(K9:K26)</f>
        <v>1789967</v>
      </c>
      <c r="L27" s="267"/>
      <c r="M27" s="222"/>
      <c r="N27" s="240">
        <f>E27/D27-1</f>
        <v>-2.0623275768084204E-2</v>
      </c>
      <c r="O27" s="241">
        <f>E27-D27</f>
        <v>-28564</v>
      </c>
      <c r="P27" s="242">
        <f>F27/E27-1</f>
        <v>4.3572559129448241E-2</v>
      </c>
      <c r="Q27" s="243">
        <f>F27-E27</f>
        <v>59105</v>
      </c>
      <c r="R27" s="242">
        <f t="shared" ref="R27" si="0">G27/F27-1</f>
        <v>5.3181103407936581E-2</v>
      </c>
      <c r="S27" s="237">
        <f t="shared" ref="S27" si="1">G27-F27</f>
        <v>75282</v>
      </c>
      <c r="T27" s="242">
        <f t="shared" ref="T27" si="2">H27/G27-1</f>
        <v>5.1142964463464002E-2</v>
      </c>
      <c r="U27" s="243">
        <f t="shared" ref="U27" si="3">H27-G27</f>
        <v>76247</v>
      </c>
      <c r="V27" s="309">
        <f t="shared" ref="V27" si="4">I27/H27-1</f>
        <v>4.4444954939260706E-2</v>
      </c>
      <c r="W27" s="237">
        <f t="shared" ref="W27" si="5">I27-H27</f>
        <v>69650</v>
      </c>
      <c r="X27" s="242">
        <v>9.0185653704245583E-2</v>
      </c>
      <c r="Y27" s="243">
        <v>147612</v>
      </c>
      <c r="Z27" s="242">
        <v>8.3037206946813491E-2</v>
      </c>
      <c r="AA27" s="243">
        <f>SUM(AA9:AA26)</f>
        <v>137238</v>
      </c>
    </row>
    <row r="28" spans="2:31" x14ac:dyDescent="0.35">
      <c r="D28" s="296"/>
      <c r="F28" s="296"/>
      <c r="H28" s="296"/>
      <c r="I28" s="296"/>
      <c r="L28" s="296"/>
      <c r="M28" s="219"/>
    </row>
  </sheetData>
  <mergeCells count="10">
    <mergeCell ref="Z6:AA6"/>
    <mergeCell ref="N5:AA5"/>
    <mergeCell ref="B3:Y3"/>
    <mergeCell ref="D5:L6"/>
    <mergeCell ref="N6:O6"/>
    <mergeCell ref="P6:Q6"/>
    <mergeCell ref="X6:Y6"/>
    <mergeCell ref="R6:S6"/>
    <mergeCell ref="T6:U6"/>
    <mergeCell ref="V6:W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EVO_derecho!D9:J9</xm:f>
              <xm:sqref>L9</xm:sqref>
            </x14:sparkline>
            <x14:sparkline>
              <xm:f>EVO_derecho!D10:J10</xm:f>
              <xm:sqref>L10</xm:sqref>
            </x14:sparkline>
            <x14:sparkline>
              <xm:f>EVO_derecho!D11:J11</xm:f>
              <xm:sqref>L11</xm:sqref>
            </x14:sparkline>
            <x14:sparkline>
              <xm:f>EVO_derecho!D12:J12</xm:f>
              <xm:sqref>L12</xm:sqref>
            </x14:sparkline>
            <x14:sparkline>
              <xm:f>EVO_derecho!D13:J13</xm:f>
              <xm:sqref>L13</xm:sqref>
            </x14:sparkline>
            <x14:sparkline>
              <xm:f>EVO_derecho!D14:J14</xm:f>
              <xm:sqref>L14</xm:sqref>
            </x14:sparkline>
            <x14:sparkline>
              <xm:f>EVO_derecho!D15:J15</xm:f>
              <xm:sqref>L15</xm:sqref>
            </x14:sparkline>
            <x14:sparkline>
              <xm:f>EVO_derecho!D16:J16</xm:f>
              <xm:sqref>L16</xm:sqref>
            </x14:sparkline>
            <x14:sparkline>
              <xm:f>EVO_derecho!D17:J17</xm:f>
              <xm:sqref>L17</xm:sqref>
            </x14:sparkline>
            <x14:sparkline>
              <xm:f>EVO_derecho!D18:J18</xm:f>
              <xm:sqref>L18</xm:sqref>
            </x14:sparkline>
            <x14:sparkline>
              <xm:f>EVO_derecho!D19:J19</xm:f>
              <xm:sqref>L19</xm:sqref>
            </x14:sparkline>
            <x14:sparkline>
              <xm:f>EVO_derecho!D20:J20</xm:f>
              <xm:sqref>L20</xm:sqref>
            </x14:sparkline>
            <x14:sparkline>
              <xm:f>EVO_derecho!D21:J21</xm:f>
              <xm:sqref>L21</xm:sqref>
            </x14:sparkline>
            <x14:sparkline>
              <xm:f>EVO_derecho!D22:J22</xm:f>
              <xm:sqref>L22</xm:sqref>
            </x14:sparkline>
            <x14:sparkline>
              <xm:f>EVO_derecho!D23:J23</xm:f>
              <xm:sqref>L23</xm:sqref>
            </x14:sparkline>
            <x14:sparkline>
              <xm:f>EVO_derecho!D24:J24</xm:f>
              <xm:sqref>L24</xm:sqref>
            </x14:sparkline>
            <x14:sparkline>
              <xm:f>EVO_derecho!D25:J25</xm:f>
              <xm:sqref>L25</xm:sqref>
            </x14:sparkline>
            <x14:sparkline>
              <xm:f>EVO_derecho!D26:J26</xm:f>
              <xm:sqref>L26</xm:sqref>
            </x14:sparkline>
            <x14:sparkline>
              <xm:f>EVO_derecho!D27:J27</xm:f>
              <xm:sqref>L27</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53125" defaultRowHeight="15.5" x14ac:dyDescent="0.35"/>
  <cols>
    <col min="1" max="1" width="1" style="1023" customWidth="1"/>
    <col min="2" max="2" width="30.26953125" style="1023" customWidth="1"/>
    <col min="3" max="3" width="11.26953125" style="1023" customWidth="1"/>
    <col min="4" max="4" width="0.81640625" style="1023" customWidth="1"/>
    <col min="5" max="5" width="17.7265625" style="1023" customWidth="1"/>
    <col min="6" max="6" width="0.7265625" style="1023" customWidth="1"/>
    <col min="7" max="7" width="17.7265625" style="1023" customWidth="1"/>
    <col min="8" max="8" width="0.7265625" style="1023" customWidth="1"/>
    <col min="9" max="9" width="17.7265625" style="1023" customWidth="1"/>
    <col min="10" max="10" width="0.7265625" style="1023" customWidth="1"/>
    <col min="11" max="11" width="17.7265625" style="1023" customWidth="1"/>
    <col min="12" max="12" width="0.7265625" style="1023" customWidth="1"/>
    <col min="13" max="13" width="17.7265625" style="1023" customWidth="1"/>
    <col min="14" max="16384" width="11.453125" style="1023"/>
  </cols>
  <sheetData>
    <row r="1" spans="1:13" ht="9.75" customHeight="1" x14ac:dyDescent="0.35"/>
    <row r="2" spans="1:13" s="314" customFormat="1" ht="49.5" customHeight="1" x14ac:dyDescent="0.35">
      <c r="B2" s="1702"/>
      <c r="C2" s="1702"/>
      <c r="D2" s="1024"/>
      <c r="E2" s="1703"/>
      <c r="F2" s="1703"/>
      <c r="G2" s="1703"/>
      <c r="H2" s="1703"/>
      <c r="I2" s="1703"/>
    </row>
    <row r="3" spans="1:13" s="314" customFormat="1" ht="14.25" customHeight="1" x14ac:dyDescent="0.35">
      <c r="B3" s="1024"/>
      <c r="C3" s="1024"/>
      <c r="D3" s="1024"/>
      <c r="G3" s="1024"/>
      <c r="I3" s="1024"/>
      <c r="K3" s="1024"/>
      <c r="M3" s="1024"/>
    </row>
    <row r="4" spans="1:13" s="315" customFormat="1" ht="21.75" customHeight="1" x14ac:dyDescent="0.25">
      <c r="B4" s="1480" t="s">
        <v>445</v>
      </c>
      <c r="C4" s="1480"/>
      <c r="D4" s="1480"/>
      <c r="E4" s="1480"/>
      <c r="F4" s="1480"/>
      <c r="G4" s="1480"/>
      <c r="H4" s="1480"/>
      <c r="I4" s="1480"/>
      <c r="J4" s="1480"/>
      <c r="K4" s="1480"/>
      <c r="L4" s="1480"/>
      <c r="M4" s="1480"/>
    </row>
    <row r="5" spans="1:13" s="315" customFormat="1" ht="18.75" customHeight="1" x14ac:dyDescent="0.25">
      <c r="B5" s="1481" t="str">
        <f>porsaad!$B$6</f>
        <v>Situación a 28 de febrero de 2026</v>
      </c>
      <c r="C5" s="1481"/>
      <c r="D5" s="1481"/>
      <c r="E5" s="1481"/>
      <c r="F5" s="1481"/>
      <c r="G5" s="1481"/>
      <c r="H5" s="1481"/>
      <c r="I5" s="1481"/>
      <c r="J5" s="1481"/>
      <c r="K5" s="1481"/>
      <c r="L5" s="1481"/>
      <c r="M5" s="1481"/>
    </row>
    <row r="6" spans="1:13" s="315" customFormat="1" ht="4.5" customHeight="1" x14ac:dyDescent="0.25"/>
    <row r="7" spans="1:13" s="1028" customFormat="1" ht="15" customHeight="1" x14ac:dyDescent="0.25">
      <c r="A7" s="1025"/>
      <c r="B7" s="1704" t="s">
        <v>12</v>
      </c>
      <c r="C7" s="1321" t="s">
        <v>68</v>
      </c>
      <c r="D7" s="1026"/>
      <c r="E7" s="1323" t="s">
        <v>140</v>
      </c>
      <c r="F7" s="1027"/>
      <c r="G7" s="1323" t="s">
        <v>142</v>
      </c>
      <c r="H7" s="1027"/>
      <c r="I7" s="1323" t="s">
        <v>144</v>
      </c>
      <c r="J7" s="1027"/>
      <c r="K7" s="1323" t="s">
        <v>146</v>
      </c>
      <c r="L7" s="1027"/>
      <c r="M7" s="1323" t="s">
        <v>148</v>
      </c>
    </row>
    <row r="8" spans="1:13" s="1028" customFormat="1" ht="19.5" customHeight="1" x14ac:dyDescent="0.25">
      <c r="A8" s="1025"/>
      <c r="B8" s="1705"/>
      <c r="C8" s="1322" t="s">
        <v>28</v>
      </c>
      <c r="D8" s="1026"/>
      <c r="E8" s="1322" t="s">
        <v>28</v>
      </c>
      <c r="F8" s="1026"/>
      <c r="G8" s="1322" t="s">
        <v>28</v>
      </c>
      <c r="H8" s="1026"/>
      <c r="I8" s="1322" t="s">
        <v>28</v>
      </c>
      <c r="J8" s="1026"/>
      <c r="K8" s="1322" t="s">
        <v>28</v>
      </c>
      <c r="L8" s="1026"/>
      <c r="M8" s="1322" t="s">
        <v>28</v>
      </c>
    </row>
    <row r="9" spans="1:13" s="1028" customFormat="1" ht="6" customHeight="1" x14ac:dyDescent="0.25">
      <c r="A9" s="1025"/>
      <c r="B9" s="1029"/>
      <c r="C9" s="1029"/>
      <c r="D9" s="1029"/>
      <c r="E9" s="1029"/>
      <c r="F9" s="1029"/>
      <c r="G9" s="1029"/>
      <c r="H9" s="1029"/>
      <c r="I9" s="1029"/>
      <c r="J9" s="1029"/>
      <c r="K9" s="1029"/>
      <c r="L9" s="1029"/>
      <c r="M9" s="1029"/>
    </row>
    <row r="10" spans="1:13" s="1035" customFormat="1" ht="18" customHeight="1" x14ac:dyDescent="0.25">
      <c r="A10" s="1030"/>
      <c r="B10" s="1031" t="s">
        <v>8</v>
      </c>
      <c r="C10" s="1032">
        <f>M10+K10+I10+G10+E10</f>
        <v>100</v>
      </c>
      <c r="D10" s="1033"/>
      <c r="E10" s="1034">
        <v>37.59765922644749</v>
      </c>
      <c r="F10" s="1033"/>
      <c r="G10" s="1034">
        <v>44.647410824045757</v>
      </c>
      <c r="H10" s="1033"/>
      <c r="I10" s="1034">
        <v>14.723303091568543</v>
      </c>
      <c r="J10" s="1033"/>
      <c r="K10" s="1034">
        <v>2.7603653394832826</v>
      </c>
      <c r="L10" s="1033"/>
      <c r="M10" s="1034">
        <v>0.27126151845492691</v>
      </c>
    </row>
    <row r="11" spans="1:13" s="1035" customFormat="1" ht="18" customHeight="1" x14ac:dyDescent="0.25">
      <c r="A11" s="1030"/>
      <c r="B11" s="1036" t="s">
        <v>7</v>
      </c>
      <c r="C11" s="1037">
        <f t="shared" ref="C11:C28" si="0">M11+K11+I11+G11+E11</f>
        <v>100</v>
      </c>
      <c r="D11" s="1033"/>
      <c r="E11" s="1038">
        <v>21.725685409360032</v>
      </c>
      <c r="F11" s="1033"/>
      <c r="G11" s="1038">
        <v>55.160840215710671</v>
      </c>
      <c r="H11" s="1033"/>
      <c r="I11" s="1038">
        <v>16.740204397179166</v>
      </c>
      <c r="J11" s="1033"/>
      <c r="K11" s="1038">
        <v>5.7057736546366487</v>
      </c>
      <c r="L11" s="1033"/>
      <c r="M11" s="1038">
        <v>0.6674963231134744</v>
      </c>
    </row>
    <row r="12" spans="1:13" s="1035" customFormat="1" ht="18" customHeight="1" x14ac:dyDescent="0.25">
      <c r="A12" s="1030"/>
      <c r="B12" s="1036" t="s">
        <v>37</v>
      </c>
      <c r="C12" s="1037">
        <f t="shared" si="0"/>
        <v>100</v>
      </c>
      <c r="D12" s="1033"/>
      <c r="E12" s="1038">
        <v>23.164094535152461</v>
      </c>
      <c r="F12" s="1033"/>
      <c r="G12" s="1038">
        <v>46.536941772906879</v>
      </c>
      <c r="H12" s="1033"/>
      <c r="I12" s="1038">
        <v>22.388727354059494</v>
      </c>
      <c r="J12" s="1033"/>
      <c r="K12" s="1038">
        <v>6.851561917542683</v>
      </c>
      <c r="L12" s="1033"/>
      <c r="M12" s="1038">
        <v>1.0586744203384777</v>
      </c>
    </row>
    <row r="13" spans="1:13" s="1035" customFormat="1" ht="18" customHeight="1" x14ac:dyDescent="0.25">
      <c r="A13" s="1030"/>
      <c r="B13" s="1036" t="s">
        <v>38</v>
      </c>
      <c r="C13" s="1037">
        <f t="shared" si="0"/>
        <v>100.00000000000001</v>
      </c>
      <c r="D13" s="1033"/>
      <c r="E13" s="1038">
        <v>25.271228120931578</v>
      </c>
      <c r="F13" s="1033"/>
      <c r="G13" s="1038">
        <v>51.536959351945612</v>
      </c>
      <c r="H13" s="1033"/>
      <c r="I13" s="1038">
        <v>17.532185737017215</v>
      </c>
      <c r="J13" s="1033"/>
      <c r="K13" s="1038">
        <v>5.1677997974830037</v>
      </c>
      <c r="L13" s="1033"/>
      <c r="M13" s="1038">
        <v>0.4918269926225951</v>
      </c>
    </row>
    <row r="14" spans="1:13" s="1035" customFormat="1" ht="18" customHeight="1" x14ac:dyDescent="0.25">
      <c r="A14" s="1030"/>
      <c r="B14" s="1036" t="s">
        <v>6</v>
      </c>
      <c r="C14" s="1037">
        <f t="shared" si="0"/>
        <v>100</v>
      </c>
      <c r="D14" s="1033"/>
      <c r="E14" s="1038">
        <v>35.951214701337982</v>
      </c>
      <c r="F14" s="1033"/>
      <c r="G14" s="1038">
        <v>46.635326605082348</v>
      </c>
      <c r="H14" s="1033"/>
      <c r="I14" s="1038">
        <v>13.501430027285577</v>
      </c>
      <c r="J14" s="1033"/>
      <c r="K14" s="1038">
        <v>3.451789999671258</v>
      </c>
      <c r="L14" s="1033"/>
      <c r="M14" s="1038">
        <v>0.46023866662283441</v>
      </c>
    </row>
    <row r="15" spans="1:13" s="1035" customFormat="1" ht="18" customHeight="1" x14ac:dyDescent="0.25">
      <c r="A15" s="1030"/>
      <c r="B15" s="1036" t="s">
        <v>5</v>
      </c>
      <c r="C15" s="1037">
        <f t="shared" si="0"/>
        <v>100</v>
      </c>
      <c r="D15" s="1033"/>
      <c r="E15" s="1038">
        <v>21.431530971617981</v>
      </c>
      <c r="F15" s="1033"/>
      <c r="G15" s="1038">
        <v>47.213590221669776</v>
      </c>
      <c r="H15" s="1033"/>
      <c r="I15" s="1038">
        <v>21.814791796146675</v>
      </c>
      <c r="J15" s="1033"/>
      <c r="K15" s="1038">
        <v>8.1934949243836748</v>
      </c>
      <c r="L15" s="1033"/>
      <c r="M15" s="1038">
        <v>1.3465920861818934</v>
      </c>
    </row>
    <row r="16" spans="1:13" s="1035" customFormat="1" ht="18" customHeight="1" x14ac:dyDescent="0.25">
      <c r="A16" s="1030"/>
      <c r="B16" s="1036" t="s">
        <v>4</v>
      </c>
      <c r="C16" s="1037">
        <f t="shared" si="0"/>
        <v>100</v>
      </c>
      <c r="D16" s="1033"/>
      <c r="E16" s="1038">
        <v>23.105637379380394</v>
      </c>
      <c r="F16" s="1033"/>
      <c r="G16" s="1038">
        <v>51.808024377856775</v>
      </c>
      <c r="H16" s="1033"/>
      <c r="I16" s="1038">
        <v>19.553072625698324</v>
      </c>
      <c r="J16" s="1033"/>
      <c r="K16" s="1038">
        <v>5.1371254443880137</v>
      </c>
      <c r="L16" s="1033"/>
      <c r="M16" s="1038">
        <v>0.39614017267648555</v>
      </c>
    </row>
    <row r="17" spans="1:13" s="1035" customFormat="1" ht="18" customHeight="1" x14ac:dyDescent="0.25">
      <c r="A17" s="1030"/>
      <c r="B17" s="1036" t="s">
        <v>40</v>
      </c>
      <c r="C17" s="1037">
        <f t="shared" si="0"/>
        <v>100</v>
      </c>
      <c r="D17" s="1033"/>
      <c r="E17" s="1038">
        <v>31.150994927818964</v>
      </c>
      <c r="F17" s="1033"/>
      <c r="G17" s="1038">
        <v>47.932110807647291</v>
      </c>
      <c r="H17" s="1033"/>
      <c r="I17" s="1038">
        <v>15.75497463909481</v>
      </c>
      <c r="J17" s="1033"/>
      <c r="K17" s="1038">
        <v>4.3035505267264931</v>
      </c>
      <c r="L17" s="1033"/>
      <c r="M17" s="1038">
        <v>0.85836909871244638</v>
      </c>
    </row>
    <row r="18" spans="1:13" s="1035" customFormat="1" ht="18" customHeight="1" x14ac:dyDescent="0.25">
      <c r="A18" s="1030"/>
      <c r="B18" s="1036" t="s">
        <v>41</v>
      </c>
      <c r="C18" s="1037">
        <f t="shared" si="0"/>
        <v>100</v>
      </c>
      <c r="D18" s="1033"/>
      <c r="E18" s="1038">
        <v>22.183166325656227</v>
      </c>
      <c r="F18" s="1033"/>
      <c r="G18" s="1038">
        <v>43.756011401990101</v>
      </c>
      <c r="H18" s="1033"/>
      <c r="I18" s="1038">
        <v>21.013821123993729</v>
      </c>
      <c r="J18" s="1033"/>
      <c r="K18" s="1038">
        <v>11.182227818290984</v>
      </c>
      <c r="L18" s="1033"/>
      <c r="M18" s="1038">
        <v>1.8647733300689597</v>
      </c>
    </row>
    <row r="19" spans="1:13" s="1035" customFormat="1" ht="18" customHeight="1" x14ac:dyDescent="0.25">
      <c r="A19" s="1030"/>
      <c r="B19" s="1036" t="s">
        <v>3</v>
      </c>
      <c r="C19" s="1037">
        <f t="shared" si="0"/>
        <v>100</v>
      </c>
      <c r="D19" s="1033"/>
      <c r="E19" s="1038">
        <v>24.032192339038303</v>
      </c>
      <c r="F19" s="1033"/>
      <c r="G19" s="1038">
        <v>55.002037489812551</v>
      </c>
      <c r="H19" s="1033"/>
      <c r="I19" s="1038">
        <v>16.048142973570847</v>
      </c>
      <c r="J19" s="1033"/>
      <c r="K19" s="1038">
        <v>4.4286296425660732</v>
      </c>
      <c r="L19" s="1033"/>
      <c r="M19" s="1038">
        <v>0.48899755501222492</v>
      </c>
    </row>
    <row r="20" spans="1:13" s="1035" customFormat="1" ht="18" customHeight="1" x14ac:dyDescent="0.25">
      <c r="A20" s="1030"/>
      <c r="B20" s="1036" t="s">
        <v>2</v>
      </c>
      <c r="C20" s="1037">
        <f t="shared" si="0"/>
        <v>100</v>
      </c>
      <c r="D20" s="1033"/>
      <c r="E20" s="1038">
        <v>36.623653053079686</v>
      </c>
      <c r="F20" s="1033"/>
      <c r="G20" s="1038">
        <v>44.911533856591724</v>
      </c>
      <c r="H20" s="1033"/>
      <c r="I20" s="1038">
        <v>15.737661301050951</v>
      </c>
      <c r="J20" s="1033"/>
      <c r="K20" s="1038">
        <v>2.5143009179193827</v>
      </c>
      <c r="L20" s="1033"/>
      <c r="M20" s="1038">
        <v>0.21285087135825462</v>
      </c>
    </row>
    <row r="21" spans="1:13" s="1035" customFormat="1" ht="18" customHeight="1" x14ac:dyDescent="0.25">
      <c r="A21" s="1030"/>
      <c r="B21" s="1036" t="s">
        <v>35</v>
      </c>
      <c r="C21" s="1037">
        <f t="shared" si="0"/>
        <v>100</v>
      </c>
      <c r="D21" s="1033"/>
      <c r="E21" s="1038">
        <v>31.284766795036372</v>
      </c>
      <c r="F21" s="1033"/>
      <c r="G21" s="1038">
        <v>50.631151048352585</v>
      </c>
      <c r="H21" s="1033"/>
      <c r="I21" s="1038">
        <v>15.326807873341892</v>
      </c>
      <c r="J21" s="1033"/>
      <c r="K21" s="1038">
        <v>2.5058836114676937</v>
      </c>
      <c r="L21" s="1033"/>
      <c r="M21" s="1038">
        <v>0.25139067180145486</v>
      </c>
    </row>
    <row r="22" spans="1:13" s="1035" customFormat="1" ht="18" customHeight="1" x14ac:dyDescent="0.25">
      <c r="A22" s="1030"/>
      <c r="B22" s="1036" t="s">
        <v>42</v>
      </c>
      <c r="C22" s="1037">
        <f t="shared" si="0"/>
        <v>100</v>
      </c>
      <c r="D22" s="1033"/>
      <c r="E22" s="1038">
        <v>35.063583074409813</v>
      </c>
      <c r="F22" s="1033"/>
      <c r="G22" s="1038">
        <v>42.046510138056952</v>
      </c>
      <c r="H22" s="1033"/>
      <c r="I22" s="1038">
        <v>16.996060091610879</v>
      </c>
      <c r="J22" s="1033"/>
      <c r="K22" s="1038">
        <v>5.3332906242993046</v>
      </c>
      <c r="L22" s="1033"/>
      <c r="M22" s="1038">
        <v>0.5605560716230501</v>
      </c>
    </row>
    <row r="23" spans="1:13" s="1035" customFormat="1" ht="18" customHeight="1" x14ac:dyDescent="0.25">
      <c r="A23" s="1030">
        <v>47094</v>
      </c>
      <c r="B23" s="1036" t="s">
        <v>43</v>
      </c>
      <c r="C23" s="1037">
        <f t="shared" si="0"/>
        <v>100</v>
      </c>
      <c r="D23" s="1033"/>
      <c r="E23" s="1038">
        <v>33.911720884032782</v>
      </c>
      <c r="F23" s="1033"/>
      <c r="G23" s="1038">
        <v>44.986962999751675</v>
      </c>
      <c r="H23" s="1033"/>
      <c r="I23" s="1038">
        <v>14.7442264713186</v>
      </c>
      <c r="J23" s="1033"/>
      <c r="K23" s="1038">
        <v>5.6214303451701015</v>
      </c>
      <c r="L23" s="1033"/>
      <c r="M23" s="1038">
        <v>0.73565929972684385</v>
      </c>
    </row>
    <row r="24" spans="1:13" s="1035" customFormat="1" ht="18" customHeight="1" x14ac:dyDescent="0.25">
      <c r="B24" s="1036" t="s">
        <v>44</v>
      </c>
      <c r="C24" s="1037">
        <f t="shared" si="0"/>
        <v>100</v>
      </c>
      <c r="D24" s="1033"/>
      <c r="E24" s="1038">
        <v>19.148737137511691</v>
      </c>
      <c r="F24" s="1033"/>
      <c r="G24" s="1038">
        <v>54.948550046772681</v>
      </c>
      <c r="H24" s="1033"/>
      <c r="I24" s="1038">
        <v>16.85687558465856</v>
      </c>
      <c r="J24" s="1033"/>
      <c r="K24" s="1038">
        <v>7.932647333956969</v>
      </c>
      <c r="L24" s="1033"/>
      <c r="M24" s="1038">
        <v>1.1131898971000935</v>
      </c>
    </row>
    <row r="25" spans="1:13" s="1035" customFormat="1" ht="18" customHeight="1" x14ac:dyDescent="0.25">
      <c r="B25" s="1036" t="s">
        <v>45</v>
      </c>
      <c r="C25" s="1037">
        <f t="shared" si="0"/>
        <v>100</v>
      </c>
      <c r="D25" s="1033"/>
      <c r="E25" s="1038">
        <v>19.28670952602117</v>
      </c>
      <c r="F25" s="1033"/>
      <c r="G25" s="1038">
        <v>44.215209367131926</v>
      </c>
      <c r="H25" s="1033"/>
      <c r="I25" s="1038">
        <v>21.650492556650125</v>
      </c>
      <c r="J25" s="1033"/>
      <c r="K25" s="1038">
        <v>12.628028062284583</v>
      </c>
      <c r="L25" s="1033"/>
      <c r="M25" s="1038">
        <v>2.2195604879121955</v>
      </c>
    </row>
    <row r="26" spans="1:13" s="1035" customFormat="1" ht="18" customHeight="1" x14ac:dyDescent="0.25">
      <c r="B26" s="1036" t="s">
        <v>46</v>
      </c>
      <c r="C26" s="1037">
        <f t="shared" si="0"/>
        <v>99.999999999999986</v>
      </c>
      <c r="D26" s="1033"/>
      <c r="E26" s="1038">
        <v>27.280064568200164</v>
      </c>
      <c r="F26" s="1033"/>
      <c r="G26" s="1038">
        <v>33.575464083938662</v>
      </c>
      <c r="H26" s="1033"/>
      <c r="I26" s="1038">
        <v>21.953188054882968</v>
      </c>
      <c r="J26" s="1033"/>
      <c r="K26" s="1038">
        <v>14.769975786924938</v>
      </c>
      <c r="L26" s="1033"/>
      <c r="M26" s="1038">
        <v>2.4213075060532687</v>
      </c>
    </row>
    <row r="27" spans="1:13" s="1035" customFormat="1" ht="18" customHeight="1" x14ac:dyDescent="0.25">
      <c r="B27" s="1039" t="s">
        <v>1</v>
      </c>
      <c r="C27" s="1040">
        <f t="shared" si="0"/>
        <v>100</v>
      </c>
      <c r="D27" s="1033"/>
      <c r="E27" s="1041">
        <v>65.08407517309594</v>
      </c>
      <c r="F27" s="1033"/>
      <c r="G27" s="1041">
        <v>28.635014836795254</v>
      </c>
      <c r="H27" s="1033"/>
      <c r="I27" s="1041">
        <v>5.390702274975272</v>
      </c>
      <c r="J27" s="1033"/>
      <c r="K27" s="1041">
        <v>0.84075173095944611</v>
      </c>
      <c r="L27" s="1033"/>
      <c r="M27" s="1041">
        <v>4.945598417408506E-2</v>
      </c>
    </row>
    <row r="28" spans="1:13" s="1293" customFormat="1" ht="18" customHeight="1" x14ac:dyDescent="0.25">
      <c r="B28" s="1294" t="s">
        <v>0</v>
      </c>
      <c r="C28" s="1295">
        <f t="shared" si="0"/>
        <v>100</v>
      </c>
      <c r="D28" s="1296"/>
      <c r="E28" s="1295">
        <v>27.488024377332181</v>
      </c>
      <c r="F28" s="1296"/>
      <c r="G28" s="1297">
        <v>47.664527624630402</v>
      </c>
      <c r="H28" s="1298"/>
      <c r="I28" s="1295">
        <v>17.57956849023228</v>
      </c>
      <c r="J28" s="1296"/>
      <c r="K28" s="1295">
        <v>6.3648336324549053</v>
      </c>
      <c r="L28" s="1296"/>
      <c r="M28" s="1295">
        <v>0.90304587535023051</v>
      </c>
    </row>
    <row r="29" spans="1:13" s="1022" customFormat="1" ht="6.75" customHeight="1" x14ac:dyDescent="0.25">
      <c r="B29" s="1701"/>
      <c r="C29" s="1701"/>
      <c r="D29" s="1042"/>
    </row>
    <row r="30" spans="1:13" x14ac:dyDescent="0.35">
      <c r="E30" s="1043"/>
    </row>
    <row r="31" spans="1:13" x14ac:dyDescent="0.35">
      <c r="E31" s="1043"/>
      <c r="G31" s="1043"/>
    </row>
    <row r="32" spans="1:13" x14ac:dyDescent="0.35">
      <c r="B32" s="1043"/>
      <c r="G32" s="1043"/>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53125" defaultRowHeight="14.5" x14ac:dyDescent="0.35"/>
  <cols>
    <col min="1" max="1" width="1" style="748" customWidth="1"/>
    <col min="2" max="2" width="30.26953125" style="748" customWidth="1"/>
    <col min="3" max="3" width="11.26953125" style="748" customWidth="1"/>
    <col min="4" max="4" width="0.81640625" style="748" customWidth="1"/>
    <col min="5" max="5" width="10" style="748" customWidth="1"/>
    <col min="6" max="6" width="0.7265625" style="748" customWidth="1"/>
    <col min="7" max="7" width="10" style="748" customWidth="1"/>
    <col min="8" max="8" width="0.7265625" style="748" customWidth="1"/>
    <col min="9" max="9" width="10" style="748" customWidth="1"/>
    <col min="10" max="10" width="0.7265625" style="748" customWidth="1"/>
    <col min="11" max="11" width="11.81640625" style="748" customWidth="1"/>
    <col min="12" max="12" width="0.7265625" style="748" customWidth="1"/>
    <col min="13" max="13" width="10" style="748" customWidth="1"/>
    <col min="14" max="14" width="0.7265625" style="748" customWidth="1"/>
    <col min="15" max="15" width="13.81640625" style="748" bestFit="1" customWidth="1"/>
    <col min="16" max="16" width="0.7265625" style="748" customWidth="1"/>
    <col min="17" max="17" width="8.1796875" style="748" bestFit="1" customWidth="1"/>
    <col min="18" max="18" width="0.7265625" style="748" customWidth="1"/>
    <col min="19" max="19" width="14.453125" style="748" bestFit="1" customWidth="1"/>
    <col min="20" max="20" width="0.7265625" style="748" customWidth="1"/>
    <col min="21" max="21" width="11.1796875" style="748" customWidth="1"/>
    <col min="22" max="16384" width="11.453125" style="748"/>
  </cols>
  <sheetData>
    <row r="1" spans="1:21" ht="9.75" customHeight="1" x14ac:dyDescent="0.35"/>
    <row r="2" spans="1:21" s="343" customFormat="1" ht="49.5" customHeight="1" x14ac:dyDescent="0.35">
      <c r="B2" s="1453"/>
      <c r="C2" s="1453"/>
      <c r="D2" s="344"/>
      <c r="E2" s="1651"/>
      <c r="F2" s="1651"/>
      <c r="G2" s="1651"/>
      <c r="H2" s="1651"/>
      <c r="I2" s="1651"/>
    </row>
    <row r="3" spans="1:21" s="343" customFormat="1" ht="14.25" customHeight="1" x14ac:dyDescent="0.35">
      <c r="B3" s="344"/>
      <c r="C3" s="344"/>
      <c r="D3" s="344"/>
      <c r="G3" s="344"/>
      <c r="I3" s="344"/>
      <c r="K3" s="344"/>
      <c r="M3" s="344"/>
      <c r="O3" s="344"/>
      <c r="Q3" s="344"/>
      <c r="S3" s="344"/>
      <c r="U3" s="344"/>
    </row>
    <row r="4" spans="1:21" s="345" customFormat="1" ht="21.75" customHeight="1" x14ac:dyDescent="0.25">
      <c r="B4" s="1480" t="s">
        <v>444</v>
      </c>
      <c r="C4" s="1480"/>
      <c r="D4" s="1480"/>
      <c r="E4" s="1480"/>
      <c r="F4" s="1480"/>
      <c r="G4" s="1480"/>
      <c r="H4" s="1480"/>
      <c r="I4" s="1480"/>
      <c r="J4" s="1480"/>
      <c r="K4" s="1480"/>
      <c r="L4" s="1480"/>
      <c r="M4" s="1480"/>
      <c r="N4" s="1480"/>
      <c r="O4" s="1480"/>
      <c r="P4" s="1480"/>
      <c r="Q4" s="1480"/>
      <c r="R4" s="1480"/>
      <c r="S4" s="1480"/>
      <c r="T4" s="1480"/>
      <c r="U4" s="1480"/>
    </row>
    <row r="5" spans="1:21" s="345" customFormat="1" ht="18.75" customHeight="1" x14ac:dyDescent="0.25">
      <c r="B5" s="1481" t="str">
        <f>porsaad!$B$6</f>
        <v>Situación a 28 de febrero de 2026</v>
      </c>
      <c r="C5" s="1481"/>
      <c r="D5" s="1481"/>
      <c r="E5" s="1481"/>
      <c r="F5" s="1481"/>
      <c r="G5" s="1481"/>
      <c r="H5" s="1481"/>
      <c r="I5" s="1481"/>
      <c r="J5" s="1481"/>
      <c r="K5" s="1481"/>
      <c r="L5" s="1481"/>
      <c r="M5" s="1481"/>
      <c r="N5" s="1481"/>
      <c r="O5" s="1481"/>
      <c r="P5" s="1481"/>
      <c r="Q5" s="1481"/>
      <c r="R5" s="1481"/>
      <c r="S5" s="1481"/>
      <c r="T5" s="1481"/>
      <c r="U5" s="1481"/>
    </row>
    <row r="6" spans="1:21" s="345" customFormat="1" ht="4.5" customHeight="1" x14ac:dyDescent="0.25"/>
    <row r="7" spans="1:21" s="322" customFormat="1" ht="15" customHeight="1" x14ac:dyDescent="0.25">
      <c r="A7" s="316"/>
      <c r="B7" s="1706" t="s">
        <v>12</v>
      </c>
      <c r="C7" s="1324" t="s">
        <v>68</v>
      </c>
      <c r="D7" s="920"/>
      <c r="E7" s="1319" t="s">
        <v>139</v>
      </c>
      <c r="F7" s="921"/>
      <c r="G7" s="1319" t="s">
        <v>143</v>
      </c>
      <c r="H7" s="921"/>
      <c r="I7" s="1319" t="s">
        <v>141</v>
      </c>
      <c r="J7" s="921"/>
      <c r="K7" s="1319" t="s">
        <v>147</v>
      </c>
      <c r="L7" s="921"/>
      <c r="M7" s="1319" t="s">
        <v>145</v>
      </c>
      <c r="N7" s="921"/>
      <c r="O7" s="1319" t="s">
        <v>151</v>
      </c>
      <c r="P7" s="921"/>
      <c r="Q7" s="1319" t="s">
        <v>149</v>
      </c>
      <c r="R7" s="921"/>
      <c r="S7" s="1319" t="s">
        <v>190</v>
      </c>
      <c r="T7" s="921"/>
      <c r="U7" s="1319" t="s">
        <v>150</v>
      </c>
    </row>
    <row r="8" spans="1:21" s="322" customFormat="1" ht="19.5" customHeight="1" x14ac:dyDescent="0.25">
      <c r="A8" s="316"/>
      <c r="B8" s="1707"/>
      <c r="C8" s="1325" t="s">
        <v>28</v>
      </c>
      <c r="D8" s="920"/>
      <c r="E8" s="1325" t="s">
        <v>28</v>
      </c>
      <c r="F8" s="920"/>
      <c r="G8" s="1325" t="s">
        <v>28</v>
      </c>
      <c r="H8" s="920"/>
      <c r="I8" s="1325" t="s">
        <v>28</v>
      </c>
      <c r="J8" s="920"/>
      <c r="K8" s="1325" t="s">
        <v>28</v>
      </c>
      <c r="L8" s="920"/>
      <c r="M8" s="1325" t="s">
        <v>28</v>
      </c>
      <c r="N8" s="920"/>
      <c r="O8" s="1325" t="s">
        <v>28</v>
      </c>
      <c r="P8" s="920"/>
      <c r="Q8" s="1325" t="s">
        <v>28</v>
      </c>
      <c r="R8" s="920"/>
      <c r="S8" s="1325" t="s">
        <v>28</v>
      </c>
      <c r="T8" s="920"/>
      <c r="U8" s="1325" t="s">
        <v>28</v>
      </c>
    </row>
    <row r="9" spans="1:21" s="322" customFormat="1" ht="6" customHeight="1" x14ac:dyDescent="0.25">
      <c r="A9" s="316"/>
      <c r="B9" s="923"/>
      <c r="C9" s="923"/>
      <c r="D9" s="923"/>
      <c r="E9" s="923"/>
      <c r="F9" s="923"/>
      <c r="G9" s="923"/>
      <c r="H9" s="923"/>
      <c r="I9" s="923"/>
      <c r="J9" s="923"/>
      <c r="K9" s="923"/>
      <c r="L9" s="923"/>
      <c r="M9" s="923"/>
      <c r="N9" s="923"/>
      <c r="O9" s="923"/>
      <c r="P9" s="923"/>
      <c r="Q9" s="923"/>
      <c r="R9" s="923"/>
      <c r="S9" s="923"/>
      <c r="T9" s="923"/>
      <c r="U9" s="923"/>
    </row>
    <row r="10" spans="1:21" s="331" customFormat="1" ht="18" customHeight="1" x14ac:dyDescent="0.25">
      <c r="A10" s="330"/>
      <c r="B10" s="926" t="s">
        <v>8</v>
      </c>
      <c r="C10" s="1044">
        <f>K10+M10+G10+I10+E10+S10+O10+U10+Q10</f>
        <v>100</v>
      </c>
      <c r="D10" s="930"/>
      <c r="E10" s="1044">
        <v>22.244993202524196</v>
      </c>
      <c r="F10" s="930"/>
      <c r="G10" s="1044">
        <v>42.988454436621147</v>
      </c>
      <c r="H10" s="930"/>
      <c r="I10" s="1044">
        <v>19.426577115841162</v>
      </c>
      <c r="J10" s="930"/>
      <c r="K10" s="1044">
        <v>4.7714221942657709</v>
      </c>
      <c r="L10" s="930"/>
      <c r="M10" s="1044">
        <v>4.2590751374713385</v>
      </c>
      <c r="N10" s="930"/>
      <c r="O10" s="1044">
        <v>0.73047501166730922</v>
      </c>
      <c r="P10" s="930"/>
      <c r="Q10" s="1044">
        <v>0.75786782460483326</v>
      </c>
      <c r="R10" s="930"/>
      <c r="S10" s="1044">
        <v>0.34190288740539337</v>
      </c>
      <c r="T10" s="930"/>
      <c r="U10" s="1044">
        <v>4.4792321895988474</v>
      </c>
    </row>
    <row r="11" spans="1:21" s="331" customFormat="1" ht="18" customHeight="1" x14ac:dyDescent="0.25">
      <c r="A11" s="330"/>
      <c r="B11" s="931" t="s">
        <v>7</v>
      </c>
      <c r="C11" s="1045">
        <f t="shared" ref="C11:C27" si="0">K11+M11+G11+I11+E11+S11+O11+U11+Q11</f>
        <v>100</v>
      </c>
      <c r="D11" s="930"/>
      <c r="E11" s="1045">
        <v>3.764247150569886</v>
      </c>
      <c r="F11" s="930"/>
      <c r="G11" s="1045">
        <v>3.6105278944211157</v>
      </c>
      <c r="H11" s="930"/>
      <c r="I11" s="1045">
        <v>14.970755848830233</v>
      </c>
      <c r="J11" s="930"/>
      <c r="K11" s="1045">
        <v>1.252249550089982</v>
      </c>
      <c r="L11" s="930"/>
      <c r="M11" s="1045">
        <v>0.49115176964607077</v>
      </c>
      <c r="N11" s="930"/>
      <c r="O11" s="1045">
        <v>0.14622075584883024</v>
      </c>
      <c r="P11" s="930"/>
      <c r="Q11" s="1045">
        <v>3.3743251349730052E-2</v>
      </c>
      <c r="R11" s="930"/>
      <c r="S11" s="1045">
        <v>7.8734253149370131E-2</v>
      </c>
      <c r="T11" s="930"/>
      <c r="U11" s="1045">
        <v>75.652369526094773</v>
      </c>
    </row>
    <row r="12" spans="1:21" s="331" customFormat="1" ht="18" customHeight="1" x14ac:dyDescent="0.25">
      <c r="A12" s="330"/>
      <c r="B12" s="931" t="s">
        <v>37</v>
      </c>
      <c r="C12" s="1045">
        <f t="shared" si="0"/>
        <v>99.999999999999986</v>
      </c>
      <c r="D12" s="930"/>
      <c r="E12" s="1045">
        <v>37.747552499813168</v>
      </c>
      <c r="F12" s="930"/>
      <c r="G12" s="1045">
        <v>20.55900156938943</v>
      </c>
      <c r="H12" s="930"/>
      <c r="I12" s="1045">
        <v>23.660414019878935</v>
      </c>
      <c r="J12" s="930"/>
      <c r="K12" s="1045">
        <v>4.6035423361482692</v>
      </c>
      <c r="L12" s="930"/>
      <c r="M12" s="1045">
        <v>2.4811299603915997</v>
      </c>
      <c r="N12" s="930"/>
      <c r="O12" s="1045">
        <v>2.0551528286376204</v>
      </c>
      <c r="P12" s="930"/>
      <c r="Q12" s="1045">
        <v>1.3900306404603542</v>
      </c>
      <c r="R12" s="930"/>
      <c r="S12" s="1045">
        <v>0.23914505642328673</v>
      </c>
      <c r="T12" s="930"/>
      <c r="U12" s="1045">
        <v>7.264031088857335</v>
      </c>
    </row>
    <row r="13" spans="1:21" s="331" customFormat="1" ht="18" customHeight="1" x14ac:dyDescent="0.25">
      <c r="A13" s="330"/>
      <c r="B13" s="931" t="s">
        <v>38</v>
      </c>
      <c r="C13" s="1045">
        <f t="shared" si="0"/>
        <v>100</v>
      </c>
      <c r="D13" s="930"/>
      <c r="E13" s="1045">
        <v>47.448739738907172</v>
      </c>
      <c r="F13" s="930"/>
      <c r="G13" s="1045">
        <v>15.857230680215528</v>
      </c>
      <c r="H13" s="930"/>
      <c r="I13" s="1045">
        <v>16.547933316457527</v>
      </c>
      <c r="J13" s="930"/>
      <c r="K13" s="1045">
        <v>5.0301956388095324</v>
      </c>
      <c r="L13" s="930"/>
      <c r="M13" s="1045">
        <v>2.6615557082414205</v>
      </c>
      <c r="N13" s="930"/>
      <c r="O13" s="1045">
        <v>1.7466459335334323</v>
      </c>
      <c r="P13" s="930"/>
      <c r="Q13" s="1045">
        <v>1.1355006690051712</v>
      </c>
      <c r="R13" s="930"/>
      <c r="S13" s="1045">
        <v>0.84981737966947535</v>
      </c>
      <c r="T13" s="930"/>
      <c r="U13" s="1045">
        <v>8.7223809351607429</v>
      </c>
    </row>
    <row r="14" spans="1:21" s="331" customFormat="1" ht="18" customHeight="1" x14ac:dyDescent="0.25">
      <c r="A14" s="330"/>
      <c r="B14" s="931" t="s">
        <v>6</v>
      </c>
      <c r="C14" s="1045">
        <f t="shared" si="0"/>
        <v>100</v>
      </c>
      <c r="D14" s="930"/>
      <c r="E14" s="1045">
        <v>33.809069683317439</v>
      </c>
      <c r="F14" s="930"/>
      <c r="G14" s="1045">
        <v>33.286198165016934</v>
      </c>
      <c r="H14" s="930"/>
      <c r="I14" s="1045">
        <v>14.798250517938769</v>
      </c>
      <c r="J14" s="930"/>
      <c r="K14" s="1045">
        <v>5.6627971981979019</v>
      </c>
      <c r="L14" s="930"/>
      <c r="M14" s="1045">
        <v>4.7551711664309906</v>
      </c>
      <c r="N14" s="930"/>
      <c r="O14" s="1045">
        <v>0.9701075339537637</v>
      </c>
      <c r="P14" s="930"/>
      <c r="Q14" s="1045">
        <v>1.1739945410898089</v>
      </c>
      <c r="R14" s="930"/>
      <c r="S14" s="1045">
        <v>0.44065901542306551</v>
      </c>
      <c r="T14" s="930"/>
      <c r="U14" s="1045">
        <v>5.1037521786313258</v>
      </c>
    </row>
    <row r="15" spans="1:21" s="331" customFormat="1" ht="18" customHeight="1" x14ac:dyDescent="0.25">
      <c r="A15" s="330"/>
      <c r="B15" s="931" t="s">
        <v>5</v>
      </c>
      <c r="C15" s="1045">
        <f t="shared" si="0"/>
        <v>100</v>
      </c>
      <c r="D15" s="930"/>
      <c r="E15" s="1045">
        <v>40.772576636288314</v>
      </c>
      <c r="F15" s="930"/>
      <c r="G15" s="1045">
        <v>17.874896437448218</v>
      </c>
      <c r="H15" s="930"/>
      <c r="I15" s="1045">
        <v>24.927506213753105</v>
      </c>
      <c r="J15" s="930"/>
      <c r="K15" s="1045">
        <v>4.7017398508699255</v>
      </c>
      <c r="L15" s="930"/>
      <c r="M15" s="1045">
        <v>1.8227009113504555</v>
      </c>
      <c r="N15" s="930"/>
      <c r="O15" s="1045">
        <v>1.8848384424192213</v>
      </c>
      <c r="P15" s="930"/>
      <c r="Q15" s="1045">
        <v>2.0091135045567521</v>
      </c>
      <c r="R15" s="930"/>
      <c r="S15" s="1045">
        <v>0.69386909693454846</v>
      </c>
      <c r="T15" s="930"/>
      <c r="U15" s="1045">
        <v>5.3127589063794538</v>
      </c>
    </row>
    <row r="16" spans="1:21" s="331" customFormat="1" ht="18" customHeight="1" x14ac:dyDescent="0.25">
      <c r="A16" s="330"/>
      <c r="B16" s="931" t="s">
        <v>4</v>
      </c>
      <c r="C16" s="1045">
        <f t="shared" si="0"/>
        <v>100</v>
      </c>
      <c r="D16" s="930"/>
      <c r="E16" s="1045">
        <v>44.779075672930425</v>
      </c>
      <c r="F16" s="930"/>
      <c r="G16" s="1045">
        <v>17.717115286947692</v>
      </c>
      <c r="H16" s="930"/>
      <c r="I16" s="1045">
        <v>21.234128999492128</v>
      </c>
      <c r="J16" s="930"/>
      <c r="K16" s="1045">
        <v>5.1168105637379382</v>
      </c>
      <c r="L16" s="930"/>
      <c r="M16" s="1045">
        <v>2.1025901472828847</v>
      </c>
      <c r="N16" s="930"/>
      <c r="O16" s="1045">
        <v>1.7369222955815136</v>
      </c>
      <c r="P16" s="930"/>
      <c r="Q16" s="1045">
        <v>0.9167089893346877</v>
      </c>
      <c r="R16" s="930"/>
      <c r="S16" s="1045">
        <v>1.1528694768918233</v>
      </c>
      <c r="T16" s="930"/>
      <c r="U16" s="1045">
        <v>5.2437785678009146</v>
      </c>
    </row>
    <row r="17" spans="1:21" s="331" customFormat="1" ht="18" customHeight="1" x14ac:dyDescent="0.25">
      <c r="A17" s="330"/>
      <c r="B17" s="931" t="s">
        <v>40</v>
      </c>
      <c r="C17" s="1045">
        <f t="shared" si="0"/>
        <v>100.00000000000001</v>
      </c>
      <c r="D17" s="930"/>
      <c r="E17" s="1045">
        <v>34.962743338665007</v>
      </c>
      <c r="F17" s="930"/>
      <c r="G17" s="1045">
        <v>31.276089415987201</v>
      </c>
      <c r="H17" s="930"/>
      <c r="I17" s="1045">
        <v>15.109429251355674</v>
      </c>
      <c r="J17" s="930"/>
      <c r="K17" s="1045">
        <v>4.9935629852143721</v>
      </c>
      <c r="L17" s="930"/>
      <c r="M17" s="1045">
        <v>6.2458549526001637</v>
      </c>
      <c r="N17" s="930"/>
      <c r="O17" s="1045">
        <v>1.6541177388522608</v>
      </c>
      <c r="P17" s="930"/>
      <c r="Q17" s="1045">
        <v>0.79975032185073924</v>
      </c>
      <c r="R17" s="930"/>
      <c r="S17" s="1045">
        <v>0.28869036008270588</v>
      </c>
      <c r="T17" s="930"/>
      <c r="U17" s="1045">
        <v>4.6697616353918772</v>
      </c>
    </row>
    <row r="18" spans="1:21" s="331" customFormat="1" ht="18" customHeight="1" x14ac:dyDescent="0.25">
      <c r="A18" s="330"/>
      <c r="B18" s="931" t="s">
        <v>41</v>
      </c>
      <c r="C18" s="1045">
        <f t="shared" si="0"/>
        <v>100.00000000000001</v>
      </c>
      <c r="D18" s="930"/>
      <c r="E18" s="1045">
        <v>38.634217429320898</v>
      </c>
      <c r="F18" s="930"/>
      <c r="G18" s="1045">
        <v>17.669484115418246</v>
      </c>
      <c r="H18" s="930"/>
      <c r="I18" s="1045">
        <v>29.309239288837073</v>
      </c>
      <c r="J18" s="930"/>
      <c r="K18" s="1045">
        <v>3.9994170795686386</v>
      </c>
      <c r="L18" s="930"/>
      <c r="M18" s="1045">
        <v>2.8936170212765959</v>
      </c>
      <c r="N18" s="930"/>
      <c r="O18" s="1045">
        <v>1.3686971728359079</v>
      </c>
      <c r="P18" s="930"/>
      <c r="Q18" s="1045">
        <v>2.4628388225007289</v>
      </c>
      <c r="R18" s="930"/>
      <c r="S18" s="1045">
        <v>0</v>
      </c>
      <c r="T18" s="930"/>
      <c r="U18" s="1045">
        <v>3.6624890702419122</v>
      </c>
    </row>
    <row r="19" spans="1:21" s="331" customFormat="1" ht="18" customHeight="1" x14ac:dyDescent="0.25">
      <c r="A19" s="330"/>
      <c r="B19" s="931" t="s">
        <v>3</v>
      </c>
      <c r="C19" s="1045">
        <f t="shared" si="0"/>
        <v>99.999999999999986</v>
      </c>
      <c r="D19" s="930"/>
      <c r="E19" s="1045">
        <v>48.442737633719069</v>
      </c>
      <c r="F19" s="930"/>
      <c r="G19" s="1045">
        <v>11.120908269449384</v>
      </c>
      <c r="H19" s="930"/>
      <c r="I19" s="1045">
        <v>14.104993150085987</v>
      </c>
      <c r="J19" s="930"/>
      <c r="K19" s="1045">
        <v>4.5187571049640018</v>
      </c>
      <c r="L19" s="930"/>
      <c r="M19" s="1045">
        <v>1.9711720640102601</v>
      </c>
      <c r="N19" s="930"/>
      <c r="O19" s="1045">
        <v>3.0489404494709533</v>
      </c>
      <c r="P19" s="930"/>
      <c r="Q19" s="1045">
        <v>2.7698428892062843</v>
      </c>
      <c r="R19" s="930"/>
      <c r="S19" s="1045">
        <v>0</v>
      </c>
      <c r="T19" s="930"/>
      <c r="U19" s="1045">
        <v>14.022648439094063</v>
      </c>
    </row>
    <row r="20" spans="1:21" s="331" customFormat="1" ht="18" customHeight="1" x14ac:dyDescent="0.25">
      <c r="A20" s="330"/>
      <c r="B20" s="931" t="s">
        <v>2</v>
      </c>
      <c r="C20" s="1045">
        <f t="shared" si="0"/>
        <v>100.00000000000001</v>
      </c>
      <c r="D20" s="930"/>
      <c r="E20" s="1045">
        <v>24.737192282102463</v>
      </c>
      <c r="F20" s="930"/>
      <c r="G20" s="1045">
        <v>37.697937458416504</v>
      </c>
      <c r="H20" s="930"/>
      <c r="I20" s="1045">
        <v>21.703260146373918</v>
      </c>
      <c r="J20" s="930"/>
      <c r="K20" s="1045">
        <v>4.8702594810379241</v>
      </c>
      <c r="L20" s="930"/>
      <c r="M20" s="1045">
        <v>4.8702594810379241</v>
      </c>
      <c r="N20" s="930"/>
      <c r="O20" s="1045">
        <v>1.5568862275449102</v>
      </c>
      <c r="P20" s="930"/>
      <c r="Q20" s="1045">
        <v>0.82501663339986686</v>
      </c>
      <c r="R20" s="930"/>
      <c r="S20" s="1045">
        <v>0.1330671989354624</v>
      </c>
      <c r="T20" s="930"/>
      <c r="U20" s="1045">
        <v>3.6061210911510315</v>
      </c>
    </row>
    <row r="21" spans="1:21" s="331" customFormat="1" ht="18" customHeight="1" x14ac:dyDescent="0.25">
      <c r="A21" s="330"/>
      <c r="B21" s="931" t="s">
        <v>35</v>
      </c>
      <c r="C21" s="1045">
        <f t="shared" si="0"/>
        <v>100</v>
      </c>
      <c r="D21" s="930"/>
      <c r="E21" s="1045">
        <v>41.995073891625616</v>
      </c>
      <c r="F21" s="930"/>
      <c r="G21" s="1045">
        <v>25.190083529663738</v>
      </c>
      <c r="H21" s="930"/>
      <c r="I21" s="1045">
        <v>12.706146926536732</v>
      </c>
      <c r="J21" s="930"/>
      <c r="K21" s="1045">
        <v>3.9837224245020351</v>
      </c>
      <c r="L21" s="930"/>
      <c r="M21" s="1045">
        <v>3.333154851145856</v>
      </c>
      <c r="N21" s="930"/>
      <c r="O21" s="1045">
        <v>4.2005782822874274</v>
      </c>
      <c r="P21" s="930"/>
      <c r="Q21" s="1045">
        <v>1.796423216962947</v>
      </c>
      <c r="R21" s="930"/>
      <c r="S21" s="1045">
        <v>0</v>
      </c>
      <c r="T21" s="930"/>
      <c r="U21" s="1045">
        <v>6.7948168772756476</v>
      </c>
    </row>
    <row r="22" spans="1:21" s="331" customFormat="1" ht="18" customHeight="1" x14ac:dyDescent="0.25">
      <c r="A22" s="330"/>
      <c r="B22" s="931" t="s">
        <v>42</v>
      </c>
      <c r="C22" s="1045">
        <f t="shared" si="0"/>
        <v>99.999999999999986</v>
      </c>
      <c r="D22" s="930"/>
      <c r="E22" s="1045">
        <v>25.718678432440221</v>
      </c>
      <c r="F22" s="930"/>
      <c r="G22" s="1045">
        <v>35.870661904838173</v>
      </c>
      <c r="H22" s="930"/>
      <c r="I22" s="1045">
        <v>26.677984016911964</v>
      </c>
      <c r="J22" s="930"/>
      <c r="K22" s="1045">
        <v>2.019506414054868</v>
      </c>
      <c r="L22" s="930"/>
      <c r="M22" s="1045">
        <v>5.4531477714962922</v>
      </c>
      <c r="N22" s="930"/>
      <c r="O22" s="1045">
        <v>0.61498054163129989</v>
      </c>
      <c r="P22" s="930"/>
      <c r="Q22" s="1045">
        <v>0.94008744254576326</v>
      </c>
      <c r="R22" s="930"/>
      <c r="S22" s="1045">
        <v>0</v>
      </c>
      <c r="T22" s="930"/>
      <c r="U22" s="1045">
        <v>2.7049534760814211</v>
      </c>
    </row>
    <row r="23" spans="1:21" s="331" customFormat="1" ht="18" customHeight="1" x14ac:dyDescent="0.25">
      <c r="A23" s="330">
        <v>47094</v>
      </c>
      <c r="B23" s="931" t="s">
        <v>43</v>
      </c>
      <c r="C23" s="1045">
        <f t="shared" si="0"/>
        <v>100.00000000000001</v>
      </c>
      <c r="D23" s="930"/>
      <c r="E23" s="1045">
        <v>38.656609864357328</v>
      </c>
      <c r="F23" s="930"/>
      <c r="G23" s="1045">
        <v>24.555358971971319</v>
      </c>
      <c r="H23" s="930"/>
      <c r="I23" s="1045">
        <v>20.091876959369277</v>
      </c>
      <c r="J23" s="930"/>
      <c r="K23" s="1045">
        <v>4.1655026849179002</v>
      </c>
      <c r="L23" s="930"/>
      <c r="M23" s="1045">
        <v>2.8649470776298225</v>
      </c>
      <c r="N23" s="930"/>
      <c r="O23" s="1045">
        <v>1.9058261166464912</v>
      </c>
      <c r="P23" s="930"/>
      <c r="Q23" s="1045">
        <v>3.3677871930968122</v>
      </c>
      <c r="R23" s="930"/>
      <c r="S23" s="1045">
        <v>6.2079026600862898E-3</v>
      </c>
      <c r="T23" s="930"/>
      <c r="U23" s="1045">
        <v>4.3858832293509638</v>
      </c>
    </row>
    <row r="24" spans="1:21" s="331" customFormat="1" ht="18" customHeight="1" x14ac:dyDescent="0.25">
      <c r="B24" s="931" t="s">
        <v>44</v>
      </c>
      <c r="C24" s="1045">
        <f t="shared" si="0"/>
        <v>99.999999999999986</v>
      </c>
      <c r="D24" s="930"/>
      <c r="E24" s="1045">
        <v>46.593571361634332</v>
      </c>
      <c r="F24" s="930"/>
      <c r="G24" s="1045">
        <v>14.253584481304472</v>
      </c>
      <c r="H24" s="930"/>
      <c r="I24" s="1045">
        <v>15.593665073563864</v>
      </c>
      <c r="J24" s="930"/>
      <c r="K24" s="1045">
        <v>6.0069346827851184</v>
      </c>
      <c r="L24" s="930"/>
      <c r="M24" s="1045">
        <v>2.4365101677443537</v>
      </c>
      <c r="N24" s="930"/>
      <c r="O24" s="1045">
        <v>1.8367538187611283</v>
      </c>
      <c r="P24" s="930"/>
      <c r="Q24" s="1045">
        <v>1.3025958204479431</v>
      </c>
      <c r="R24" s="930"/>
      <c r="S24" s="1045">
        <v>0.1405678942929435</v>
      </c>
      <c r="T24" s="930"/>
      <c r="U24" s="1045">
        <v>11.835816699465843</v>
      </c>
    </row>
    <row r="25" spans="1:21" s="331" customFormat="1" ht="18" customHeight="1" x14ac:dyDescent="0.25">
      <c r="B25" s="931" t="s">
        <v>45</v>
      </c>
      <c r="C25" s="1045">
        <f t="shared" si="0"/>
        <v>100.00000000000001</v>
      </c>
      <c r="D25" s="930"/>
      <c r="E25" s="1045">
        <v>35.802589787441974</v>
      </c>
      <c r="F25" s="930"/>
      <c r="G25" s="1045">
        <v>19.953579281700463</v>
      </c>
      <c r="H25" s="930"/>
      <c r="I25" s="1045">
        <v>11.702907402882971</v>
      </c>
      <c r="J25" s="930"/>
      <c r="K25" s="1045">
        <v>4.5443440019545571</v>
      </c>
      <c r="L25" s="930"/>
      <c r="M25" s="1045">
        <v>3.7136574639628632</v>
      </c>
      <c r="N25" s="930"/>
      <c r="O25" s="1045">
        <v>1.079892499389201</v>
      </c>
      <c r="P25" s="930"/>
      <c r="Q25" s="1045">
        <v>1.5025653554849745</v>
      </c>
      <c r="R25" s="930"/>
      <c r="S25" s="1045">
        <v>18.834595651111655</v>
      </c>
      <c r="T25" s="930"/>
      <c r="U25" s="1045">
        <v>2.8658685560713413</v>
      </c>
    </row>
    <row r="26" spans="1:21" s="331" customFormat="1" ht="18" customHeight="1" x14ac:dyDescent="0.25">
      <c r="B26" s="931" t="s">
        <v>46</v>
      </c>
      <c r="C26" s="1045">
        <f t="shared" si="0"/>
        <v>100</v>
      </c>
      <c r="D26" s="930"/>
      <c r="E26" s="1045">
        <v>23.163841807909606</v>
      </c>
      <c r="F26" s="930"/>
      <c r="G26" s="1045">
        <v>33.010492332526233</v>
      </c>
      <c r="H26" s="930"/>
      <c r="I26" s="1045">
        <v>29.862792574656982</v>
      </c>
      <c r="J26" s="930"/>
      <c r="K26" s="1045">
        <v>5.89184826472962</v>
      </c>
      <c r="L26" s="930"/>
      <c r="M26" s="1045">
        <v>3.5512510088781277</v>
      </c>
      <c r="N26" s="930"/>
      <c r="O26" s="1045">
        <v>0.80710250201775613</v>
      </c>
      <c r="P26" s="930"/>
      <c r="Q26" s="1045">
        <v>0.88781275221953193</v>
      </c>
      <c r="R26" s="930"/>
      <c r="S26" s="1045">
        <v>0</v>
      </c>
      <c r="T26" s="930"/>
      <c r="U26" s="1045">
        <v>2.8248587570621471</v>
      </c>
    </row>
    <row r="27" spans="1:21" s="331" customFormat="1" ht="18" customHeight="1" x14ac:dyDescent="0.25">
      <c r="B27" s="953" t="s">
        <v>1</v>
      </c>
      <c r="C27" s="1046">
        <f t="shared" si="0"/>
        <v>99.999999999999986</v>
      </c>
      <c r="D27" s="930"/>
      <c r="E27" s="1046">
        <v>4.4532409698169229</v>
      </c>
      <c r="F27" s="930"/>
      <c r="G27" s="1046">
        <v>74.814448292924297</v>
      </c>
      <c r="H27" s="930"/>
      <c r="I27" s="1046">
        <v>4.0573973280554183</v>
      </c>
      <c r="J27" s="930"/>
      <c r="K27" s="1046">
        <v>3.5625927758535374</v>
      </c>
      <c r="L27" s="930"/>
      <c r="M27" s="1046">
        <v>10.24245423057892</v>
      </c>
      <c r="N27" s="930"/>
      <c r="O27" s="1046">
        <v>0.19792182088075211</v>
      </c>
      <c r="P27" s="930"/>
      <c r="Q27" s="1046">
        <v>0.5442850074220682</v>
      </c>
      <c r="R27" s="930"/>
      <c r="S27" s="1046">
        <v>4.9480455220188027E-2</v>
      </c>
      <c r="T27" s="930"/>
      <c r="U27" s="1046">
        <v>2.0781791192478973</v>
      </c>
    </row>
    <row r="28" spans="1:21" s="319" customFormat="1" ht="18" customHeight="1" x14ac:dyDescent="0.25">
      <c r="B28" s="1284" t="s">
        <v>0</v>
      </c>
      <c r="C28" s="1299">
        <f>K28+M28+G28+I28+E28+S28+O28+U28+Q28</f>
        <v>100</v>
      </c>
      <c r="D28" s="1277"/>
      <c r="E28" s="1299">
        <v>36.246084641465487</v>
      </c>
      <c r="F28" s="1277"/>
      <c r="G28" s="1299">
        <v>22.858979953880755</v>
      </c>
      <c r="H28" s="1277"/>
      <c r="I28" s="1299">
        <v>20.151346521818844</v>
      </c>
      <c r="J28" s="1277"/>
      <c r="K28" s="1299">
        <v>4.2194201783311858</v>
      </c>
      <c r="L28" s="1277"/>
      <c r="M28" s="1299">
        <v>3.2390634643143956</v>
      </c>
      <c r="N28" s="1277"/>
      <c r="O28" s="1299">
        <v>1.6745985224282585</v>
      </c>
      <c r="P28" s="1277"/>
      <c r="Q28" s="1299">
        <v>1.7533575894044524</v>
      </c>
      <c r="R28" s="1277"/>
      <c r="S28" s="1299">
        <v>1.1737683243943944</v>
      </c>
      <c r="T28" s="1277"/>
      <c r="U28" s="1299">
        <v>8.6833808039622262</v>
      </c>
    </row>
    <row r="29" spans="1:21" s="328" customFormat="1" ht="6.75" customHeight="1" x14ac:dyDescent="0.25">
      <c r="B29" s="1667"/>
      <c r="C29" s="1667"/>
      <c r="D29" s="779"/>
    </row>
    <row r="30" spans="1:21" x14ac:dyDescent="0.35">
      <c r="E30" s="935"/>
    </row>
    <row r="31" spans="1:21" x14ac:dyDescent="0.35">
      <c r="E31" s="935"/>
      <c r="G31" s="935"/>
    </row>
    <row r="32" spans="1:21" x14ac:dyDescent="0.35">
      <c r="B32" s="935"/>
      <c r="G32" s="935"/>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ColWidth="11.453125" defaultRowHeight="14.5" x14ac:dyDescent="0.35"/>
  <cols>
    <col min="1" max="1" width="2" style="666" customWidth="1"/>
    <col min="2" max="2" width="12" style="666" customWidth="1"/>
    <col min="3" max="3" width="9.26953125" style="666" customWidth="1"/>
    <col min="4" max="4" width="9.453125" style="666" bestFit="1" customWidth="1"/>
    <col min="5" max="5" width="10" style="666" bestFit="1" customWidth="1"/>
    <col min="6" max="6" width="7.1796875" style="666" bestFit="1" customWidth="1"/>
    <col min="7" max="7" width="5.54296875" style="666" customWidth="1"/>
    <col min="8" max="8" width="11.453125" style="666"/>
    <col min="9" max="12" width="10.453125" style="666" customWidth="1"/>
    <col min="13" max="13" width="4.81640625" style="666" customWidth="1"/>
    <col min="14" max="14" width="11.453125" style="666"/>
    <col min="15" max="15" width="8.81640625" style="666" bestFit="1" customWidth="1"/>
    <col min="16" max="16" width="9.453125" style="666" bestFit="1" customWidth="1"/>
    <col min="17" max="17" width="10" style="666" bestFit="1" customWidth="1"/>
    <col min="18" max="18" width="8.7265625" style="666" customWidth="1"/>
    <col min="19" max="19" width="5.26953125" style="666" customWidth="1"/>
    <col min="20" max="16384" width="11.453125" style="666"/>
  </cols>
  <sheetData>
    <row r="1" spans="2:18" s="1047" customFormat="1" x14ac:dyDescent="0.35">
      <c r="B1" s="1047" t="s">
        <v>79</v>
      </c>
      <c r="C1" s="1047" t="s">
        <v>80</v>
      </c>
      <c r="J1" s="1047" t="s">
        <v>79</v>
      </c>
      <c r="K1" s="1047" t="s">
        <v>67</v>
      </c>
      <c r="R1" s="1047" t="s">
        <v>81</v>
      </c>
    </row>
    <row r="2" spans="2:18" s="613" customFormat="1" ht="15" customHeight="1" x14ac:dyDescent="0.25"/>
    <row r="3" spans="2:18" s="619" customFormat="1" ht="38.25" customHeight="1" x14ac:dyDescent="0.35">
      <c r="B3" s="1542"/>
      <c r="C3" s="1542"/>
      <c r="D3" s="1542"/>
    </row>
    <row r="4" spans="2:18" s="621" customFormat="1" ht="23.25" customHeight="1" x14ac:dyDescent="0.25">
      <c r="B4" s="1544" t="s">
        <v>328</v>
      </c>
      <c r="C4" s="1544"/>
      <c r="D4" s="1544"/>
      <c r="E4" s="1544"/>
      <c r="F4" s="1544"/>
      <c r="G4" s="1544"/>
      <c r="H4" s="1544"/>
      <c r="I4" s="1544"/>
      <c r="J4" s="1544"/>
      <c r="K4" s="1544"/>
      <c r="L4" s="1544"/>
      <c r="M4" s="1544"/>
      <c r="N4" s="1544"/>
      <c r="O4" s="1544"/>
      <c r="P4" s="1544"/>
      <c r="Q4" s="1544"/>
      <c r="R4" s="1544"/>
    </row>
    <row r="5" spans="2:18" s="621" customFormat="1" ht="15.75" customHeight="1" x14ac:dyDescent="0.25">
      <c r="B5" s="1699" t="str">
        <f>porsaad!$B$6</f>
        <v>Situación a 28 de febrero de 2026</v>
      </c>
      <c r="C5" s="1699"/>
      <c r="D5" s="1699"/>
      <c r="E5" s="1699"/>
      <c r="F5" s="1699"/>
      <c r="G5" s="1699"/>
      <c r="H5" s="1699"/>
      <c r="I5" s="1699"/>
      <c r="J5" s="1699"/>
      <c r="K5" s="1699"/>
      <c r="L5" s="1699"/>
      <c r="M5" s="1699"/>
      <c r="N5" s="1699"/>
      <c r="O5" s="1699"/>
      <c r="P5" s="1699"/>
      <c r="Q5" s="1699"/>
      <c r="R5" s="1699"/>
    </row>
    <row r="7" spans="2:18" ht="16.5" customHeight="1" x14ac:dyDescent="0.35">
      <c r="B7" s="1708" t="s">
        <v>82</v>
      </c>
      <c r="C7" s="1709"/>
      <c r="D7" s="1709"/>
      <c r="E7" s="1709"/>
      <c r="F7" s="1710"/>
      <c r="G7" s="1048"/>
      <c r="H7" s="1708" t="s">
        <v>83</v>
      </c>
      <c r="I7" s="1709"/>
      <c r="J7" s="1709"/>
      <c r="K7" s="1709"/>
      <c r="L7" s="1710"/>
      <c r="M7" s="1048"/>
      <c r="N7" s="1708" t="s">
        <v>84</v>
      </c>
      <c r="O7" s="1709"/>
      <c r="P7" s="1709"/>
      <c r="Q7" s="1709"/>
      <c r="R7" s="1710"/>
    </row>
    <row r="8" spans="2:18" ht="16.5" customHeight="1" x14ac:dyDescent="0.35">
      <c r="B8" s="1063" t="s">
        <v>85</v>
      </c>
      <c r="C8" s="1064" t="s">
        <v>48</v>
      </c>
      <c r="D8" s="1064" t="s">
        <v>33</v>
      </c>
      <c r="E8" s="1062" t="s">
        <v>32</v>
      </c>
      <c r="F8" s="1065" t="s">
        <v>0</v>
      </c>
      <c r="G8" s="1048"/>
      <c r="H8" s="1063" t="s">
        <v>85</v>
      </c>
      <c r="I8" s="1064" t="s">
        <v>48</v>
      </c>
      <c r="J8" s="1064" t="s">
        <v>33</v>
      </c>
      <c r="K8" s="1062" t="s">
        <v>32</v>
      </c>
      <c r="L8" s="1065" t="s">
        <v>0</v>
      </c>
      <c r="M8" s="1048"/>
      <c r="N8" s="1063" t="s">
        <v>85</v>
      </c>
      <c r="O8" s="1064" t="s">
        <v>48</v>
      </c>
      <c r="P8" s="1064" t="s">
        <v>33</v>
      </c>
      <c r="Q8" s="1062" t="s">
        <v>32</v>
      </c>
      <c r="R8" s="1065" t="s">
        <v>0</v>
      </c>
    </row>
    <row r="9" spans="2:18" ht="16.5" customHeight="1" x14ac:dyDescent="0.35">
      <c r="B9" s="1049" t="s">
        <v>86</v>
      </c>
      <c r="C9" s="1050">
        <v>2.476190476190476E-3</v>
      </c>
      <c r="D9" s="1050">
        <v>1.7786428619370428E-3</v>
      </c>
      <c r="E9" s="1050">
        <v>1.2371862849063274E-3</v>
      </c>
      <c r="F9" s="1051">
        <v>1.983354977589352E-3</v>
      </c>
      <c r="G9" s="1052"/>
      <c r="H9" s="1049" t="s">
        <v>86</v>
      </c>
      <c r="I9" s="1050">
        <v>4.6998002584890141E-4</v>
      </c>
      <c r="J9" s="1050">
        <v>9.1528991808155239E-5</v>
      </c>
      <c r="K9" s="1050">
        <v>0</v>
      </c>
      <c r="L9" s="1051">
        <v>2.5789443521118691E-4</v>
      </c>
      <c r="M9" s="113"/>
      <c r="N9" s="1049" t="s">
        <v>86</v>
      </c>
      <c r="O9" s="1050">
        <v>2.1465541775803269E-3</v>
      </c>
      <c r="P9" s="1050">
        <v>1.562774363476734E-3</v>
      </c>
      <c r="Q9" s="1050">
        <v>1.0404161664665866E-3</v>
      </c>
      <c r="R9" s="1051">
        <v>1.7245674621583079E-3</v>
      </c>
    </row>
    <row r="10" spans="2:18" ht="16.5" customHeight="1" x14ac:dyDescent="0.35">
      <c r="B10" s="1053" t="s">
        <v>87</v>
      </c>
      <c r="C10" s="1054">
        <v>0.2354112554112554</v>
      </c>
      <c r="D10" s="1054">
        <v>1.7222632391435667E-2</v>
      </c>
      <c r="E10" s="1054">
        <v>5.6149223699594854E-3</v>
      </c>
      <c r="F10" s="1055">
        <v>0.11057267164231899</v>
      </c>
      <c r="G10" s="1052"/>
      <c r="H10" s="1053" t="s">
        <v>87</v>
      </c>
      <c r="I10" s="1054">
        <v>1.6831159675713782E-2</v>
      </c>
      <c r="J10" s="1054">
        <v>1.0068189098897077E-3</v>
      </c>
      <c r="K10" s="1054">
        <v>7.1937270699949638E-5</v>
      </c>
      <c r="L10" s="1055">
        <v>8.5391712992148542E-3</v>
      </c>
      <c r="M10" s="113"/>
      <c r="N10" s="1053" t="s">
        <v>87</v>
      </c>
      <c r="O10" s="1054">
        <v>0.19949929814913969</v>
      </c>
      <c r="P10" s="1054">
        <v>1.5147790459467368E-2</v>
      </c>
      <c r="Q10" s="1054">
        <v>4.7333219001886471E-3</v>
      </c>
      <c r="R10" s="1055">
        <v>9.5270003264436548E-2</v>
      </c>
    </row>
    <row r="11" spans="2:18" ht="16.5" customHeight="1" x14ac:dyDescent="0.35">
      <c r="B11" s="1056" t="s">
        <v>88</v>
      </c>
      <c r="C11" s="1057">
        <v>3.9659451659451658E-2</v>
      </c>
      <c r="D11" s="1057">
        <v>4.6003087455533928E-2</v>
      </c>
      <c r="E11" s="1057">
        <v>1.5906680805938492E-2</v>
      </c>
      <c r="F11" s="1058">
        <v>3.7633213237189045E-2</v>
      </c>
      <c r="G11" s="1052"/>
      <c r="H11" s="1056" t="s">
        <v>88</v>
      </c>
      <c r="I11" s="1057">
        <v>4.5000587475032314E-2</v>
      </c>
      <c r="J11" s="1057">
        <v>1.555992860738639E-3</v>
      </c>
      <c r="K11" s="1057">
        <v>2.8774908279979855E-4</v>
      </c>
      <c r="L11" s="1058">
        <v>2.2494125737864634E-2</v>
      </c>
      <c r="M11" s="113"/>
      <c r="N11" s="1056" t="s">
        <v>88</v>
      </c>
      <c r="O11" s="1057">
        <v>4.0533696076870761E-2</v>
      </c>
      <c r="P11" s="1057">
        <v>4.0316066725197539E-2</v>
      </c>
      <c r="Q11" s="1057">
        <v>1.3422511861887611E-2</v>
      </c>
      <c r="R11" s="1058">
        <v>3.5361149768912255E-2</v>
      </c>
    </row>
    <row r="12" spans="2:18" ht="16.5" customHeight="1" x14ac:dyDescent="0.35">
      <c r="B12" s="1053" t="s">
        <v>89</v>
      </c>
      <c r="C12" s="1054">
        <v>0.52533910533910533</v>
      </c>
      <c r="D12" s="1054">
        <v>2.6619236190348346E-2</v>
      </c>
      <c r="E12" s="1054">
        <v>3.3879870571280966E-2</v>
      </c>
      <c r="F12" s="1055">
        <v>0.24627205061218715</v>
      </c>
      <c r="G12" s="1052"/>
      <c r="H12" s="1053" t="s">
        <v>89</v>
      </c>
      <c r="I12" s="1054">
        <v>0.5972271178474915</v>
      </c>
      <c r="J12" s="1054">
        <v>2.787057800558327E-2</v>
      </c>
      <c r="K12" s="1054">
        <v>1.3452269620890583E-2</v>
      </c>
      <c r="L12" s="1055">
        <v>0.30271075706344203</v>
      </c>
      <c r="M12" s="113"/>
      <c r="N12" s="1053" t="s">
        <v>89</v>
      </c>
      <c r="O12" s="1054">
        <v>0.5371064449686217</v>
      </c>
      <c r="P12" s="1054">
        <v>2.6777875329236173E-2</v>
      </c>
      <c r="Q12" s="1054">
        <v>3.0629394614988852E-2</v>
      </c>
      <c r="R12" s="1055">
        <v>0.25471410408398193</v>
      </c>
    </row>
    <row r="13" spans="2:18" ht="16.5" customHeight="1" x14ac:dyDescent="0.35">
      <c r="B13" s="1056" t="s">
        <v>90</v>
      </c>
      <c r="C13" s="1057">
        <v>0.14681673881673882</v>
      </c>
      <c r="D13" s="1057">
        <v>0.11845090274515069</v>
      </c>
      <c r="E13" s="1057">
        <v>0.1657285803627267</v>
      </c>
      <c r="F13" s="1058">
        <v>0.13965345609079471</v>
      </c>
      <c r="G13" s="1052"/>
      <c r="H13" s="1056" t="s">
        <v>90</v>
      </c>
      <c r="I13" s="1057">
        <v>0.11438138879097638</v>
      </c>
      <c r="J13" s="1057">
        <v>3.3133495034552193E-2</v>
      </c>
      <c r="K13" s="1057">
        <v>6.834040716495216E-3</v>
      </c>
      <c r="L13" s="1058">
        <v>6.7525359619462433E-2</v>
      </c>
      <c r="M13" s="113"/>
      <c r="N13" s="1056" t="s">
        <v>90</v>
      </c>
      <c r="O13" s="1057">
        <v>0.14147962703018199</v>
      </c>
      <c r="P13" s="1057">
        <v>0.10753292361720808</v>
      </c>
      <c r="Q13" s="1057">
        <v>0.14045618247298919</v>
      </c>
      <c r="R13" s="1058">
        <v>0.12883141762452108</v>
      </c>
    </row>
    <row r="14" spans="2:18" ht="16.5" customHeight="1" x14ac:dyDescent="0.35">
      <c r="B14" s="1053" t="s">
        <v>91</v>
      </c>
      <c r="C14" s="1054">
        <v>4.7924963924963926E-2</v>
      </c>
      <c r="D14" s="1054">
        <v>0.44861400093966036</v>
      </c>
      <c r="E14" s="1054">
        <v>3.1038420752100497E-2</v>
      </c>
      <c r="F14" s="1055">
        <v>0.19561943839472049</v>
      </c>
      <c r="G14" s="1052"/>
      <c r="H14" s="1053" t="s">
        <v>91</v>
      </c>
      <c r="I14" s="1054">
        <v>0.19824344965338972</v>
      </c>
      <c r="J14" s="1054">
        <v>0.50903848794105533</v>
      </c>
      <c r="K14" s="1054">
        <v>1.5754262283288974E-2</v>
      </c>
      <c r="L14" s="1055">
        <v>0.25919823485586568</v>
      </c>
      <c r="M14" s="113"/>
      <c r="N14" s="1053" t="s">
        <v>91</v>
      </c>
      <c r="O14" s="1054">
        <v>7.2606592091997935E-2</v>
      </c>
      <c r="P14" s="1054">
        <v>0.45631840796019901</v>
      </c>
      <c r="Q14" s="1054">
        <v>2.8605728005487909E-2</v>
      </c>
      <c r="R14" s="1055">
        <v>0.20513547411645447</v>
      </c>
    </row>
    <row r="15" spans="2:18" ht="16.5" customHeight="1" x14ac:dyDescent="0.35">
      <c r="B15" s="1056" t="s">
        <v>92</v>
      </c>
      <c r="C15" s="1057">
        <v>5.0793650793650791E-4</v>
      </c>
      <c r="D15" s="1057">
        <v>0.169501308812672</v>
      </c>
      <c r="E15" s="1057">
        <v>5.330777388041439E-2</v>
      </c>
      <c r="F15" s="1058">
        <v>7.3934925744200269E-2</v>
      </c>
      <c r="G15" s="1052"/>
      <c r="H15" s="1056" t="s">
        <v>92</v>
      </c>
      <c r="I15" s="1057">
        <v>5.8747503231112676E-5</v>
      </c>
      <c r="J15" s="1057">
        <v>8.1369273717450008E-2</v>
      </c>
      <c r="K15" s="1057">
        <v>1.2876771455290986E-2</v>
      </c>
      <c r="L15" s="1058">
        <v>2.8067511032150841E-2</v>
      </c>
      <c r="M15" s="113"/>
      <c r="N15" s="1056" t="s">
        <v>92</v>
      </c>
      <c r="O15" s="1057">
        <v>4.341345527690549E-4</v>
      </c>
      <c r="P15" s="1057">
        <v>0.15822066139888791</v>
      </c>
      <c r="Q15" s="1057">
        <v>4.6875893214428629E-2</v>
      </c>
      <c r="R15" s="1058">
        <v>6.7054103740357029E-2</v>
      </c>
    </row>
    <row r="16" spans="2:18" ht="16.5" customHeight="1" x14ac:dyDescent="0.35">
      <c r="B16" s="1053" t="s">
        <v>93</v>
      </c>
      <c r="C16" s="1054">
        <v>1.0966810966810967E-3</v>
      </c>
      <c r="D16" s="1054">
        <v>0.16911873280085912</v>
      </c>
      <c r="E16" s="1054">
        <v>8.4822035511325014E-2</v>
      </c>
      <c r="F16" s="1055">
        <v>7.9905203211771775E-2</v>
      </c>
      <c r="G16" s="1052"/>
      <c r="H16" s="1053" t="s">
        <v>93</v>
      </c>
      <c r="I16" s="1054">
        <v>1.6214310891787098E-2</v>
      </c>
      <c r="J16" s="1054">
        <v>0.31531737677909477</v>
      </c>
      <c r="K16" s="1054">
        <v>0.16876483706208187</v>
      </c>
      <c r="L16" s="1055">
        <v>0.14023726288039429</v>
      </c>
      <c r="M16" s="113"/>
      <c r="N16" s="1053" t="s">
        <v>93</v>
      </c>
      <c r="O16" s="1054">
        <v>3.5791982017182081E-3</v>
      </c>
      <c r="P16" s="1054">
        <v>0.18780801872988001</v>
      </c>
      <c r="Q16" s="1054">
        <v>9.8153547133138966E-2</v>
      </c>
      <c r="R16" s="1055">
        <v>8.8943009810490872E-2</v>
      </c>
    </row>
    <row r="17" spans="2:18" ht="16.5" customHeight="1" x14ac:dyDescent="0.35">
      <c r="B17" s="1056" t="s">
        <v>94</v>
      </c>
      <c r="C17" s="1057">
        <v>1.7316017316017316E-4</v>
      </c>
      <c r="D17" s="1057">
        <v>3.3559299281830994E-4</v>
      </c>
      <c r="E17" s="1057">
        <v>0.23098675802811539</v>
      </c>
      <c r="F17" s="1058">
        <v>4.3128496136879288E-2</v>
      </c>
      <c r="G17" s="1052"/>
      <c r="H17" s="1056" t="s">
        <v>94</v>
      </c>
      <c r="I17" s="1057">
        <v>2.0561626130889438E-4</v>
      </c>
      <c r="J17" s="1057">
        <v>3.2035147132854333E-4</v>
      </c>
      <c r="K17" s="1057">
        <v>0.29724480253219193</v>
      </c>
      <c r="L17" s="1058">
        <v>5.9401684910310046E-2</v>
      </c>
      <c r="M17" s="113"/>
      <c r="N17" s="1056" t="s">
        <v>94</v>
      </c>
      <c r="O17" s="1057">
        <v>1.7847753836061145E-4</v>
      </c>
      <c r="P17" s="1057">
        <v>3.3362598770851626E-4</v>
      </c>
      <c r="Q17" s="1057">
        <v>0.24149088206711256</v>
      </c>
      <c r="R17" s="1058">
        <v>4.5564661615380649E-2</v>
      </c>
    </row>
    <row r="18" spans="2:18" ht="16.5" customHeight="1" x14ac:dyDescent="0.35">
      <c r="B18" s="1059" t="s">
        <v>95</v>
      </c>
      <c r="C18" s="1060">
        <v>5.9451659451659449E-4</v>
      </c>
      <c r="D18" s="1060">
        <v>2.3558628095845359E-3</v>
      </c>
      <c r="E18" s="1060">
        <v>0.37747777143323274</v>
      </c>
      <c r="F18" s="1061">
        <v>7.1297189952348947E-2</v>
      </c>
      <c r="G18" s="1052"/>
      <c r="H18" s="1059" t="s">
        <v>95</v>
      </c>
      <c r="I18" s="1060">
        <v>1.1367641875220304E-2</v>
      </c>
      <c r="J18" s="1060">
        <v>3.0296096288499382E-2</v>
      </c>
      <c r="K18" s="1060">
        <v>0.48471332997626071</v>
      </c>
      <c r="L18" s="1061">
        <v>0.11156799816608402</v>
      </c>
      <c r="M18" s="113"/>
      <c r="N18" s="1059" t="s">
        <v>95</v>
      </c>
      <c r="O18" s="1060">
        <v>2.4359772127596968E-3</v>
      </c>
      <c r="P18" s="1060">
        <v>5.9818554287386595E-3</v>
      </c>
      <c r="Q18" s="1060">
        <v>0.39459212256331105</v>
      </c>
      <c r="R18" s="1061">
        <v>7.7401508513306877E-2</v>
      </c>
    </row>
    <row r="19" spans="2:18" ht="16.5" customHeight="1" x14ac:dyDescent="0.35">
      <c r="B19" s="1300" t="s">
        <v>0</v>
      </c>
      <c r="C19" s="1301">
        <f>SUM(C9:C18)</f>
        <v>1</v>
      </c>
      <c r="D19" s="1301">
        <f>SUM(D9:D18)</f>
        <v>1</v>
      </c>
      <c r="E19" s="1301">
        <f>SUM(E9:E18)</f>
        <v>1</v>
      </c>
      <c r="F19" s="1302">
        <f>SUM(F9:F18)</f>
        <v>1</v>
      </c>
      <c r="G19" s="113"/>
      <c r="H19" s="1300" t="s">
        <v>0</v>
      </c>
      <c r="I19" s="1301">
        <f>SUM(I9:I18)</f>
        <v>0.99999999999999989</v>
      </c>
      <c r="J19" s="1301">
        <f>SUM(J9:J18)</f>
        <v>1</v>
      </c>
      <c r="K19" s="1301">
        <f>SUM(K9:K18)</f>
        <v>1</v>
      </c>
      <c r="L19" s="1302">
        <f>SUM(L9:L18)</f>
        <v>1</v>
      </c>
      <c r="M19" s="113"/>
      <c r="N19" s="1300" t="s">
        <v>0</v>
      </c>
      <c r="O19" s="1301">
        <f>SUM(O9:O18)</f>
        <v>1.0000000000000002</v>
      </c>
      <c r="P19" s="1301">
        <f>SUM(P9:P18)</f>
        <v>0.99999999999999989</v>
      </c>
      <c r="Q19" s="1301">
        <f>SUM(Q9:Q18)</f>
        <v>1</v>
      </c>
      <c r="R19" s="1302">
        <f>SUM(R9:R18)</f>
        <v>1</v>
      </c>
    </row>
  </sheetData>
  <mergeCells count="6">
    <mergeCell ref="B3:D3"/>
    <mergeCell ref="B4:R4"/>
    <mergeCell ref="B5:R5"/>
    <mergeCell ref="B7:F7"/>
    <mergeCell ref="H7:L7"/>
    <mergeCell ref="N7:R7"/>
  </mergeCells>
  <conditionalFormatting sqref="C9:C18">
    <cfRule type="colorScale" priority="7">
      <colorScale>
        <cfvo type="min"/>
        <cfvo type="max"/>
        <color rgb="FFFCFCFF"/>
        <color theme="4"/>
      </colorScale>
    </cfRule>
  </conditionalFormatting>
  <conditionalFormatting sqref="D9:D18">
    <cfRule type="colorScale" priority="8">
      <colorScale>
        <cfvo type="min"/>
        <cfvo type="max"/>
        <color rgb="FFFCFCFF"/>
        <color theme="4"/>
      </colorScale>
    </cfRule>
  </conditionalFormatting>
  <conditionalFormatting sqref="E9:E18">
    <cfRule type="colorScale" priority="9">
      <colorScale>
        <cfvo type="min"/>
        <cfvo type="max"/>
        <color rgb="FFFCFCFF"/>
        <color theme="4"/>
      </colorScale>
    </cfRule>
  </conditionalFormatting>
  <conditionalFormatting sqref="I9:I18">
    <cfRule type="colorScale" priority="4">
      <colorScale>
        <cfvo type="min"/>
        <cfvo type="max"/>
        <color rgb="FFFCFCFF"/>
        <color theme="4"/>
      </colorScale>
    </cfRule>
  </conditionalFormatting>
  <conditionalFormatting sqref="J9:J18">
    <cfRule type="colorScale" priority="5">
      <colorScale>
        <cfvo type="min"/>
        <cfvo type="max"/>
        <color rgb="FFFCFCFF"/>
        <color theme="4"/>
      </colorScale>
    </cfRule>
  </conditionalFormatting>
  <conditionalFormatting sqref="K9:K18">
    <cfRule type="colorScale" priority="6">
      <colorScale>
        <cfvo type="min"/>
        <cfvo type="max"/>
        <color rgb="FFFCFCFF"/>
        <color theme="4"/>
      </colorScale>
    </cfRule>
  </conditionalFormatting>
  <conditionalFormatting sqref="O9:O18">
    <cfRule type="colorScale" priority="1">
      <colorScale>
        <cfvo type="min"/>
        <cfvo type="max"/>
        <color rgb="FFFCFCFF"/>
        <color theme="4"/>
      </colorScale>
    </cfRule>
  </conditionalFormatting>
  <conditionalFormatting sqref="P9:P18">
    <cfRule type="colorScale" priority="2">
      <colorScale>
        <cfvo type="min"/>
        <cfvo type="max"/>
        <color rgb="FFFCFCFF"/>
        <color theme="4"/>
      </colorScale>
    </cfRule>
  </conditionalFormatting>
  <conditionalFormatting sqref="Q9:Q18">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90"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56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0" t="s">
        <v>449</v>
      </c>
      <c r="C6" s="1560"/>
      <c r="D6" s="1560"/>
      <c r="E6" s="1560"/>
      <c r="F6" s="1560"/>
      <c r="G6" s="1560"/>
      <c r="H6" s="1560"/>
      <c r="I6" s="1560"/>
      <c r="J6" s="1016"/>
      <c r="K6" s="1016"/>
      <c r="L6" s="1016"/>
      <c r="M6" s="1067"/>
      <c r="N6" s="1067"/>
      <c r="O6" s="1067"/>
      <c r="P6" s="1067"/>
      <c r="Q6" s="1067"/>
      <c r="R6" s="1067"/>
    </row>
    <row r="7" spans="1:18" s="621" customFormat="1" ht="15.75" customHeight="1" x14ac:dyDescent="0.25">
      <c r="A7" s="1015"/>
      <c r="B7" s="1699" t="str">
        <f>porsaad!$B$6</f>
        <v>Situación a 28 de febrero de 2026</v>
      </c>
      <c r="C7" s="1699"/>
      <c r="D7" s="1699"/>
      <c r="E7" s="1699"/>
      <c r="F7" s="1699"/>
      <c r="G7" s="1699"/>
      <c r="H7" s="1699"/>
      <c r="I7" s="169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2" t="s">
        <v>12</v>
      </c>
      <c r="C9" s="1714" t="s">
        <v>48</v>
      </c>
      <c r="D9" s="1714"/>
      <c r="E9" s="1715" t="s">
        <v>33</v>
      </c>
      <c r="F9" s="1716"/>
      <c r="G9" s="1717" t="s">
        <v>32</v>
      </c>
      <c r="H9" s="1718"/>
      <c r="I9" s="1070"/>
      <c r="J9" s="1070"/>
      <c r="K9" s="1070"/>
      <c r="L9" s="1070"/>
      <c r="M9" s="1070"/>
      <c r="N9" s="1070"/>
      <c r="O9" s="1070"/>
    </row>
    <row r="10" spans="1:18" ht="46.5" customHeight="1" x14ac:dyDescent="0.35">
      <c r="B10" s="1713"/>
      <c r="C10" s="1066" t="s">
        <v>131</v>
      </c>
      <c r="D10" s="860" t="s">
        <v>481</v>
      </c>
      <c r="E10" s="1066" t="s">
        <v>131</v>
      </c>
      <c r="F10" s="818" t="s">
        <v>481</v>
      </c>
      <c r="G10" s="818" t="s">
        <v>131</v>
      </c>
      <c r="H10" s="819" t="s">
        <v>481</v>
      </c>
      <c r="I10" s="1070"/>
      <c r="J10" s="1070"/>
      <c r="K10" s="1070"/>
      <c r="L10" s="1070"/>
      <c r="M10" s="1070"/>
      <c r="N10" s="1070"/>
      <c r="O10" s="1070"/>
    </row>
    <row r="11" spans="1:18" ht="15" customHeight="1" x14ac:dyDescent="0.35">
      <c r="B11" s="1071" t="s">
        <v>8</v>
      </c>
      <c r="C11" s="1072">
        <v>16.074745733494225</v>
      </c>
      <c r="D11" s="1073">
        <v>0.31773835595509126</v>
      </c>
      <c r="E11" s="1072">
        <v>46.533555122175059</v>
      </c>
      <c r="F11" s="1073">
        <v>0.24414860922582213</v>
      </c>
      <c r="G11" s="1072">
        <v>70.106040225467595</v>
      </c>
      <c r="H11" s="1073">
        <v>0.302047341490504</v>
      </c>
      <c r="I11" s="1070"/>
      <c r="J11" s="1070"/>
      <c r="K11" s="1070"/>
      <c r="L11" s="1070"/>
      <c r="M11" s="1070"/>
      <c r="N11" s="1070"/>
      <c r="O11" s="1070"/>
    </row>
    <row r="12" spans="1:18" ht="15" customHeight="1" x14ac:dyDescent="0.35">
      <c r="B12" s="1074" t="s">
        <v>7</v>
      </c>
      <c r="C12" s="1075">
        <v>10.614098634717191</v>
      </c>
      <c r="D12" s="1076">
        <v>0.28557965170007549</v>
      </c>
      <c r="E12" s="1075">
        <v>22.335974643423139</v>
      </c>
      <c r="F12" s="1076">
        <v>0.23392651081486432</v>
      </c>
      <c r="G12" s="1075">
        <v>47.184281842818429</v>
      </c>
      <c r="H12" s="1076">
        <v>0.14419623723820071</v>
      </c>
      <c r="I12" s="1070"/>
      <c r="J12" s="1070"/>
      <c r="K12" s="1070"/>
      <c r="L12" s="1070"/>
      <c r="M12" s="1070"/>
      <c r="N12" s="1070"/>
      <c r="O12" s="1070"/>
    </row>
    <row r="13" spans="1:18" ht="15" customHeight="1" x14ac:dyDescent="0.35">
      <c r="B13" s="1074" t="s">
        <v>37</v>
      </c>
      <c r="C13" s="1075">
        <v>23.328899171004434</v>
      </c>
      <c r="D13" s="1076">
        <v>0.23691074980096549</v>
      </c>
      <c r="E13" s="1075">
        <v>44.805970149253731</v>
      </c>
      <c r="F13" s="1076">
        <v>0.16091934668047883</v>
      </c>
      <c r="G13" s="1075">
        <v>71.571428571428569</v>
      </c>
      <c r="H13" s="1076">
        <v>0.12599634140704685</v>
      </c>
      <c r="I13" s="1070"/>
      <c r="J13" s="1070"/>
      <c r="K13" s="1070"/>
      <c r="L13" s="1070"/>
      <c r="M13" s="1070"/>
      <c r="N13" s="1070"/>
      <c r="O13" s="1070"/>
    </row>
    <row r="14" spans="1:18" ht="15" customHeight="1" x14ac:dyDescent="0.35">
      <c r="B14" s="1074" t="s">
        <v>38</v>
      </c>
      <c r="C14" s="1075">
        <v>23.790243902439023</v>
      </c>
      <c r="D14" s="1076">
        <v>0.32599120645258417</v>
      </c>
      <c r="E14" s="1075">
        <v>31.261603375527425</v>
      </c>
      <c r="F14" s="1076">
        <v>0.46027310155355244</v>
      </c>
      <c r="G14" s="1075">
        <v>35.755718954248366</v>
      </c>
      <c r="H14" s="1076">
        <v>0.65016593267702016</v>
      </c>
      <c r="I14" s="1070"/>
      <c r="J14" s="1070"/>
      <c r="K14" s="1070"/>
      <c r="L14" s="1070"/>
      <c r="M14" s="1070"/>
      <c r="N14" s="1070"/>
      <c r="O14" s="1070"/>
    </row>
    <row r="15" spans="1:18" ht="15" customHeight="1" x14ac:dyDescent="0.35">
      <c r="B15" s="1074" t="s">
        <v>6</v>
      </c>
      <c r="C15" s="1075">
        <v>28.805483405483404</v>
      </c>
      <c r="D15" s="1076">
        <v>0.40324442022026424</v>
      </c>
      <c r="E15" s="1075">
        <v>53.888530287984111</v>
      </c>
      <c r="F15" s="1076">
        <v>0.25681115898602824</v>
      </c>
      <c r="G15" s="1075">
        <v>77.018534299105241</v>
      </c>
      <c r="H15" s="1076">
        <v>0.26044887695888191</v>
      </c>
      <c r="I15" s="1070"/>
      <c r="J15" s="1070"/>
      <c r="K15" s="1070"/>
      <c r="L15" s="1070"/>
      <c r="M15" s="1070"/>
      <c r="N15" s="1070"/>
      <c r="O15" s="1070"/>
    </row>
    <row r="16" spans="1:18" ht="15" customHeight="1" x14ac:dyDescent="0.35">
      <c r="B16" s="1074" t="s">
        <v>5</v>
      </c>
      <c r="C16" s="1075">
        <v>22.493026315789475</v>
      </c>
      <c r="D16" s="1076">
        <v>0.48347787778788526</v>
      </c>
      <c r="E16" s="1075">
        <v>37.275136718750005</v>
      </c>
      <c r="F16" s="1076">
        <v>0.38771497887050826</v>
      </c>
      <c r="G16" s="1075">
        <v>45.198257575757573</v>
      </c>
      <c r="H16" s="1076">
        <v>0.52140025545672575</v>
      </c>
      <c r="I16" s="1070"/>
      <c r="J16" s="1070"/>
      <c r="K16" s="1070"/>
      <c r="L16" s="1070"/>
      <c r="M16" s="1070"/>
      <c r="N16" s="1070"/>
      <c r="O16" s="1070"/>
    </row>
    <row r="17" spans="1:15" ht="15" customHeight="1" x14ac:dyDescent="0.35">
      <c r="B17" s="1074" t="s">
        <v>4</v>
      </c>
      <c r="C17" s="1075">
        <v>22.474766688462225</v>
      </c>
      <c r="D17" s="1076">
        <v>0.20403170892779704</v>
      </c>
      <c r="E17" s="1075">
        <v>45.443729903536976</v>
      </c>
      <c r="F17" s="1076">
        <v>0.15807415310854023</v>
      </c>
      <c r="G17" s="1075">
        <v>72.951241333035114</v>
      </c>
      <c r="H17" s="1076">
        <v>0.12274586344606256</v>
      </c>
      <c r="I17" s="1070"/>
      <c r="J17" s="1070"/>
      <c r="K17" s="1070"/>
      <c r="L17" s="1070"/>
      <c r="M17" s="1070"/>
      <c r="N17" s="1070"/>
      <c r="O17" s="1070"/>
    </row>
    <row r="18" spans="1:15" ht="15" customHeight="1" x14ac:dyDescent="0.35">
      <c r="B18" s="1074" t="s">
        <v>40</v>
      </c>
      <c r="C18" s="1075">
        <v>19.046291100886545</v>
      </c>
      <c r="D18" s="1076">
        <v>0.42964727817632076</v>
      </c>
      <c r="E18" s="1075">
        <v>29.296242171189981</v>
      </c>
      <c r="F18" s="1076">
        <v>0.56419737109079982</v>
      </c>
      <c r="G18" s="1075">
        <v>38.306368330464714</v>
      </c>
      <c r="H18" s="1076">
        <v>0.61080783688677609</v>
      </c>
      <c r="I18" s="1070"/>
      <c r="J18" s="1070"/>
      <c r="K18" s="1070"/>
      <c r="L18" s="1070"/>
      <c r="M18" s="1070"/>
      <c r="N18" s="1070"/>
      <c r="O18" s="1070"/>
    </row>
    <row r="19" spans="1:15" ht="15" customHeight="1" x14ac:dyDescent="0.35">
      <c r="B19" s="1074" t="s">
        <v>41</v>
      </c>
      <c r="C19" s="1075">
        <v>19.977153736316041</v>
      </c>
      <c r="D19" s="1076">
        <v>0.32287950124865944</v>
      </c>
      <c r="E19" s="1075">
        <v>28.201327923275546</v>
      </c>
      <c r="F19" s="1076">
        <v>0.52575019488221453</v>
      </c>
      <c r="G19" s="1075">
        <v>35.939724995291016</v>
      </c>
      <c r="H19" s="1076">
        <v>0.623461908465482</v>
      </c>
      <c r="I19" s="1070"/>
      <c r="J19" s="1070"/>
      <c r="K19" s="1070"/>
      <c r="L19" s="1070"/>
      <c r="M19" s="1070"/>
      <c r="N19" s="1070"/>
      <c r="O19" s="1070"/>
    </row>
    <row r="20" spans="1:15" ht="15" customHeight="1" x14ac:dyDescent="0.35">
      <c r="B20" s="1074" t="s">
        <v>3</v>
      </c>
      <c r="C20" s="1075">
        <v>20.16095278604849</v>
      </c>
      <c r="D20" s="1076">
        <v>9.9306551723470304E-2</v>
      </c>
      <c r="E20" s="1075">
        <v>33.948441926345609</v>
      </c>
      <c r="F20" s="1076">
        <v>0.18817678551530315</v>
      </c>
      <c r="G20" s="1075">
        <v>58.421448087431692</v>
      </c>
      <c r="H20" s="1076">
        <v>0.14865327469853504</v>
      </c>
      <c r="I20" s="1070"/>
      <c r="J20" s="1070"/>
      <c r="K20" s="1070"/>
      <c r="L20" s="1070"/>
      <c r="M20" s="1070"/>
      <c r="N20" s="1070"/>
      <c r="O20" s="1070"/>
    </row>
    <row r="21" spans="1:15" ht="15" customHeight="1" x14ac:dyDescent="0.35">
      <c r="B21" s="1074" t="s">
        <v>2</v>
      </c>
      <c r="C21" s="1075">
        <v>22.175965040058266</v>
      </c>
      <c r="D21" s="1076">
        <v>0.27086929643691238</v>
      </c>
      <c r="E21" s="1075">
        <v>43.479189850879145</v>
      </c>
      <c r="F21" s="1076">
        <v>0.2163674849792975</v>
      </c>
      <c r="G21" s="1075">
        <v>69.213976499690787</v>
      </c>
      <c r="H21" s="1076">
        <v>0.1817571494581538</v>
      </c>
      <c r="I21" s="1070"/>
      <c r="J21" s="1070"/>
      <c r="K21" s="1070"/>
      <c r="L21" s="1070"/>
      <c r="M21" s="1070"/>
      <c r="N21" s="1070"/>
      <c r="O21" s="1070"/>
    </row>
    <row r="22" spans="1:15" ht="15" customHeight="1" x14ac:dyDescent="0.35">
      <c r="B22" s="1074" t="s">
        <v>35</v>
      </c>
      <c r="C22" s="1075">
        <v>28.678862577639752</v>
      </c>
      <c r="D22" s="1076">
        <v>0.39759650444075523</v>
      </c>
      <c r="E22" s="1075">
        <v>53.562917417576593</v>
      </c>
      <c r="F22" s="1076">
        <v>0.23234098582143303</v>
      </c>
      <c r="G22" s="1075">
        <v>82.03203325589925</v>
      </c>
      <c r="H22" s="1076">
        <v>0.17715397807561717</v>
      </c>
      <c r="I22" s="1070"/>
      <c r="J22" s="1070"/>
      <c r="K22" s="1070"/>
      <c r="L22" s="1070"/>
      <c r="M22" s="1070"/>
      <c r="N22" s="1070"/>
      <c r="O22" s="1070"/>
    </row>
    <row r="23" spans="1:15" ht="15" customHeight="1" x14ac:dyDescent="0.35">
      <c r="B23" s="1074" t="s">
        <v>42</v>
      </c>
      <c r="C23" s="1075">
        <v>23.484609214418207</v>
      </c>
      <c r="D23" s="1076">
        <v>0.21045067199313078</v>
      </c>
      <c r="E23" s="1075">
        <v>40.276438963870824</v>
      </c>
      <c r="F23" s="1076">
        <v>0.33567802736921937</v>
      </c>
      <c r="G23" s="1075">
        <v>58.418587160891754</v>
      </c>
      <c r="H23" s="1076">
        <v>0.40434563652729061</v>
      </c>
      <c r="I23" s="1070"/>
      <c r="J23" s="1070"/>
      <c r="K23" s="1070"/>
      <c r="L23" s="1070"/>
      <c r="M23" s="1070"/>
      <c r="N23" s="1070"/>
      <c r="O23" s="1070"/>
    </row>
    <row r="24" spans="1:15" ht="15" customHeight="1" x14ac:dyDescent="0.35">
      <c r="B24" s="1074" t="s">
        <v>43</v>
      </c>
      <c r="C24" s="1075">
        <v>22.909008601177003</v>
      </c>
      <c r="D24" s="1076">
        <v>0.33801250530829152</v>
      </c>
      <c r="E24" s="1075">
        <v>42.611065235342693</v>
      </c>
      <c r="F24" s="1076">
        <v>0.28660409625526651</v>
      </c>
      <c r="G24" s="1075">
        <v>72.476370510396976</v>
      </c>
      <c r="H24" s="1076">
        <v>0.22470652527362803</v>
      </c>
      <c r="I24" s="1070"/>
      <c r="J24" s="1070"/>
      <c r="K24" s="1070"/>
      <c r="L24" s="1070"/>
      <c r="M24" s="1070"/>
      <c r="N24" s="1070"/>
      <c r="O24" s="1070"/>
    </row>
    <row r="25" spans="1:15" ht="15" customHeight="1" x14ac:dyDescent="0.35">
      <c r="B25" s="1074" t="s">
        <v>44</v>
      </c>
      <c r="C25" s="1075">
        <v>53.561349693251536</v>
      </c>
      <c r="D25" s="1076">
        <v>1.0044753219528961</v>
      </c>
      <c r="E25" s="1075">
        <v>87.828000000000003</v>
      </c>
      <c r="F25" s="1076">
        <v>0.68621268631014998</v>
      </c>
      <c r="G25" s="1075">
        <v>99.44922547332186</v>
      </c>
      <c r="H25" s="1076">
        <v>0.58320347860622579</v>
      </c>
      <c r="I25" s="1070"/>
      <c r="J25" s="1070"/>
      <c r="K25" s="1070"/>
      <c r="L25" s="1070"/>
      <c r="M25" s="1070"/>
      <c r="N25" s="1070"/>
      <c r="O25" s="1070"/>
    </row>
    <row r="26" spans="1:15" ht="15" customHeight="1" x14ac:dyDescent="0.35">
      <c r="B26" s="1074" t="s">
        <v>45</v>
      </c>
      <c r="C26" s="1075">
        <v>19.572002663115832</v>
      </c>
      <c r="D26" s="1076">
        <v>0.60878657296751471</v>
      </c>
      <c r="E26" s="1075">
        <v>26.820729217306749</v>
      </c>
      <c r="F26" s="1076">
        <v>0.6594172532521454</v>
      </c>
      <c r="G26" s="1075">
        <v>32.162572706935073</v>
      </c>
      <c r="H26" s="1076">
        <v>0.65942948772000343</v>
      </c>
      <c r="I26" s="1070"/>
      <c r="J26" s="1070"/>
      <c r="K26" s="1070"/>
      <c r="L26" s="1070"/>
      <c r="M26" s="1070"/>
      <c r="N26" s="1070"/>
      <c r="O26" s="1070"/>
    </row>
    <row r="27" spans="1:15" ht="15" customHeight="1" x14ac:dyDescent="0.35">
      <c r="B27" s="1074" t="s">
        <v>46</v>
      </c>
      <c r="C27" s="1075">
        <v>20.803154796939289</v>
      </c>
      <c r="D27" s="1076">
        <v>0.42869511804984045</v>
      </c>
      <c r="E27" s="1075">
        <v>31.031851278078864</v>
      </c>
      <c r="F27" s="1076">
        <v>0.50235500448113668</v>
      </c>
      <c r="G27" s="1075">
        <v>41.725823627287788</v>
      </c>
      <c r="H27" s="1076">
        <v>0.50319096803337116</v>
      </c>
      <c r="I27" s="1070"/>
      <c r="J27" s="1070"/>
      <c r="K27" s="1070"/>
      <c r="L27" s="1070"/>
      <c r="M27" s="1070"/>
      <c r="N27" s="1070"/>
      <c r="O27" s="1070"/>
    </row>
    <row r="28" spans="1:15" ht="15" customHeight="1" x14ac:dyDescent="0.35">
      <c r="B28" s="1077" t="s">
        <v>1</v>
      </c>
      <c r="C28" s="1078">
        <v>21.631775700934579</v>
      </c>
      <c r="D28" s="1079">
        <v>0.2186536913788443</v>
      </c>
      <c r="E28" s="1078">
        <v>47.343157894736841</v>
      </c>
      <c r="F28" s="1079">
        <v>0.13516937044811225</v>
      </c>
      <c r="G28" s="1078">
        <v>74.140921409214087</v>
      </c>
      <c r="H28" s="1079">
        <v>0.12202545639462366</v>
      </c>
      <c r="I28" s="1070"/>
      <c r="J28" s="1070"/>
      <c r="K28" s="1070"/>
      <c r="L28" s="1070"/>
      <c r="M28" s="1070"/>
      <c r="N28" s="1070"/>
      <c r="O28" s="1070"/>
    </row>
    <row r="29" spans="1:15" ht="15" customHeight="1" x14ac:dyDescent="0.35">
      <c r="B29" s="1303" t="s">
        <v>0</v>
      </c>
      <c r="C29" s="1304">
        <v>19.843438401497391</v>
      </c>
      <c r="D29" s="1305">
        <v>0.45476512745462983</v>
      </c>
      <c r="E29" s="1304">
        <v>43.072562967905831</v>
      </c>
      <c r="F29" s="1305">
        <v>0.35275181704161429</v>
      </c>
      <c r="G29" s="1304">
        <v>64.650483906008802</v>
      </c>
      <c r="H29" s="1305">
        <v>0.37723240139286207</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11" t="s">
        <v>287</v>
      </c>
      <c r="C32" s="1711"/>
      <c r="D32" s="1711"/>
      <c r="E32" s="1711"/>
      <c r="F32" s="1711"/>
      <c r="G32" s="1711"/>
      <c r="H32" s="1711"/>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56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0" t="s">
        <v>448</v>
      </c>
      <c r="C6" s="1560"/>
      <c r="D6" s="1560"/>
      <c r="E6" s="1560"/>
      <c r="F6" s="1560"/>
      <c r="G6" s="1560"/>
      <c r="H6" s="1560"/>
      <c r="I6" s="1560"/>
      <c r="J6" s="1016"/>
      <c r="K6" s="1016"/>
      <c r="L6" s="1016"/>
      <c r="M6" s="1067"/>
      <c r="N6" s="1067"/>
      <c r="O6" s="1067"/>
      <c r="P6" s="1067"/>
      <c r="Q6" s="1067"/>
      <c r="R6" s="1067"/>
    </row>
    <row r="7" spans="1:18" s="621" customFormat="1" ht="15.75" customHeight="1" x14ac:dyDescent="0.25">
      <c r="A7" s="1015"/>
      <c r="B7" s="1699" t="str">
        <f>porsaad!$B$6</f>
        <v>Situación a 28 de febrero de 2026</v>
      </c>
      <c r="C7" s="1699"/>
      <c r="D7" s="1699"/>
      <c r="E7" s="1699"/>
      <c r="F7" s="1699"/>
      <c r="G7" s="1699"/>
      <c r="H7" s="1699"/>
      <c r="I7" s="169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2" t="s">
        <v>12</v>
      </c>
      <c r="C9" s="1714" t="s">
        <v>48</v>
      </c>
      <c r="D9" s="1714"/>
      <c r="E9" s="1715" t="s">
        <v>33</v>
      </c>
      <c r="F9" s="1716"/>
      <c r="G9" s="1717" t="s">
        <v>32</v>
      </c>
      <c r="H9" s="1718"/>
      <c r="I9" s="1070"/>
      <c r="J9" s="1070"/>
      <c r="K9" s="1070"/>
      <c r="L9" s="1070"/>
      <c r="M9" s="1070"/>
      <c r="N9" s="1070"/>
      <c r="O9" s="1070"/>
    </row>
    <row r="10" spans="1:18" ht="46.5" customHeight="1" x14ac:dyDescent="0.35">
      <c r="B10" s="1713"/>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35">
      <c r="B11" s="1071" t="s">
        <v>8</v>
      </c>
      <c r="C11" s="1072">
        <v>16.074745733494225</v>
      </c>
      <c r="D11" s="1073">
        <v>0.31773835595509126</v>
      </c>
      <c r="E11" s="1072">
        <v>46.533555122175059</v>
      </c>
      <c r="F11" s="1073">
        <v>0.24414860922582213</v>
      </c>
      <c r="G11" s="1072">
        <v>70.106040225467595</v>
      </c>
      <c r="H11" s="1073">
        <v>0.302047341490504</v>
      </c>
      <c r="I11" s="1070"/>
      <c r="J11" s="1070"/>
      <c r="K11" s="1070"/>
      <c r="L11" s="1070"/>
      <c r="M11" s="1070"/>
      <c r="N11" s="1070"/>
      <c r="O11" s="1070"/>
    </row>
    <row r="12" spans="1:18" ht="15" customHeight="1" x14ac:dyDescent="0.35">
      <c r="B12" s="1074" t="s">
        <v>7</v>
      </c>
      <c r="C12" s="1075">
        <v>10.614098634717191</v>
      </c>
      <c r="D12" s="1076">
        <v>0.28557965170007549</v>
      </c>
      <c r="E12" s="1075">
        <v>22.335974643423139</v>
      </c>
      <c r="F12" s="1076">
        <v>0.23392651081486432</v>
      </c>
      <c r="G12" s="1075">
        <v>47.184281842818429</v>
      </c>
      <c r="H12" s="1076">
        <v>0.14419623723820071</v>
      </c>
      <c r="I12" s="1070"/>
      <c r="J12" s="1070"/>
      <c r="K12" s="1070"/>
      <c r="L12" s="1070"/>
      <c r="M12" s="1070"/>
      <c r="N12" s="1070"/>
      <c r="O12" s="1070"/>
    </row>
    <row r="13" spans="1:18" ht="15" customHeight="1" x14ac:dyDescent="0.35">
      <c r="B13" s="1074" t="s">
        <v>37</v>
      </c>
      <c r="C13" s="1075">
        <v>23.365921234909955</v>
      </c>
      <c r="D13" s="1076">
        <v>0.23669374463951667</v>
      </c>
      <c r="E13" s="1075">
        <v>44.740136770120991</v>
      </c>
      <c r="F13" s="1076">
        <v>0.16233130663019449</v>
      </c>
      <c r="G13" s="1075">
        <v>71.559598494353821</v>
      </c>
      <c r="H13" s="1076">
        <v>0.12839133345818987</v>
      </c>
      <c r="I13" s="1070"/>
      <c r="J13" s="1070"/>
      <c r="K13" s="1070"/>
      <c r="L13" s="1070"/>
      <c r="M13" s="1070"/>
      <c r="N13" s="1070"/>
      <c r="O13" s="1070"/>
    </row>
    <row r="14" spans="1:18" ht="15" customHeight="1" x14ac:dyDescent="0.35">
      <c r="B14" s="1074" t="s">
        <v>38</v>
      </c>
      <c r="C14" s="1075">
        <v>23.790243902439023</v>
      </c>
      <c r="D14" s="1076">
        <v>0.32599120645258417</v>
      </c>
      <c r="E14" s="1075">
        <v>31.261603375527425</v>
      </c>
      <c r="F14" s="1076">
        <v>0.46027310155355244</v>
      </c>
      <c r="G14" s="1075">
        <v>35.755718954248366</v>
      </c>
      <c r="H14" s="1076">
        <v>0.65016593267702016</v>
      </c>
      <c r="I14" s="1070"/>
      <c r="J14" s="1070"/>
      <c r="K14" s="1070"/>
      <c r="L14" s="1070"/>
      <c r="M14" s="1070"/>
      <c r="N14" s="1070"/>
      <c r="O14" s="1070"/>
    </row>
    <row r="15" spans="1:18" ht="15" customHeight="1" x14ac:dyDescent="0.35">
      <c r="B15" s="1074" t="s">
        <v>6</v>
      </c>
      <c r="C15" s="1075">
        <v>21.757085020242915</v>
      </c>
      <c r="D15" s="1076">
        <v>0.28197107353563128</v>
      </c>
      <c r="E15" s="1075">
        <v>33.372413793103448</v>
      </c>
      <c r="F15" s="1076">
        <v>0.53010858366628599</v>
      </c>
      <c r="G15" s="1075">
        <v>48.265033407572382</v>
      </c>
      <c r="H15" s="1076">
        <v>0.61485315207628466</v>
      </c>
      <c r="I15" s="1070"/>
      <c r="J15" s="1070"/>
      <c r="K15" s="1070"/>
      <c r="L15" s="1070"/>
      <c r="M15" s="1070"/>
      <c r="N15" s="1070"/>
      <c r="O15" s="1070"/>
    </row>
    <row r="16" spans="1:18" ht="15" customHeight="1" x14ac:dyDescent="0.35">
      <c r="B16" s="1074" t="s">
        <v>5</v>
      </c>
      <c r="C16" s="1075">
        <v>22.493026315789475</v>
      </c>
      <c r="D16" s="1076">
        <v>0.48347787778788526</v>
      </c>
      <c r="E16" s="1075">
        <v>37.275136718750005</v>
      </c>
      <c r="F16" s="1076">
        <v>0.38771497887050826</v>
      </c>
      <c r="G16" s="1075">
        <v>45.198257575757573</v>
      </c>
      <c r="H16" s="1076">
        <v>0.52140025545672575</v>
      </c>
      <c r="I16" s="1070"/>
      <c r="J16" s="1070"/>
      <c r="K16" s="1070"/>
      <c r="L16" s="1070"/>
      <c r="M16" s="1070"/>
      <c r="N16" s="1070"/>
      <c r="O16" s="1070"/>
    </row>
    <row r="17" spans="1:15" ht="15" customHeight="1" x14ac:dyDescent="0.35">
      <c r="B17" s="1074" t="s">
        <v>4</v>
      </c>
      <c r="C17" s="1075">
        <v>22.581592491674236</v>
      </c>
      <c r="D17" s="1076">
        <v>0.21684956297127814</v>
      </c>
      <c r="E17" s="1075">
        <v>45.241913187724634</v>
      </c>
      <c r="F17" s="1076">
        <v>0.16570179897707024</v>
      </c>
      <c r="G17" s="1075">
        <v>73.246954933008524</v>
      </c>
      <c r="H17" s="1076">
        <v>0.12580519117117978</v>
      </c>
      <c r="I17" s="1070"/>
      <c r="J17" s="1070"/>
      <c r="K17" s="1070"/>
      <c r="L17" s="1070"/>
      <c r="M17" s="1070"/>
      <c r="N17" s="1070"/>
      <c r="O17" s="1070"/>
    </row>
    <row r="18" spans="1:15" ht="15" customHeight="1" x14ac:dyDescent="0.35">
      <c r="B18" s="1074" t="s">
        <v>40</v>
      </c>
      <c r="C18" s="1075">
        <v>19.136346817957573</v>
      </c>
      <c r="D18" s="1076">
        <v>0.42849011947674387</v>
      </c>
      <c r="E18" s="1075">
        <v>29.1473062059559</v>
      </c>
      <c r="F18" s="1076">
        <v>0.56863006469221666</v>
      </c>
      <c r="G18" s="1075">
        <v>37.462852897473994</v>
      </c>
      <c r="H18" s="1076">
        <v>0.62008713615634192</v>
      </c>
      <c r="I18" s="1070"/>
      <c r="J18" s="1070"/>
      <c r="K18" s="1070"/>
      <c r="L18" s="1070"/>
      <c r="M18" s="1070"/>
      <c r="N18" s="1070"/>
      <c r="O18" s="1070"/>
    </row>
    <row r="19" spans="1:15" ht="15" customHeight="1" x14ac:dyDescent="0.35">
      <c r="B19" s="1074" t="s">
        <v>41</v>
      </c>
      <c r="C19" s="1075">
        <v>20.500567688505978</v>
      </c>
      <c r="D19" s="1076">
        <v>0.29949350984963852</v>
      </c>
      <c r="E19" s="1075">
        <v>26.740414423233805</v>
      </c>
      <c r="F19" s="1076">
        <v>0.52570714126407125</v>
      </c>
      <c r="G19" s="1075">
        <v>32.490647482014388</v>
      </c>
      <c r="H19" s="1076">
        <v>0.60452466221653756</v>
      </c>
      <c r="I19" s="1070"/>
      <c r="J19" s="1070"/>
      <c r="K19" s="1070"/>
      <c r="L19" s="1070"/>
      <c r="M19" s="1070"/>
      <c r="N19" s="1070"/>
      <c r="O19" s="1070"/>
    </row>
    <row r="20" spans="1:15" ht="15" customHeight="1" x14ac:dyDescent="0.35">
      <c r="B20" s="1074" t="s">
        <v>3</v>
      </c>
      <c r="C20" s="1075">
        <v>20.116763310490249</v>
      </c>
      <c r="D20" s="1076">
        <v>8.0775915139390961E-2</v>
      </c>
      <c r="E20" s="1075">
        <v>33.858638743455501</v>
      </c>
      <c r="F20" s="1076">
        <v>0.18980397358377141</v>
      </c>
      <c r="G20" s="1075">
        <v>58.157354618015965</v>
      </c>
      <c r="H20" s="1076">
        <v>0.15010525237881833</v>
      </c>
      <c r="I20" s="1070"/>
      <c r="J20" s="1070"/>
      <c r="K20" s="1070"/>
      <c r="L20" s="1070"/>
      <c r="M20" s="1070"/>
      <c r="N20" s="1070"/>
      <c r="O20" s="1070"/>
    </row>
    <row r="21" spans="1:15" ht="15" customHeight="1" x14ac:dyDescent="0.35">
      <c r="B21" s="1074" t="s">
        <v>2</v>
      </c>
      <c r="C21" s="1075">
        <v>22.067698259187623</v>
      </c>
      <c r="D21" s="1076">
        <v>0.30822527643175263</v>
      </c>
      <c r="E21" s="1075">
        <v>46.201581027667984</v>
      </c>
      <c r="F21" s="1076">
        <v>0.28634224372254141</v>
      </c>
      <c r="G21" s="1075">
        <v>72.2265625</v>
      </c>
      <c r="H21" s="1076">
        <v>0.39780833146948552</v>
      </c>
      <c r="I21" s="1070"/>
      <c r="J21" s="1070"/>
      <c r="K21" s="1070"/>
      <c r="L21" s="1070"/>
      <c r="M21" s="1070"/>
      <c r="N21" s="1070"/>
      <c r="O21" s="1070"/>
    </row>
    <row r="22" spans="1:15" ht="15" customHeight="1" x14ac:dyDescent="0.35">
      <c r="B22" s="1074" t="s">
        <v>35</v>
      </c>
      <c r="C22" s="1075">
        <v>26.709610027855152</v>
      </c>
      <c r="D22" s="1076">
        <v>0.43404411622355604</v>
      </c>
      <c r="E22" s="1075">
        <v>51.948574404374433</v>
      </c>
      <c r="F22" s="1076">
        <v>0.24253243042576048</v>
      </c>
      <c r="G22" s="1075">
        <v>81.297878091634004</v>
      </c>
      <c r="H22" s="1076">
        <v>0.18126611452416905</v>
      </c>
      <c r="I22" s="1070"/>
      <c r="J22" s="1070"/>
      <c r="K22" s="1070"/>
      <c r="L22" s="1070"/>
      <c r="M22" s="1070"/>
      <c r="N22" s="1070"/>
      <c r="O22" s="1070"/>
    </row>
    <row r="23" spans="1:15" ht="15" customHeight="1" x14ac:dyDescent="0.35">
      <c r="B23" s="1074" t="s">
        <v>42</v>
      </c>
      <c r="C23" s="1075">
        <v>23.0617798545107</v>
      </c>
      <c r="D23" s="1076">
        <v>0.18739461117657388</v>
      </c>
      <c r="E23" s="1075">
        <v>39.298777120315584</v>
      </c>
      <c r="F23" s="1076">
        <v>0.33030701156264142</v>
      </c>
      <c r="G23" s="1075">
        <v>56.087431059506528</v>
      </c>
      <c r="H23" s="1076">
        <v>0.40691609746519242</v>
      </c>
      <c r="I23" s="1070"/>
      <c r="J23" s="1070"/>
      <c r="K23" s="1070"/>
      <c r="L23" s="1070"/>
      <c r="M23" s="1070"/>
      <c r="N23" s="1070"/>
      <c r="O23" s="1070"/>
    </row>
    <row r="24" spans="1:15" ht="15" customHeight="1" x14ac:dyDescent="0.35">
      <c r="B24" s="1074" t="s">
        <v>43</v>
      </c>
      <c r="C24" s="1075">
        <v>22.911191662890801</v>
      </c>
      <c r="D24" s="1076">
        <v>0.33811799948336074</v>
      </c>
      <c r="E24" s="1075">
        <v>42.611065235342693</v>
      </c>
      <c r="F24" s="1076">
        <v>0.28660409625526651</v>
      </c>
      <c r="G24" s="1075">
        <v>72.476370510396976</v>
      </c>
      <c r="H24" s="1076">
        <v>0.22470652527362803</v>
      </c>
      <c r="I24" s="1070"/>
      <c r="J24" s="1070"/>
      <c r="K24" s="1070"/>
      <c r="L24" s="1070"/>
      <c r="M24" s="1070"/>
      <c r="N24" s="1070"/>
      <c r="O24" s="1070"/>
    </row>
    <row r="25" spans="1:15" ht="15" customHeight="1" x14ac:dyDescent="0.35">
      <c r="B25" s="1074" t="s">
        <v>44</v>
      </c>
      <c r="C25" s="1075">
        <v>13.93013698630137</v>
      </c>
      <c r="D25" s="1076">
        <v>0.63741457475159302</v>
      </c>
      <c r="E25" s="1075">
        <v>17.48137535816619</v>
      </c>
      <c r="F25" s="1076">
        <v>0.70054030249486943</v>
      </c>
      <c r="G25" s="1075">
        <v>20.643750000000001</v>
      </c>
      <c r="H25" s="1076">
        <v>0.62208753351760582</v>
      </c>
      <c r="I25" s="1070"/>
      <c r="J25" s="1070"/>
      <c r="K25" s="1070"/>
      <c r="L25" s="1070"/>
      <c r="M25" s="1070"/>
      <c r="N25" s="1070"/>
      <c r="O25" s="1070"/>
    </row>
    <row r="26" spans="1:15" ht="15" customHeight="1" x14ac:dyDescent="0.35">
      <c r="B26" s="1074" t="s">
        <v>45</v>
      </c>
      <c r="C26" s="1075">
        <v>19.572002663115832</v>
      </c>
      <c r="D26" s="1076">
        <v>0.60878657296751471</v>
      </c>
      <c r="E26" s="1075">
        <v>26.820729217306749</v>
      </c>
      <c r="F26" s="1076">
        <v>0.6594172532521454</v>
      </c>
      <c r="G26" s="1075">
        <v>32.162572706935073</v>
      </c>
      <c r="H26" s="1076">
        <v>0.65942948772000343</v>
      </c>
      <c r="I26" s="1070"/>
      <c r="J26" s="1070"/>
      <c r="K26" s="1070"/>
      <c r="L26" s="1070"/>
      <c r="M26" s="1070"/>
      <c r="N26" s="1070"/>
      <c r="O26" s="1070"/>
    </row>
    <row r="27" spans="1:15" ht="15" customHeight="1" x14ac:dyDescent="0.35">
      <c r="B27" s="1074" t="s">
        <v>46</v>
      </c>
      <c r="C27" s="1075">
        <v>20.803154796939289</v>
      </c>
      <c r="D27" s="1076">
        <v>0.42869511804984045</v>
      </c>
      <c r="E27" s="1075">
        <v>31.031851278078864</v>
      </c>
      <c r="F27" s="1076">
        <v>0.50235500448113668</v>
      </c>
      <c r="G27" s="1075">
        <v>41.725823627287788</v>
      </c>
      <c r="H27" s="1076">
        <v>0.50319096803337116</v>
      </c>
      <c r="I27" s="1070"/>
      <c r="J27" s="1070"/>
      <c r="K27" s="1070"/>
      <c r="L27" s="1070"/>
      <c r="M27" s="1070"/>
      <c r="N27" s="1070"/>
      <c r="O27" s="1070"/>
    </row>
    <row r="28" spans="1:15" ht="15" customHeight="1" x14ac:dyDescent="0.35">
      <c r="B28" s="1077" t="s">
        <v>1</v>
      </c>
      <c r="C28" s="1078">
        <v>21.634831460674157</v>
      </c>
      <c r="D28" s="1079">
        <v>0.21880336532433994</v>
      </c>
      <c r="E28" s="1078">
        <v>47.353065539112052</v>
      </c>
      <c r="F28" s="1079">
        <v>0.13538862950196665</v>
      </c>
      <c r="G28" s="1078">
        <v>74.140921409214087</v>
      </c>
      <c r="H28" s="1079">
        <v>0.12202545639462366</v>
      </c>
      <c r="I28" s="1070"/>
      <c r="J28" s="1070"/>
      <c r="K28" s="1070"/>
      <c r="L28" s="1070"/>
      <c r="M28" s="1070"/>
      <c r="N28" s="1070"/>
      <c r="O28" s="1070"/>
    </row>
    <row r="29" spans="1:15" ht="15" customHeight="1" x14ac:dyDescent="0.35">
      <c r="B29" s="1303" t="s">
        <v>0</v>
      </c>
      <c r="C29" s="1304">
        <v>18.801845425685443</v>
      </c>
      <c r="D29" s="1305">
        <v>0.36991491541284155</v>
      </c>
      <c r="E29" s="1304">
        <v>42.180134438552876</v>
      </c>
      <c r="F29" s="1305">
        <v>0.33478468415441021</v>
      </c>
      <c r="G29" s="1304">
        <v>62.551024689343862</v>
      </c>
      <c r="H29" s="1305">
        <v>0.39420757683955904</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5.65" customHeight="1" x14ac:dyDescent="0.35">
      <c r="B32" s="1711" t="s">
        <v>287</v>
      </c>
      <c r="C32" s="1711"/>
      <c r="D32" s="1711"/>
      <c r="E32" s="1711"/>
      <c r="F32" s="1711"/>
      <c r="G32" s="1711"/>
      <c r="H32" s="1711"/>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0" t="s">
        <v>447</v>
      </c>
      <c r="C6" s="1560"/>
      <c r="D6" s="1560"/>
      <c r="E6" s="1560"/>
      <c r="F6" s="1560"/>
      <c r="G6" s="1560"/>
      <c r="H6" s="1560"/>
      <c r="I6" s="1560"/>
      <c r="J6" s="1016"/>
      <c r="K6" s="1016"/>
      <c r="L6" s="1016"/>
      <c r="M6" s="1067"/>
      <c r="N6" s="1067"/>
      <c r="O6" s="1067"/>
      <c r="P6" s="1067"/>
      <c r="Q6" s="1067"/>
      <c r="R6" s="1067"/>
    </row>
    <row r="7" spans="1:18" s="621" customFormat="1" ht="15.75" customHeight="1" x14ac:dyDescent="0.25">
      <c r="A7" s="1015"/>
      <c r="B7" s="1699" t="str">
        <f>porsaad!$B$6</f>
        <v>Situación a 28 de febrero de 2026</v>
      </c>
      <c r="C7" s="1699"/>
      <c r="D7" s="1699"/>
      <c r="E7" s="1699"/>
      <c r="F7" s="1699"/>
      <c r="G7" s="1699"/>
      <c r="H7" s="1699"/>
      <c r="I7" s="169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2" t="s">
        <v>12</v>
      </c>
      <c r="C9" s="1714" t="s">
        <v>48</v>
      </c>
      <c r="D9" s="1714"/>
      <c r="E9" s="1715" t="s">
        <v>33</v>
      </c>
      <c r="F9" s="1716"/>
      <c r="G9" s="1717" t="s">
        <v>32</v>
      </c>
      <c r="H9" s="1718"/>
      <c r="I9" s="1070"/>
      <c r="J9" s="1070"/>
      <c r="K9" s="1070"/>
      <c r="L9" s="1070"/>
      <c r="M9" s="1070"/>
      <c r="N9" s="1070"/>
      <c r="O9" s="1070"/>
    </row>
    <row r="10" spans="1:18" ht="46.5" customHeight="1" x14ac:dyDescent="0.35">
      <c r="B10" s="1713"/>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21.932835820895523</v>
      </c>
      <c r="D13" s="1076">
        <v>0.23781399601192393</v>
      </c>
      <c r="E13" s="1075">
        <v>45.954128440366972</v>
      </c>
      <c r="F13" s="1076">
        <v>0.13356577644321566</v>
      </c>
      <c r="G13" s="1075">
        <v>71.71875</v>
      </c>
      <c r="H13" s="1076">
        <v>9.1970083347822293E-2</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29.346488502175266</v>
      </c>
      <c r="D15" s="1076">
        <v>0.40071998086612182</v>
      </c>
      <c r="E15" s="1075">
        <v>55.480203317281969</v>
      </c>
      <c r="F15" s="1076">
        <v>0.21850514662053064</v>
      </c>
      <c r="G15" s="1075">
        <v>80.05983510011778</v>
      </c>
      <c r="H15" s="1076">
        <v>0.19956380452056199</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v>22.083910274162282</v>
      </c>
      <c r="D17" s="1076">
        <v>0.14346633033707937</v>
      </c>
      <c r="E17" s="1075">
        <v>46.261624649859947</v>
      </c>
      <c r="F17" s="1076">
        <v>0.12257787480283767</v>
      </c>
      <c r="G17" s="1075">
        <v>72.13310867733783</v>
      </c>
      <c r="H17" s="1076">
        <v>0.11283191255938586</v>
      </c>
      <c r="I17" s="1070"/>
      <c r="J17" s="1070"/>
      <c r="K17" s="1070"/>
      <c r="L17" s="1070"/>
      <c r="M17" s="1070"/>
      <c r="N17" s="1070"/>
      <c r="O17" s="1070"/>
    </row>
    <row r="18" spans="1:15" ht="15" customHeight="1" x14ac:dyDescent="0.35">
      <c r="B18" s="1074" t="s">
        <v>40</v>
      </c>
      <c r="C18" s="1075">
        <v>18.136986301369863</v>
      </c>
      <c r="D18" s="1076">
        <v>0.43900707989296128</v>
      </c>
      <c r="E18" s="1075">
        <v>30.971867007672635</v>
      </c>
      <c r="F18" s="1076">
        <v>0.51455175586789681</v>
      </c>
      <c r="G18" s="1075">
        <v>48.967136150234744</v>
      </c>
      <c r="H18" s="1076">
        <v>0.46837484345736741</v>
      </c>
      <c r="I18" s="1070"/>
      <c r="J18" s="1070"/>
      <c r="K18" s="1070"/>
      <c r="L18" s="1070"/>
      <c r="M18" s="1070"/>
      <c r="N18" s="1070"/>
      <c r="O18" s="1070"/>
    </row>
    <row r="19" spans="1:15" ht="15" customHeight="1" x14ac:dyDescent="0.35">
      <c r="B19" s="1074" t="s">
        <v>41</v>
      </c>
      <c r="C19" s="1075">
        <v>17.986026422764226</v>
      </c>
      <c r="D19" s="1076">
        <v>0.39891092345123513</v>
      </c>
      <c r="E19" s="1075">
        <v>42.008481110254436</v>
      </c>
      <c r="F19" s="1076">
        <v>0.35241346553664316</v>
      </c>
      <c r="G19" s="1075">
        <v>73.731981981981988</v>
      </c>
      <c r="H19" s="1076">
        <v>0.2002178814642184</v>
      </c>
      <c r="I19" s="1070"/>
      <c r="J19" s="1070"/>
      <c r="K19" s="1070"/>
      <c r="L19" s="1070"/>
      <c r="M19" s="1070"/>
      <c r="N19" s="1070"/>
      <c r="O19" s="1070"/>
    </row>
    <row r="20" spans="1:15" ht="15" customHeight="1" x14ac:dyDescent="0.35">
      <c r="B20" s="1074" t="s">
        <v>3</v>
      </c>
      <c r="C20" s="1075">
        <v>20.182012310011306</v>
      </c>
      <c r="D20" s="1076">
        <v>0.10695549646948846</v>
      </c>
      <c r="E20" s="1075">
        <v>33.991610738255034</v>
      </c>
      <c r="F20" s="1076">
        <v>0.18740188463452631</v>
      </c>
      <c r="G20" s="1075">
        <v>58.534373476352997</v>
      </c>
      <c r="H20" s="1076">
        <v>0.14802967884758303</v>
      </c>
      <c r="I20" s="1070"/>
      <c r="J20" s="1070"/>
      <c r="K20" s="1070"/>
      <c r="L20" s="1070"/>
      <c r="M20" s="1070"/>
      <c r="N20" s="1070"/>
      <c r="O20" s="1070"/>
    </row>
    <row r="21" spans="1:15" ht="15" customHeight="1" x14ac:dyDescent="0.35">
      <c r="B21" s="1074" t="s">
        <v>2</v>
      </c>
      <c r="C21" s="1075">
        <v>22.184782608695652</v>
      </c>
      <c r="D21" s="1076">
        <v>0.26765498241881247</v>
      </c>
      <c r="E21" s="1075">
        <v>43.316745283018868</v>
      </c>
      <c r="F21" s="1076">
        <v>0.21020666369964322</v>
      </c>
      <c r="G21" s="1075">
        <v>69.089826142949136</v>
      </c>
      <c r="H21" s="1076">
        <v>0.16542610266242921</v>
      </c>
      <c r="I21" s="1070"/>
      <c r="J21" s="1070"/>
      <c r="K21" s="1070"/>
      <c r="L21" s="1070"/>
      <c r="M21" s="1070"/>
      <c r="N21" s="1070"/>
      <c r="O21" s="1070"/>
    </row>
    <row r="22" spans="1:15" ht="15" customHeight="1" x14ac:dyDescent="0.35">
      <c r="B22" s="1074" t="s">
        <v>35</v>
      </c>
      <c r="C22" s="1075">
        <v>33.204865556978234</v>
      </c>
      <c r="D22" s="1076">
        <v>0.28662906334215094</v>
      </c>
      <c r="E22" s="1075">
        <v>60.640410958904113</v>
      </c>
      <c r="F22" s="1076">
        <v>0.14419336514294834</v>
      </c>
      <c r="G22" s="1075">
        <v>88.996153846153845</v>
      </c>
      <c r="H22" s="1076">
        <v>0.1129276930732068</v>
      </c>
      <c r="I22" s="1070"/>
      <c r="J22" s="1070"/>
      <c r="K22" s="1070"/>
      <c r="L22" s="1070"/>
      <c r="M22" s="1070"/>
      <c r="N22" s="1070"/>
      <c r="O22" s="1070"/>
    </row>
    <row r="23" spans="1:15" ht="15" customHeight="1" x14ac:dyDescent="0.35">
      <c r="B23" s="1074" t="s">
        <v>42</v>
      </c>
      <c r="C23" s="1075">
        <v>30.632854578096946</v>
      </c>
      <c r="D23" s="1076">
        <v>0.26834863258864999</v>
      </c>
      <c r="E23" s="1075">
        <v>60.119295436349077</v>
      </c>
      <c r="F23" s="1076">
        <v>0.12855320657489608</v>
      </c>
      <c r="G23" s="1075">
        <v>87.30647482014389</v>
      </c>
      <c r="H23" s="1076">
        <v>0.12319968803273643</v>
      </c>
      <c r="I23" s="1070"/>
      <c r="J23" s="1070"/>
      <c r="K23" s="1070"/>
      <c r="L23" s="1070"/>
      <c r="M23" s="1070"/>
      <c r="N23" s="1070"/>
      <c r="O23" s="1070"/>
    </row>
    <row r="24" spans="1:15" ht="15" customHeight="1" x14ac:dyDescent="0.35">
      <c r="B24" s="1074" t="s">
        <v>43</v>
      </c>
      <c r="C24" s="1075">
        <v>20.5</v>
      </c>
      <c r="D24" s="1076">
        <v>3.4493013716416956E-2</v>
      </c>
      <c r="E24" s="1075" t="s">
        <v>363</v>
      </c>
      <c r="F24" s="1076" t="s">
        <v>363</v>
      </c>
      <c r="G24" s="1075" t="s">
        <v>363</v>
      </c>
      <c r="H24" s="1076" t="s">
        <v>363</v>
      </c>
      <c r="I24" s="1070"/>
      <c r="J24" s="1070"/>
      <c r="K24" s="1070"/>
      <c r="L24" s="1070"/>
      <c r="M24" s="1070"/>
      <c r="N24" s="1070"/>
      <c r="O24" s="1070"/>
    </row>
    <row r="25" spans="1:15" ht="15" customHeight="1" x14ac:dyDescent="0.35">
      <c r="B25" s="1074" t="s">
        <v>44</v>
      </c>
      <c r="C25" s="1075">
        <v>103.96341463414635</v>
      </c>
      <c r="D25" s="1076">
        <v>0.42323844047390463</v>
      </c>
      <c r="E25" s="1075">
        <v>125.54070660522274</v>
      </c>
      <c r="F25" s="1076">
        <v>0.30025080431300921</v>
      </c>
      <c r="G25" s="1075">
        <v>129.39904988123516</v>
      </c>
      <c r="H25" s="1076">
        <v>0.28055978815538435</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v>20</v>
      </c>
      <c r="D28" s="1079">
        <v>0</v>
      </c>
      <c r="E28" s="1078">
        <v>45</v>
      </c>
      <c r="F28" s="1079">
        <v>0</v>
      </c>
      <c r="G28" s="1078" t="s">
        <v>363</v>
      </c>
      <c r="H28" s="1079" t="s">
        <v>363</v>
      </c>
      <c r="I28" s="1070"/>
      <c r="J28" s="1070"/>
      <c r="K28" s="1070"/>
      <c r="L28" s="1070"/>
      <c r="M28" s="1070"/>
      <c r="N28" s="1070"/>
      <c r="O28" s="1070"/>
    </row>
    <row r="29" spans="1:15" ht="15" customHeight="1" x14ac:dyDescent="0.35">
      <c r="B29" s="1303" t="s">
        <v>0</v>
      </c>
      <c r="C29" s="1304">
        <v>25.144107625425921</v>
      </c>
      <c r="D29" s="1305">
        <v>0.5846035944498208</v>
      </c>
      <c r="E29" s="1304">
        <v>49.157544277149789</v>
      </c>
      <c r="F29" s="1305">
        <v>0.40828836947717162</v>
      </c>
      <c r="G29" s="1304">
        <v>75.759297892237967</v>
      </c>
      <c r="H29" s="1305">
        <v>0.25665227026301779</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1.5" customHeight="1" x14ac:dyDescent="0.35">
      <c r="B32" s="1711" t="s">
        <v>287</v>
      </c>
      <c r="C32" s="1711"/>
      <c r="D32" s="1711"/>
      <c r="E32" s="1711"/>
      <c r="F32" s="1711"/>
      <c r="G32" s="1711"/>
      <c r="H32" s="1711"/>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A1:X40"/>
  <sheetViews>
    <sheetView zoomScale="85" zoomScaleNormal="85" workbookViewId="0"/>
  </sheetViews>
  <sheetFormatPr baseColWidth="10" defaultColWidth="11.453125" defaultRowHeight="14.5" x14ac:dyDescent="0.35"/>
  <cols>
    <col min="1" max="1" width="2" style="666" customWidth="1"/>
    <col min="2" max="2" width="13" style="666" customWidth="1"/>
    <col min="3" max="4" width="9.1796875" style="666" customWidth="1"/>
    <col min="5" max="5" width="9.453125" style="666" customWidth="1"/>
    <col min="6" max="6" width="7.453125" style="666" customWidth="1"/>
    <col min="7" max="7" width="2.26953125" style="666" customWidth="1"/>
    <col min="8" max="8" width="12.54296875" style="666" customWidth="1"/>
    <col min="9" max="10" width="9.1796875" style="666" customWidth="1"/>
    <col min="11" max="11" width="9.453125" style="666" customWidth="1"/>
    <col min="12" max="12" width="7.453125" style="666" customWidth="1"/>
    <col min="13" max="13" width="2.453125" style="666" customWidth="1"/>
    <col min="14" max="14" width="13" style="666" customWidth="1"/>
    <col min="15" max="16" width="9.1796875" style="666" customWidth="1"/>
    <col min="17" max="17" width="9.26953125" style="666" customWidth="1"/>
    <col min="18" max="18" width="7.453125" style="666" customWidth="1"/>
    <col min="19" max="19" width="2.1796875" style="666" customWidth="1"/>
    <col min="20" max="20" width="12.453125" style="666" customWidth="1"/>
    <col min="21" max="22" width="9.1796875" style="666" customWidth="1"/>
    <col min="23" max="23" width="9.26953125" style="666" customWidth="1"/>
    <col min="24" max="24" width="7.453125" style="666" customWidth="1"/>
    <col min="25" max="16384" width="11.453125" style="666"/>
  </cols>
  <sheetData>
    <row r="1" spans="1:24" s="1047" customFormat="1" x14ac:dyDescent="0.35">
      <c r="B1" s="1047" t="s">
        <v>79</v>
      </c>
      <c r="C1" s="1047" t="s">
        <v>66</v>
      </c>
      <c r="F1" s="1047" t="s">
        <v>65</v>
      </c>
      <c r="J1" s="1047" t="s">
        <v>79</v>
      </c>
      <c r="K1" s="1047" t="s">
        <v>67</v>
      </c>
    </row>
    <row r="2" spans="1:24" s="613" customFormat="1" ht="15" customHeight="1" x14ac:dyDescent="0.25"/>
    <row r="3" spans="1:24" s="619" customFormat="1" ht="38.25" customHeight="1" x14ac:dyDescent="0.35">
      <c r="B3" s="1542"/>
      <c r="C3" s="1542"/>
      <c r="D3" s="1542"/>
    </row>
    <row r="4" spans="1:24" s="621" customFormat="1" ht="23.25" customHeight="1" x14ac:dyDescent="0.25">
      <c r="B4" s="1544" t="s">
        <v>450</v>
      </c>
      <c r="C4" s="1544"/>
      <c r="D4" s="1544"/>
      <c r="E4" s="1544"/>
      <c r="F4" s="1544"/>
      <c r="G4" s="1544"/>
      <c r="H4" s="1544"/>
      <c r="I4" s="1544"/>
      <c r="J4" s="1544"/>
      <c r="K4" s="1544"/>
      <c r="L4" s="1544"/>
      <c r="M4" s="1544"/>
      <c r="N4" s="1544"/>
      <c r="O4" s="1544"/>
      <c r="P4" s="1544"/>
      <c r="Q4" s="1544"/>
      <c r="R4" s="1544"/>
      <c r="S4" s="1544"/>
      <c r="T4" s="1544"/>
      <c r="U4" s="1544"/>
      <c r="V4" s="1544"/>
      <c r="W4" s="1016"/>
      <c r="X4" s="1016"/>
    </row>
    <row r="5" spans="1:24" s="621" customFormat="1" ht="15.75" customHeight="1" x14ac:dyDescent="0.25">
      <c r="B5" s="1699" t="str">
        <f>porsaad!$B$6</f>
        <v>Situación a 28 de febrero de 2026</v>
      </c>
      <c r="C5" s="1699"/>
      <c r="D5" s="1699"/>
      <c r="E5" s="1699"/>
      <c r="F5" s="1699"/>
      <c r="G5" s="1699"/>
      <c r="H5" s="1699"/>
      <c r="I5" s="1699"/>
      <c r="J5" s="1699"/>
      <c r="K5" s="1699"/>
      <c r="L5" s="1699"/>
      <c r="M5" s="1699"/>
      <c r="N5" s="1699"/>
      <c r="O5" s="1699"/>
      <c r="P5" s="1699"/>
      <c r="Q5" s="1699"/>
      <c r="R5" s="1699"/>
      <c r="S5" s="1699"/>
      <c r="T5" s="1699"/>
      <c r="U5" s="1699"/>
      <c r="V5" s="1699"/>
      <c r="W5" s="1068"/>
      <c r="X5" s="1068"/>
    </row>
    <row r="7" spans="1:24" ht="16.5" customHeight="1" x14ac:dyDescent="0.35">
      <c r="M7" s="1052"/>
      <c r="S7" s="1052"/>
    </row>
    <row r="8" spans="1:24" ht="16.5" customHeight="1" x14ac:dyDescent="0.35">
      <c r="M8" s="1052"/>
      <c r="S8" s="1052"/>
    </row>
    <row r="9" spans="1:24" ht="15" customHeight="1" x14ac:dyDescent="0.35">
      <c r="B9" s="1708" t="s">
        <v>125</v>
      </c>
      <c r="C9" s="1709"/>
      <c r="D9" s="1709"/>
      <c r="E9" s="1709"/>
      <c r="F9" s="1710"/>
      <c r="G9" s="1052"/>
      <c r="H9" s="1708" t="s">
        <v>127</v>
      </c>
      <c r="I9" s="1709"/>
      <c r="J9" s="1709"/>
      <c r="K9" s="1709"/>
      <c r="L9" s="1710"/>
      <c r="M9" s="113"/>
      <c r="S9" s="113"/>
    </row>
    <row r="10" spans="1:24" ht="15" customHeight="1" x14ac:dyDescent="0.35">
      <c r="B10" s="1063" t="s">
        <v>124</v>
      </c>
      <c r="C10" s="1086" t="s">
        <v>48</v>
      </c>
      <c r="D10" s="1087" t="s">
        <v>33</v>
      </c>
      <c r="E10" s="1087" t="s">
        <v>32</v>
      </c>
      <c r="F10" s="1065" t="s">
        <v>0</v>
      </c>
      <c r="G10" s="1052"/>
      <c r="H10" s="1063" t="s">
        <v>124</v>
      </c>
      <c r="I10" s="1088" t="s">
        <v>48</v>
      </c>
      <c r="J10" s="1087" t="s">
        <v>33</v>
      </c>
      <c r="K10" s="1087" t="s">
        <v>32</v>
      </c>
      <c r="L10" s="1065" t="s">
        <v>0</v>
      </c>
      <c r="M10" s="113"/>
      <c r="S10" s="113"/>
    </row>
    <row r="11" spans="1:24" ht="6" customHeight="1" x14ac:dyDescent="0.35">
      <c r="E11" s="1092"/>
      <c r="M11" s="113"/>
      <c r="S11" s="113"/>
    </row>
    <row r="12" spans="1:24" ht="15.75" customHeight="1" x14ac:dyDescent="0.35">
      <c r="A12" s="1089"/>
      <c r="B12" s="1090" t="s">
        <v>115</v>
      </c>
      <c r="C12" s="1091">
        <v>1.9777304205345094E-2</v>
      </c>
      <c r="D12" s="1091">
        <v>1.9540933774052652E-2</v>
      </c>
      <c r="E12" s="1057">
        <v>1.7854266710412504E-2</v>
      </c>
      <c r="F12" s="1093">
        <v>1.9257367661937873E-2</v>
      </c>
      <c r="G12" s="1052"/>
      <c r="H12" s="1090" t="s">
        <v>115</v>
      </c>
      <c r="I12" s="1091">
        <v>2.1757912622757249E-2</v>
      </c>
      <c r="J12" s="1091">
        <v>1.4392843931802133E-2</v>
      </c>
      <c r="K12" s="1091">
        <v>1.3042862476985077E-2</v>
      </c>
      <c r="L12" s="1095">
        <v>1.6113471335962491E-2</v>
      </c>
      <c r="M12" s="113"/>
      <c r="S12" s="113"/>
    </row>
    <row r="13" spans="1:24" ht="15.75" customHeight="1" x14ac:dyDescent="0.35">
      <c r="B13" s="1084" t="s">
        <v>116</v>
      </c>
      <c r="C13" s="1054">
        <v>4.2687191543995718E-4</v>
      </c>
      <c r="D13" s="1054">
        <v>1.844528390980994E-4</v>
      </c>
      <c r="E13" s="1054">
        <v>1.3720285143317327E-4</v>
      </c>
      <c r="F13" s="1054">
        <v>2.7312552472391448E-4</v>
      </c>
      <c r="G13" s="1094"/>
      <c r="H13" s="1096" t="s">
        <v>116</v>
      </c>
      <c r="I13" s="1054">
        <v>6.3790571091207554E-3</v>
      </c>
      <c r="J13" s="1054">
        <v>1.0985192409007857E-3</v>
      </c>
      <c r="K13" s="1054">
        <v>3.6051347419109787E-4</v>
      </c>
      <c r="L13" s="1097">
        <v>2.4077114469964961E-3</v>
      </c>
      <c r="M13" s="113"/>
      <c r="S13" s="113"/>
    </row>
    <row r="14" spans="1:24" ht="15.75" customHeight="1" x14ac:dyDescent="0.35">
      <c r="B14" s="1082" t="s">
        <v>117</v>
      </c>
      <c r="C14" s="1057">
        <v>2.8764599840415575E-3</v>
      </c>
      <c r="D14" s="1057">
        <v>1.9367548105300436E-3</v>
      </c>
      <c r="E14" s="1057">
        <v>8.2918244996569928E-4</v>
      </c>
      <c r="F14" s="1057">
        <v>2.0719867392848686E-3</v>
      </c>
      <c r="G14" s="1094"/>
      <c r="H14" s="1098" t="s">
        <v>117</v>
      </c>
      <c r="I14" s="1057">
        <v>1.4212481640411254E-2</v>
      </c>
      <c r="J14" s="1057">
        <v>8.2949412068018518E-3</v>
      </c>
      <c r="K14" s="1057">
        <v>6.5536199415453149E-3</v>
      </c>
      <c r="L14" s="1099">
        <v>9.4615866352973036E-3</v>
      </c>
      <c r="M14" s="113"/>
      <c r="S14" s="113"/>
    </row>
    <row r="15" spans="1:24" ht="15.75" customHeight="1" x14ac:dyDescent="0.35">
      <c r="B15" s="1084" t="s">
        <v>118</v>
      </c>
      <c r="C15" s="1054">
        <v>0.92465710692484759</v>
      </c>
      <c r="D15" s="1054">
        <v>0.1455074666509267</v>
      </c>
      <c r="E15" s="1054">
        <v>7.3850926119247177E-3</v>
      </c>
      <c r="F15" s="1054">
        <v>0.43360627946526598</v>
      </c>
      <c r="G15" s="1094"/>
      <c r="H15" s="1096" t="s">
        <v>118</v>
      </c>
      <c r="I15" s="1054">
        <v>0.24670967370330904</v>
      </c>
      <c r="J15" s="1054">
        <v>0.13054443958704645</v>
      </c>
      <c r="K15" s="1054">
        <v>1.3261745657743958E-2</v>
      </c>
      <c r="L15" s="1097">
        <v>0.12613615206242276</v>
      </c>
      <c r="M15" s="113"/>
      <c r="S15" s="113"/>
    </row>
    <row r="16" spans="1:24" ht="15.75" customHeight="1" x14ac:dyDescent="0.35">
      <c r="B16" s="1082" t="s">
        <v>119</v>
      </c>
      <c r="C16" s="1057">
        <v>4.9320124383908899E-3</v>
      </c>
      <c r="D16" s="1057">
        <v>0.23509989965765554</v>
      </c>
      <c r="E16" s="1057">
        <v>0.18398305843051868</v>
      </c>
      <c r="F16" s="1057">
        <v>0.12926102727487998</v>
      </c>
      <c r="G16" s="1094"/>
      <c r="H16" s="1098" t="s">
        <v>119</v>
      </c>
      <c r="I16" s="1057">
        <v>0.22411657978861274</v>
      </c>
      <c r="J16" s="1057">
        <v>0.107128044747845</v>
      </c>
      <c r="K16" s="1057">
        <v>0.1770507422714924</v>
      </c>
      <c r="L16" s="1099">
        <v>0.16448604458286081</v>
      </c>
      <c r="M16" s="113"/>
      <c r="S16" s="113"/>
    </row>
    <row r="17" spans="2:19" ht="15.75" customHeight="1" x14ac:dyDescent="0.35">
      <c r="B17" s="1084" t="s">
        <v>120</v>
      </c>
      <c r="C17" s="1054">
        <v>2.6860094371529615E-3</v>
      </c>
      <c r="D17" s="1054">
        <v>0.55635772045803333</v>
      </c>
      <c r="E17" s="1054">
        <v>0.20826796313419035</v>
      </c>
      <c r="F17" s="1054">
        <v>0.2509848664241276</v>
      </c>
      <c r="G17" s="1094"/>
      <c r="H17" s="1096" t="s">
        <v>120</v>
      </c>
      <c r="I17" s="1054">
        <v>0.41260835757279035</v>
      </c>
      <c r="J17" s="1054">
        <v>0.17141383910055935</v>
      </c>
      <c r="K17" s="1054">
        <v>8.8287174733155657E-2</v>
      </c>
      <c r="L17" s="1097">
        <v>0.21497181835107734</v>
      </c>
      <c r="M17" s="113"/>
      <c r="S17" s="113"/>
    </row>
    <row r="18" spans="2:19" ht="15.75" customHeight="1" x14ac:dyDescent="0.35">
      <c r="B18" s="1082" t="s">
        <v>121</v>
      </c>
      <c r="C18" s="1057">
        <v>4.4516173520149999E-2</v>
      </c>
      <c r="D18" s="1057">
        <v>4.0306634399716677E-2</v>
      </c>
      <c r="E18" s="1057">
        <v>0.53930265159423751</v>
      </c>
      <c r="F18" s="1057">
        <v>0.15457693798032421</v>
      </c>
      <c r="G18" s="1094"/>
      <c r="H18" s="1098" t="s">
        <v>121</v>
      </c>
      <c r="I18" s="1057">
        <v>5.9960256890245658E-2</v>
      </c>
      <c r="J18" s="1057">
        <v>0.2410801358576857</v>
      </c>
      <c r="K18" s="1057">
        <v>0.14684486332676683</v>
      </c>
      <c r="L18" s="1099">
        <v>0.15688630862713901</v>
      </c>
      <c r="M18" s="1052"/>
      <c r="S18" s="1052"/>
    </row>
    <row r="19" spans="2:19" ht="15.75" customHeight="1" x14ac:dyDescent="0.35">
      <c r="B19" s="1084" t="s">
        <v>122</v>
      </c>
      <c r="C19" s="1054">
        <v>7.8807122850453639E-5</v>
      </c>
      <c r="D19" s="1054">
        <v>5.6811474442214609E-4</v>
      </c>
      <c r="E19" s="1054">
        <v>4.1286127598651835E-2</v>
      </c>
      <c r="F19" s="1085">
        <v>9.5513206897294041E-3</v>
      </c>
      <c r="G19" s="1052"/>
      <c r="H19" s="1096" t="s">
        <v>122</v>
      </c>
      <c r="I19" s="1054">
        <v>3.8447138784091237E-3</v>
      </c>
      <c r="J19" s="1054">
        <v>0.11389851027339677</v>
      </c>
      <c r="K19" s="1054">
        <v>0.18759576139158202</v>
      </c>
      <c r="L19" s="1097">
        <v>0.10577850747279159</v>
      </c>
    </row>
    <row r="20" spans="2:19" x14ac:dyDescent="0.35">
      <c r="B20" s="1082" t="s">
        <v>123</v>
      </c>
      <c r="C20" s="1057">
        <v>4.9254451781533523E-5</v>
      </c>
      <c r="D20" s="1057">
        <v>4.9802266556486839E-4</v>
      </c>
      <c r="E20" s="1057">
        <v>9.5445461866555312E-4</v>
      </c>
      <c r="F20" s="1083">
        <v>4.1708823972617487E-4</v>
      </c>
      <c r="G20" s="1052"/>
      <c r="H20" s="1100" t="s">
        <v>123</v>
      </c>
      <c r="I20" s="1101">
        <v>1.0410966794343807E-2</v>
      </c>
      <c r="J20" s="1101">
        <v>0.21214872605396196</v>
      </c>
      <c r="K20" s="1101">
        <v>0.36700271672653767</v>
      </c>
      <c r="L20" s="1102">
        <v>0.20375839948545219</v>
      </c>
    </row>
    <row r="21" spans="2:19" x14ac:dyDescent="0.35">
      <c r="B21" s="1300" t="s">
        <v>0</v>
      </c>
      <c r="C21" s="1301">
        <v>1</v>
      </c>
      <c r="D21" s="1301">
        <v>1.0000000000000002</v>
      </c>
      <c r="E21" s="1301">
        <v>1</v>
      </c>
      <c r="F21" s="1302">
        <v>1</v>
      </c>
      <c r="G21" s="113"/>
      <c r="H21" s="1059" t="s">
        <v>0</v>
      </c>
      <c r="I21" s="1306">
        <v>1</v>
      </c>
      <c r="J21" s="1306">
        <v>1</v>
      </c>
      <c r="K21" s="1306">
        <v>1</v>
      </c>
      <c r="L21" s="1307">
        <v>1</v>
      </c>
    </row>
    <row r="23" spans="2:19" ht="15" customHeight="1" x14ac:dyDescent="0.35"/>
    <row r="24" spans="2:19" ht="15" customHeight="1" x14ac:dyDescent="0.35">
      <c r="H24" s="700"/>
      <c r="I24" s="700"/>
      <c r="J24" s="700"/>
      <c r="K24" s="700"/>
      <c r="L24" s="700"/>
    </row>
    <row r="25" spans="2:19" ht="15" customHeight="1" x14ac:dyDescent="0.35">
      <c r="B25" s="1708" t="s">
        <v>126</v>
      </c>
      <c r="C25" s="1709"/>
      <c r="D25" s="1709"/>
      <c r="E25" s="1709"/>
      <c r="F25" s="1710"/>
      <c r="H25" s="700" t="s">
        <v>128</v>
      </c>
      <c r="I25" s="700"/>
      <c r="J25" s="700"/>
      <c r="K25" s="700"/>
      <c r="L25" s="700"/>
    </row>
    <row r="26" spans="2:19" ht="15" customHeight="1" x14ac:dyDescent="0.35">
      <c r="B26" s="1063" t="s">
        <v>124</v>
      </c>
      <c r="C26" s="1088" t="s">
        <v>48</v>
      </c>
      <c r="D26" s="1087" t="s">
        <v>33</v>
      </c>
      <c r="E26" s="1087" t="s">
        <v>32</v>
      </c>
      <c r="F26" s="1065" t="s">
        <v>0</v>
      </c>
      <c r="H26" s="700" t="s">
        <v>124</v>
      </c>
      <c r="I26" s="700" t="s">
        <v>48</v>
      </c>
      <c r="J26" s="700" t="s">
        <v>33</v>
      </c>
      <c r="K26" s="700" t="s">
        <v>32</v>
      </c>
      <c r="L26" s="700" t="s">
        <v>0</v>
      </c>
    </row>
    <row r="27" spans="2:19" ht="7.5" customHeight="1" x14ac:dyDescent="0.35">
      <c r="H27" s="700" t="s">
        <v>115</v>
      </c>
      <c r="I27" s="700">
        <v>2.1696751643330573E-2</v>
      </c>
      <c r="J27" s="700">
        <v>1.1960742902215001E-2</v>
      </c>
      <c r="K27" s="700">
        <v>2.5850950174646139E-3</v>
      </c>
      <c r="L27" s="700">
        <v>1.1473116702382272E-2</v>
      </c>
    </row>
    <row r="28" spans="2:19" x14ac:dyDescent="0.35">
      <c r="B28" s="1090" t="s">
        <v>115</v>
      </c>
      <c r="C28" s="1091">
        <v>0</v>
      </c>
      <c r="D28" s="1091">
        <v>2.4366471734892786E-4</v>
      </c>
      <c r="E28" s="1091">
        <v>3.1928480204342275E-4</v>
      </c>
      <c r="F28" s="1095">
        <v>1.7043033659991478E-4</v>
      </c>
      <c r="H28" s="700" t="s">
        <v>116</v>
      </c>
      <c r="I28" s="700">
        <v>4.1526159907522044E-2</v>
      </c>
      <c r="J28" s="700">
        <v>1.7426048127443333E-2</v>
      </c>
      <c r="K28" s="700">
        <v>1.8549579022535165E-2</v>
      </c>
      <c r="L28" s="700">
        <v>2.4092829570375247E-2</v>
      </c>
    </row>
    <row r="29" spans="2:19" ht="15.75" customHeight="1" x14ac:dyDescent="0.35">
      <c r="B29" s="1096" t="s">
        <v>116</v>
      </c>
      <c r="C29" s="1054">
        <v>1.3336296954878863E-3</v>
      </c>
      <c r="D29" s="1054">
        <v>2.4366471734892786E-4</v>
      </c>
      <c r="E29" s="1054">
        <v>3.1928480204342275E-4</v>
      </c>
      <c r="F29" s="1097">
        <v>6.8172134639965911E-4</v>
      </c>
      <c r="H29" s="700" t="s">
        <v>117</v>
      </c>
      <c r="I29" s="700">
        <v>8.3414844353851311E-2</v>
      </c>
      <c r="J29" s="702">
        <v>4.5334448232611665E-2</v>
      </c>
      <c r="K29" s="702">
        <v>2.9305124245091366E-2</v>
      </c>
      <c r="L29" s="700">
        <v>5.0112155350364729E-2</v>
      </c>
    </row>
    <row r="30" spans="2:19" ht="15.75" customHeight="1" x14ac:dyDescent="0.35">
      <c r="B30" s="1098" t="s">
        <v>117</v>
      </c>
      <c r="C30" s="1057">
        <v>4.8899755501222494E-3</v>
      </c>
      <c r="D30" s="1057">
        <v>1.2183235867446393E-3</v>
      </c>
      <c r="E30" s="1057">
        <v>0</v>
      </c>
      <c r="F30" s="1099">
        <v>2.3008095440988498E-3</v>
      </c>
      <c r="H30" s="700" t="s">
        <v>118</v>
      </c>
      <c r="I30" s="700">
        <v>0.68189497732511606</v>
      </c>
      <c r="J30" s="702">
        <v>0.12110306065712968</v>
      </c>
      <c r="K30" s="702">
        <v>9.1153660926316493E-2</v>
      </c>
      <c r="L30" s="700">
        <v>0.25812544942634419</v>
      </c>
    </row>
    <row r="31" spans="2:19" ht="15.75" customHeight="1" x14ac:dyDescent="0.35">
      <c r="B31" s="1096" t="s">
        <v>118</v>
      </c>
      <c r="C31" s="1054">
        <v>0.13047343854189819</v>
      </c>
      <c r="D31" s="1054">
        <v>5.3849902534113057E-2</v>
      </c>
      <c r="E31" s="1054">
        <v>2.2349936143039591E-3</v>
      </c>
      <c r="F31" s="1097">
        <v>6.9450362164465276E-2</v>
      </c>
      <c r="H31" s="700" t="s">
        <v>119</v>
      </c>
      <c r="I31" s="700">
        <v>0.10526891796685295</v>
      </c>
      <c r="J31" s="700">
        <v>0.48961462701877945</v>
      </c>
      <c r="K31" s="700">
        <v>0.10655352032371811</v>
      </c>
      <c r="L31" s="700">
        <v>0.26524293170866081</v>
      </c>
    </row>
    <row r="32" spans="2:19" ht="15.75" customHeight="1" x14ac:dyDescent="0.35">
      <c r="B32" s="1098" t="s">
        <v>119</v>
      </c>
      <c r="C32" s="1057">
        <v>0.17826183596354744</v>
      </c>
      <c r="D32" s="1057">
        <v>3.9961013645224169E-2</v>
      </c>
      <c r="E32" s="1057">
        <v>5.7471264367816091E-2</v>
      </c>
      <c r="F32" s="1099">
        <v>9.7656582871751177E-2</v>
      </c>
      <c r="H32" s="700" t="s">
        <v>120</v>
      </c>
      <c r="I32" s="700">
        <v>5.922146145269739E-2</v>
      </c>
      <c r="J32" s="700">
        <v>0.21355206048041239</v>
      </c>
      <c r="K32" s="700">
        <v>0.38330814664740298</v>
      </c>
      <c r="L32" s="700">
        <v>0.22803490231573073</v>
      </c>
    </row>
    <row r="33" spans="2:12" ht="15.75" customHeight="1" x14ac:dyDescent="0.35">
      <c r="B33" s="1096" t="s">
        <v>120</v>
      </c>
      <c r="C33" s="1054">
        <v>0.59235385641253613</v>
      </c>
      <c r="D33" s="1054">
        <v>0.1310916179337232</v>
      </c>
      <c r="E33" s="1054">
        <v>4.4699872286079183E-2</v>
      </c>
      <c r="F33" s="1097">
        <v>0.28487430762675758</v>
      </c>
      <c r="H33" s="700" t="s">
        <v>121</v>
      </c>
      <c r="I33" s="700">
        <v>9.2341156111274509E-4</v>
      </c>
      <c r="J33" s="700">
        <v>8.0527048519669492E-2</v>
      </c>
      <c r="K33" s="700">
        <v>0.14948159711266476</v>
      </c>
      <c r="L33" s="700">
        <v>8.2000407837637693E-2</v>
      </c>
    </row>
    <row r="34" spans="2:12" ht="15.75" customHeight="1" x14ac:dyDescent="0.35">
      <c r="B34" s="1098" t="s">
        <v>121</v>
      </c>
      <c r="C34" s="1057">
        <v>8.1351411424761058E-2</v>
      </c>
      <c r="D34" s="1057">
        <v>0.10014619883040936</v>
      </c>
      <c r="E34" s="1057">
        <v>4.7573435504469984E-2</v>
      </c>
      <c r="F34" s="1099">
        <v>7.8909245845760548E-2</v>
      </c>
      <c r="H34" s="700" t="s">
        <v>122</v>
      </c>
      <c r="I34" s="700">
        <v>7.7976976271742918E-4</v>
      </c>
      <c r="J34" s="700">
        <v>9.0987849609282401E-3</v>
      </c>
      <c r="K34" s="700">
        <v>0.13038400008856857</v>
      </c>
      <c r="L34" s="700">
        <v>4.6133949621319177E-2</v>
      </c>
    </row>
    <row r="35" spans="2:12" ht="15.75" customHeight="1" x14ac:dyDescent="0.35">
      <c r="B35" s="1096" t="s">
        <v>122</v>
      </c>
      <c r="C35" s="1054">
        <v>4.6677039342076015E-3</v>
      </c>
      <c r="D35" s="1054">
        <v>0.4203216374269006</v>
      </c>
      <c r="E35" s="1054">
        <v>0.17241379310344829</v>
      </c>
      <c r="F35" s="1097">
        <v>0.19480187473370261</v>
      </c>
      <c r="H35" s="700" t="s">
        <v>123</v>
      </c>
      <c r="I35" s="700">
        <v>5.2737060267994554E-3</v>
      </c>
      <c r="J35" s="700">
        <v>1.1383179100810744E-2</v>
      </c>
      <c r="K35" s="700">
        <v>8.8679276616237937E-2</v>
      </c>
      <c r="L35" s="700">
        <v>3.4784257467185171E-2</v>
      </c>
    </row>
    <row r="36" spans="2:12" x14ac:dyDescent="0.35">
      <c r="B36" s="1100" t="s">
        <v>123</v>
      </c>
      <c r="C36" s="1101">
        <v>6.6681484774394314E-3</v>
      </c>
      <c r="D36" s="1101">
        <v>0.25292397660818716</v>
      </c>
      <c r="E36" s="1101">
        <v>0.67496807151979565</v>
      </c>
      <c r="F36" s="1102">
        <v>0.27115466553046441</v>
      </c>
      <c r="H36" s="700" t="s">
        <v>0</v>
      </c>
      <c r="I36" s="700">
        <v>0.99999999999999989</v>
      </c>
      <c r="J36" s="700">
        <v>1</v>
      </c>
      <c r="K36" s="700">
        <v>1</v>
      </c>
      <c r="L36" s="700">
        <v>1.0000000000000002</v>
      </c>
    </row>
    <row r="37" spans="2:12" x14ac:dyDescent="0.35">
      <c r="B37" s="1059" t="s">
        <v>0</v>
      </c>
      <c r="C37" s="1306">
        <f>SUM(C28:C36)</f>
        <v>1</v>
      </c>
      <c r="D37" s="1306">
        <f>SUM(D28:D36)</f>
        <v>1</v>
      </c>
      <c r="E37" s="1306">
        <f>SUM(E28:E36)</f>
        <v>1</v>
      </c>
      <c r="F37" s="1307">
        <f>SUM(F28:F36)</f>
        <v>1</v>
      </c>
    </row>
    <row r="38" spans="2:12" x14ac:dyDescent="0.35">
      <c r="H38" s="700"/>
      <c r="I38" s="700"/>
      <c r="J38" s="700"/>
      <c r="K38" s="700"/>
      <c r="L38" s="700"/>
    </row>
    <row r="39" spans="2:12" x14ac:dyDescent="0.35">
      <c r="H39" s="700"/>
      <c r="I39" s="700"/>
      <c r="J39" s="700"/>
      <c r="K39" s="700"/>
      <c r="L39" s="700"/>
    </row>
    <row r="40" spans="2:12" x14ac:dyDescent="0.35">
      <c r="H40" s="700"/>
      <c r="I40" s="700"/>
      <c r="J40" s="700"/>
      <c r="K40" s="700"/>
      <c r="L40" s="700"/>
    </row>
  </sheetData>
  <mergeCells count="6">
    <mergeCell ref="B3:D3"/>
    <mergeCell ref="B9:F9"/>
    <mergeCell ref="B25:F25"/>
    <mergeCell ref="H9:L9"/>
    <mergeCell ref="B4:V4"/>
    <mergeCell ref="B5:V5"/>
  </mergeCells>
  <conditionalFormatting sqref="C12:C20">
    <cfRule type="colorScale" priority="13">
      <colorScale>
        <cfvo type="min"/>
        <cfvo type="max"/>
        <color rgb="FFFCFCFF"/>
        <color theme="4"/>
      </colorScale>
    </cfRule>
  </conditionalFormatting>
  <conditionalFormatting sqref="C28:C36">
    <cfRule type="colorScale" priority="1">
      <colorScale>
        <cfvo type="min"/>
        <cfvo type="max"/>
        <color rgb="FFFCFCFF"/>
        <color theme="4"/>
      </colorScale>
    </cfRule>
  </conditionalFormatting>
  <conditionalFormatting sqref="D12:D20">
    <cfRule type="colorScale" priority="14">
      <colorScale>
        <cfvo type="min"/>
        <cfvo type="max"/>
        <color rgb="FFFCFCFF"/>
        <color theme="4"/>
      </colorScale>
    </cfRule>
  </conditionalFormatting>
  <conditionalFormatting sqref="D28:D36">
    <cfRule type="colorScale" priority="2">
      <colorScale>
        <cfvo type="min"/>
        <cfvo type="max"/>
        <color rgb="FFFCFCFF"/>
        <color theme="4"/>
      </colorScale>
    </cfRule>
  </conditionalFormatting>
  <conditionalFormatting sqref="E12:E20">
    <cfRule type="colorScale" priority="15">
      <colorScale>
        <cfvo type="min"/>
        <cfvo type="max"/>
        <color rgb="FFFCFCFF"/>
        <color theme="4"/>
      </colorScale>
    </cfRule>
  </conditionalFormatting>
  <conditionalFormatting sqref="E28:E36">
    <cfRule type="colorScale" priority="3">
      <colorScale>
        <cfvo type="min"/>
        <cfvo type="max"/>
        <color rgb="FFFCFCFF"/>
        <color theme="4"/>
      </colorScale>
    </cfRule>
  </conditionalFormatting>
  <conditionalFormatting sqref="I12:I20">
    <cfRule type="colorScale" priority="7">
      <colorScale>
        <cfvo type="min"/>
        <cfvo type="max"/>
        <color rgb="FFFCFCFF"/>
        <color theme="4"/>
      </colorScale>
    </cfRule>
  </conditionalFormatting>
  <conditionalFormatting sqref="J12:J20">
    <cfRule type="colorScale" priority="8">
      <colorScale>
        <cfvo type="min"/>
        <cfvo type="max"/>
        <color rgb="FFFCFCFF"/>
        <color theme="4"/>
      </colorScale>
    </cfRule>
  </conditionalFormatting>
  <conditionalFormatting sqref="K12:K20">
    <cfRule type="colorScale" priority="9">
      <colorScale>
        <cfvo type="min"/>
        <cfvo type="max"/>
        <color rgb="FFFCFCFF"/>
        <color theme="4"/>
      </colorScale>
    </cfRule>
  </conditionalFormatting>
  <printOptions horizontalCentered="1"/>
  <pageMargins left="0" right="0" top="0.43307086614173229" bottom="0.43307086614173229" header="0" footer="0"/>
  <pageSetup paperSize="9" scale="82"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66</v>
      </c>
      <c r="C1" s="700" t="s">
        <v>66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0" t="s">
        <v>457</v>
      </c>
      <c r="C6" s="1560"/>
      <c r="D6" s="1560"/>
      <c r="E6" s="1560"/>
      <c r="F6" s="1560"/>
      <c r="G6" s="1560"/>
      <c r="H6" s="1560"/>
      <c r="I6" s="1560"/>
      <c r="J6" s="1016"/>
      <c r="K6" s="1016"/>
      <c r="L6" s="1016"/>
      <c r="M6" s="1067"/>
      <c r="N6" s="1067"/>
      <c r="O6" s="1067"/>
      <c r="P6" s="1067"/>
      <c r="Q6" s="1067"/>
      <c r="R6" s="1067"/>
    </row>
    <row r="7" spans="1:18" s="621" customFormat="1" ht="15.75" customHeight="1" x14ac:dyDescent="0.25">
      <c r="A7" s="1015"/>
      <c r="B7" s="1699" t="str">
        <f>porsaad!$B$6</f>
        <v>Situación a 28 de febrero de 2026</v>
      </c>
      <c r="C7" s="1699"/>
      <c r="D7" s="1699"/>
      <c r="E7" s="1699"/>
      <c r="F7" s="1699"/>
      <c r="G7" s="1699"/>
      <c r="H7" s="1699"/>
      <c r="I7" s="169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2" t="s">
        <v>12</v>
      </c>
      <c r="C9" s="1714" t="s">
        <v>48</v>
      </c>
      <c r="D9" s="1714"/>
      <c r="E9" s="1715" t="s">
        <v>33</v>
      </c>
      <c r="F9" s="1716"/>
      <c r="G9" s="1717" t="s">
        <v>32</v>
      </c>
      <c r="H9" s="1718"/>
      <c r="I9" s="1070"/>
      <c r="J9" s="1070"/>
      <c r="K9" s="1070"/>
      <c r="L9" s="1070"/>
      <c r="M9" s="1070"/>
      <c r="N9" s="1070"/>
      <c r="O9" s="1070"/>
    </row>
    <row r="10" spans="1:18" ht="46.5" customHeight="1" x14ac:dyDescent="0.35">
      <c r="B10" s="1713"/>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122.93327076350936</v>
      </c>
      <c r="D11" s="1073">
        <v>0.56913510772386189</v>
      </c>
      <c r="E11" s="1072">
        <v>244.38505082711032</v>
      </c>
      <c r="F11" s="1073">
        <v>0.38798943521971624</v>
      </c>
      <c r="G11" s="1072">
        <v>365.74464023809554</v>
      </c>
      <c r="H11" s="1073">
        <v>0.35980119392818599</v>
      </c>
      <c r="I11" s="1070"/>
      <c r="J11" s="1070"/>
      <c r="K11" s="1070"/>
      <c r="L11" s="1070"/>
      <c r="M11" s="1070"/>
      <c r="N11" s="1070"/>
      <c r="O11" s="1070"/>
    </row>
    <row r="12" spans="1:18" ht="15" customHeight="1" x14ac:dyDescent="0.35">
      <c r="B12" s="1074" t="s">
        <v>7</v>
      </c>
      <c r="C12" s="1075">
        <v>134.44301726500382</v>
      </c>
      <c r="D12" s="1076">
        <v>0.29128793533127734</v>
      </c>
      <c r="E12" s="1075">
        <v>236.92994228587685</v>
      </c>
      <c r="F12" s="1076">
        <v>0.42106854107663211</v>
      </c>
      <c r="G12" s="1075">
        <v>363.76805733617323</v>
      </c>
      <c r="H12" s="1076">
        <v>0.28045464480769045</v>
      </c>
      <c r="I12" s="1070"/>
      <c r="J12" s="1070"/>
      <c r="K12" s="1070"/>
      <c r="L12" s="1070"/>
      <c r="M12" s="1070"/>
      <c r="N12" s="1070"/>
      <c r="O12" s="1070"/>
    </row>
    <row r="13" spans="1:18" ht="15" customHeight="1" x14ac:dyDescent="0.35">
      <c r="B13" s="1074" t="s">
        <v>37</v>
      </c>
      <c r="C13" s="1075">
        <v>121.35288715192928</v>
      </c>
      <c r="D13" s="1076">
        <v>0.2817772276809179</v>
      </c>
      <c r="E13" s="1075">
        <v>207.9253193389948</v>
      </c>
      <c r="F13" s="1076">
        <v>0.33996122433954434</v>
      </c>
      <c r="G13" s="1075">
        <v>287.48588147596342</v>
      </c>
      <c r="H13" s="1076">
        <v>0.37865023737955089</v>
      </c>
      <c r="I13" s="1070"/>
      <c r="J13" s="1070"/>
      <c r="K13" s="1070"/>
      <c r="L13" s="1070"/>
      <c r="M13" s="1070"/>
      <c r="N13" s="1070"/>
      <c r="O13" s="1070"/>
    </row>
    <row r="14" spans="1:18" ht="15" customHeight="1" x14ac:dyDescent="0.35">
      <c r="B14" s="1074" t="s">
        <v>38</v>
      </c>
      <c r="C14" s="1075">
        <v>163.54952489181633</v>
      </c>
      <c r="D14" s="1076">
        <v>0.13796062789700461</v>
      </c>
      <c r="E14" s="1075">
        <v>279.57841656093348</v>
      </c>
      <c r="F14" s="1076">
        <v>0.1801917965150853</v>
      </c>
      <c r="G14" s="1075">
        <v>391.38940917855717</v>
      </c>
      <c r="H14" s="1076">
        <v>0.21040529044190379</v>
      </c>
      <c r="I14" s="1070"/>
      <c r="J14" s="1070"/>
      <c r="K14" s="1070"/>
      <c r="L14" s="1070"/>
      <c r="M14" s="1070"/>
      <c r="N14" s="1070"/>
      <c r="O14" s="1070"/>
    </row>
    <row r="15" spans="1:18" ht="15" customHeight="1" x14ac:dyDescent="0.35">
      <c r="B15" s="1074" t="s">
        <v>6</v>
      </c>
      <c r="C15" s="1075">
        <v>163.18647164824529</v>
      </c>
      <c r="D15" s="1076">
        <v>0.13426917570381641</v>
      </c>
      <c r="E15" s="1075">
        <v>281.04142298955253</v>
      </c>
      <c r="F15" s="1076">
        <v>0.18628342175193366</v>
      </c>
      <c r="G15" s="1075">
        <v>423.23307889489331</v>
      </c>
      <c r="H15" s="1076">
        <v>0.22841690448965818</v>
      </c>
      <c r="I15" s="1070"/>
      <c r="J15" s="1070"/>
      <c r="K15" s="1070"/>
      <c r="L15" s="1070"/>
      <c r="M15" s="1070"/>
      <c r="N15" s="1070"/>
      <c r="O15" s="1070"/>
    </row>
    <row r="16" spans="1:18" ht="15" customHeight="1" x14ac:dyDescent="0.35">
      <c r="B16" s="1074" t="s">
        <v>5</v>
      </c>
      <c r="C16" s="1075">
        <v>132.23756991321122</v>
      </c>
      <c r="D16" s="1076">
        <v>0.34925344279972609</v>
      </c>
      <c r="E16" s="1075">
        <v>216.94819460390636</v>
      </c>
      <c r="F16" s="1076">
        <v>0.33616491003594423</v>
      </c>
      <c r="G16" s="1075">
        <v>299.75530351437959</v>
      </c>
      <c r="H16" s="1076">
        <v>0.34807003800314718</v>
      </c>
      <c r="I16" s="1070"/>
      <c r="J16" s="1070"/>
      <c r="K16" s="1070"/>
      <c r="L16" s="1070"/>
      <c r="M16" s="1070"/>
      <c r="N16" s="1070"/>
      <c r="O16" s="1070"/>
    </row>
    <row r="17" spans="1:15" ht="15" customHeight="1" x14ac:dyDescent="0.35">
      <c r="B17" s="1074" t="s">
        <v>4</v>
      </c>
      <c r="C17" s="1075">
        <v>129.45995756445595</v>
      </c>
      <c r="D17" s="1076">
        <v>0.29682399239990542</v>
      </c>
      <c r="E17" s="1075">
        <v>215.39289861140088</v>
      </c>
      <c r="F17" s="1076">
        <v>0.36589107547545019</v>
      </c>
      <c r="G17" s="1075">
        <v>292.67815095930376</v>
      </c>
      <c r="H17" s="1076">
        <v>0.39645640675583882</v>
      </c>
      <c r="I17" s="1070"/>
      <c r="J17" s="1070"/>
      <c r="K17" s="1070"/>
      <c r="L17" s="1070"/>
      <c r="M17" s="1070"/>
      <c r="N17" s="1070"/>
      <c r="O17" s="1070"/>
    </row>
    <row r="18" spans="1:15" ht="15" customHeight="1" x14ac:dyDescent="0.35">
      <c r="B18" s="1074" t="s">
        <v>40</v>
      </c>
      <c r="C18" s="1075">
        <v>157.12570068426177</v>
      </c>
      <c r="D18" s="1076">
        <v>0.18010058967384862</v>
      </c>
      <c r="E18" s="1075">
        <v>266.90727326406255</v>
      </c>
      <c r="F18" s="1076">
        <v>0.215241727630681</v>
      </c>
      <c r="G18" s="1075">
        <v>364.67029037740684</v>
      </c>
      <c r="H18" s="1076">
        <v>0.24830648270904213</v>
      </c>
      <c r="I18" s="1070"/>
      <c r="J18" s="1070"/>
      <c r="K18" s="1070"/>
      <c r="L18" s="1070"/>
      <c r="M18" s="1070"/>
      <c r="N18" s="1070"/>
      <c r="O18" s="1070"/>
    </row>
    <row r="19" spans="1:15" ht="15" customHeight="1" x14ac:dyDescent="0.35">
      <c r="B19" s="1074" t="s">
        <v>41</v>
      </c>
      <c r="C19" s="1075">
        <v>176.89208817800858</v>
      </c>
      <c r="D19" s="1076">
        <v>6.1092319372035353E-2</v>
      </c>
      <c r="E19" s="1075">
        <v>294.47092947236848</v>
      </c>
      <c r="F19" s="1076">
        <v>0.17303645093207343</v>
      </c>
      <c r="G19" s="1075">
        <v>405.56954800698344</v>
      </c>
      <c r="H19" s="1076">
        <v>0.23131537575103553</v>
      </c>
      <c r="I19" s="1070"/>
      <c r="J19" s="1070"/>
      <c r="K19" s="1070"/>
      <c r="L19" s="1070"/>
      <c r="M19" s="1070"/>
      <c r="N19" s="1070"/>
      <c r="O19" s="1070"/>
    </row>
    <row r="20" spans="1:15" ht="15" customHeight="1" x14ac:dyDescent="0.35">
      <c r="B20" s="1074" t="s">
        <v>3</v>
      </c>
      <c r="C20" s="1075">
        <v>181.07944423325688</v>
      </c>
      <c r="D20" s="1076">
        <v>0.11368989737477501</v>
      </c>
      <c r="E20" s="1075">
        <v>312.73132277639741</v>
      </c>
      <c r="F20" s="1076">
        <v>9.7437572121606641E-2</v>
      </c>
      <c r="G20" s="1075">
        <v>445.18381811556168</v>
      </c>
      <c r="H20" s="1076">
        <v>0.11539881050179952</v>
      </c>
      <c r="I20" s="1070"/>
      <c r="J20" s="1070"/>
      <c r="K20" s="1070"/>
      <c r="L20" s="1070"/>
      <c r="M20" s="1070"/>
      <c r="N20" s="1070"/>
      <c r="O20" s="1070"/>
    </row>
    <row r="21" spans="1:15" ht="15" customHeight="1" x14ac:dyDescent="0.35">
      <c r="B21" s="1074" t="s">
        <v>2</v>
      </c>
      <c r="C21" s="1075">
        <v>134.49410953657622</v>
      </c>
      <c r="D21" s="1076">
        <v>0.24506864349727842</v>
      </c>
      <c r="E21" s="1075">
        <v>232.15111151209285</v>
      </c>
      <c r="F21" s="1076">
        <v>0.2784198327296829</v>
      </c>
      <c r="G21" s="1075">
        <v>322.09616249361738</v>
      </c>
      <c r="H21" s="1076">
        <v>0.30214767750709032</v>
      </c>
      <c r="I21" s="1070"/>
      <c r="J21" s="1070"/>
      <c r="K21" s="1070"/>
      <c r="L21" s="1070"/>
      <c r="M21" s="1070"/>
      <c r="N21" s="1070"/>
      <c r="O21" s="1070"/>
    </row>
    <row r="22" spans="1:15" ht="15" customHeight="1" x14ac:dyDescent="0.35">
      <c r="B22" s="1074" t="s">
        <v>35</v>
      </c>
      <c r="C22" s="1075">
        <v>368.79659680462822</v>
      </c>
      <c r="D22" s="1076">
        <v>0.26973755896574375</v>
      </c>
      <c r="E22" s="1075">
        <v>380.01975675681047</v>
      </c>
      <c r="F22" s="1076">
        <v>0.19446441321585342</v>
      </c>
      <c r="G22" s="1075">
        <v>391.94395529642287</v>
      </c>
      <c r="H22" s="1076">
        <v>0.19497637240630339</v>
      </c>
      <c r="I22" s="1070"/>
      <c r="J22" s="1070"/>
      <c r="K22" s="1070"/>
      <c r="L22" s="1070"/>
      <c r="M22" s="1070"/>
      <c r="N22" s="1070"/>
      <c r="O22" s="1070"/>
    </row>
    <row r="23" spans="1:15" ht="15" customHeight="1" x14ac:dyDescent="0.35">
      <c r="B23" s="1074" t="s">
        <v>42</v>
      </c>
      <c r="C23" s="1075">
        <v>181.73246560561009</v>
      </c>
      <c r="D23" s="1076">
        <v>0.10613415231280712</v>
      </c>
      <c r="E23" s="1075">
        <v>275.0423917293906</v>
      </c>
      <c r="F23" s="1076">
        <v>0.16652539251738538</v>
      </c>
      <c r="G23" s="1075">
        <v>384.9887003549901</v>
      </c>
      <c r="H23" s="1076">
        <v>0.19881269989662995</v>
      </c>
      <c r="I23" s="1070"/>
      <c r="J23" s="1070"/>
      <c r="K23" s="1070"/>
      <c r="L23" s="1070"/>
      <c r="M23" s="1070"/>
      <c r="N23" s="1070"/>
      <c r="O23" s="1070"/>
    </row>
    <row r="24" spans="1:15" ht="15" customHeight="1" x14ac:dyDescent="0.35">
      <c r="B24" s="1074" t="s">
        <v>43</v>
      </c>
      <c r="C24" s="1075">
        <v>132.00305001608237</v>
      </c>
      <c r="D24" s="1076">
        <v>0.25426045203495434</v>
      </c>
      <c r="E24" s="1075">
        <v>241.69633878265194</v>
      </c>
      <c r="F24" s="1076">
        <v>0.29060363558462399</v>
      </c>
      <c r="G24" s="1075">
        <v>334.03427583555361</v>
      </c>
      <c r="H24" s="1076">
        <v>0.31823712507756907</v>
      </c>
      <c r="I24" s="1070"/>
      <c r="J24" s="1070"/>
      <c r="K24" s="1070"/>
      <c r="L24" s="1070"/>
      <c r="M24" s="1070"/>
      <c r="N24" s="1070"/>
      <c r="O24" s="1070"/>
    </row>
    <row r="25" spans="1:15" ht="15" customHeight="1" x14ac:dyDescent="0.35">
      <c r="B25" s="1074" t="s">
        <v>44</v>
      </c>
      <c r="C25" s="1075">
        <v>107.92961799660452</v>
      </c>
      <c r="D25" s="1076">
        <v>0.37651008948221659</v>
      </c>
      <c r="E25" s="1075">
        <v>231.44362236883643</v>
      </c>
      <c r="F25" s="1076">
        <v>0.47860702367026153</v>
      </c>
      <c r="G25" s="1075">
        <v>293.49916528925627</v>
      </c>
      <c r="H25" s="1076">
        <v>0.44689616936172305</v>
      </c>
      <c r="I25" s="1070"/>
      <c r="J25" s="1070"/>
      <c r="K25" s="1070"/>
      <c r="L25" s="1070"/>
      <c r="M25" s="1070"/>
      <c r="N25" s="1070"/>
      <c r="O25" s="1070"/>
    </row>
    <row r="26" spans="1:15" ht="15" customHeight="1" x14ac:dyDescent="0.35">
      <c r="B26" s="1074" t="s">
        <v>45</v>
      </c>
      <c r="C26" s="1075">
        <v>166.44469611636154</v>
      </c>
      <c r="D26" s="1076">
        <v>0.17556535256894601</v>
      </c>
      <c r="E26" s="1075">
        <v>286.03588957053984</v>
      </c>
      <c r="F26" s="1076">
        <v>0.25828862796693924</v>
      </c>
      <c r="G26" s="1075">
        <v>383.18116862169109</v>
      </c>
      <c r="H26" s="1076">
        <v>0.30306094677498591</v>
      </c>
      <c r="I26" s="1070"/>
      <c r="J26" s="1070"/>
      <c r="K26" s="1070"/>
      <c r="L26" s="1070"/>
      <c r="M26" s="1070"/>
      <c r="N26" s="1070"/>
      <c r="O26" s="1070"/>
    </row>
    <row r="27" spans="1:15" ht="15" customHeight="1" x14ac:dyDescent="0.35">
      <c r="B27" s="1074" t="s">
        <v>46</v>
      </c>
      <c r="C27" s="1075">
        <v>210.94692307692307</v>
      </c>
      <c r="D27" s="1076">
        <v>0.32705336780545213</v>
      </c>
      <c r="E27" s="1075">
        <v>210.19365205843155</v>
      </c>
      <c r="F27" s="1076">
        <v>0.37754026886715158</v>
      </c>
      <c r="G27" s="1075">
        <v>283.56671610169349</v>
      </c>
      <c r="H27" s="1076">
        <v>0.41214460295195865</v>
      </c>
      <c r="I27" s="1070"/>
      <c r="J27" s="1070"/>
      <c r="K27" s="1070"/>
      <c r="L27" s="1070"/>
      <c r="M27" s="1070"/>
      <c r="N27" s="1070"/>
      <c r="O27" s="1070"/>
    </row>
    <row r="28" spans="1:15" ht="15" customHeight="1" x14ac:dyDescent="0.35">
      <c r="B28" s="1077" t="s">
        <v>1</v>
      </c>
      <c r="C28" s="1078">
        <v>173.08860759493672</v>
      </c>
      <c r="D28" s="1079">
        <v>9.1253783221210499E-2</v>
      </c>
      <c r="E28" s="1078">
        <v>281.88082245430513</v>
      </c>
      <c r="F28" s="1079">
        <v>0.25637282208391726</v>
      </c>
      <c r="G28" s="1078">
        <v>382.36479760119806</v>
      </c>
      <c r="H28" s="1079">
        <v>0.27960455488364433</v>
      </c>
      <c r="I28" s="1070"/>
      <c r="J28" s="1070"/>
      <c r="K28" s="1070"/>
      <c r="L28" s="1070"/>
      <c r="M28" s="1070"/>
      <c r="N28" s="1070"/>
      <c r="O28" s="1070"/>
    </row>
    <row r="29" spans="1:15" ht="15" customHeight="1" x14ac:dyDescent="0.35">
      <c r="B29" s="1303" t="s">
        <v>0</v>
      </c>
      <c r="C29" s="1304">
        <v>172.32719764814831</v>
      </c>
      <c r="D29" s="1305">
        <v>0.37554123814201307</v>
      </c>
      <c r="E29" s="1304">
        <v>277.03728148797188</v>
      </c>
      <c r="F29" s="1305">
        <v>0.27410194711460062</v>
      </c>
      <c r="G29" s="1304">
        <v>384.57750036130022</v>
      </c>
      <c r="H29" s="1305">
        <v>0.27545077197785112</v>
      </c>
      <c r="I29" s="672"/>
      <c r="J29" s="672"/>
      <c r="K29" s="672"/>
      <c r="L29" s="672"/>
      <c r="M29" s="672"/>
      <c r="N29" s="672"/>
      <c r="O29" s="672"/>
    </row>
    <row r="30" spans="1:15" ht="7.5" customHeight="1"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15" customHeight="1" x14ac:dyDescent="0.35">
      <c r="B32" s="1711" t="s">
        <v>288</v>
      </c>
      <c r="C32" s="1711"/>
      <c r="D32" s="1711"/>
      <c r="E32" s="1711"/>
      <c r="F32" s="1711"/>
      <c r="G32" s="1711"/>
      <c r="H32" s="171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8">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65</v>
      </c>
      <c r="C1" s="700" t="s">
        <v>65</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0" t="s">
        <v>456</v>
      </c>
      <c r="C6" s="1560"/>
      <c r="D6" s="1560"/>
      <c r="E6" s="1560"/>
      <c r="F6" s="1560"/>
      <c r="G6" s="1560"/>
      <c r="H6" s="1560"/>
      <c r="I6" s="1560"/>
      <c r="J6" s="1016"/>
      <c r="K6" s="1016"/>
      <c r="L6" s="1016"/>
      <c r="M6" s="1067"/>
      <c r="N6" s="1067"/>
      <c r="O6" s="1067"/>
      <c r="P6" s="1067"/>
      <c r="Q6" s="1067"/>
      <c r="R6" s="1067"/>
    </row>
    <row r="7" spans="1:18" s="621" customFormat="1" ht="15.75" customHeight="1" x14ac:dyDescent="0.25">
      <c r="A7" s="1015"/>
      <c r="B7" s="1699" t="str">
        <f>porsaad!$B$6</f>
        <v>Situación a 28 de febrero de 2026</v>
      </c>
      <c r="C7" s="1699"/>
      <c r="D7" s="1699"/>
      <c r="E7" s="1699"/>
      <c r="F7" s="1699"/>
      <c r="G7" s="1699"/>
      <c r="H7" s="1699"/>
      <c r="I7" s="169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2" t="s">
        <v>12</v>
      </c>
      <c r="C9" s="1714" t="s">
        <v>48</v>
      </c>
      <c r="D9" s="1714"/>
      <c r="E9" s="1715" t="s">
        <v>33</v>
      </c>
      <c r="F9" s="1716"/>
      <c r="G9" s="1717" t="s">
        <v>32</v>
      </c>
      <c r="H9" s="1718"/>
      <c r="I9" s="1070"/>
      <c r="J9" s="1070"/>
      <c r="K9" s="1070"/>
      <c r="L9" s="1070"/>
      <c r="M9" s="1070"/>
      <c r="N9" s="1070"/>
      <c r="O9" s="1070"/>
    </row>
    <row r="10" spans="1:18" ht="46.5" customHeight="1" x14ac:dyDescent="0.35">
      <c r="B10" s="1713"/>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v>162.15249999999997</v>
      </c>
      <c r="F11" s="1073">
        <v>0.97122053467886948</v>
      </c>
      <c r="G11" s="1072">
        <v>666.20999999999992</v>
      </c>
      <c r="H11" s="1073">
        <v>0.25315730008332804</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355.27272727272725</v>
      </c>
      <c r="D13" s="1076">
        <v>0.13421961771945579</v>
      </c>
      <c r="E13" s="1075">
        <v>484.3866666666666</v>
      </c>
      <c r="F13" s="1076">
        <v>0.31126752155744036</v>
      </c>
      <c r="G13" s="1075">
        <v>791.38083333333327</v>
      </c>
      <c r="H13" s="1076">
        <v>0.30069210828893694</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208.1</v>
      </c>
      <c r="D15" s="1076">
        <v>0.34012585594862732</v>
      </c>
      <c r="E15" s="1075">
        <v>544.74499999999989</v>
      </c>
      <c r="F15" s="1076">
        <v>0.24209425423157396</v>
      </c>
      <c r="G15" s="1075">
        <v>551.2040441176473</v>
      </c>
      <c r="H15" s="1076">
        <v>0.23003590049970782</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v>309.62742187499964</v>
      </c>
      <c r="D17" s="1076">
        <v>0.4857763701593919</v>
      </c>
      <c r="E17" s="1075">
        <v>568.21010020040103</v>
      </c>
      <c r="F17" s="1076">
        <v>0.49866601227333596</v>
      </c>
      <c r="G17" s="1075">
        <v>723.00194533761965</v>
      </c>
      <c r="H17" s="1076">
        <v>0.42647400537499708</v>
      </c>
      <c r="I17" s="1070"/>
      <c r="J17" s="1070"/>
      <c r="K17" s="1070"/>
      <c r="L17" s="1070"/>
      <c r="M17" s="1070"/>
      <c r="N17" s="1070"/>
      <c r="O17" s="1070"/>
    </row>
    <row r="18" spans="1:15" ht="15" customHeight="1" x14ac:dyDescent="0.35">
      <c r="B18" s="1074" t="s">
        <v>40</v>
      </c>
      <c r="C18" s="1075">
        <v>157.63</v>
      </c>
      <c r="D18" s="1076">
        <v>0</v>
      </c>
      <c r="E18" s="1075">
        <v>694.03199999999993</v>
      </c>
      <c r="F18" s="1076">
        <v>0.22796601178336981</v>
      </c>
      <c r="G18" s="1075">
        <v>907.06153846153836</v>
      </c>
      <c r="H18" s="1076">
        <v>0.4222810254012937</v>
      </c>
      <c r="I18" s="1070"/>
      <c r="J18" s="1070"/>
      <c r="K18" s="1070"/>
      <c r="L18" s="1070"/>
      <c r="M18" s="1070"/>
      <c r="N18" s="1070"/>
      <c r="O18" s="1070"/>
    </row>
    <row r="19" spans="1:15" ht="15" customHeight="1" x14ac:dyDescent="0.35">
      <c r="B19" s="1074" t="s">
        <v>41</v>
      </c>
      <c r="C19" s="1075">
        <v>232.69874999999999</v>
      </c>
      <c r="D19" s="1076">
        <v>0.37531376973353942</v>
      </c>
      <c r="E19" s="1075">
        <v>560.7847368421053</v>
      </c>
      <c r="F19" s="1076">
        <v>0.46374367401510974</v>
      </c>
      <c r="G19" s="1075">
        <v>807.44129032258036</v>
      </c>
      <c r="H19" s="1076">
        <v>0.48372052795075465</v>
      </c>
      <c r="I19" s="1070"/>
      <c r="J19" s="1070"/>
      <c r="K19" s="1070"/>
      <c r="L19" s="1070"/>
      <c r="M19" s="1070"/>
      <c r="N19" s="1070"/>
      <c r="O19" s="1070"/>
    </row>
    <row r="20" spans="1:15" ht="15" customHeight="1" x14ac:dyDescent="0.35">
      <c r="B20" s="1074" t="s">
        <v>3</v>
      </c>
      <c r="C20" s="1075">
        <v>300.91953917050694</v>
      </c>
      <c r="D20" s="1076">
        <v>4.2065041303635364E-2</v>
      </c>
      <c r="E20" s="1075">
        <v>1380.6716935483873</v>
      </c>
      <c r="F20" s="1076">
        <v>0.22121983862227976</v>
      </c>
      <c r="G20" s="1075">
        <v>1450.0042999999998</v>
      </c>
      <c r="H20" s="1076">
        <v>0.19613834110871159</v>
      </c>
      <c r="I20" s="1070"/>
      <c r="J20" s="1070"/>
      <c r="K20" s="1070"/>
      <c r="L20" s="1070"/>
      <c r="M20" s="1070"/>
      <c r="N20" s="1070"/>
      <c r="O20" s="1070"/>
    </row>
    <row r="21" spans="1:15" ht="15" customHeight="1" x14ac:dyDescent="0.35">
      <c r="B21" s="1074" t="s">
        <v>2</v>
      </c>
      <c r="C21" s="1075" t="s">
        <v>363</v>
      </c>
      <c r="D21" s="1076" t="s">
        <v>363</v>
      </c>
      <c r="E21" s="1075" t="s">
        <v>363</v>
      </c>
      <c r="F21" s="1076" t="s">
        <v>363</v>
      </c>
      <c r="G21" s="1075" t="s">
        <v>363</v>
      </c>
      <c r="H21" s="1076" t="s">
        <v>363</v>
      </c>
      <c r="I21" s="1070"/>
      <c r="J21" s="1070"/>
      <c r="K21" s="1070"/>
      <c r="L21" s="1070"/>
      <c r="M21" s="1070"/>
      <c r="N21" s="1070"/>
      <c r="O21" s="1070"/>
    </row>
    <row r="22" spans="1:15" ht="15" customHeight="1" x14ac:dyDescent="0.35">
      <c r="B22" s="1074" t="s">
        <v>35</v>
      </c>
      <c r="C22" s="1075">
        <v>1950</v>
      </c>
      <c r="D22" s="1076">
        <v>0</v>
      </c>
      <c r="E22" s="1075">
        <v>1794.1848076923075</v>
      </c>
      <c r="F22" s="1076">
        <v>0.15501719678029277</v>
      </c>
      <c r="G22" s="1075">
        <v>1836.0029069767443</v>
      </c>
      <c r="H22" s="1076">
        <v>0.14484601234134689</v>
      </c>
      <c r="I22" s="1070"/>
      <c r="J22" s="1070"/>
      <c r="K22" s="1070"/>
      <c r="L22" s="1070"/>
      <c r="M22" s="1070"/>
      <c r="N22" s="1070"/>
      <c r="O22" s="1070"/>
    </row>
    <row r="23" spans="1:15" ht="15" customHeight="1" x14ac:dyDescent="0.35">
      <c r="B23" s="1074" t="s">
        <v>42</v>
      </c>
      <c r="C23" s="1075">
        <v>314.83333333333331</v>
      </c>
      <c r="D23" s="1076">
        <v>3.6676565538913256E-3</v>
      </c>
      <c r="E23" s="1075">
        <v>540.29000000000008</v>
      </c>
      <c r="F23" s="1076">
        <v>0.32901571333527768</v>
      </c>
      <c r="G23" s="1075">
        <v>553.70323076923069</v>
      </c>
      <c r="H23" s="1076">
        <v>0.30097119466191408</v>
      </c>
      <c r="I23" s="1070"/>
      <c r="J23" s="1070"/>
      <c r="K23" s="1070"/>
      <c r="L23" s="1070"/>
      <c r="M23" s="1070"/>
      <c r="N23" s="1070"/>
      <c r="O23" s="1070"/>
    </row>
    <row r="24" spans="1:15" ht="15" customHeight="1" x14ac:dyDescent="0.35">
      <c r="B24" s="1074" t="s">
        <v>43</v>
      </c>
      <c r="C24" s="1075">
        <v>125.4</v>
      </c>
      <c r="D24" s="1076">
        <v>0</v>
      </c>
      <c r="E24" s="1075">
        <v>570.84</v>
      </c>
      <c r="F24" s="1076">
        <v>0</v>
      </c>
      <c r="G24" s="1075">
        <v>338.44499999999999</v>
      </c>
      <c r="H24" s="1076">
        <v>1.2819620613932949</v>
      </c>
      <c r="I24" s="1070"/>
      <c r="J24" s="1070"/>
      <c r="K24" s="1070"/>
      <c r="L24" s="1070"/>
      <c r="M24" s="1070"/>
      <c r="N24" s="1070"/>
      <c r="O24" s="1070"/>
    </row>
    <row r="25" spans="1:15" ht="15" customHeight="1" x14ac:dyDescent="0.35">
      <c r="B25" s="1074" t="s">
        <v>44</v>
      </c>
      <c r="C25" s="1075">
        <v>605.95307692307699</v>
      </c>
      <c r="D25" s="1076">
        <v>0.14582919509144804</v>
      </c>
      <c r="E25" s="1075">
        <v>985.85928571428565</v>
      </c>
      <c r="F25" s="1076">
        <v>0.52272758339446146</v>
      </c>
      <c r="G25" s="1075">
        <v>1070.0925</v>
      </c>
      <c r="H25" s="1076">
        <v>0.43589231959350222</v>
      </c>
      <c r="I25" s="1070"/>
      <c r="J25" s="1070"/>
      <c r="K25" s="1070"/>
      <c r="L25" s="1070"/>
      <c r="M25" s="1070"/>
      <c r="N25" s="1070"/>
      <c r="O25" s="1070"/>
    </row>
    <row r="26" spans="1:15" ht="15" customHeight="1" x14ac:dyDescent="0.35">
      <c r="B26" s="1074" t="s">
        <v>45</v>
      </c>
      <c r="C26" s="1075">
        <v>290.76235732009894</v>
      </c>
      <c r="D26" s="1076">
        <v>0.18809083479729766</v>
      </c>
      <c r="E26" s="1075">
        <v>519.49332139018247</v>
      </c>
      <c r="F26" s="1076">
        <v>0.3016372529571964</v>
      </c>
      <c r="G26" s="1075">
        <v>815.03184798807843</v>
      </c>
      <c r="H26" s="1076">
        <v>0.30484673430568693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298.14600355634542</v>
      </c>
      <c r="D29" s="1305">
        <v>0.33585357533905091</v>
      </c>
      <c r="E29" s="1304">
        <v>575.64872076023028</v>
      </c>
      <c r="F29" s="1305">
        <v>0.50039523667744779</v>
      </c>
      <c r="G29" s="1304">
        <v>828.56994891443662</v>
      </c>
      <c r="H29" s="1305">
        <v>0.41254235431661435</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11" t="s">
        <v>288</v>
      </c>
      <c r="C32" s="1711"/>
      <c r="D32" s="1711"/>
      <c r="E32" s="1711"/>
      <c r="F32" s="1711"/>
      <c r="G32" s="1711"/>
      <c r="H32" s="171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193</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0" t="s">
        <v>455</v>
      </c>
      <c r="C6" s="1560"/>
      <c r="D6" s="1560"/>
      <c r="E6" s="1560"/>
      <c r="F6" s="1560"/>
      <c r="G6" s="1560"/>
      <c r="H6" s="1560"/>
      <c r="I6" s="1560"/>
      <c r="J6" s="1016"/>
      <c r="K6" s="1016"/>
      <c r="L6" s="1016"/>
      <c r="M6" s="1067"/>
      <c r="N6" s="1067"/>
      <c r="O6" s="1067"/>
      <c r="P6" s="1067"/>
      <c r="Q6" s="1067"/>
      <c r="R6" s="1067"/>
    </row>
    <row r="7" spans="1:18" s="621" customFormat="1" ht="15.75" customHeight="1" x14ac:dyDescent="0.25">
      <c r="A7" s="1015"/>
      <c r="B7" s="1699" t="str">
        <f>porsaad!$B$6</f>
        <v>Situación a 28 de febrero de 2026</v>
      </c>
      <c r="C7" s="1699"/>
      <c r="D7" s="1699"/>
      <c r="E7" s="1699"/>
      <c r="F7" s="1699"/>
      <c r="G7" s="1699"/>
      <c r="H7" s="1699"/>
      <c r="I7" s="169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2" t="s">
        <v>12</v>
      </c>
      <c r="C9" s="1714" t="s">
        <v>48</v>
      </c>
      <c r="D9" s="1714"/>
      <c r="E9" s="1715" t="s">
        <v>33</v>
      </c>
      <c r="F9" s="1716"/>
      <c r="G9" s="1717" t="s">
        <v>32</v>
      </c>
      <c r="H9" s="1718"/>
      <c r="I9" s="1070"/>
      <c r="J9" s="1070"/>
      <c r="K9" s="1070"/>
      <c r="L9" s="1070"/>
      <c r="M9" s="1070"/>
      <c r="N9" s="1070"/>
      <c r="O9" s="1070"/>
    </row>
    <row r="10" spans="1:18" ht="46.5" customHeight="1" x14ac:dyDescent="0.35">
      <c r="B10" s="1713"/>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171.38716417910445</v>
      </c>
      <c r="D13" s="1076">
        <v>0.16690375544141609</v>
      </c>
      <c r="E13" s="1075">
        <v>262.97926605504517</v>
      </c>
      <c r="F13" s="1076">
        <v>0.22639433552996746</v>
      </c>
      <c r="G13" s="1075">
        <v>414.72359375000036</v>
      </c>
      <c r="H13" s="1076">
        <v>0.22733574415112739</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252.8017078477009</v>
      </c>
      <c r="D15" s="1076">
        <v>0.40765269122371445</v>
      </c>
      <c r="E15" s="1075">
        <v>367.06575584509756</v>
      </c>
      <c r="F15" s="1076">
        <v>0.35280141086253802</v>
      </c>
      <c r="G15" s="1075">
        <v>594.30872937293702</v>
      </c>
      <c r="H15" s="1076">
        <v>0.34882854905215105</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v>241.36619495984513</v>
      </c>
      <c r="D17" s="1076">
        <v>0.46250623194094287</v>
      </c>
      <c r="E17" s="1075">
        <v>405.30295798319258</v>
      </c>
      <c r="F17" s="1076">
        <v>0.53031846799966176</v>
      </c>
      <c r="G17" s="1075">
        <v>613.72604043807894</v>
      </c>
      <c r="H17" s="1076">
        <v>0.43887457725915113</v>
      </c>
      <c r="I17" s="1070"/>
      <c r="J17" s="1070"/>
      <c r="K17" s="1070"/>
      <c r="L17" s="1070"/>
      <c r="M17" s="1070"/>
      <c r="N17" s="1070"/>
      <c r="O17" s="1070"/>
    </row>
    <row r="18" spans="1:15" ht="15" customHeight="1" x14ac:dyDescent="0.35">
      <c r="B18" s="1074" t="s">
        <v>40</v>
      </c>
      <c r="C18" s="1075">
        <v>162.77711083437103</v>
      </c>
      <c r="D18" s="1076">
        <v>0.44758022311988366</v>
      </c>
      <c r="E18" s="1075">
        <v>259.70736572889967</v>
      </c>
      <c r="F18" s="1076">
        <v>0.48736870091124179</v>
      </c>
      <c r="G18" s="1075">
        <v>418.72300469483559</v>
      </c>
      <c r="H18" s="1076">
        <v>0.55146358294078157</v>
      </c>
      <c r="I18" s="1070"/>
      <c r="J18" s="1070"/>
      <c r="K18" s="1070"/>
      <c r="L18" s="1070"/>
      <c r="M18" s="1070"/>
      <c r="N18" s="1070"/>
      <c r="O18" s="1070"/>
    </row>
    <row r="19" spans="1:15" ht="15" customHeight="1" x14ac:dyDescent="0.35">
      <c r="B19" s="1074" t="s">
        <v>41</v>
      </c>
      <c r="C19" s="1075">
        <v>219.89688087376331</v>
      </c>
      <c r="D19" s="1076">
        <v>0.14604246768196391</v>
      </c>
      <c r="E19" s="1075">
        <v>294.743143735584</v>
      </c>
      <c r="F19" s="1076">
        <v>0.19490400535445646</v>
      </c>
      <c r="G19" s="1075">
        <v>518.71737777777673</v>
      </c>
      <c r="H19" s="1076">
        <v>0.18259436528239256</v>
      </c>
      <c r="I19" s="1070"/>
      <c r="J19" s="1070"/>
      <c r="K19" s="1070"/>
      <c r="L19" s="1070"/>
      <c r="M19" s="1070"/>
      <c r="N19" s="1070"/>
      <c r="O19" s="1070"/>
    </row>
    <row r="20" spans="1:15" ht="15" customHeight="1" x14ac:dyDescent="0.35">
      <c r="B20" s="1074" t="s">
        <v>3</v>
      </c>
      <c r="C20" s="1075">
        <v>295.3199974877528</v>
      </c>
      <c r="D20" s="1076">
        <v>0.12757673493957772</v>
      </c>
      <c r="E20" s="1075">
        <v>496.50128748165218</v>
      </c>
      <c r="F20" s="1076">
        <v>0.21240912674495813</v>
      </c>
      <c r="G20" s="1075">
        <v>850.8253144807411</v>
      </c>
      <c r="H20" s="1076">
        <v>0.18837885903310791</v>
      </c>
      <c r="I20" s="1070"/>
      <c r="J20" s="1070"/>
      <c r="K20" s="1070"/>
      <c r="L20" s="1070"/>
      <c r="M20" s="1070"/>
      <c r="N20" s="1070"/>
      <c r="O20" s="1070"/>
    </row>
    <row r="21" spans="1:15" ht="15" customHeight="1" x14ac:dyDescent="0.35">
      <c r="B21" s="1074" t="s">
        <v>2</v>
      </c>
      <c r="C21" s="1075">
        <v>197.85491885930261</v>
      </c>
      <c r="D21" s="1076">
        <v>0.34534386982863308</v>
      </c>
      <c r="E21" s="1075">
        <v>340.40201415095095</v>
      </c>
      <c r="F21" s="1076">
        <v>0.28643051022433164</v>
      </c>
      <c r="G21" s="1075">
        <v>605.13372182872376</v>
      </c>
      <c r="H21" s="1076">
        <v>0.26378839409575067</v>
      </c>
      <c r="I21" s="1070"/>
      <c r="J21" s="1070"/>
      <c r="K21" s="1070"/>
      <c r="L21" s="1070"/>
      <c r="M21" s="1070"/>
      <c r="N21" s="1070"/>
      <c r="O21" s="1070"/>
    </row>
    <row r="22" spans="1:15" ht="15" customHeight="1" x14ac:dyDescent="0.35">
      <c r="B22" s="1074" t="s">
        <v>35</v>
      </c>
      <c r="C22" s="1075">
        <v>219.62150768245718</v>
      </c>
      <c r="D22" s="1076">
        <v>0.42418797851382123</v>
      </c>
      <c r="E22" s="1075">
        <v>305.6671289954341</v>
      </c>
      <c r="F22" s="1076">
        <v>0.42402683473049085</v>
      </c>
      <c r="G22" s="1075">
        <v>479.56582051281816</v>
      </c>
      <c r="H22" s="1076">
        <v>0.42469070983794038</v>
      </c>
      <c r="I22" s="1070"/>
      <c r="J22" s="1070"/>
      <c r="K22" s="1070"/>
      <c r="L22" s="1070"/>
      <c r="M22" s="1070"/>
      <c r="N22" s="1070"/>
      <c r="O22" s="1070"/>
    </row>
    <row r="23" spans="1:15" ht="15" customHeight="1" x14ac:dyDescent="0.35">
      <c r="B23" s="1074" t="s">
        <v>42</v>
      </c>
      <c r="C23" s="1075">
        <v>305.32641831238783</v>
      </c>
      <c r="D23" s="1076">
        <v>7.1275853686656732E-2</v>
      </c>
      <c r="E23" s="1075">
        <v>328.2145236188943</v>
      </c>
      <c r="F23" s="1076">
        <v>0.1456056083698167</v>
      </c>
      <c r="G23" s="1075">
        <v>470.25688489207869</v>
      </c>
      <c r="H23" s="1076">
        <v>0.25617334244765927</v>
      </c>
      <c r="I23" s="1070"/>
      <c r="J23" s="1070"/>
      <c r="K23" s="1070"/>
      <c r="L23" s="1070"/>
      <c r="M23" s="1070"/>
      <c r="N23" s="1070"/>
      <c r="O23" s="1070"/>
    </row>
    <row r="24" spans="1:15" ht="15" customHeight="1" x14ac:dyDescent="0.35">
      <c r="B24" s="1074" t="s">
        <v>43</v>
      </c>
      <c r="C24" s="1075">
        <v>147</v>
      </c>
      <c r="D24" s="1076">
        <v>6.7343502970147379E-2</v>
      </c>
      <c r="E24" s="1075" t="s">
        <v>363</v>
      </c>
      <c r="F24" s="1076" t="s">
        <v>363</v>
      </c>
      <c r="G24" s="1075" t="s">
        <v>363</v>
      </c>
      <c r="H24" s="1076" t="s">
        <v>363</v>
      </c>
      <c r="I24" s="1070"/>
      <c r="J24" s="1070"/>
      <c r="K24" s="1070"/>
      <c r="L24" s="1070"/>
      <c r="M24" s="1070"/>
      <c r="N24" s="1070"/>
      <c r="O24" s="1070"/>
    </row>
    <row r="25" spans="1:15" ht="15" customHeight="1" x14ac:dyDescent="0.35">
      <c r="B25" s="1074" t="s">
        <v>44</v>
      </c>
      <c r="C25" s="1075">
        <v>229.91827586206841</v>
      </c>
      <c r="D25" s="1076">
        <v>0.22219024131355503</v>
      </c>
      <c r="E25" s="1075">
        <v>503.12466565349558</v>
      </c>
      <c r="F25" s="1076">
        <v>0.26907745992095872</v>
      </c>
      <c r="G25" s="1075">
        <v>563.64058411214808</v>
      </c>
      <c r="H25" s="1076">
        <v>0.22968210752988932</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v>282.14999999999998</v>
      </c>
      <c r="D28" s="1079">
        <v>0</v>
      </c>
      <c r="E28" s="1078">
        <v>291.05499999999995</v>
      </c>
      <c r="F28" s="1079">
        <v>0.10036103530541426</v>
      </c>
      <c r="G28" s="1078" t="s">
        <v>363</v>
      </c>
      <c r="H28" s="1079" t="s">
        <v>363</v>
      </c>
      <c r="I28" s="1070"/>
      <c r="J28" s="1070"/>
      <c r="K28" s="1070"/>
      <c r="L28" s="1070"/>
      <c r="M28" s="1070"/>
      <c r="N28" s="1070"/>
      <c r="O28" s="1070"/>
    </row>
    <row r="29" spans="1:15" ht="15" customHeight="1" x14ac:dyDescent="0.35">
      <c r="B29" s="1303" t="s">
        <v>0</v>
      </c>
      <c r="C29" s="1304">
        <v>243.31844929366673</v>
      </c>
      <c r="D29" s="1305">
        <v>0.34596881479636438</v>
      </c>
      <c r="E29" s="1304">
        <v>383.45909831191886</v>
      </c>
      <c r="F29" s="1305">
        <v>0.3690519666092455</v>
      </c>
      <c r="G29" s="1304">
        <v>610.47000287541425</v>
      </c>
      <c r="H29" s="1305">
        <v>0.35437806521064397</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8.65" customHeight="1" x14ac:dyDescent="0.35">
      <c r="B32" s="1711" t="s">
        <v>288</v>
      </c>
      <c r="C32" s="1711"/>
      <c r="D32" s="1711"/>
      <c r="E32" s="1711"/>
      <c r="F32" s="1711"/>
      <c r="G32" s="1711"/>
      <c r="H32" s="171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K1" s="221"/>
      <c r="L1" s="221"/>
    </row>
    <row r="2" spans="1:29" ht="48.75" customHeight="1" x14ac:dyDescent="0.35">
      <c r="A2" s="219"/>
      <c r="B2" s="219"/>
      <c r="K2" s="221"/>
      <c r="L2" s="221"/>
    </row>
    <row r="3" spans="1:29" ht="24" customHeight="1" x14ac:dyDescent="0.35">
      <c r="A3" s="219"/>
      <c r="B3" s="1428" t="s">
        <v>368</v>
      </c>
      <c r="C3" s="1428"/>
      <c r="D3" s="1428"/>
      <c r="E3" s="1428"/>
      <c r="F3" s="1428"/>
      <c r="G3" s="1428"/>
      <c r="H3" s="1428"/>
      <c r="I3" s="1428"/>
      <c r="J3" s="1428"/>
      <c r="K3" s="1428"/>
      <c r="L3" s="1428"/>
      <c r="M3" s="1428"/>
      <c r="N3" s="1428"/>
      <c r="O3" s="1428"/>
      <c r="P3" s="1428"/>
      <c r="Q3" s="1428"/>
      <c r="R3" s="1428"/>
      <c r="S3" s="1428"/>
      <c r="T3" s="1428"/>
      <c r="U3" s="1428"/>
      <c r="V3" s="1428"/>
      <c r="W3" s="1428"/>
      <c r="X3" s="1428"/>
      <c r="Y3" s="1428"/>
      <c r="Z3" s="1428"/>
    </row>
    <row r="5" spans="1:29" x14ac:dyDescent="0.35">
      <c r="B5" s="219"/>
      <c r="C5" s="219"/>
      <c r="D5" s="1429" t="s">
        <v>365</v>
      </c>
      <c r="E5" s="1429"/>
      <c r="F5" s="1429"/>
      <c r="G5" s="1429"/>
      <c r="H5" s="1429"/>
      <c r="I5" s="1429"/>
      <c r="J5" s="1429"/>
      <c r="K5" s="1429"/>
      <c r="L5" s="1429"/>
      <c r="M5" s="219"/>
      <c r="N5" s="1430" t="s">
        <v>339</v>
      </c>
      <c r="O5" s="1430"/>
      <c r="P5" s="1430"/>
      <c r="Q5" s="1430"/>
      <c r="R5" s="1430"/>
      <c r="S5" s="1430"/>
      <c r="T5" s="1430"/>
      <c r="U5" s="1430"/>
      <c r="V5" s="1430"/>
      <c r="W5" s="1430"/>
      <c r="X5" s="1430"/>
      <c r="Y5" s="1430"/>
      <c r="Z5" s="1430"/>
      <c r="AA5" s="1430"/>
    </row>
    <row r="6" spans="1:29" ht="21" customHeight="1" x14ac:dyDescent="0.35">
      <c r="B6" s="219"/>
      <c r="C6" s="219"/>
      <c r="D6" s="1430"/>
      <c r="E6" s="1430"/>
      <c r="F6" s="1430"/>
      <c r="G6" s="1430"/>
      <c r="H6" s="1430"/>
      <c r="I6" s="1430"/>
      <c r="J6" s="1430"/>
      <c r="K6" s="1430"/>
      <c r="L6" s="1430"/>
      <c r="M6" s="219"/>
      <c r="N6" s="1431">
        <v>44196</v>
      </c>
      <c r="O6" s="1432"/>
      <c r="P6" s="1433">
        <v>44561</v>
      </c>
      <c r="Q6" s="1434"/>
      <c r="R6" s="1433">
        <v>44926</v>
      </c>
      <c r="S6" s="1434"/>
      <c r="T6" s="1436">
        <v>45291</v>
      </c>
      <c r="U6" s="1437"/>
      <c r="V6" s="1424">
        <v>45657</v>
      </c>
      <c r="W6" s="1435"/>
      <c r="X6" s="1424">
        <v>46022</v>
      </c>
      <c r="Y6" s="1435"/>
      <c r="Z6" s="1424">
        <v>46081</v>
      </c>
      <c r="AA6" s="1425"/>
    </row>
    <row r="7" spans="1:29" x14ac:dyDescent="0.35">
      <c r="B7" s="225"/>
      <c r="C7" s="219"/>
      <c r="D7" s="226">
        <v>43830</v>
      </c>
      <c r="E7" s="227">
        <v>44196</v>
      </c>
      <c r="F7" s="228">
        <v>44561</v>
      </c>
      <c r="G7" s="228">
        <v>44926</v>
      </c>
      <c r="H7" s="228">
        <v>45291</v>
      </c>
      <c r="I7" s="228">
        <v>45657</v>
      </c>
      <c r="J7" s="228">
        <v>46022</v>
      </c>
      <c r="K7" s="228">
        <v>46081</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1357"/>
      <c r="K8" s="234"/>
      <c r="L8" s="234"/>
      <c r="M8" s="219"/>
    </row>
    <row r="9" spans="1:29" ht="15" customHeight="1" x14ac:dyDescent="0.35">
      <c r="B9" s="298" t="s">
        <v>8</v>
      </c>
      <c r="C9" s="219"/>
      <c r="D9" s="299">
        <v>220375</v>
      </c>
      <c r="E9" s="300">
        <v>228555</v>
      </c>
      <c r="F9" s="300">
        <v>257227</v>
      </c>
      <c r="G9" s="254">
        <v>270632</v>
      </c>
      <c r="H9" s="254">
        <v>286600</v>
      </c>
      <c r="I9" s="254">
        <v>296663</v>
      </c>
      <c r="J9" s="254">
        <v>338932</v>
      </c>
      <c r="K9" s="301">
        <v>338796</v>
      </c>
      <c r="L9" s="302"/>
      <c r="M9" s="222"/>
      <c r="N9" s="278">
        <v>3.7118547929665402E-2</v>
      </c>
      <c r="O9" s="279">
        <v>8180</v>
      </c>
      <c r="P9" s="280">
        <v>0.12544901664807151</v>
      </c>
      <c r="Q9" s="279">
        <v>28672</v>
      </c>
      <c r="R9" s="280">
        <v>5.2113502859342242E-2</v>
      </c>
      <c r="S9" s="279">
        <v>13405</v>
      </c>
      <c r="T9" s="280">
        <v>5.9002630878831841E-2</v>
      </c>
      <c r="U9" s="279">
        <v>15968</v>
      </c>
      <c r="V9" s="280">
        <v>3.5111653872993642E-2</v>
      </c>
      <c r="W9" s="279">
        <v>10063</v>
      </c>
      <c r="X9" s="280">
        <v>0.14248153628865068</v>
      </c>
      <c r="Y9" s="279">
        <v>42269</v>
      </c>
      <c r="Z9" s="280">
        <v>0.13579783364455267</v>
      </c>
      <c r="AA9" s="279">
        <v>40507</v>
      </c>
    </row>
    <row r="10" spans="1:29" x14ac:dyDescent="0.35">
      <c r="B10" s="303" t="s">
        <v>7</v>
      </c>
      <c r="C10" s="219"/>
      <c r="D10" s="253">
        <v>32952</v>
      </c>
      <c r="E10" s="254">
        <v>31533</v>
      </c>
      <c r="F10" s="254">
        <v>35145</v>
      </c>
      <c r="G10" s="254">
        <v>37547</v>
      </c>
      <c r="H10" s="254">
        <v>40334</v>
      </c>
      <c r="I10" s="254">
        <v>45264</v>
      </c>
      <c r="J10" s="254">
        <v>49312</v>
      </c>
      <c r="K10" s="257">
        <v>49233</v>
      </c>
      <c r="L10" s="304"/>
      <c r="M10" s="219"/>
      <c r="N10" s="256">
        <v>-4.3062636562272383E-2</v>
      </c>
      <c r="O10" s="257">
        <v>-1419</v>
      </c>
      <c r="P10" s="258">
        <v>0.11454666539815439</v>
      </c>
      <c r="Q10" s="257">
        <v>3612</v>
      </c>
      <c r="R10" s="258">
        <v>6.8345426091904971E-2</v>
      </c>
      <c r="S10" s="257">
        <v>2402</v>
      </c>
      <c r="T10" s="258">
        <v>7.4226968865688248E-2</v>
      </c>
      <c r="U10" s="257">
        <v>2787</v>
      </c>
      <c r="V10" s="258">
        <v>0.12222938463827049</v>
      </c>
      <c r="W10" s="257">
        <v>4930</v>
      </c>
      <c r="X10" s="258">
        <v>8.9430894308943021E-2</v>
      </c>
      <c r="Y10" s="257">
        <v>4048</v>
      </c>
      <c r="Z10" s="258">
        <v>8.0998594765501419E-2</v>
      </c>
      <c r="AA10" s="257">
        <v>3689</v>
      </c>
    </row>
    <row r="11" spans="1:29" x14ac:dyDescent="0.35">
      <c r="B11" s="303" t="s">
        <v>37</v>
      </c>
      <c r="C11" s="219"/>
      <c r="D11" s="253">
        <v>21083</v>
      </c>
      <c r="E11" s="254">
        <v>24199</v>
      </c>
      <c r="F11" s="254">
        <v>27700</v>
      </c>
      <c r="G11" s="254">
        <v>28977</v>
      </c>
      <c r="H11" s="254">
        <v>31214</v>
      </c>
      <c r="I11" s="254">
        <v>33127</v>
      </c>
      <c r="J11" s="254">
        <v>33772</v>
      </c>
      <c r="K11" s="257">
        <v>33640</v>
      </c>
      <c r="M11" s="222"/>
      <c r="N11" s="256">
        <v>0.14779680311151155</v>
      </c>
      <c r="O11" s="257">
        <v>3116</v>
      </c>
      <c r="P11" s="258">
        <v>0.14467539980990951</v>
      </c>
      <c r="Q11" s="257">
        <v>3501</v>
      </c>
      <c r="R11" s="258">
        <v>4.6101083032491053E-2</v>
      </c>
      <c r="S11" s="257">
        <v>1277</v>
      </c>
      <c r="T11" s="258">
        <v>7.7199157952859254E-2</v>
      </c>
      <c r="U11" s="257">
        <v>2237</v>
      </c>
      <c r="V11" s="258">
        <v>6.1286602165694815E-2</v>
      </c>
      <c r="W11" s="257">
        <v>1913</v>
      </c>
      <c r="X11" s="258">
        <v>1.9470522534488444E-2</v>
      </c>
      <c r="Y11" s="257">
        <v>645</v>
      </c>
      <c r="Z11" s="258">
        <v>-6.8493150684931781E-3</v>
      </c>
      <c r="AA11" s="257">
        <v>-232</v>
      </c>
    </row>
    <row r="12" spans="1:29" x14ac:dyDescent="0.35">
      <c r="B12" s="303" t="s">
        <v>38</v>
      </c>
      <c r="C12" s="219"/>
      <c r="D12" s="253">
        <v>20674</v>
      </c>
      <c r="E12" s="254">
        <v>23074</v>
      </c>
      <c r="F12" s="254">
        <v>24476</v>
      </c>
      <c r="G12" s="254">
        <v>26198</v>
      </c>
      <c r="H12" s="254">
        <v>29233</v>
      </c>
      <c r="I12" s="254">
        <v>31849</v>
      </c>
      <c r="J12" s="254">
        <v>34208</v>
      </c>
      <c r="K12" s="257">
        <v>34144</v>
      </c>
      <c r="M12" s="222"/>
      <c r="N12" s="256">
        <v>0.11608783979878101</v>
      </c>
      <c r="O12" s="257">
        <v>2400</v>
      </c>
      <c r="P12" s="258">
        <v>6.0761029730432625E-2</v>
      </c>
      <c r="Q12" s="257">
        <v>1402</v>
      </c>
      <c r="R12" s="258">
        <v>7.0354633109985354E-2</v>
      </c>
      <c r="S12" s="257">
        <v>1722</v>
      </c>
      <c r="T12" s="258">
        <v>0.1158485380563401</v>
      </c>
      <c r="U12" s="257">
        <v>3035</v>
      </c>
      <c r="V12" s="258">
        <v>8.9487907501795805E-2</v>
      </c>
      <c r="W12" s="257">
        <v>2616</v>
      </c>
      <c r="X12" s="258">
        <v>7.4068259599987529E-2</v>
      </c>
      <c r="Y12" s="257">
        <v>2359</v>
      </c>
      <c r="Z12" s="258">
        <v>6.7700678570311812E-2</v>
      </c>
      <c r="AA12" s="257">
        <v>2165</v>
      </c>
    </row>
    <row r="13" spans="1:29" x14ac:dyDescent="0.35">
      <c r="B13" s="303" t="s">
        <v>6</v>
      </c>
      <c r="C13" s="219"/>
      <c r="D13" s="253">
        <v>23390</v>
      </c>
      <c r="E13" s="254">
        <v>25070</v>
      </c>
      <c r="F13" s="254">
        <v>26787</v>
      </c>
      <c r="G13" s="254">
        <v>34697</v>
      </c>
      <c r="H13" s="254">
        <v>40697</v>
      </c>
      <c r="I13" s="254">
        <v>45025</v>
      </c>
      <c r="J13" s="254">
        <v>65832</v>
      </c>
      <c r="K13" s="257">
        <v>69284</v>
      </c>
      <c r="L13" s="304"/>
      <c r="M13" s="219"/>
      <c r="N13" s="256">
        <v>7.1825566481402259E-2</v>
      </c>
      <c r="O13" s="257">
        <v>1680</v>
      </c>
      <c r="P13" s="258">
        <v>6.8488232947746308E-2</v>
      </c>
      <c r="Q13" s="257">
        <v>1717</v>
      </c>
      <c r="R13" s="258">
        <v>0.29529249262702062</v>
      </c>
      <c r="S13" s="257">
        <v>7910</v>
      </c>
      <c r="T13" s="258">
        <v>0.17292561316540334</v>
      </c>
      <c r="U13" s="257">
        <v>6000</v>
      </c>
      <c r="V13" s="258">
        <v>0.10634690517728584</v>
      </c>
      <c r="W13" s="257">
        <v>4328</v>
      </c>
      <c r="X13" s="258">
        <v>0.4621210438645198</v>
      </c>
      <c r="Y13" s="257">
        <v>20807</v>
      </c>
      <c r="Z13" s="258">
        <v>0.50787847131540009</v>
      </c>
      <c r="AA13" s="257">
        <v>23336</v>
      </c>
      <c r="AC13" s="224"/>
    </row>
    <row r="14" spans="1:29" x14ac:dyDescent="0.35">
      <c r="B14" s="303" t="s">
        <v>5</v>
      </c>
      <c r="C14" s="219"/>
      <c r="D14" s="253">
        <v>17179</v>
      </c>
      <c r="E14" s="254">
        <v>17123</v>
      </c>
      <c r="F14" s="254">
        <v>17369</v>
      </c>
      <c r="G14" s="254">
        <v>17553</v>
      </c>
      <c r="H14" s="254">
        <v>17166</v>
      </c>
      <c r="I14" s="254">
        <v>18175</v>
      </c>
      <c r="J14" s="254">
        <v>18132</v>
      </c>
      <c r="K14" s="257">
        <v>17725</v>
      </c>
      <c r="M14" s="222"/>
      <c r="N14" s="256">
        <v>-3.2597939344548577E-3</v>
      </c>
      <c r="O14" s="257">
        <v>-56</v>
      </c>
      <c r="P14" s="258">
        <v>1.4366641359574883E-2</v>
      </c>
      <c r="Q14" s="257">
        <v>246</v>
      </c>
      <c r="R14" s="258">
        <v>1.0593586274396882E-2</v>
      </c>
      <c r="S14" s="257">
        <v>184</v>
      </c>
      <c r="T14" s="258">
        <v>-2.204751324559906E-2</v>
      </c>
      <c r="U14" s="257">
        <v>-387</v>
      </c>
      <c r="V14" s="258">
        <v>5.8778981708027533E-2</v>
      </c>
      <c r="W14" s="257">
        <v>1009</v>
      </c>
      <c r="X14" s="258">
        <v>-2.3658872077029214E-3</v>
      </c>
      <c r="Y14" s="257">
        <v>-43</v>
      </c>
      <c r="Z14" s="258">
        <v>-7.5587905935050603E-3</v>
      </c>
      <c r="AA14" s="257">
        <v>-135</v>
      </c>
      <c r="AC14" s="224"/>
    </row>
    <row r="15" spans="1:29" x14ac:dyDescent="0.35">
      <c r="B15" s="303" t="s">
        <v>4</v>
      </c>
      <c r="C15" s="219"/>
      <c r="D15" s="253">
        <v>104776</v>
      </c>
      <c r="E15" s="254">
        <v>105589</v>
      </c>
      <c r="F15" s="254">
        <v>108712</v>
      </c>
      <c r="G15" s="254">
        <v>114173</v>
      </c>
      <c r="H15" s="254">
        <v>122589</v>
      </c>
      <c r="I15" s="254">
        <v>126194</v>
      </c>
      <c r="J15" s="254">
        <v>129176</v>
      </c>
      <c r="K15" s="257">
        <v>127280</v>
      </c>
      <c r="M15" s="222"/>
      <c r="N15" s="256">
        <v>7.7594105520348844E-3</v>
      </c>
      <c r="O15" s="257">
        <v>813</v>
      </c>
      <c r="P15" s="258">
        <v>2.9576944568089569E-2</v>
      </c>
      <c r="Q15" s="257">
        <v>3123</v>
      </c>
      <c r="R15" s="258">
        <v>5.0233644859813076E-2</v>
      </c>
      <c r="S15" s="257">
        <v>5461</v>
      </c>
      <c r="T15" s="258">
        <v>7.3712699149536265E-2</v>
      </c>
      <c r="U15" s="257">
        <v>8416</v>
      </c>
      <c r="V15" s="258">
        <v>2.9407206193051483E-2</v>
      </c>
      <c r="W15" s="257">
        <v>3605</v>
      </c>
      <c r="X15" s="258">
        <v>2.3630283531705043E-2</v>
      </c>
      <c r="Y15" s="257">
        <v>2982</v>
      </c>
      <c r="Z15" s="258">
        <v>9.3656571424038937E-3</v>
      </c>
      <c r="AA15" s="257">
        <v>1181</v>
      </c>
      <c r="AC15" s="224"/>
    </row>
    <row r="16" spans="1:29" x14ac:dyDescent="0.35">
      <c r="B16" s="303" t="s">
        <v>40</v>
      </c>
      <c r="C16" s="219"/>
      <c r="D16" s="253">
        <v>62182</v>
      </c>
      <c r="E16" s="254">
        <v>59849</v>
      </c>
      <c r="F16" s="254">
        <v>63814</v>
      </c>
      <c r="G16" s="254">
        <v>67338</v>
      </c>
      <c r="H16" s="254">
        <v>72357</v>
      </c>
      <c r="I16" s="254">
        <v>78035</v>
      </c>
      <c r="J16" s="254">
        <v>82425</v>
      </c>
      <c r="K16" s="257">
        <v>81293</v>
      </c>
      <c r="M16" s="222"/>
      <c r="N16" s="256">
        <v>-3.7518896143578506E-2</v>
      </c>
      <c r="O16" s="257">
        <v>-2333</v>
      </c>
      <c r="P16" s="258">
        <v>6.6250062657688513E-2</v>
      </c>
      <c r="Q16" s="257">
        <v>3965</v>
      </c>
      <c r="R16" s="258">
        <v>5.5222991819976697E-2</v>
      </c>
      <c r="S16" s="257">
        <v>3524</v>
      </c>
      <c r="T16" s="258">
        <v>7.4534438207253029E-2</v>
      </c>
      <c r="U16" s="257">
        <v>5019</v>
      </c>
      <c r="V16" s="258">
        <v>7.8472020675262932E-2</v>
      </c>
      <c r="W16" s="257">
        <v>5678</v>
      </c>
      <c r="X16" s="258">
        <v>5.6256807842634649E-2</v>
      </c>
      <c r="Y16" s="257">
        <v>4390</v>
      </c>
      <c r="Z16" s="258">
        <v>5.1642281471132367E-2</v>
      </c>
      <c r="AA16" s="257">
        <v>3992</v>
      </c>
      <c r="AC16" s="224"/>
    </row>
    <row r="17" spans="2:31" x14ac:dyDescent="0.35">
      <c r="B17" s="303" t="s">
        <v>41</v>
      </c>
      <c r="C17" s="219"/>
      <c r="D17" s="253">
        <v>163730</v>
      </c>
      <c r="E17" s="254">
        <v>156934</v>
      </c>
      <c r="F17" s="254">
        <v>166875</v>
      </c>
      <c r="G17" s="254">
        <v>187874</v>
      </c>
      <c r="H17" s="254">
        <v>201720</v>
      </c>
      <c r="I17" s="254">
        <v>229333</v>
      </c>
      <c r="J17" s="254">
        <v>248373</v>
      </c>
      <c r="K17" s="257">
        <v>249212</v>
      </c>
      <c r="M17" s="222"/>
      <c r="N17" s="256">
        <v>-4.1507359677517841E-2</v>
      </c>
      <c r="O17" s="257">
        <v>-6796</v>
      </c>
      <c r="P17" s="258">
        <v>6.3345100488103379E-2</v>
      </c>
      <c r="Q17" s="257">
        <v>9941</v>
      </c>
      <c r="R17" s="258">
        <v>0.12583670411985026</v>
      </c>
      <c r="S17" s="257">
        <v>20999</v>
      </c>
      <c r="T17" s="258">
        <v>7.3698329731628709E-2</v>
      </c>
      <c r="U17" s="257">
        <v>13846</v>
      </c>
      <c r="V17" s="258">
        <v>0.13688776521911561</v>
      </c>
      <c r="W17" s="257">
        <v>27613</v>
      </c>
      <c r="X17" s="258">
        <v>8.3023376487465717E-2</v>
      </c>
      <c r="Y17" s="257">
        <v>19040</v>
      </c>
      <c r="Z17" s="258">
        <v>7.6300503141937925E-2</v>
      </c>
      <c r="AA17" s="257">
        <v>17667</v>
      </c>
      <c r="AC17" s="224"/>
    </row>
    <row r="18" spans="2:31" x14ac:dyDescent="0.35">
      <c r="B18" s="303" t="s">
        <v>3</v>
      </c>
      <c r="C18" s="219"/>
      <c r="D18" s="253">
        <v>88242</v>
      </c>
      <c r="E18" s="254">
        <v>102104</v>
      </c>
      <c r="F18" s="254">
        <v>117265</v>
      </c>
      <c r="G18" s="254">
        <v>133839</v>
      </c>
      <c r="H18" s="254">
        <v>146290</v>
      </c>
      <c r="I18" s="254">
        <v>164565</v>
      </c>
      <c r="J18" s="254">
        <v>179408</v>
      </c>
      <c r="K18" s="257">
        <v>179593</v>
      </c>
      <c r="M18" s="222"/>
      <c r="N18" s="256">
        <v>0.15709072777135602</v>
      </c>
      <c r="O18" s="257">
        <v>13862</v>
      </c>
      <c r="P18" s="258">
        <v>0.14848585755700072</v>
      </c>
      <c r="Q18" s="257">
        <v>15161</v>
      </c>
      <c r="R18" s="258">
        <v>0.14133799513921463</v>
      </c>
      <c r="S18" s="257">
        <v>16574</v>
      </c>
      <c r="T18" s="258">
        <v>9.3029684919941014E-2</v>
      </c>
      <c r="U18" s="257">
        <v>12451</v>
      </c>
      <c r="V18" s="258">
        <v>0.12492309795611467</v>
      </c>
      <c r="W18" s="257">
        <v>18275</v>
      </c>
      <c r="X18" s="258">
        <v>9.0195363534165907E-2</v>
      </c>
      <c r="Y18" s="257">
        <v>14843</v>
      </c>
      <c r="Z18" s="258">
        <v>8.131882687988834E-2</v>
      </c>
      <c r="AA18" s="257">
        <v>13506</v>
      </c>
      <c r="AC18" s="224"/>
    </row>
    <row r="19" spans="2:31" x14ac:dyDescent="0.35">
      <c r="B19" s="303" t="s">
        <v>2</v>
      </c>
      <c r="C19" s="219"/>
      <c r="D19" s="253">
        <v>28237</v>
      </c>
      <c r="E19" s="254">
        <v>29065</v>
      </c>
      <c r="F19" s="254">
        <v>31070</v>
      </c>
      <c r="G19" s="254">
        <v>32795</v>
      </c>
      <c r="H19" s="254">
        <v>35293</v>
      </c>
      <c r="I19" s="254">
        <v>37168</v>
      </c>
      <c r="J19" s="254">
        <v>37664</v>
      </c>
      <c r="K19" s="257">
        <v>36368</v>
      </c>
      <c r="M19" s="222"/>
      <c r="N19" s="256">
        <v>2.9323228388284939E-2</v>
      </c>
      <c r="O19" s="257">
        <v>828</v>
      </c>
      <c r="P19" s="258">
        <v>6.8983313263375257E-2</v>
      </c>
      <c r="Q19" s="257">
        <v>2005</v>
      </c>
      <c r="R19" s="258">
        <v>5.551979401351792E-2</v>
      </c>
      <c r="S19" s="257">
        <v>1725</v>
      </c>
      <c r="T19" s="258">
        <v>7.6170147888397599E-2</v>
      </c>
      <c r="U19" s="257">
        <v>2498</v>
      </c>
      <c r="V19" s="258">
        <v>5.3126682344941001E-2</v>
      </c>
      <c r="W19" s="257">
        <v>1875</v>
      </c>
      <c r="X19" s="258">
        <v>1.334481274214383E-2</v>
      </c>
      <c r="Y19" s="257">
        <v>496</v>
      </c>
      <c r="Z19" s="258">
        <v>5.2240249868709121E-3</v>
      </c>
      <c r="AA19" s="257">
        <v>189</v>
      </c>
      <c r="AC19" s="224"/>
    </row>
    <row r="20" spans="2:31" x14ac:dyDescent="0.35">
      <c r="B20" s="303" t="s">
        <v>35</v>
      </c>
      <c r="C20" s="219"/>
      <c r="D20" s="253">
        <v>61636</v>
      </c>
      <c r="E20" s="254">
        <v>62544</v>
      </c>
      <c r="F20" s="254">
        <v>65061</v>
      </c>
      <c r="G20" s="254">
        <v>68103</v>
      </c>
      <c r="H20" s="254">
        <v>73691</v>
      </c>
      <c r="I20" s="254">
        <v>77196</v>
      </c>
      <c r="J20" s="254">
        <v>93660</v>
      </c>
      <c r="K20" s="257">
        <v>92497</v>
      </c>
      <c r="M20" s="222"/>
      <c r="N20" s="256">
        <v>1.4731650334220303E-2</v>
      </c>
      <c r="O20" s="257">
        <v>908</v>
      </c>
      <c r="P20" s="258">
        <v>4.0243668457405901E-2</v>
      </c>
      <c r="Q20" s="257">
        <v>2517</v>
      </c>
      <c r="R20" s="258">
        <v>4.6756121178586296E-2</v>
      </c>
      <c r="S20" s="257">
        <v>3042</v>
      </c>
      <c r="T20" s="258">
        <v>8.2052185659956312E-2</v>
      </c>
      <c r="U20" s="257">
        <v>5588</v>
      </c>
      <c r="V20" s="258">
        <v>4.7563474508420356E-2</v>
      </c>
      <c r="W20" s="257">
        <v>3505</v>
      </c>
      <c r="X20" s="258">
        <v>0.21327529923830246</v>
      </c>
      <c r="Y20" s="257">
        <v>16464</v>
      </c>
      <c r="Z20" s="258">
        <v>0.19509800121451737</v>
      </c>
      <c r="AA20" s="257">
        <v>15100</v>
      </c>
      <c r="AC20" s="224"/>
    </row>
    <row r="21" spans="2:31" x14ac:dyDescent="0.35">
      <c r="B21" s="303" t="s">
        <v>42</v>
      </c>
      <c r="C21" s="219"/>
      <c r="D21" s="253">
        <v>143622</v>
      </c>
      <c r="E21" s="254">
        <v>133442</v>
      </c>
      <c r="F21" s="254">
        <v>152686</v>
      </c>
      <c r="G21" s="254">
        <v>163762</v>
      </c>
      <c r="H21" s="254">
        <v>177795</v>
      </c>
      <c r="I21" s="254">
        <v>190951</v>
      </c>
      <c r="J21" s="254">
        <v>209961</v>
      </c>
      <c r="K21" s="257">
        <v>211239</v>
      </c>
      <c r="M21" s="222"/>
      <c r="N21" s="256">
        <v>-7.0880505772096147E-2</v>
      </c>
      <c r="O21" s="257">
        <v>-10180</v>
      </c>
      <c r="P21" s="258">
        <v>0.14421246683952571</v>
      </c>
      <c r="Q21" s="257">
        <v>19244</v>
      </c>
      <c r="R21" s="258">
        <v>7.2541031921721677E-2</v>
      </c>
      <c r="S21" s="257">
        <v>11076</v>
      </c>
      <c r="T21" s="258">
        <v>8.5691430246333189E-2</v>
      </c>
      <c r="U21" s="257">
        <v>14033</v>
      </c>
      <c r="V21" s="258">
        <v>7.3995331702241263E-2</v>
      </c>
      <c r="W21" s="257">
        <v>13156</v>
      </c>
      <c r="X21" s="258">
        <v>9.9554335929112669E-2</v>
      </c>
      <c r="Y21" s="257">
        <v>19010</v>
      </c>
      <c r="Z21" s="258">
        <v>0.10855772409775755</v>
      </c>
      <c r="AA21" s="257">
        <v>20686</v>
      </c>
      <c r="AC21" s="224"/>
    </row>
    <row r="22" spans="2:31" x14ac:dyDescent="0.35">
      <c r="B22" s="303" t="s">
        <v>43</v>
      </c>
      <c r="C22" s="219"/>
      <c r="D22" s="253">
        <v>35054</v>
      </c>
      <c r="E22" s="254">
        <v>35294</v>
      </c>
      <c r="F22" s="254">
        <v>37047</v>
      </c>
      <c r="G22" s="254">
        <v>37762</v>
      </c>
      <c r="H22" s="254">
        <v>40484</v>
      </c>
      <c r="I22" s="254">
        <v>44630</v>
      </c>
      <c r="J22" s="254">
        <v>50287</v>
      </c>
      <c r="K22" s="257">
        <v>49930</v>
      </c>
      <c r="M22" s="222"/>
      <c r="N22" s="256">
        <v>6.8465795629599757E-3</v>
      </c>
      <c r="O22" s="257">
        <v>240</v>
      </c>
      <c r="P22" s="258">
        <v>4.9668498894996249E-2</v>
      </c>
      <c r="Q22" s="257">
        <v>1753</v>
      </c>
      <c r="R22" s="258">
        <v>1.9299808351553427E-2</v>
      </c>
      <c r="S22" s="257">
        <v>715</v>
      </c>
      <c r="T22" s="258">
        <v>7.2083046448810917E-2</v>
      </c>
      <c r="U22" s="257">
        <v>2722</v>
      </c>
      <c r="V22" s="258">
        <v>0.1024108289694694</v>
      </c>
      <c r="W22" s="257">
        <v>4146</v>
      </c>
      <c r="X22" s="258">
        <v>0.12675330495182613</v>
      </c>
      <c r="Y22" s="257">
        <v>5657</v>
      </c>
      <c r="Z22" s="258">
        <v>0.10714444099516607</v>
      </c>
      <c r="AA22" s="257">
        <v>4832</v>
      </c>
      <c r="AC22" s="224"/>
    </row>
    <row r="23" spans="2:31" x14ac:dyDescent="0.35">
      <c r="B23" s="303" t="s">
        <v>44</v>
      </c>
      <c r="C23" s="219"/>
      <c r="D23" s="253">
        <v>13801</v>
      </c>
      <c r="E23" s="254">
        <v>13661</v>
      </c>
      <c r="F23" s="254">
        <v>14164</v>
      </c>
      <c r="G23" s="254">
        <v>15245</v>
      </c>
      <c r="H23" s="254">
        <v>16142</v>
      </c>
      <c r="I23" s="254">
        <v>16475</v>
      </c>
      <c r="J23" s="254">
        <v>17562</v>
      </c>
      <c r="K23" s="257">
        <v>17243</v>
      </c>
      <c r="L23" s="304"/>
      <c r="M23" s="219"/>
      <c r="N23" s="256">
        <v>-1.0144192449822453E-2</v>
      </c>
      <c r="O23" s="257">
        <v>-140</v>
      </c>
      <c r="P23" s="258">
        <v>3.6820144938145116E-2</v>
      </c>
      <c r="Q23" s="257">
        <v>503</v>
      </c>
      <c r="R23" s="258">
        <v>7.6320248517367961E-2</v>
      </c>
      <c r="S23" s="257">
        <v>1081</v>
      </c>
      <c r="T23" s="258">
        <v>5.8838963594621152E-2</v>
      </c>
      <c r="U23" s="257">
        <v>897</v>
      </c>
      <c r="V23" s="258">
        <v>2.062941395118334E-2</v>
      </c>
      <c r="W23" s="257">
        <v>333</v>
      </c>
      <c r="X23" s="258">
        <v>6.5978755690440094E-2</v>
      </c>
      <c r="Y23" s="257">
        <v>1087</v>
      </c>
      <c r="Z23" s="258">
        <v>7.5804841527327138E-2</v>
      </c>
      <c r="AA23" s="257">
        <v>1215</v>
      </c>
      <c r="AC23" s="224"/>
    </row>
    <row r="24" spans="2:31" x14ac:dyDescent="0.35">
      <c r="B24" s="303" t="s">
        <v>45</v>
      </c>
      <c r="C24" s="219"/>
      <c r="D24" s="253">
        <v>67062</v>
      </c>
      <c r="E24" s="254">
        <v>65757</v>
      </c>
      <c r="F24" s="254">
        <v>65741</v>
      </c>
      <c r="G24" s="254">
        <v>65206</v>
      </c>
      <c r="H24" s="254">
        <v>67674</v>
      </c>
      <c r="I24" s="254">
        <v>70761</v>
      </c>
      <c r="J24" s="254">
        <v>74802</v>
      </c>
      <c r="K24" s="257">
        <v>73844</v>
      </c>
      <c r="M24" s="222"/>
      <c r="N24" s="256">
        <v>-1.9459604545047915E-2</v>
      </c>
      <c r="O24" s="257">
        <v>-1305</v>
      </c>
      <c r="P24" s="258">
        <v>-2.4332010280270211E-4</v>
      </c>
      <c r="Q24" s="257">
        <v>-16</v>
      </c>
      <c r="R24" s="258">
        <v>-8.137996075508469E-3</v>
      </c>
      <c r="S24" s="257">
        <v>-535</v>
      </c>
      <c r="T24" s="258">
        <v>3.7849277673833726E-2</v>
      </c>
      <c r="U24" s="257">
        <v>2468</v>
      </c>
      <c r="V24" s="258">
        <v>4.5615746076779873E-2</v>
      </c>
      <c r="W24" s="257">
        <v>3087</v>
      </c>
      <c r="X24" s="258">
        <v>5.710772883367965E-2</v>
      </c>
      <c r="Y24" s="257">
        <v>4041</v>
      </c>
      <c r="Z24" s="258">
        <v>4.5341940233009081E-2</v>
      </c>
      <c r="AA24" s="257">
        <v>3203</v>
      </c>
      <c r="AC24" s="224"/>
    </row>
    <row r="25" spans="2:31" x14ac:dyDescent="0.35">
      <c r="B25" s="303" t="s">
        <v>46</v>
      </c>
      <c r="C25" s="219"/>
      <c r="D25" s="253">
        <v>8282</v>
      </c>
      <c r="E25" s="254">
        <v>7638</v>
      </c>
      <c r="F25" s="254">
        <v>8004</v>
      </c>
      <c r="G25" s="254">
        <v>8548</v>
      </c>
      <c r="H25" s="254">
        <v>9180</v>
      </c>
      <c r="I25" s="254">
        <v>9334</v>
      </c>
      <c r="J25" s="254">
        <v>9620</v>
      </c>
      <c r="K25" s="257">
        <v>9483</v>
      </c>
      <c r="M25" s="222"/>
      <c r="N25" s="256">
        <v>-7.7758995411736254E-2</v>
      </c>
      <c r="O25" s="257">
        <v>-644</v>
      </c>
      <c r="P25" s="258">
        <v>4.7918303220738423E-2</v>
      </c>
      <c r="Q25" s="257">
        <v>366</v>
      </c>
      <c r="R25" s="258">
        <v>6.7966016991504175E-2</v>
      </c>
      <c r="S25" s="257">
        <v>544</v>
      </c>
      <c r="T25" s="258">
        <v>7.3935423490875118E-2</v>
      </c>
      <c r="U25" s="257">
        <v>632</v>
      </c>
      <c r="V25" s="258">
        <v>1.6775599128540319E-2</v>
      </c>
      <c r="W25" s="257">
        <v>154</v>
      </c>
      <c r="X25" s="258">
        <v>3.0640668523676862E-2</v>
      </c>
      <c r="Y25" s="257">
        <v>286</v>
      </c>
      <c r="Z25" s="258">
        <v>1.2275832621690963E-2</v>
      </c>
      <c r="AA25" s="257">
        <v>115</v>
      </c>
      <c r="AC25" s="224"/>
    </row>
    <row r="26" spans="2:31" x14ac:dyDescent="0.35">
      <c r="B26" s="305" t="s">
        <v>1</v>
      </c>
      <c r="C26" s="219"/>
      <c r="D26" s="260">
        <v>2906</v>
      </c>
      <c r="E26" s="261">
        <v>2799</v>
      </c>
      <c r="F26" s="261">
        <v>2999</v>
      </c>
      <c r="G26" s="261">
        <v>3188</v>
      </c>
      <c r="H26" s="261">
        <v>3407</v>
      </c>
      <c r="I26" s="261">
        <v>3679</v>
      </c>
      <c r="J26" s="261">
        <v>3916</v>
      </c>
      <c r="K26" s="265">
        <v>3934</v>
      </c>
      <c r="M26" s="222"/>
      <c r="N26" s="264">
        <v>-3.6820371644872729E-2</v>
      </c>
      <c r="O26" s="265">
        <v>-107</v>
      </c>
      <c r="P26" s="266">
        <v>7.1454090746695176E-2</v>
      </c>
      <c r="Q26" s="265">
        <v>200</v>
      </c>
      <c r="R26" s="266">
        <v>6.302100700233404E-2</v>
      </c>
      <c r="S26" s="265">
        <v>189</v>
      </c>
      <c r="T26" s="266">
        <v>6.8695106649937276E-2</v>
      </c>
      <c r="U26" s="265">
        <v>219</v>
      </c>
      <c r="V26" s="266">
        <v>7.9835632521279676E-2</v>
      </c>
      <c r="W26" s="265">
        <v>272</v>
      </c>
      <c r="X26" s="266">
        <v>6.4419679260668605E-2</v>
      </c>
      <c r="Y26" s="265">
        <v>237</v>
      </c>
      <c r="Z26" s="266">
        <v>6.2668827660723903E-2</v>
      </c>
      <c r="AA26" s="265">
        <v>232</v>
      </c>
      <c r="AC26" s="224"/>
      <c r="AD26" s="224"/>
      <c r="AE26" s="286"/>
    </row>
    <row r="27" spans="2:31" x14ac:dyDescent="0.35">
      <c r="B27" s="235" t="s">
        <v>0</v>
      </c>
      <c r="C27" s="219"/>
      <c r="D27" s="1222">
        <v>1115183</v>
      </c>
      <c r="E27" s="306">
        <v>1124230</v>
      </c>
      <c r="F27" s="307">
        <v>1222142</v>
      </c>
      <c r="G27" s="306">
        <v>1313437</v>
      </c>
      <c r="H27" s="307">
        <v>1411866</v>
      </c>
      <c r="I27" s="306">
        <v>1518424</v>
      </c>
      <c r="J27" s="306">
        <v>1677042</v>
      </c>
      <c r="K27" s="306">
        <f>SUM(K9:K26)</f>
        <v>1674738</v>
      </c>
      <c r="L27" s="308"/>
      <c r="M27" s="222"/>
      <c r="N27" s="240">
        <f>E27/D27-1</f>
        <v>8.1125698652149136E-3</v>
      </c>
      <c r="O27" s="241">
        <f>E27-D27</f>
        <v>9047</v>
      </c>
      <c r="P27" s="242">
        <f>F27/E27-1</f>
        <v>8.7092498865890322E-2</v>
      </c>
      <c r="Q27" s="243">
        <f>F27-E27</f>
        <v>97912</v>
      </c>
      <c r="R27" s="242">
        <f t="shared" ref="R27" si="0">G27/F27-1</f>
        <v>7.4700812180581222E-2</v>
      </c>
      <c r="S27" s="237">
        <f t="shared" ref="S27" si="1">G27-F27</f>
        <v>91295</v>
      </c>
      <c r="T27" s="242">
        <f t="shared" ref="T27" si="2">H27/G27-1</f>
        <v>7.4940023769697328E-2</v>
      </c>
      <c r="U27" s="243">
        <f t="shared" ref="U27" si="3">H27-G27</f>
        <v>98429</v>
      </c>
      <c r="V27" s="309">
        <f t="shared" ref="V27" si="4">I27/H27-1</f>
        <v>7.5473168133519675E-2</v>
      </c>
      <c r="W27" s="237">
        <f t="shared" ref="W27" si="5">I27-H27</f>
        <v>106558</v>
      </c>
      <c r="X27" s="242">
        <f t="shared" ref="X27" si="6">J27/I27-1</f>
        <v>0.10446225823617117</v>
      </c>
      <c r="Y27" s="243">
        <f>SUM(Y9:Y26)</f>
        <v>158618</v>
      </c>
      <c r="Z27" s="242">
        <v>9.9277317212453031E-2</v>
      </c>
      <c r="AA27" s="243">
        <v>151248</v>
      </c>
    </row>
    <row r="28" spans="2:31" x14ac:dyDescent="0.3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EVO_resolPIA!D9:K9</xm:f>
              <xm:sqref>L9</xm:sqref>
            </x14:sparkline>
            <x14:sparkline>
              <xm:f>EVO_resolPIA!D10:K10</xm:f>
              <xm:sqref>L10</xm:sqref>
            </x14:sparkline>
            <x14:sparkline>
              <xm:f>EVO_resolPIA!D11:K11</xm:f>
              <xm:sqref>L11</xm:sqref>
            </x14:sparkline>
            <x14:sparkline>
              <xm:f>EVO_resolPIA!D12:K12</xm:f>
              <xm:sqref>L12</xm:sqref>
            </x14:sparkline>
            <x14:sparkline>
              <xm:f>EVO_resolPIA!D13:K13</xm:f>
              <xm:sqref>L13</xm:sqref>
            </x14:sparkline>
            <x14:sparkline>
              <xm:f>EVO_resolPIA!D14:K14</xm:f>
              <xm:sqref>L14</xm:sqref>
            </x14:sparkline>
            <x14:sparkline>
              <xm:f>EVO_resolPIA!D15:K15</xm:f>
              <xm:sqref>L15</xm:sqref>
            </x14:sparkline>
            <x14:sparkline>
              <xm:f>EVO_resolPIA!D16:K16</xm:f>
              <xm:sqref>L16</xm:sqref>
            </x14:sparkline>
            <x14:sparkline>
              <xm:f>EVO_resolPIA!D17:K17</xm:f>
              <xm:sqref>L17</xm:sqref>
            </x14:sparkline>
            <x14:sparkline>
              <xm:f>EVO_resolPIA!D18:K18</xm:f>
              <xm:sqref>L18</xm:sqref>
            </x14:sparkline>
            <x14:sparkline>
              <xm:f>EVO_resolPIA!D19:K19</xm:f>
              <xm:sqref>L19</xm:sqref>
            </x14:sparkline>
            <x14:sparkline>
              <xm:f>EVO_resolPIA!D20:K20</xm:f>
              <xm:sqref>L20</xm:sqref>
            </x14:sparkline>
            <x14:sparkline>
              <xm:f>EVO_resolPIA!D21:K21</xm:f>
              <xm:sqref>L21</xm:sqref>
            </x14:sparkline>
            <x14:sparkline>
              <xm:f>EVO_resolPIA!D22:K22</xm:f>
              <xm:sqref>L22</xm:sqref>
            </x14:sparkline>
            <x14:sparkline>
              <xm:f>EVO_resolPIA!D23:K23</xm:f>
              <xm:sqref>L23</xm:sqref>
            </x14:sparkline>
            <x14:sparkline>
              <xm:f>EVO_resolPIA!D24:K24</xm:f>
              <xm:sqref>L24</xm:sqref>
            </x14:sparkline>
            <x14:sparkline>
              <xm:f>EVO_resolPIA!D25:K25</xm:f>
              <xm:sqref>L25</xm:sqref>
            </x14:sparkline>
            <x14:sparkline>
              <xm:f>EVO_resolPIA!D26:K26</xm:f>
              <xm:sqref>L26</xm:sqref>
            </x14:sparkline>
            <x14:sparkline>
              <xm:f>EVO_resolPIA!D27:K27</xm:f>
              <xm:sqref>L27</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194</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0" t="s">
        <v>454</v>
      </c>
      <c r="C6" s="1560"/>
      <c r="D6" s="1560"/>
      <c r="E6" s="1560"/>
      <c r="F6" s="1560"/>
      <c r="G6" s="1560"/>
      <c r="H6" s="1560"/>
      <c r="I6" s="1560"/>
      <c r="J6" s="1016"/>
      <c r="K6" s="1016"/>
      <c r="L6" s="1016"/>
      <c r="M6" s="1067"/>
      <c r="N6" s="1067"/>
      <c r="O6" s="1067"/>
      <c r="P6" s="1067"/>
      <c r="Q6" s="1067"/>
      <c r="R6" s="1067"/>
    </row>
    <row r="7" spans="1:18" s="621" customFormat="1" ht="15.75" customHeight="1" x14ac:dyDescent="0.25">
      <c r="A7" s="1015"/>
      <c r="B7" s="1699" t="str">
        <f>porsaad!$B$6</f>
        <v>Situación a 28 de febrero de 2026</v>
      </c>
      <c r="C7" s="1699"/>
      <c r="D7" s="1699"/>
      <c r="E7" s="1699"/>
      <c r="F7" s="1699"/>
      <c r="G7" s="1699"/>
      <c r="H7" s="1699"/>
      <c r="I7" s="169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2" t="s">
        <v>12</v>
      </c>
      <c r="C9" s="1714" t="s">
        <v>48</v>
      </c>
      <c r="D9" s="1714"/>
      <c r="E9" s="1715" t="s">
        <v>33</v>
      </c>
      <c r="F9" s="1716"/>
      <c r="G9" s="1717" t="s">
        <v>32</v>
      </c>
      <c r="H9" s="1718"/>
      <c r="I9" s="1070"/>
      <c r="J9" s="1070"/>
      <c r="K9" s="1070"/>
      <c r="L9" s="1070"/>
      <c r="M9" s="1070"/>
      <c r="N9" s="1070"/>
      <c r="O9" s="1070"/>
    </row>
    <row r="10" spans="1:18" ht="46.5" customHeight="1" x14ac:dyDescent="0.35">
      <c r="B10" s="1713"/>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111.37777777777779</v>
      </c>
      <c r="D11" s="1073">
        <v>1.1883079982059075</v>
      </c>
      <c r="E11" s="1072">
        <v>467.09817266950051</v>
      </c>
      <c r="F11" s="1073">
        <v>0.41560157850053403</v>
      </c>
      <c r="G11" s="1072">
        <v>524.45690270582497</v>
      </c>
      <c r="H11" s="1073">
        <v>0.39146395549381419</v>
      </c>
      <c r="I11" s="1070"/>
      <c r="J11" s="1070"/>
      <c r="K11" s="1070"/>
      <c r="L11" s="1070"/>
      <c r="M11" s="1070"/>
      <c r="N11" s="1070"/>
      <c r="O11" s="1070"/>
    </row>
    <row r="12" spans="1:18" ht="15" customHeight="1" x14ac:dyDescent="0.35">
      <c r="B12" s="1074" t="s">
        <v>7</v>
      </c>
      <c r="C12" s="1075">
        <v>212.6863888888889</v>
      </c>
      <c r="D12" s="1076">
        <v>0.48145008563592323</v>
      </c>
      <c r="E12" s="1075">
        <v>407.25027718550075</v>
      </c>
      <c r="F12" s="1076">
        <v>0.60668937636436848</v>
      </c>
      <c r="G12" s="1075">
        <v>461.53512826547399</v>
      </c>
      <c r="H12" s="1076">
        <v>0.42701946590176432</v>
      </c>
      <c r="I12" s="1070"/>
      <c r="J12" s="1070"/>
      <c r="K12" s="1070"/>
      <c r="L12" s="1070"/>
      <c r="M12" s="1070"/>
      <c r="N12" s="1070"/>
      <c r="O12" s="1070"/>
    </row>
    <row r="13" spans="1:18" ht="15" customHeight="1" x14ac:dyDescent="0.35">
      <c r="B13" s="1074" t="s">
        <v>37</v>
      </c>
      <c r="C13" s="1075">
        <v>355.73111111111115</v>
      </c>
      <c r="D13" s="1076">
        <v>0.37398442722394065</v>
      </c>
      <c r="E13" s="1075">
        <v>396.06573549258007</v>
      </c>
      <c r="F13" s="1076">
        <v>0.41077954924253229</v>
      </c>
      <c r="G13" s="1075">
        <v>426.04830130669018</v>
      </c>
      <c r="H13" s="1076">
        <v>0.436556266347771</v>
      </c>
      <c r="I13" s="1070"/>
      <c r="J13" s="1070"/>
      <c r="K13" s="1070"/>
      <c r="L13" s="1070"/>
      <c r="M13" s="1070"/>
      <c r="N13" s="1070"/>
      <c r="O13" s="1070"/>
    </row>
    <row r="14" spans="1:18" ht="15" customHeight="1" x14ac:dyDescent="0.35">
      <c r="B14" s="1074" t="s">
        <v>38</v>
      </c>
      <c r="C14" s="1075">
        <v>553.94000000000005</v>
      </c>
      <c r="D14" s="1076">
        <v>0</v>
      </c>
      <c r="E14" s="1075">
        <v>576.4371382315112</v>
      </c>
      <c r="F14" s="1076">
        <v>0.22554888598216977</v>
      </c>
      <c r="G14" s="1075">
        <v>516.22580281690136</v>
      </c>
      <c r="H14" s="1076">
        <v>0.36410209812412747</v>
      </c>
      <c r="I14" s="1070"/>
      <c r="J14" s="1070"/>
      <c r="K14" s="1070"/>
      <c r="L14" s="1070"/>
      <c r="M14" s="1070"/>
      <c r="N14" s="1070"/>
      <c r="O14" s="1070"/>
    </row>
    <row r="15" spans="1:18" ht="15" customHeight="1" x14ac:dyDescent="0.35">
      <c r="B15" s="1074" t="s">
        <v>6</v>
      </c>
      <c r="C15" s="1075">
        <v>530.92166666666662</v>
      </c>
      <c r="D15" s="1076">
        <v>0.37832456763074362</v>
      </c>
      <c r="E15" s="1075">
        <v>579.39458041958096</v>
      </c>
      <c r="F15" s="1076">
        <v>0.43437945358909169</v>
      </c>
      <c r="G15" s="1075">
        <v>585.43375824175905</v>
      </c>
      <c r="H15" s="1076">
        <v>0.40332639054180086</v>
      </c>
      <c r="I15" s="1070"/>
      <c r="J15" s="1070"/>
      <c r="K15" s="1070"/>
      <c r="L15" s="1070"/>
      <c r="M15" s="1070"/>
      <c r="N15" s="1070"/>
      <c r="O15" s="1070"/>
    </row>
    <row r="16" spans="1:18" ht="15" customHeight="1" x14ac:dyDescent="0.35">
      <c r="B16" s="1074" t="s">
        <v>5</v>
      </c>
      <c r="C16" s="1075">
        <v>603.50071428571425</v>
      </c>
      <c r="D16" s="1076">
        <v>0.38557074110267653</v>
      </c>
      <c r="E16" s="1075">
        <v>548.80878228782285</v>
      </c>
      <c r="F16" s="1076">
        <v>0.44766071131238372</v>
      </c>
      <c r="G16" s="1075">
        <v>536.77970873786387</v>
      </c>
      <c r="H16" s="1076">
        <v>0.45254289609988718</v>
      </c>
      <c r="I16" s="1070"/>
      <c r="J16" s="1070"/>
      <c r="K16" s="1070"/>
      <c r="L16" s="1070"/>
      <c r="M16" s="1070"/>
      <c r="N16" s="1070"/>
      <c r="O16" s="1070"/>
    </row>
    <row r="17" spans="1:15" ht="15" customHeight="1" x14ac:dyDescent="0.35">
      <c r="B17" s="1074" t="s">
        <v>4</v>
      </c>
      <c r="C17" s="1075" t="s">
        <v>363</v>
      </c>
      <c r="D17" s="1076" t="s">
        <v>363</v>
      </c>
      <c r="E17" s="1075">
        <v>426.2670101626037</v>
      </c>
      <c r="F17" s="1076">
        <v>0.68433167099553027</v>
      </c>
      <c r="G17" s="1075">
        <v>565.42363018047376</v>
      </c>
      <c r="H17" s="1076">
        <v>0.56657687872277884</v>
      </c>
      <c r="I17" s="1070"/>
      <c r="J17" s="1070"/>
      <c r="K17" s="1070"/>
      <c r="L17" s="1070"/>
      <c r="M17" s="1070"/>
      <c r="N17" s="1070"/>
      <c r="O17" s="1070"/>
    </row>
    <row r="18" spans="1:15" ht="15" customHeight="1" x14ac:dyDescent="0.35">
      <c r="B18" s="1074" t="s">
        <v>40</v>
      </c>
      <c r="C18" s="1075">
        <v>246.86117402206594</v>
      </c>
      <c r="D18" s="1076">
        <v>0.39960756160755084</v>
      </c>
      <c r="E18" s="1075">
        <v>409.77554102112924</v>
      </c>
      <c r="F18" s="1076">
        <v>0.58996540192274516</v>
      </c>
      <c r="G18" s="1075">
        <v>400.11699892845962</v>
      </c>
      <c r="H18" s="1076">
        <v>0.58175105023665208</v>
      </c>
      <c r="I18" s="1070"/>
      <c r="J18" s="1070"/>
      <c r="K18" s="1070"/>
      <c r="L18" s="1070"/>
      <c r="M18" s="1070"/>
      <c r="N18" s="1070"/>
      <c r="O18" s="1070"/>
    </row>
    <row r="19" spans="1:15" ht="15" customHeight="1" x14ac:dyDescent="0.35">
      <c r="B19" s="1074" t="s">
        <v>41</v>
      </c>
      <c r="C19" s="1075">
        <v>522.11500000000001</v>
      </c>
      <c r="D19" s="1076">
        <v>0.35576175892572814</v>
      </c>
      <c r="E19" s="1075">
        <v>680.16903676391166</v>
      </c>
      <c r="F19" s="1076">
        <v>0.45632221078204921</v>
      </c>
      <c r="G19" s="1075">
        <v>662.67616727939742</v>
      </c>
      <c r="H19" s="1076">
        <v>0.4648600986368015</v>
      </c>
      <c r="I19" s="1070"/>
      <c r="J19" s="1070"/>
      <c r="K19" s="1070"/>
      <c r="L19" s="1070"/>
      <c r="M19" s="1070"/>
      <c r="N19" s="1070"/>
      <c r="O19" s="1070"/>
    </row>
    <row r="20" spans="1:15" ht="15" customHeight="1" x14ac:dyDescent="0.35">
      <c r="B20" s="1074" t="s">
        <v>3</v>
      </c>
      <c r="C20" s="1075">
        <v>1457.6488265306127</v>
      </c>
      <c r="D20" s="1076">
        <v>0.33887837865171433</v>
      </c>
      <c r="E20" s="1075">
        <v>971.95911214953355</v>
      </c>
      <c r="F20" s="1076">
        <v>0.39703010084369283</v>
      </c>
      <c r="G20" s="1075">
        <v>916.35898293277546</v>
      </c>
      <c r="H20" s="1076">
        <v>0.38906607752979844</v>
      </c>
      <c r="I20" s="1070"/>
      <c r="J20" s="1070"/>
      <c r="K20" s="1070"/>
      <c r="L20" s="1070"/>
      <c r="M20" s="1070"/>
      <c r="N20" s="1070"/>
      <c r="O20" s="1070"/>
    </row>
    <row r="21" spans="1:15" ht="15" customHeight="1" x14ac:dyDescent="0.35">
      <c r="B21" s="1074" t="s">
        <v>2</v>
      </c>
      <c r="C21" s="1075" t="s">
        <v>363</v>
      </c>
      <c r="D21" s="1076" t="s">
        <v>363</v>
      </c>
      <c r="E21" s="1075">
        <v>388.74456237077874</v>
      </c>
      <c r="F21" s="1076">
        <v>0.5139856898791787</v>
      </c>
      <c r="G21" s="1075">
        <v>462.80860171919898</v>
      </c>
      <c r="H21" s="1076">
        <v>0.46881589925803291</v>
      </c>
      <c r="I21" s="1070"/>
      <c r="J21" s="1070"/>
      <c r="K21" s="1070"/>
      <c r="L21" s="1070"/>
      <c r="M21" s="1070"/>
      <c r="N21" s="1070"/>
      <c r="O21" s="1070"/>
    </row>
    <row r="22" spans="1:15" ht="15" customHeight="1" x14ac:dyDescent="0.35">
      <c r="B22" s="1074" t="s">
        <v>35</v>
      </c>
      <c r="C22" s="1075">
        <v>297.3839759036145</v>
      </c>
      <c r="D22" s="1076">
        <v>0.41003057572019685</v>
      </c>
      <c r="E22" s="1075">
        <v>408.30218242122936</v>
      </c>
      <c r="F22" s="1076">
        <v>0.44709602401041665</v>
      </c>
      <c r="G22" s="1075">
        <v>418.53319512766632</v>
      </c>
      <c r="H22" s="1076">
        <v>0.41590957389972721</v>
      </c>
      <c r="I22" s="1070"/>
      <c r="J22" s="1070"/>
      <c r="K22" s="1070"/>
      <c r="L22" s="1070"/>
      <c r="M22" s="1070"/>
      <c r="N22" s="1070"/>
      <c r="O22" s="1070"/>
    </row>
    <row r="23" spans="1:15" ht="15" customHeight="1" x14ac:dyDescent="0.35">
      <c r="B23" s="1074" t="s">
        <v>42</v>
      </c>
      <c r="C23" s="1075">
        <v>371.27</v>
      </c>
      <c r="D23" s="1076">
        <v>0.22005310824546531</v>
      </c>
      <c r="E23" s="1075">
        <v>606.79959453632148</v>
      </c>
      <c r="F23" s="1076">
        <v>0.24426598881050252</v>
      </c>
      <c r="G23" s="1075">
        <v>603.63577347141222</v>
      </c>
      <c r="H23" s="1076">
        <v>0.24452036181905354</v>
      </c>
      <c r="I23" s="1070"/>
      <c r="J23" s="1070"/>
      <c r="K23" s="1070"/>
      <c r="L23" s="1070"/>
      <c r="M23" s="1070"/>
      <c r="N23" s="1070"/>
      <c r="O23" s="1070"/>
    </row>
    <row r="24" spans="1:15" ht="15" customHeight="1" x14ac:dyDescent="0.35">
      <c r="B24" s="1074" t="s">
        <v>43</v>
      </c>
      <c r="C24" s="1075" t="s">
        <v>363</v>
      </c>
      <c r="D24" s="1076" t="s">
        <v>363</v>
      </c>
      <c r="E24" s="1075">
        <v>401.17040247678005</v>
      </c>
      <c r="F24" s="1076">
        <v>0.58026323875413788</v>
      </c>
      <c r="G24" s="1075">
        <v>402.07719562243472</v>
      </c>
      <c r="H24" s="1076">
        <v>0.56504962797535063</v>
      </c>
      <c r="I24" s="1070"/>
      <c r="J24" s="1070"/>
      <c r="K24" s="1070"/>
      <c r="L24" s="1070"/>
      <c r="M24" s="1070"/>
      <c r="N24" s="1070"/>
      <c r="O24" s="1070"/>
    </row>
    <row r="25" spans="1:15" ht="15" customHeight="1" x14ac:dyDescent="0.35">
      <c r="B25" s="1074" t="s">
        <v>44</v>
      </c>
      <c r="C25" s="1075">
        <v>1319.2516666666668</v>
      </c>
      <c r="D25" s="1076">
        <v>0.36857321530397325</v>
      </c>
      <c r="E25" s="1075">
        <v>901.16048657718204</v>
      </c>
      <c r="F25" s="1076">
        <v>0.64488517066609508</v>
      </c>
      <c r="G25" s="1075">
        <v>915.24322727272681</v>
      </c>
      <c r="H25" s="1076">
        <v>0.58538875441837357</v>
      </c>
      <c r="I25" s="1070"/>
      <c r="J25" s="1070"/>
      <c r="K25" s="1070"/>
      <c r="L25" s="1070"/>
      <c r="M25" s="1070"/>
      <c r="N25" s="1070"/>
      <c r="O25" s="1070"/>
    </row>
    <row r="26" spans="1:15" ht="15" customHeight="1" x14ac:dyDescent="0.35">
      <c r="B26" s="1074" t="s">
        <v>45</v>
      </c>
      <c r="C26" s="1075">
        <v>307.11972972972973</v>
      </c>
      <c r="D26" s="1076">
        <v>0.39318108011336061</v>
      </c>
      <c r="E26" s="1075">
        <v>638.47118980170274</v>
      </c>
      <c r="F26" s="1076">
        <v>0.33270334121832135</v>
      </c>
      <c r="G26" s="1075">
        <v>700.57677941176667</v>
      </c>
      <c r="H26" s="1076">
        <v>0.33903546631897064</v>
      </c>
      <c r="I26" s="1070"/>
      <c r="J26" s="1070"/>
      <c r="K26" s="1070"/>
      <c r="L26" s="1070"/>
      <c r="M26" s="1070"/>
      <c r="N26" s="1070"/>
      <c r="O26" s="1070"/>
    </row>
    <row r="27" spans="1:15" ht="15" customHeight="1" x14ac:dyDescent="0.35">
      <c r="B27" s="1074" t="s">
        <v>46</v>
      </c>
      <c r="C27" s="1075">
        <v>708.8570000000002</v>
      </c>
      <c r="D27" s="1076">
        <v>0.10898502555057434</v>
      </c>
      <c r="E27" s="1075">
        <v>692.35937500000102</v>
      </c>
      <c r="F27" s="1076">
        <v>0.10542689898055929</v>
      </c>
      <c r="G27" s="1075">
        <v>686.25947229551355</v>
      </c>
      <c r="H27" s="1076">
        <v>0.12285711486428562</v>
      </c>
      <c r="I27" s="1070"/>
      <c r="J27" s="1070"/>
      <c r="K27" s="1070"/>
      <c r="L27" s="1070"/>
      <c r="M27" s="1070"/>
      <c r="N27" s="1070"/>
      <c r="O27" s="1070"/>
    </row>
    <row r="28" spans="1:15" ht="15" customHeight="1" x14ac:dyDescent="0.35">
      <c r="B28" s="1077" t="s">
        <v>1</v>
      </c>
      <c r="C28" s="1078" t="s">
        <v>363</v>
      </c>
      <c r="D28" s="1079" t="s">
        <v>363</v>
      </c>
      <c r="E28" s="1078">
        <v>458.09999999999997</v>
      </c>
      <c r="F28" s="1079">
        <v>0.66197296262751115</v>
      </c>
      <c r="G28" s="1078">
        <v>448.35</v>
      </c>
      <c r="H28" s="1079">
        <v>0</v>
      </c>
      <c r="I28" s="1070"/>
      <c r="J28" s="1070"/>
      <c r="K28" s="1070"/>
      <c r="L28" s="1070"/>
      <c r="M28" s="1070"/>
      <c r="N28" s="1070"/>
      <c r="O28" s="1070"/>
    </row>
    <row r="29" spans="1:15" ht="15" customHeight="1" x14ac:dyDescent="0.35">
      <c r="B29" s="1303" t="s">
        <v>0</v>
      </c>
      <c r="C29" s="1304">
        <v>409.87862026084332</v>
      </c>
      <c r="D29" s="1305">
        <v>1.0695742834543998</v>
      </c>
      <c r="E29" s="1304">
        <v>550.26290093664954</v>
      </c>
      <c r="F29" s="1305">
        <v>0.56450712040669337</v>
      </c>
      <c r="G29" s="1304">
        <v>565.23836368610603</v>
      </c>
      <c r="H29" s="1305">
        <v>0.49607847962862345</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4.5" customHeight="1" x14ac:dyDescent="0.35">
      <c r="B32" s="1711" t="s">
        <v>288</v>
      </c>
      <c r="C32" s="1711"/>
      <c r="D32" s="1711"/>
      <c r="E32" s="1711"/>
      <c r="F32" s="1711"/>
      <c r="G32" s="1711"/>
      <c r="H32" s="171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195</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0" t="s">
        <v>453</v>
      </c>
      <c r="C6" s="1560"/>
      <c r="D6" s="1560"/>
      <c r="E6" s="1560"/>
      <c r="F6" s="1560"/>
      <c r="G6" s="1560"/>
      <c r="H6" s="1560"/>
      <c r="I6" s="1560"/>
      <c r="J6" s="1016"/>
      <c r="K6" s="1016"/>
      <c r="L6" s="1016"/>
      <c r="M6" s="1067"/>
      <c r="N6" s="1067"/>
      <c r="O6" s="1067"/>
      <c r="P6" s="1067"/>
      <c r="Q6" s="1067"/>
      <c r="R6" s="1067"/>
    </row>
    <row r="7" spans="1:18" s="621" customFormat="1" ht="15.75" customHeight="1" x14ac:dyDescent="0.25">
      <c r="A7" s="1015"/>
      <c r="B7" s="1699" t="str">
        <f>porsaad!$B$6</f>
        <v>Situación a 28 de febrero de 2026</v>
      </c>
      <c r="C7" s="1699"/>
      <c r="D7" s="1699"/>
      <c r="E7" s="1699"/>
      <c r="F7" s="1699"/>
      <c r="G7" s="1699"/>
      <c r="H7" s="1699"/>
      <c r="I7" s="169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2" t="s">
        <v>12</v>
      </c>
      <c r="C9" s="1714" t="s">
        <v>48</v>
      </c>
      <c r="D9" s="1714"/>
      <c r="E9" s="1715" t="s">
        <v>33</v>
      </c>
      <c r="F9" s="1716"/>
      <c r="G9" s="1717" t="s">
        <v>32</v>
      </c>
      <c r="H9" s="1718"/>
      <c r="I9" s="1070"/>
      <c r="J9" s="1070"/>
      <c r="K9" s="1070"/>
      <c r="L9" s="1070"/>
      <c r="M9" s="1070"/>
      <c r="N9" s="1070"/>
      <c r="O9" s="1070"/>
    </row>
    <row r="10" spans="1:18" ht="46.5" customHeight="1" x14ac:dyDescent="0.35">
      <c r="B10" s="1713"/>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305.45270270270282</v>
      </c>
      <c r="D11" s="1073">
        <v>0.38752676230959698</v>
      </c>
      <c r="E11" s="1072">
        <v>303.11303278688524</v>
      </c>
      <c r="F11" s="1073">
        <v>0.46637221226514219</v>
      </c>
      <c r="G11" s="1072">
        <v>444.7081012658229</v>
      </c>
      <c r="H11" s="1073">
        <v>0.5551990388961493</v>
      </c>
      <c r="I11" s="1070"/>
      <c r="J11" s="1070"/>
      <c r="K11" s="1070"/>
      <c r="L11" s="1070"/>
      <c r="M11" s="1070"/>
      <c r="N11" s="1070"/>
      <c r="O11" s="1070"/>
    </row>
    <row r="12" spans="1:18" ht="15" customHeight="1" x14ac:dyDescent="0.35">
      <c r="B12" s="1074" t="s">
        <v>7</v>
      </c>
      <c r="C12" s="1075">
        <v>225.92694623655882</v>
      </c>
      <c r="D12" s="1076">
        <v>0.41157421867446559</v>
      </c>
      <c r="E12" s="1075">
        <v>194.6131818181818</v>
      </c>
      <c r="F12" s="1076">
        <v>0.4929779257987163</v>
      </c>
      <c r="G12" s="1075">
        <v>314.14863924050627</v>
      </c>
      <c r="H12" s="1076">
        <v>0.24038468476501731</v>
      </c>
      <c r="I12" s="1070"/>
      <c r="J12" s="1070"/>
      <c r="K12" s="1070"/>
      <c r="L12" s="1070"/>
      <c r="M12" s="1070"/>
      <c r="N12" s="1070"/>
      <c r="O12" s="1070"/>
    </row>
    <row r="13" spans="1:18" ht="15" customHeight="1" x14ac:dyDescent="0.35">
      <c r="B13" s="1074" t="s">
        <v>37</v>
      </c>
      <c r="C13" s="1075">
        <v>211.84666666666666</v>
      </c>
      <c r="D13" s="1076">
        <v>0.1952316032227587</v>
      </c>
      <c r="E13" s="1075">
        <v>302.9591346153839</v>
      </c>
      <c r="F13" s="1076">
        <v>0.12850124600259735</v>
      </c>
      <c r="G13" s="1075">
        <v>473.25842519685131</v>
      </c>
      <c r="H13" s="1076">
        <v>0.14817856950585229</v>
      </c>
      <c r="I13" s="1070"/>
      <c r="J13" s="1070"/>
      <c r="K13" s="1070"/>
      <c r="L13" s="1070"/>
      <c r="M13" s="1070"/>
      <c r="N13" s="1070"/>
      <c r="O13" s="1070"/>
    </row>
    <row r="14" spans="1:18" ht="15" customHeight="1" x14ac:dyDescent="0.35">
      <c r="B14" s="1074" t="s">
        <v>38</v>
      </c>
      <c r="C14" s="1075">
        <v>246.13</v>
      </c>
      <c r="D14" s="1076">
        <v>0.56177722603719249</v>
      </c>
      <c r="E14" s="1075">
        <v>270.47611111111104</v>
      </c>
      <c r="F14" s="1076">
        <v>0.48711092434402653</v>
      </c>
      <c r="G14" s="1075">
        <v>353.40636363636361</v>
      </c>
      <c r="H14" s="1076">
        <v>0.69507601266079344</v>
      </c>
      <c r="I14" s="1070"/>
      <c r="J14" s="1070"/>
      <c r="K14" s="1070"/>
      <c r="L14" s="1070"/>
      <c r="M14" s="1070"/>
      <c r="N14" s="1070"/>
      <c r="O14" s="1070"/>
    </row>
    <row r="15" spans="1:18" ht="15" customHeight="1" x14ac:dyDescent="0.35">
      <c r="B15" s="1074" t="s">
        <v>6</v>
      </c>
      <c r="C15" s="1075">
        <v>348.95124524715459</v>
      </c>
      <c r="D15" s="1076">
        <v>0.44548775319024425</v>
      </c>
      <c r="E15" s="1075">
        <v>355.41772559852888</v>
      </c>
      <c r="F15" s="1076">
        <v>0.41057255996835768</v>
      </c>
      <c r="G15" s="1075">
        <v>585.87646239554329</v>
      </c>
      <c r="H15" s="1076">
        <v>0.37377378911303877</v>
      </c>
      <c r="I15" s="1070"/>
      <c r="J15" s="1070"/>
      <c r="K15" s="1070"/>
      <c r="L15" s="1070"/>
      <c r="M15" s="1070"/>
      <c r="N15" s="1070"/>
      <c r="O15" s="1070"/>
    </row>
    <row r="16" spans="1:18" ht="15" customHeight="1" x14ac:dyDescent="0.35">
      <c r="B16" s="1074" t="s">
        <v>5</v>
      </c>
      <c r="C16" s="1075">
        <v>402.25</v>
      </c>
      <c r="D16" s="1076">
        <v>0</v>
      </c>
      <c r="E16" s="1075">
        <v>290.42</v>
      </c>
      <c r="F16" s="1076">
        <v>0.42968570320798366</v>
      </c>
      <c r="G16" s="1075">
        <v>577.63249999999994</v>
      </c>
      <c r="H16" s="1076">
        <v>0.44880272971254043</v>
      </c>
      <c r="I16" s="1070"/>
      <c r="J16" s="1070"/>
      <c r="K16" s="1070"/>
      <c r="L16" s="1070"/>
      <c r="M16" s="1070"/>
      <c r="N16" s="1070"/>
      <c r="O16" s="1070"/>
    </row>
    <row r="17" spans="1:15" ht="15" customHeight="1" x14ac:dyDescent="0.35">
      <c r="B17" s="1074" t="s">
        <v>4</v>
      </c>
      <c r="C17" s="1075">
        <v>245.46307818930143</v>
      </c>
      <c r="D17" s="1076">
        <v>0.52978426220531571</v>
      </c>
      <c r="E17" s="1075">
        <v>483.53410966340829</v>
      </c>
      <c r="F17" s="1076">
        <v>0.58882902067008291</v>
      </c>
      <c r="G17" s="1075">
        <v>636.87477371357875</v>
      </c>
      <c r="H17" s="1076">
        <v>0.52309390987019055</v>
      </c>
      <c r="I17" s="1070"/>
      <c r="J17" s="1070"/>
      <c r="K17" s="1070"/>
      <c r="L17" s="1070"/>
      <c r="M17" s="1070"/>
      <c r="N17" s="1070"/>
      <c r="O17" s="1070"/>
    </row>
    <row r="18" spans="1:15" ht="15" customHeight="1" x14ac:dyDescent="0.35">
      <c r="B18" s="1074" t="s">
        <v>40</v>
      </c>
      <c r="C18" s="1075">
        <v>206.50533333333334</v>
      </c>
      <c r="D18" s="1076">
        <v>0.58083282732697428</v>
      </c>
      <c r="E18" s="1075">
        <v>242.90445283018875</v>
      </c>
      <c r="F18" s="1076">
        <v>0.48754649863612848</v>
      </c>
      <c r="G18" s="1075">
        <v>268.52260869565214</v>
      </c>
      <c r="H18" s="1076">
        <v>0.44056532966480544</v>
      </c>
      <c r="I18" s="1070"/>
      <c r="J18" s="1070"/>
      <c r="K18" s="1070"/>
      <c r="L18" s="1070"/>
      <c r="M18" s="1070"/>
      <c r="N18" s="1070"/>
      <c r="O18" s="1070"/>
    </row>
    <row r="19" spans="1:15" ht="15" customHeight="1" x14ac:dyDescent="0.35">
      <c r="B19" s="1074" t="s">
        <v>41</v>
      </c>
      <c r="C19" s="1075">
        <v>412.81490039840162</v>
      </c>
      <c r="D19" s="1076">
        <v>0.14538498041719397</v>
      </c>
      <c r="E19" s="1075">
        <v>418.13704247103533</v>
      </c>
      <c r="F19" s="1076">
        <v>0.12737364904112261</v>
      </c>
      <c r="G19" s="1075">
        <v>418.37151943462908</v>
      </c>
      <c r="H19" s="1076">
        <v>0.12696363542699257</v>
      </c>
      <c r="I19" s="1070"/>
      <c r="J19" s="1070"/>
      <c r="K19" s="1070"/>
      <c r="L19" s="1070"/>
      <c r="M19" s="1070"/>
      <c r="N19" s="1070"/>
      <c r="O19" s="1070"/>
    </row>
    <row r="20" spans="1:15" ht="15" customHeight="1" x14ac:dyDescent="0.35">
      <c r="B20" s="1074" t="s">
        <v>3</v>
      </c>
      <c r="C20" s="1075">
        <v>457.72488549618419</v>
      </c>
      <c r="D20" s="1076">
        <v>0.5091322873457429</v>
      </c>
      <c r="E20" s="1075">
        <v>489.81044973544715</v>
      </c>
      <c r="F20" s="1076">
        <v>0.40981764266585669</v>
      </c>
      <c r="G20" s="1075">
        <v>672.35208588957016</v>
      </c>
      <c r="H20" s="1076">
        <v>0.28095637358975545</v>
      </c>
      <c r="I20" s="1070"/>
      <c r="J20" s="1070"/>
      <c r="K20" s="1070"/>
      <c r="L20" s="1070"/>
      <c r="M20" s="1070"/>
      <c r="N20" s="1070"/>
      <c r="O20" s="1070"/>
    </row>
    <row r="21" spans="1:15" ht="15" customHeight="1" x14ac:dyDescent="0.35">
      <c r="B21" s="1074" t="s">
        <v>2</v>
      </c>
      <c r="C21" s="1075">
        <v>292.70394822006472</v>
      </c>
      <c r="D21" s="1076">
        <v>0.35443286321981987</v>
      </c>
      <c r="E21" s="1075">
        <v>339.89931818181844</v>
      </c>
      <c r="F21" s="1076">
        <v>0.32967377537640574</v>
      </c>
      <c r="G21" s="1075">
        <v>364.33613281250018</v>
      </c>
      <c r="H21" s="1076">
        <v>0.36258998794028763</v>
      </c>
      <c r="I21" s="1070"/>
      <c r="J21" s="1070"/>
      <c r="K21" s="1070"/>
      <c r="L21" s="1070"/>
      <c r="M21" s="1070"/>
      <c r="N21" s="1070"/>
      <c r="O21" s="1070"/>
    </row>
    <row r="22" spans="1:15" ht="15" customHeight="1" x14ac:dyDescent="0.35">
      <c r="B22" s="1074" t="s">
        <v>35</v>
      </c>
      <c r="C22" s="1075">
        <v>225.1057380952376</v>
      </c>
      <c r="D22" s="1076">
        <v>0.40915115307807753</v>
      </c>
      <c r="E22" s="1075">
        <v>230.94727345629516</v>
      </c>
      <c r="F22" s="1076">
        <v>0.4262227669701511</v>
      </c>
      <c r="G22" s="1075">
        <v>356.24944713870144</v>
      </c>
      <c r="H22" s="1076">
        <v>0.4316009595522064</v>
      </c>
      <c r="I22" s="1070"/>
      <c r="J22" s="1070"/>
      <c r="K22" s="1070"/>
      <c r="L22" s="1070"/>
      <c r="M22" s="1070"/>
      <c r="N22" s="1070"/>
      <c r="O22" s="1070"/>
    </row>
    <row r="23" spans="1:15" ht="15" customHeight="1" x14ac:dyDescent="0.35">
      <c r="B23" s="1074" t="s">
        <v>42</v>
      </c>
      <c r="C23" s="1075">
        <v>320.61495535714295</v>
      </c>
      <c r="D23" s="1076">
        <v>0.12934587249968083</v>
      </c>
      <c r="E23" s="1075">
        <v>335.81196356275262</v>
      </c>
      <c r="F23" s="1076">
        <v>0.16262478468792305</v>
      </c>
      <c r="G23" s="1075">
        <v>455.23325982741471</v>
      </c>
      <c r="H23" s="1076">
        <v>0.23208034798739485</v>
      </c>
      <c r="I23" s="1070"/>
      <c r="J23" s="1070"/>
      <c r="K23" s="1070"/>
      <c r="L23" s="1070"/>
      <c r="M23" s="1070"/>
      <c r="N23" s="1070"/>
      <c r="O23" s="1070"/>
    </row>
    <row r="24" spans="1:15" ht="15" customHeight="1" x14ac:dyDescent="0.35">
      <c r="B24" s="1074" t="s">
        <v>43</v>
      </c>
      <c r="C24" s="1075">
        <v>412.17606382978727</v>
      </c>
      <c r="D24" s="1076">
        <v>0.15986612573332271</v>
      </c>
      <c r="E24" s="1075">
        <v>431.19362903225885</v>
      </c>
      <c r="F24" s="1076">
        <v>0.23531592157267431</v>
      </c>
      <c r="G24" s="1075">
        <v>629.12920792079228</v>
      </c>
      <c r="H24" s="1076">
        <v>0.23195723353138317</v>
      </c>
      <c r="I24" s="1070"/>
      <c r="J24" s="1070"/>
      <c r="K24" s="1070"/>
      <c r="L24" s="1070"/>
      <c r="M24" s="1070"/>
      <c r="N24" s="1070"/>
      <c r="O24" s="1070"/>
    </row>
    <row r="25" spans="1:15" ht="15" customHeight="1" x14ac:dyDescent="0.35">
      <c r="B25" s="1074" t="s">
        <v>44</v>
      </c>
      <c r="C25" s="1075">
        <v>737.08475961538329</v>
      </c>
      <c r="D25" s="1076">
        <v>0.55345277148602634</v>
      </c>
      <c r="E25" s="1075">
        <v>726.83356060606002</v>
      </c>
      <c r="F25" s="1076">
        <v>0.57145411336377239</v>
      </c>
      <c r="G25" s="1075">
        <v>755.17823529411783</v>
      </c>
      <c r="H25" s="1076">
        <v>0.51905003434574637</v>
      </c>
      <c r="I25" s="1070"/>
      <c r="J25" s="1070"/>
      <c r="K25" s="1070"/>
      <c r="L25" s="1070"/>
      <c r="M25" s="1070"/>
      <c r="N25" s="1070"/>
      <c r="O25" s="1070"/>
    </row>
    <row r="26" spans="1:15" ht="15" customHeight="1" x14ac:dyDescent="0.35">
      <c r="B26" s="1074" t="s">
        <v>45</v>
      </c>
      <c r="C26" s="1075">
        <v>240</v>
      </c>
      <c r="D26" s="1076">
        <v>0.17677669529663689</v>
      </c>
      <c r="E26" s="1075">
        <v>454.44444444444446</v>
      </c>
      <c r="F26" s="1076">
        <v>0.20791742469034283</v>
      </c>
      <c r="G26" s="1075">
        <v>497.71428571428572</v>
      </c>
      <c r="H26" s="1076">
        <v>1.2150407857933372E-2</v>
      </c>
      <c r="I26" s="1070"/>
      <c r="J26" s="1070"/>
      <c r="K26" s="1070"/>
      <c r="L26" s="1070"/>
      <c r="M26" s="1070"/>
      <c r="N26" s="1070"/>
      <c r="O26" s="1070"/>
    </row>
    <row r="27" spans="1:15" ht="15" customHeight="1" x14ac:dyDescent="0.35">
      <c r="B27" s="1074" t="s">
        <v>46</v>
      </c>
      <c r="C27" s="1075">
        <v>322.71444444444438</v>
      </c>
      <c r="D27" s="1076">
        <v>0.3130200013845168</v>
      </c>
      <c r="E27" s="1075">
        <v>294.79886363636365</v>
      </c>
      <c r="F27" s="1076">
        <v>0.27757988659296745</v>
      </c>
      <c r="G27" s="1075">
        <v>590.79875000000004</v>
      </c>
      <c r="H27" s="1076">
        <v>0.22032913075534141</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273.50319386795502</v>
      </c>
      <c r="D29" s="1305">
        <v>0.54481723379293701</v>
      </c>
      <c r="E29" s="1304">
        <v>371.20695892018466</v>
      </c>
      <c r="F29" s="1305">
        <v>0.53714076752886708</v>
      </c>
      <c r="G29" s="1304">
        <v>505.32697929936819</v>
      </c>
      <c r="H29" s="1305">
        <v>0.49550294635508491</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11" t="s">
        <v>288</v>
      </c>
      <c r="C32" s="1711"/>
      <c r="D32" s="1711"/>
      <c r="E32" s="1711"/>
      <c r="F32" s="1711"/>
      <c r="G32" s="1711"/>
      <c r="H32" s="171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0" t="s">
        <v>452</v>
      </c>
      <c r="C6" s="1560"/>
      <c r="D6" s="1560"/>
      <c r="E6" s="1560"/>
      <c r="F6" s="1560"/>
      <c r="G6" s="1560"/>
      <c r="H6" s="1560"/>
      <c r="I6" s="1560"/>
      <c r="J6" s="1016"/>
      <c r="K6" s="1016"/>
      <c r="L6" s="1016"/>
      <c r="M6" s="1067"/>
      <c r="N6" s="1067"/>
      <c r="O6" s="1067"/>
      <c r="P6" s="1067"/>
      <c r="Q6" s="1067"/>
      <c r="R6" s="1067"/>
    </row>
    <row r="7" spans="1:18" s="621" customFormat="1" ht="15.75" customHeight="1" x14ac:dyDescent="0.25">
      <c r="A7" s="1015"/>
      <c r="B7" s="1699" t="str">
        <f>porsaad!$B$6</f>
        <v>Situación a 28 de febrero de 2026</v>
      </c>
      <c r="C7" s="1699"/>
      <c r="D7" s="1699"/>
      <c r="E7" s="1699"/>
      <c r="F7" s="1699"/>
      <c r="G7" s="1699"/>
      <c r="H7" s="1699"/>
      <c r="I7" s="169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2" t="s">
        <v>12</v>
      </c>
      <c r="C9" s="1714" t="s">
        <v>48</v>
      </c>
      <c r="D9" s="1714"/>
      <c r="E9" s="1715" t="s">
        <v>33</v>
      </c>
      <c r="F9" s="1716"/>
      <c r="G9" s="1717" t="s">
        <v>32</v>
      </c>
      <c r="H9" s="1718"/>
      <c r="I9" s="1070"/>
      <c r="J9" s="1070"/>
      <c r="K9" s="1070"/>
      <c r="L9" s="1070"/>
      <c r="M9" s="1070"/>
      <c r="N9" s="1070"/>
      <c r="O9" s="1070"/>
    </row>
    <row r="10" spans="1:18" ht="46.5" customHeight="1" x14ac:dyDescent="0.35">
      <c r="B10" s="1713"/>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380.97498217469058</v>
      </c>
      <c r="D13" s="1076">
        <v>0.40647821660996764</v>
      </c>
      <c r="E13" s="1075" t="s">
        <v>363</v>
      </c>
      <c r="F13" s="1076" t="s">
        <v>363</v>
      </c>
      <c r="G13" s="1075" t="s">
        <v>363</v>
      </c>
      <c r="H13" s="1076" t="s">
        <v>363</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247.96730442557296</v>
      </c>
      <c r="D15" s="1076">
        <v>0.43572808477000546</v>
      </c>
      <c r="E15" s="1075">
        <v>355.11211738892564</v>
      </c>
      <c r="F15" s="1076">
        <v>0.39901771203905162</v>
      </c>
      <c r="G15" s="1075">
        <v>567.23424021838082</v>
      </c>
      <c r="H15" s="1076">
        <v>0.40374428412333946</v>
      </c>
      <c r="I15" s="1070"/>
      <c r="J15" s="1070"/>
      <c r="K15" s="1070"/>
      <c r="L15" s="1070"/>
      <c r="M15" s="1070"/>
      <c r="N15" s="1070"/>
      <c r="O15" s="1070"/>
    </row>
    <row r="16" spans="1:18" ht="15" customHeight="1" x14ac:dyDescent="0.35">
      <c r="B16" s="1074" t="s">
        <v>5</v>
      </c>
      <c r="C16" s="1075">
        <v>170.10529411764705</v>
      </c>
      <c r="D16" s="1076">
        <v>0.39282023659073906</v>
      </c>
      <c r="E16" s="1075">
        <v>188.20441176470587</v>
      </c>
      <c r="F16" s="1076">
        <v>0.38011138680791562</v>
      </c>
      <c r="G16" s="1075">
        <v>209.73363636363635</v>
      </c>
      <c r="H16" s="1076">
        <v>0.19182727155973656</v>
      </c>
      <c r="I16" s="1070"/>
      <c r="J16" s="1070"/>
      <c r="K16" s="1070"/>
      <c r="L16" s="1070"/>
      <c r="M16" s="1070"/>
      <c r="N16" s="1070"/>
      <c r="O16" s="1070"/>
    </row>
    <row r="17" spans="1:15" ht="15" customHeight="1" x14ac:dyDescent="0.35">
      <c r="B17" s="1074" t="s">
        <v>4</v>
      </c>
      <c r="C17" s="1075">
        <v>168.74378587196452</v>
      </c>
      <c r="D17" s="1076">
        <v>0.8975018249819624</v>
      </c>
      <c r="E17" s="1075">
        <v>206.59685600398598</v>
      </c>
      <c r="F17" s="1076">
        <v>1.0701956021188672</v>
      </c>
      <c r="G17" s="1075">
        <v>265.9782290436836</v>
      </c>
      <c r="H17" s="1076">
        <v>0.97216156384208408</v>
      </c>
      <c r="I17" s="1070"/>
      <c r="J17" s="1070"/>
      <c r="K17" s="1070"/>
      <c r="L17" s="1070"/>
      <c r="M17" s="1070"/>
      <c r="N17" s="1070"/>
      <c r="O17" s="1070"/>
    </row>
    <row r="18" spans="1:15" ht="15" customHeight="1" x14ac:dyDescent="0.35">
      <c r="B18" s="1074" t="s">
        <v>40</v>
      </c>
      <c r="C18" s="1075">
        <v>139.00729479768785</v>
      </c>
      <c r="D18" s="1076">
        <v>0.45061828893668882</v>
      </c>
      <c r="E18" s="1075">
        <v>187.11051798561132</v>
      </c>
      <c r="F18" s="1076">
        <v>0.49299433826295652</v>
      </c>
      <c r="G18" s="1075">
        <v>223.19257575757587</v>
      </c>
      <c r="H18" s="1076">
        <v>0.68975446117892003</v>
      </c>
      <c r="I18" s="1070"/>
      <c r="J18" s="1070"/>
      <c r="K18" s="1070"/>
      <c r="L18" s="1070"/>
      <c r="M18" s="1070"/>
      <c r="N18" s="1070"/>
      <c r="O18" s="1070"/>
    </row>
    <row r="19" spans="1:15" ht="15" customHeight="1" x14ac:dyDescent="0.35">
      <c r="B19" s="1074" t="s">
        <v>41</v>
      </c>
      <c r="C19" s="1075" t="s">
        <v>363</v>
      </c>
      <c r="D19" s="1076" t="s">
        <v>363</v>
      </c>
      <c r="E19" s="1075" t="s">
        <v>363</v>
      </c>
      <c r="F19" s="1076" t="s">
        <v>363</v>
      </c>
      <c r="G19" s="1075" t="s">
        <v>363</v>
      </c>
      <c r="H19" s="1076" t="s">
        <v>363</v>
      </c>
      <c r="I19" s="1070"/>
      <c r="J19" s="1070"/>
      <c r="K19" s="1070"/>
      <c r="L19" s="1070"/>
      <c r="M19" s="1070"/>
      <c r="N19" s="1070"/>
      <c r="O19" s="1070"/>
    </row>
    <row r="20" spans="1:15" ht="15" customHeight="1" x14ac:dyDescent="0.35">
      <c r="B20" s="1074" t="s">
        <v>3</v>
      </c>
      <c r="C20" s="1075">
        <v>271.22763265306116</v>
      </c>
      <c r="D20" s="1076">
        <v>0.2673166437337447</v>
      </c>
      <c r="E20" s="1075">
        <v>351.3048359966337</v>
      </c>
      <c r="F20" s="1076">
        <v>0.31185119647716814</v>
      </c>
      <c r="G20" s="1075">
        <v>462.18442540322593</v>
      </c>
      <c r="H20" s="1076">
        <v>0.43318255760695573</v>
      </c>
      <c r="I20" s="1070"/>
      <c r="J20" s="1070"/>
      <c r="K20" s="1070"/>
      <c r="L20" s="1070"/>
      <c r="M20" s="1070"/>
      <c r="N20" s="1070"/>
      <c r="O20" s="1070"/>
    </row>
    <row r="21" spans="1:15" ht="15" customHeight="1" x14ac:dyDescent="0.35">
      <c r="B21" s="1074" t="s">
        <v>2</v>
      </c>
      <c r="C21" s="1075">
        <v>279.88589901477832</v>
      </c>
      <c r="D21" s="1076">
        <v>0.22146305043570846</v>
      </c>
      <c r="E21" s="1075">
        <v>354.33058708414831</v>
      </c>
      <c r="F21" s="1076">
        <v>0.30703410645955814</v>
      </c>
      <c r="G21" s="1075">
        <v>354.81097378277161</v>
      </c>
      <c r="H21" s="1076">
        <v>0.46022540066683632</v>
      </c>
      <c r="I21" s="1070"/>
      <c r="J21" s="1070"/>
      <c r="K21" s="1070"/>
      <c r="L21" s="1070"/>
      <c r="M21" s="1070"/>
      <c r="N21" s="1070"/>
      <c r="O21" s="1070"/>
    </row>
    <row r="22" spans="1:15" ht="15" customHeight="1" x14ac:dyDescent="0.35">
      <c r="B22" s="1074" t="s">
        <v>35</v>
      </c>
      <c r="C22" s="1075">
        <v>237.64638706140349</v>
      </c>
      <c r="D22" s="1076">
        <v>0.34289552034513682</v>
      </c>
      <c r="E22" s="1075">
        <v>334.52281159420107</v>
      </c>
      <c r="F22" s="1076">
        <v>0.37049269214939856</v>
      </c>
      <c r="G22" s="1075">
        <v>537.9097879858665</v>
      </c>
      <c r="H22" s="1076">
        <v>0.41105369436039607</v>
      </c>
      <c r="I22" s="1070"/>
      <c r="J22" s="1070"/>
      <c r="K22" s="1070"/>
      <c r="L22" s="1070"/>
      <c r="M22" s="1070"/>
      <c r="N22" s="1070"/>
      <c r="O22" s="1070"/>
    </row>
    <row r="23" spans="1:15" ht="15" customHeight="1" x14ac:dyDescent="0.35">
      <c r="B23" s="1074" t="s">
        <v>42</v>
      </c>
      <c r="C23" s="1075">
        <v>304.99552223371256</v>
      </c>
      <c r="D23" s="1076">
        <v>0.10297383050977765</v>
      </c>
      <c r="E23" s="1075">
        <v>331.82920065925083</v>
      </c>
      <c r="F23" s="1076">
        <v>0.21777981753744138</v>
      </c>
      <c r="G23" s="1075">
        <v>446.62444913019982</v>
      </c>
      <c r="H23" s="1076">
        <v>0.33611788819864313</v>
      </c>
      <c r="I23" s="1070"/>
      <c r="J23" s="1070"/>
      <c r="K23" s="1070"/>
      <c r="L23" s="1070"/>
      <c r="M23" s="1070"/>
      <c r="N23" s="1070"/>
      <c r="O23" s="1070"/>
    </row>
    <row r="24" spans="1:15" ht="15" customHeight="1" x14ac:dyDescent="0.35">
      <c r="B24" s="1074" t="s">
        <v>43</v>
      </c>
      <c r="C24" s="1075">
        <v>297.44212328767128</v>
      </c>
      <c r="D24" s="1076">
        <v>0.17387151520560976</v>
      </c>
      <c r="E24" s="1075">
        <v>407.75431818181937</v>
      </c>
      <c r="F24" s="1076">
        <v>0.20402061193652132</v>
      </c>
      <c r="G24" s="1075">
        <v>676.00448648648637</v>
      </c>
      <c r="H24" s="1076">
        <v>0.18866311028868091</v>
      </c>
      <c r="I24" s="1070"/>
      <c r="J24" s="1070"/>
      <c r="K24" s="1070"/>
      <c r="L24" s="1070"/>
      <c r="M24" s="1070"/>
      <c r="N24" s="1070"/>
      <c r="O24" s="1070"/>
    </row>
    <row r="25" spans="1:15" ht="15" customHeight="1" x14ac:dyDescent="0.35">
      <c r="B25" s="1074" t="s">
        <v>44</v>
      </c>
      <c r="C25" s="1075">
        <v>294.62856115107934</v>
      </c>
      <c r="D25" s="1076">
        <v>7.2411969822526775E-2</v>
      </c>
      <c r="E25" s="1075" t="s">
        <v>363</v>
      </c>
      <c r="F25" s="1076" t="s">
        <v>363</v>
      </c>
      <c r="G25" s="1075" t="s">
        <v>363</v>
      </c>
      <c r="H25" s="1076" t="s">
        <v>363</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260.57688250615234</v>
      </c>
      <c r="D29" s="1305">
        <v>0.43405314796922123</v>
      </c>
      <c r="E29" s="1304">
        <v>304.14043027638331</v>
      </c>
      <c r="F29" s="1305">
        <v>0.50756581065704953</v>
      </c>
      <c r="G29" s="1304">
        <v>414.35212577888308</v>
      </c>
      <c r="H29" s="1305">
        <v>0.57452617304212827</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8.65" customHeight="1" x14ac:dyDescent="0.35">
      <c r="B32" s="1711" t="s">
        <v>288</v>
      </c>
      <c r="C32" s="1711"/>
      <c r="D32" s="1711"/>
      <c r="E32" s="1711"/>
      <c r="F32" s="1711"/>
      <c r="G32" s="1711"/>
      <c r="H32" s="171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197</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0" t="s">
        <v>451</v>
      </c>
      <c r="C6" s="1560"/>
      <c r="D6" s="1560"/>
      <c r="E6" s="1560"/>
      <c r="F6" s="1560"/>
      <c r="G6" s="1560"/>
      <c r="H6" s="1560"/>
      <c r="I6" s="1560"/>
      <c r="J6" s="1016"/>
      <c r="K6" s="1016"/>
      <c r="L6" s="1016"/>
      <c r="M6" s="1067"/>
      <c r="N6" s="1067"/>
      <c r="O6" s="1067"/>
      <c r="P6" s="1067"/>
      <c r="Q6" s="1067"/>
      <c r="R6" s="1067"/>
    </row>
    <row r="7" spans="1:18" s="621" customFormat="1" ht="15.75" customHeight="1" x14ac:dyDescent="0.25">
      <c r="A7" s="1015"/>
      <c r="B7" s="1699" t="str">
        <f>porsaad!$B$6</f>
        <v>Situación a 28 de febrero de 2026</v>
      </c>
      <c r="C7" s="1699"/>
      <c r="D7" s="1699"/>
      <c r="E7" s="1699"/>
      <c r="F7" s="1699"/>
      <c r="G7" s="1699"/>
      <c r="H7" s="1699"/>
      <c r="I7" s="169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2" t="s">
        <v>12</v>
      </c>
      <c r="C9" s="1714" t="s">
        <v>48</v>
      </c>
      <c r="D9" s="1714"/>
      <c r="E9" s="1715" t="s">
        <v>33</v>
      </c>
      <c r="F9" s="1716"/>
      <c r="G9" s="1717" t="s">
        <v>32</v>
      </c>
      <c r="H9" s="1718"/>
      <c r="I9" s="1070"/>
      <c r="J9" s="1070"/>
      <c r="K9" s="1070"/>
      <c r="L9" s="1070"/>
      <c r="M9" s="1070"/>
      <c r="N9" s="1070"/>
      <c r="O9" s="1070"/>
    </row>
    <row r="10" spans="1:18" ht="46.5" customHeight="1" x14ac:dyDescent="0.35">
      <c r="B10" s="1713"/>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103">
        <v>17.111634517766525</v>
      </c>
      <c r="D13" s="1076">
        <v>0.23913019009976411</v>
      </c>
      <c r="E13" s="1103">
        <v>17.008196721311467</v>
      </c>
      <c r="F13" s="1076">
        <v>0.27755081768766532</v>
      </c>
      <c r="G13" s="1103">
        <v>16.126086956521739</v>
      </c>
      <c r="H13" s="1076">
        <v>0.21137351864173207</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44.3125</v>
      </c>
      <c r="D15" s="1076">
        <v>0.75893248204824781</v>
      </c>
      <c r="E15" s="1075">
        <v>26.416666666666668</v>
      </c>
      <c r="F15" s="1076">
        <v>6.0350556686778432E-2</v>
      </c>
      <c r="G15" s="1075">
        <v>13.75</v>
      </c>
      <c r="H15" s="1076">
        <v>1.1547005383792517</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t="s">
        <v>363</v>
      </c>
      <c r="D17" s="1076" t="s">
        <v>363</v>
      </c>
      <c r="E17" s="1075" t="s">
        <v>363</v>
      </c>
      <c r="F17" s="1076" t="s">
        <v>363</v>
      </c>
      <c r="G17" s="1075" t="s">
        <v>363</v>
      </c>
      <c r="H17" s="1076" t="s">
        <v>363</v>
      </c>
      <c r="I17" s="1070"/>
      <c r="J17" s="1070"/>
      <c r="K17" s="1070"/>
      <c r="L17" s="1070"/>
      <c r="M17" s="1070"/>
      <c r="N17" s="1070"/>
      <c r="O17" s="1070"/>
    </row>
    <row r="18" spans="1:15" ht="15" customHeight="1" x14ac:dyDescent="0.35">
      <c r="B18" s="1074" t="s">
        <v>40</v>
      </c>
      <c r="C18" s="1075" t="s">
        <v>363</v>
      </c>
      <c r="D18" s="1076" t="s">
        <v>363</v>
      </c>
      <c r="E18" s="1075" t="s">
        <v>363</v>
      </c>
      <c r="F18" s="1076" t="s">
        <v>363</v>
      </c>
      <c r="G18" s="1075" t="s">
        <v>363</v>
      </c>
      <c r="H18" s="1076" t="s">
        <v>363</v>
      </c>
      <c r="I18" s="1070"/>
      <c r="J18" s="1070"/>
      <c r="K18" s="1070"/>
      <c r="L18" s="1070"/>
      <c r="M18" s="1070"/>
      <c r="N18" s="1070"/>
      <c r="O18" s="1070"/>
    </row>
    <row r="19" spans="1:15" ht="15" customHeight="1" x14ac:dyDescent="0.35">
      <c r="B19" s="1074" t="s">
        <v>41</v>
      </c>
      <c r="C19" s="1075" t="s">
        <v>363</v>
      </c>
      <c r="D19" s="1076" t="s">
        <v>363</v>
      </c>
      <c r="E19" s="1075" t="s">
        <v>363</v>
      </c>
      <c r="F19" s="1076" t="s">
        <v>363</v>
      </c>
      <c r="G19" s="1075" t="s">
        <v>363</v>
      </c>
      <c r="H19" s="1076" t="s">
        <v>363</v>
      </c>
      <c r="I19" s="1070"/>
      <c r="J19" s="1070"/>
      <c r="K19" s="1070"/>
      <c r="L19" s="1070"/>
      <c r="M19" s="1070"/>
      <c r="N19" s="1070"/>
      <c r="O19" s="1070"/>
    </row>
    <row r="20" spans="1:15" ht="15" customHeight="1" x14ac:dyDescent="0.35">
      <c r="B20" s="1074" t="s">
        <v>3</v>
      </c>
      <c r="C20" s="1075" t="s">
        <v>363</v>
      </c>
      <c r="D20" s="1076" t="s">
        <v>363</v>
      </c>
      <c r="E20" s="1075" t="s">
        <v>363</v>
      </c>
      <c r="F20" s="1076" t="s">
        <v>363</v>
      </c>
      <c r="G20" s="1075" t="s">
        <v>363</v>
      </c>
      <c r="H20" s="1076" t="s">
        <v>363</v>
      </c>
      <c r="I20" s="1070"/>
      <c r="J20" s="1070"/>
      <c r="K20" s="1070"/>
      <c r="L20" s="1070"/>
      <c r="M20" s="1070"/>
      <c r="N20" s="1070"/>
      <c r="O20" s="1070"/>
    </row>
    <row r="21" spans="1:15" ht="15" customHeight="1" x14ac:dyDescent="0.35">
      <c r="B21" s="1074" t="s">
        <v>2</v>
      </c>
      <c r="C21" s="1075" t="s">
        <v>363</v>
      </c>
      <c r="D21" s="1076" t="s">
        <v>363</v>
      </c>
      <c r="E21" s="1075" t="s">
        <v>363</v>
      </c>
      <c r="F21" s="1076" t="s">
        <v>363</v>
      </c>
      <c r="G21" s="1075" t="s">
        <v>363</v>
      </c>
      <c r="H21" s="1076" t="s">
        <v>363</v>
      </c>
      <c r="I21" s="1070"/>
      <c r="J21" s="1070"/>
      <c r="K21" s="1070"/>
      <c r="L21" s="1070"/>
      <c r="M21" s="1070"/>
      <c r="N21" s="1070"/>
      <c r="O21" s="1070"/>
    </row>
    <row r="22" spans="1:15" ht="15" customHeight="1" x14ac:dyDescent="0.35">
      <c r="B22" s="1074" t="s">
        <v>35</v>
      </c>
      <c r="C22" s="1075" t="s">
        <v>363</v>
      </c>
      <c r="D22" s="1076" t="s">
        <v>363</v>
      </c>
      <c r="E22" s="1075" t="s">
        <v>363</v>
      </c>
      <c r="F22" s="1076" t="s">
        <v>363</v>
      </c>
      <c r="G22" s="1075" t="s">
        <v>363</v>
      </c>
      <c r="H22" s="1076" t="s">
        <v>363</v>
      </c>
      <c r="I22" s="1070"/>
      <c r="J22" s="1070"/>
      <c r="K22" s="1070"/>
      <c r="L22" s="1070"/>
      <c r="M22" s="1070"/>
      <c r="N22" s="1070"/>
      <c r="O22" s="1070"/>
    </row>
    <row r="23" spans="1:15" ht="15" customHeight="1" x14ac:dyDescent="0.35">
      <c r="B23" s="1074" t="s">
        <v>42</v>
      </c>
      <c r="C23" s="1075" t="s">
        <v>363</v>
      </c>
      <c r="D23" s="1076" t="s">
        <v>363</v>
      </c>
      <c r="E23" s="1075" t="s">
        <v>363</v>
      </c>
      <c r="F23" s="1076" t="s">
        <v>363</v>
      </c>
      <c r="G23" s="1075" t="s">
        <v>363</v>
      </c>
      <c r="H23" s="1076" t="s">
        <v>363</v>
      </c>
      <c r="I23" s="1070"/>
      <c r="J23" s="1070"/>
      <c r="K23" s="1070"/>
      <c r="L23" s="1070"/>
      <c r="M23" s="1070"/>
      <c r="N23" s="1070"/>
      <c r="O23" s="1070"/>
    </row>
    <row r="24" spans="1:15" ht="15" customHeight="1" x14ac:dyDescent="0.35">
      <c r="B24" s="1074" t="s">
        <v>43</v>
      </c>
      <c r="C24" s="1075" t="s">
        <v>363</v>
      </c>
      <c r="D24" s="1076" t="s">
        <v>363</v>
      </c>
      <c r="E24" s="1075" t="s">
        <v>363</v>
      </c>
      <c r="F24" s="1076" t="s">
        <v>363</v>
      </c>
      <c r="G24" s="1075" t="s">
        <v>363</v>
      </c>
      <c r="H24" s="1076" t="s">
        <v>363</v>
      </c>
      <c r="I24" s="1070"/>
      <c r="J24" s="1070"/>
      <c r="K24" s="1070"/>
      <c r="L24" s="1070"/>
      <c r="M24" s="1070"/>
      <c r="N24" s="1070"/>
      <c r="O24" s="1070"/>
    </row>
    <row r="25" spans="1:15" ht="15" customHeight="1" x14ac:dyDescent="0.35">
      <c r="B25" s="1074" t="s">
        <v>44</v>
      </c>
      <c r="C25" s="1075" t="s">
        <v>363</v>
      </c>
      <c r="D25" s="1076" t="s">
        <v>363</v>
      </c>
      <c r="E25" s="1075" t="s">
        <v>363</v>
      </c>
      <c r="F25" s="1076" t="s">
        <v>363</v>
      </c>
      <c r="G25" s="1075" t="s">
        <v>363</v>
      </c>
      <c r="H25" s="1076" t="s">
        <v>363</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18.673406698564619</v>
      </c>
      <c r="D29" s="1305">
        <v>0.5763375584432826</v>
      </c>
      <c r="E29" s="1304">
        <v>17.85074626865671</v>
      </c>
      <c r="F29" s="1305">
        <v>0.29525120402015387</v>
      </c>
      <c r="G29" s="1304">
        <v>15.774074074074074</v>
      </c>
      <c r="H29" s="1305">
        <v>0.39922691458457776</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11" t="s">
        <v>288</v>
      </c>
      <c r="C32" s="1711"/>
      <c r="D32" s="1711"/>
      <c r="E32" s="1711"/>
      <c r="F32" s="1711"/>
      <c r="G32" s="1711"/>
      <c r="H32" s="1711"/>
    </row>
  </sheetData>
  <mergeCells count="7">
    <mergeCell ref="B32:H32"/>
    <mergeCell ref="B6:I6"/>
    <mergeCell ref="B7:I7"/>
    <mergeCell ref="B9:B10"/>
    <mergeCell ref="C9:D9"/>
    <mergeCell ref="E9:F9"/>
    <mergeCell ref="G9:H9"/>
  </mergeCells>
  <conditionalFormatting sqref="C11:C28">
    <cfRule type="colorScale" priority="12">
      <colorScale>
        <cfvo type="min"/>
        <cfvo type="max"/>
        <color theme="4" tint="0.79998168889431442"/>
        <color theme="4" tint="-0.249977111117893"/>
      </colorScale>
    </cfRule>
    <cfRule type="colorScale" priority="13">
      <colorScale>
        <cfvo type="num" val="0"/>
        <cfvo type="num" val="20"/>
        <color rgb="FFFCFCFF"/>
        <color theme="4"/>
      </colorScale>
    </cfRule>
  </conditionalFormatting>
  <conditionalFormatting sqref="C13">
    <cfRule type="colorScale" priority="7">
      <colorScale>
        <cfvo type="min"/>
        <cfvo type="max"/>
        <color theme="4" tint="0.79998168889431442"/>
        <color theme="4" tint="0.79998168889431442"/>
      </colorScale>
    </cfRule>
  </conditionalFormatting>
  <conditionalFormatting sqref="E11:E12 E14:E28">
    <cfRule type="colorScale" priority="10">
      <colorScale>
        <cfvo type="min"/>
        <cfvo type="max"/>
        <color theme="4" tint="0.79998168889431442"/>
        <color theme="4" tint="-0.249977111117893"/>
      </colorScale>
    </cfRule>
    <cfRule type="colorScale" priority="11">
      <colorScale>
        <cfvo type="num" val="0"/>
        <cfvo type="num" val="20"/>
        <color rgb="FFFCFCFF"/>
        <color theme="4"/>
      </colorScale>
    </cfRule>
  </conditionalFormatting>
  <conditionalFormatting sqref="E13">
    <cfRule type="colorScale" priority="4">
      <colorScale>
        <cfvo type="min"/>
        <cfvo type="max"/>
        <color theme="4" tint="0.79998168889431442"/>
        <color theme="4" tint="0.79998168889431442"/>
      </colorScale>
    </cfRule>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1:G12 G14:G28">
    <cfRule type="colorScale" priority="8">
      <colorScale>
        <cfvo type="min"/>
        <cfvo type="max"/>
        <color theme="4" tint="0.79998168889431442"/>
        <color theme="4" tint="-0.249977111117893"/>
      </colorScale>
    </cfRule>
    <cfRule type="colorScale" priority="9">
      <colorScale>
        <cfvo type="num" val="0"/>
        <cfvo type="num" val="20"/>
        <color rgb="FFFCFCFF"/>
        <color theme="4"/>
      </colorScale>
    </cfRule>
  </conditionalFormatting>
  <conditionalFormatting sqref="G13">
    <cfRule type="colorScale" priority="1">
      <colorScale>
        <cfvo type="min"/>
        <cfvo type="max"/>
        <color theme="4" tint="0.79998168889431442"/>
        <color theme="4" tint="0.79998168889431442"/>
      </colorScale>
    </cfRule>
    <cfRule type="colorScale" priority="2">
      <colorScale>
        <cfvo type="min"/>
        <cfvo type="max"/>
        <color theme="4" tint="0.79998168889431442"/>
        <color theme="4" tint="-0.249977111117893"/>
      </colorScale>
    </cfRule>
    <cfRule type="colorScale" priority="3">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Y55"/>
  <sheetViews>
    <sheetView zoomScale="80" zoomScaleNormal="80" workbookViewId="0"/>
  </sheetViews>
  <sheetFormatPr baseColWidth="10" defaultColWidth="11.453125" defaultRowHeight="14.5" x14ac:dyDescent="0.25"/>
  <cols>
    <col min="1" max="1" width="0.7265625" style="333" customWidth="1"/>
    <col min="2" max="2" width="28.7265625" style="333" customWidth="1"/>
    <col min="3" max="3" width="0.7265625" style="333" customWidth="1"/>
    <col min="4" max="4" width="11.26953125" style="333" bestFit="1" customWidth="1"/>
    <col min="5" max="5" width="10.7265625" style="333" customWidth="1"/>
    <col min="6" max="6" width="0.7265625" style="333" customWidth="1"/>
    <col min="7" max="7" width="12.81640625" style="333" customWidth="1"/>
    <col min="8" max="8" width="10.7265625" style="333" customWidth="1"/>
    <col min="9" max="9" width="0.7265625" style="333" customWidth="1"/>
    <col min="10" max="10" width="11.7265625" style="333" customWidth="1"/>
    <col min="11" max="11" width="11.1796875" style="333" customWidth="1"/>
    <col min="12" max="17" width="11.453125" style="333"/>
    <col min="18" max="18" width="7.54296875" style="333" customWidth="1"/>
    <col min="19" max="19" width="2.26953125" style="333" customWidth="1"/>
    <col min="20" max="16384" width="11.453125" style="333"/>
  </cols>
  <sheetData>
    <row r="1" spans="1:259" s="613" customFormat="1" ht="9" customHeight="1" x14ac:dyDescent="0.35">
      <c r="A1" s="340"/>
      <c r="B1" s="311"/>
      <c r="C1" s="340"/>
      <c r="D1" s="311"/>
      <c r="E1" s="311"/>
      <c r="F1" s="341"/>
      <c r="G1" s="1105"/>
      <c r="H1" s="340"/>
      <c r="I1" s="341"/>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35">
      <c r="A2" s="343"/>
      <c r="B2" s="749"/>
      <c r="C2" s="343"/>
      <c r="D2" s="749"/>
      <c r="E2" s="749"/>
      <c r="F2" s="749"/>
      <c r="G2" s="749"/>
      <c r="H2" s="749"/>
      <c r="I2" s="749"/>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7" customHeight="1" x14ac:dyDescent="0.35">
      <c r="A3" s="345"/>
      <c r="B3" s="1454"/>
      <c r="C3" s="1454"/>
      <c r="D3" s="1454"/>
      <c r="E3" s="1454"/>
      <c r="F3" s="1454"/>
      <c r="G3" s="1454"/>
      <c r="H3" s="1454"/>
      <c r="I3" s="1454"/>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21.75" customHeight="1" x14ac:dyDescent="0.25">
      <c r="A4" s="1720" t="s">
        <v>333</v>
      </c>
      <c r="B4" s="1720"/>
      <c r="C4" s="1720"/>
      <c r="D4" s="1720"/>
      <c r="E4" s="1720"/>
      <c r="F4" s="1720"/>
      <c r="G4" s="1720"/>
      <c r="H4" s="1720"/>
      <c r="I4" s="1720"/>
      <c r="J4" s="1720"/>
      <c r="K4" s="1720"/>
      <c r="L4" s="1720"/>
      <c r="M4" s="1720"/>
      <c r="N4" s="1720"/>
      <c r="O4" s="1720"/>
      <c r="P4" s="1720"/>
      <c r="Q4" s="1720"/>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7.25" customHeight="1" x14ac:dyDescent="0.25">
      <c r="A5" s="492"/>
      <c r="B5" s="1481" t="str">
        <f>porsaad!$B$6</f>
        <v>Situación a 28 de febrero de 2026</v>
      </c>
      <c r="C5" s="1481"/>
      <c r="D5" s="1481"/>
      <c r="E5" s="1481"/>
      <c r="F5" s="1481"/>
      <c r="G5" s="1481"/>
      <c r="H5" s="1481"/>
      <c r="I5" s="1481"/>
      <c r="J5" s="1481"/>
      <c r="K5" s="1481"/>
      <c r="L5" s="1481"/>
      <c r="M5" s="1481"/>
      <c r="N5" s="1481"/>
      <c r="O5" s="1481"/>
      <c r="P5" s="1481"/>
      <c r="Q5" s="1481"/>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7" customHeight="1" x14ac:dyDescent="0.25">
      <c r="A6" s="492"/>
      <c r="B6" s="492"/>
      <c r="C6" s="345"/>
      <c r="D6" s="492"/>
      <c r="E6" s="492"/>
      <c r="F6" s="492"/>
      <c r="G6" s="492"/>
      <c r="H6" s="492"/>
      <c r="I6" s="492"/>
      <c r="J6" s="492"/>
      <c r="K6" s="492"/>
      <c r="L6" s="1106"/>
      <c r="M6" s="1106"/>
      <c r="N6" s="492"/>
      <c r="O6" s="492"/>
      <c r="P6" s="492"/>
      <c r="Q6" s="492"/>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5">
      <c r="A7" s="492"/>
      <c r="B7" s="492"/>
      <c r="C7" s="345"/>
      <c r="D7" s="492"/>
      <c r="E7" s="492"/>
      <c r="F7" s="492"/>
      <c r="G7" s="492"/>
      <c r="H7" s="492"/>
      <c r="I7" s="492"/>
      <c r="J7" s="492"/>
      <c r="K7" s="492"/>
      <c r="L7" s="753"/>
      <c r="M7" s="753"/>
      <c r="N7" s="437"/>
      <c r="O7" s="437"/>
      <c r="P7" s="437"/>
      <c r="Q7" s="437"/>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27" customHeight="1" x14ac:dyDescent="0.25">
      <c r="A8" s="492"/>
      <c r="B8" s="1721" t="s">
        <v>500</v>
      </c>
      <c r="C8" s="1722"/>
      <c r="D8" s="1723"/>
      <c r="E8" s="1723"/>
      <c r="F8" s="1723"/>
      <c r="G8" s="1723"/>
      <c r="H8" s="1723"/>
      <c r="I8" s="1723"/>
      <c r="J8" s="1723"/>
      <c r="K8" s="1724"/>
      <c r="L8" s="753"/>
      <c r="M8" s="753"/>
      <c r="N8" s="437"/>
      <c r="O8" s="437"/>
      <c r="P8" s="437"/>
      <c r="Q8" s="437"/>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1" customFormat="1" ht="5.25" customHeight="1" x14ac:dyDescent="0.25">
      <c r="A9" s="345"/>
      <c r="C9" s="345"/>
      <c r="D9" s="437"/>
      <c r="E9" s="437"/>
      <c r="F9" s="437"/>
      <c r="G9" s="437"/>
      <c r="H9" s="437"/>
      <c r="I9" s="437"/>
      <c r="J9" s="437"/>
      <c r="K9" s="1107"/>
      <c r="L9" s="740"/>
      <c r="M9" s="740"/>
      <c r="N9" s="322"/>
      <c r="O9" s="322"/>
      <c r="P9" s="322"/>
      <c r="Q9" s="322"/>
      <c r="R9" s="322"/>
      <c r="S9" s="322"/>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c r="IW9" s="345"/>
      <c r="IX9" s="345"/>
      <c r="IY9" s="345"/>
    </row>
    <row r="10" spans="1:259" s="621" customFormat="1" ht="65.25" customHeight="1" x14ac:dyDescent="0.25">
      <c r="A10" s="345"/>
      <c r="B10" s="1566" t="s">
        <v>12</v>
      </c>
      <c r="C10" s="891"/>
      <c r="D10" s="1568" t="s">
        <v>165</v>
      </c>
      <c r="E10" s="1569"/>
      <c r="F10" s="744"/>
      <c r="G10" s="1568" t="s">
        <v>164</v>
      </c>
      <c r="H10" s="1569"/>
      <c r="I10" s="744"/>
      <c r="J10" s="1568" t="s">
        <v>166</v>
      </c>
      <c r="K10" s="1569"/>
      <c r="L10" s="1108"/>
      <c r="M10" s="1108"/>
      <c r="N10" s="320"/>
      <c r="O10" s="320"/>
      <c r="P10" s="320"/>
      <c r="Q10" s="320"/>
      <c r="R10" s="320"/>
      <c r="S10" s="320"/>
      <c r="T10" s="891"/>
      <c r="U10" s="891"/>
      <c r="V10" s="891"/>
      <c r="W10" s="891"/>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c r="IW10" s="345"/>
      <c r="IX10" s="345"/>
      <c r="IY10" s="345"/>
    </row>
    <row r="11" spans="1:259" s="626" customFormat="1" ht="37.5" customHeight="1" x14ac:dyDescent="0.25">
      <c r="A11" s="322"/>
      <c r="B11" s="1623"/>
      <c r="C11" s="320"/>
      <c r="D11" s="791" t="s">
        <v>159</v>
      </c>
      <c r="E11" s="790" t="s">
        <v>158</v>
      </c>
      <c r="F11" s="744"/>
      <c r="G11" s="791" t="s">
        <v>160</v>
      </c>
      <c r="H11" s="790" t="s">
        <v>158</v>
      </c>
      <c r="I11" s="744"/>
      <c r="J11" s="791" t="s">
        <v>160</v>
      </c>
      <c r="K11" s="790" t="s">
        <v>158</v>
      </c>
      <c r="L11" s="1104"/>
      <c r="M11" s="1104"/>
      <c r="N11" s="329"/>
      <c r="O11" s="329"/>
      <c r="P11" s="329"/>
      <c r="Q11" s="329"/>
      <c r="R11" s="329"/>
      <c r="S11" s="329"/>
      <c r="T11" s="320"/>
      <c r="U11" s="320"/>
      <c r="V11" s="320"/>
      <c r="W11" s="320"/>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c r="IW11" s="322"/>
      <c r="IX11" s="322"/>
      <c r="IY11" s="322"/>
    </row>
    <row r="12" spans="1:259" s="626" customFormat="1" ht="7.5" customHeight="1" x14ac:dyDescent="0.25">
      <c r="A12" s="322"/>
      <c r="B12" s="322"/>
      <c r="C12" s="320"/>
      <c r="D12" s="327"/>
      <c r="E12" s="327"/>
      <c r="F12" s="322"/>
      <c r="G12" s="322"/>
      <c r="H12" s="322"/>
      <c r="I12" s="322"/>
      <c r="J12" s="322"/>
      <c r="K12" s="322"/>
      <c r="L12" s="548"/>
      <c r="M12" s="754"/>
      <c r="N12" s="329"/>
      <c r="O12" s="329"/>
      <c r="P12" s="329"/>
      <c r="Q12" s="329"/>
      <c r="R12" s="329"/>
      <c r="S12" s="329"/>
      <c r="T12" s="320"/>
      <c r="U12" s="320"/>
      <c r="V12" s="320"/>
      <c r="W12" s="320"/>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c r="IW12" s="322"/>
      <c r="IX12" s="322"/>
      <c r="IY12" s="322"/>
    </row>
    <row r="13" spans="1:259" s="631" customFormat="1" ht="18" customHeight="1" x14ac:dyDescent="0.25">
      <c r="A13" s="328"/>
      <c r="B13" s="755" t="s">
        <v>8</v>
      </c>
      <c r="C13" s="329"/>
      <c r="D13" s="757">
        <v>79661</v>
      </c>
      <c r="E13" s="1109">
        <v>430.37</v>
      </c>
      <c r="F13" s="756"/>
      <c r="G13" s="758">
        <v>67734</v>
      </c>
      <c r="H13" s="1109">
        <v>32.409999999999997</v>
      </c>
      <c r="I13" s="756"/>
      <c r="J13" s="758">
        <v>67734</v>
      </c>
      <c r="K13" s="1109">
        <v>476.75</v>
      </c>
      <c r="L13" s="329"/>
      <c r="M13" s="329">
        <f>_xlfn.RANK.EQ(K13,K$13:K$33,0)</f>
        <v>2</v>
      </c>
      <c r="N13" s="329">
        <v>1</v>
      </c>
      <c r="O13" s="329">
        <f>MATCH(N13,M$13:M$33,0)</f>
        <v>14</v>
      </c>
      <c r="P13" s="361" t="str">
        <f t="shared" ref="P13:P32" si="0">INDEX(B$13:B$33,O13,1)</f>
        <v>Murcia, Región de</v>
      </c>
      <c r="Q13" s="1110">
        <f>INDEX(K$13:K$33,O13,1)</f>
        <v>553.61</v>
      </c>
      <c r="R13" s="329"/>
      <c r="S13" s="329"/>
      <c r="T13" s="329"/>
      <c r="U13" s="329"/>
      <c r="V13" s="573"/>
      <c r="W13" s="329"/>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8"/>
      <c r="FK13" s="328"/>
      <c r="FL13" s="328"/>
      <c r="FM13" s="328"/>
      <c r="FN13" s="328"/>
      <c r="FO13" s="328"/>
      <c r="FP13" s="328"/>
      <c r="FQ13" s="328"/>
      <c r="FR13" s="328"/>
      <c r="FS13" s="328"/>
      <c r="FT13" s="328"/>
      <c r="FU13" s="328"/>
      <c r="FV13" s="328"/>
      <c r="FW13" s="328"/>
      <c r="FX13" s="328"/>
      <c r="FY13" s="328"/>
      <c r="FZ13" s="328"/>
      <c r="GA13" s="328"/>
      <c r="GB13" s="328"/>
      <c r="GC13" s="328"/>
      <c r="GD13" s="328"/>
      <c r="GE13" s="328"/>
      <c r="GF13" s="328"/>
      <c r="GG13" s="328"/>
      <c r="GH13" s="328"/>
      <c r="GI13" s="328"/>
      <c r="GJ13" s="328"/>
      <c r="GK13" s="328"/>
      <c r="GL13" s="328"/>
      <c r="GM13" s="328"/>
      <c r="GN13" s="328"/>
      <c r="GO13" s="328"/>
      <c r="GP13" s="328"/>
      <c r="GQ13" s="328"/>
      <c r="GR13" s="328"/>
      <c r="GS13" s="328"/>
      <c r="GT13" s="328"/>
      <c r="GU13" s="328"/>
      <c r="GV13" s="328"/>
      <c r="GW13" s="328"/>
      <c r="GX13" s="328"/>
      <c r="GY13" s="328"/>
      <c r="GZ13" s="328"/>
      <c r="HA13" s="328"/>
      <c r="HB13" s="328"/>
      <c r="HC13" s="328"/>
      <c r="HD13" s="328"/>
      <c r="HE13" s="328"/>
      <c r="HF13" s="328"/>
      <c r="HG13" s="328"/>
      <c r="HH13" s="328"/>
      <c r="HI13" s="328"/>
      <c r="HJ13" s="328"/>
      <c r="HK13" s="328"/>
      <c r="HL13" s="328"/>
      <c r="HM13" s="328"/>
      <c r="HN13" s="328"/>
      <c r="HO13" s="328"/>
      <c r="HP13" s="328"/>
      <c r="HQ13" s="328"/>
      <c r="HR13" s="328"/>
      <c r="HS13" s="328"/>
      <c r="HT13" s="328"/>
      <c r="HU13" s="328"/>
      <c r="HV13" s="328"/>
      <c r="HW13" s="328"/>
      <c r="HX13" s="328"/>
      <c r="HY13" s="328"/>
      <c r="HZ13" s="328"/>
      <c r="IA13" s="328"/>
      <c r="IB13" s="328"/>
      <c r="IC13" s="328"/>
      <c r="ID13" s="328"/>
      <c r="IE13" s="328"/>
      <c r="IF13" s="328"/>
      <c r="IG13" s="328"/>
      <c r="IH13" s="328"/>
      <c r="II13" s="328"/>
      <c r="IJ13" s="328"/>
      <c r="IK13" s="328"/>
      <c r="IL13" s="328"/>
      <c r="IM13" s="328"/>
      <c r="IN13" s="328"/>
      <c r="IO13" s="328"/>
      <c r="IP13" s="328"/>
      <c r="IQ13" s="328"/>
      <c r="IR13" s="328"/>
      <c r="IS13" s="328"/>
      <c r="IT13" s="328"/>
      <c r="IU13" s="328"/>
      <c r="IV13" s="328"/>
      <c r="IW13" s="328"/>
      <c r="IX13" s="328"/>
      <c r="IY13" s="328"/>
    </row>
    <row r="14" spans="1:259" s="633" customFormat="1" ht="18" customHeight="1" x14ac:dyDescent="0.25">
      <c r="A14" s="331"/>
      <c r="B14" s="763" t="s">
        <v>7</v>
      </c>
      <c r="C14" s="329"/>
      <c r="D14" s="764">
        <v>9945</v>
      </c>
      <c r="E14" s="1109">
        <v>106.54</v>
      </c>
      <c r="F14" s="756"/>
      <c r="G14" s="765">
        <v>8986</v>
      </c>
      <c r="H14" s="1109">
        <v>24.12</v>
      </c>
      <c r="I14" s="756"/>
      <c r="J14" s="765">
        <v>8986</v>
      </c>
      <c r="K14" s="1109">
        <v>134.16999999999999</v>
      </c>
      <c r="L14" s="329"/>
      <c r="M14" s="329">
        <f t="shared" ref="M14:M33" si="1">_xlfn.RANK.EQ(K14,K$13:K$33,0)</f>
        <v>17</v>
      </c>
      <c r="N14" s="329">
        <v>2</v>
      </c>
      <c r="O14" s="329">
        <f t="shared" ref="O14:O32" si="2">MATCH(N14,M$13:M$33,0)</f>
        <v>1</v>
      </c>
      <c r="P14" s="361" t="str">
        <f t="shared" si="0"/>
        <v>Andalucía</v>
      </c>
      <c r="Q14" s="1110">
        <f t="shared" ref="Q14:Q32" si="3">INDEX(K$13:K$33,O14,1)</f>
        <v>476.75</v>
      </c>
      <c r="R14" s="329"/>
      <c r="S14" s="329"/>
      <c r="T14" s="329"/>
      <c r="U14" s="329"/>
      <c r="V14" s="329"/>
      <c r="W14" s="329"/>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5">
      <c r="A15" s="331"/>
      <c r="B15" s="763" t="s">
        <v>37</v>
      </c>
      <c r="C15" s="329"/>
      <c r="D15" s="764">
        <v>5847</v>
      </c>
      <c r="E15" s="1109">
        <v>307.62</v>
      </c>
      <c r="F15" s="756"/>
      <c r="G15" s="765">
        <v>4496</v>
      </c>
      <c r="H15" s="1109">
        <v>39.229999999999997</v>
      </c>
      <c r="I15" s="756"/>
      <c r="J15" s="765">
        <v>4496</v>
      </c>
      <c r="K15" s="1109">
        <v>354.67</v>
      </c>
      <c r="L15" s="329"/>
      <c r="M15" s="329">
        <f t="shared" si="1"/>
        <v>4</v>
      </c>
      <c r="N15" s="329">
        <v>3</v>
      </c>
      <c r="O15" s="329">
        <f>MATCH(N15,M$13:M$33,0)</f>
        <v>5</v>
      </c>
      <c r="P15" s="361" t="str">
        <f t="shared" si="0"/>
        <v>Canarias</v>
      </c>
      <c r="Q15" s="1110">
        <f t="shared" si="3"/>
        <v>391.42</v>
      </c>
      <c r="R15" s="329"/>
      <c r="S15" s="329"/>
      <c r="T15" s="329"/>
      <c r="U15" s="329"/>
      <c r="V15" s="329"/>
      <c r="W15" s="329"/>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5">
      <c r="A16" s="331"/>
      <c r="B16" s="763" t="s">
        <v>38</v>
      </c>
      <c r="C16" s="329"/>
      <c r="D16" s="764">
        <v>8261</v>
      </c>
      <c r="E16" s="1109">
        <v>113.13</v>
      </c>
      <c r="F16" s="756"/>
      <c r="G16" s="765">
        <v>6242</v>
      </c>
      <c r="H16" s="1109">
        <v>90.91</v>
      </c>
      <c r="I16" s="756"/>
      <c r="J16" s="765">
        <v>6242</v>
      </c>
      <c r="K16" s="1109">
        <v>208.27</v>
      </c>
      <c r="L16" s="329"/>
      <c r="M16" s="329">
        <f t="shared" si="1"/>
        <v>11</v>
      </c>
      <c r="N16" s="329">
        <v>4</v>
      </c>
      <c r="O16" s="329">
        <f t="shared" si="2"/>
        <v>3</v>
      </c>
      <c r="P16" s="361" t="str">
        <f t="shared" si="0"/>
        <v>Asturias, Principado de</v>
      </c>
      <c r="Q16" s="1110">
        <f t="shared" si="3"/>
        <v>354.67</v>
      </c>
      <c r="R16" s="329"/>
      <c r="S16" s="329"/>
      <c r="T16" s="329"/>
      <c r="U16" s="329"/>
      <c r="V16" s="329"/>
      <c r="W16" s="329"/>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633" customFormat="1" ht="18" customHeight="1" x14ac:dyDescent="0.25">
      <c r="A17" s="331"/>
      <c r="B17" s="763" t="s">
        <v>6</v>
      </c>
      <c r="C17" s="329"/>
      <c r="D17" s="764">
        <v>22754</v>
      </c>
      <c r="E17" s="1109">
        <v>245.24</v>
      </c>
      <c r="F17" s="756"/>
      <c r="G17" s="765">
        <v>28403</v>
      </c>
      <c r="H17" s="1109">
        <v>100.05</v>
      </c>
      <c r="I17" s="756"/>
      <c r="J17" s="765">
        <v>28403</v>
      </c>
      <c r="K17" s="1109">
        <v>391.42</v>
      </c>
      <c r="L17" s="329"/>
      <c r="M17" s="329">
        <f t="shared" si="1"/>
        <v>3</v>
      </c>
      <c r="N17" s="329">
        <v>5</v>
      </c>
      <c r="O17" s="329">
        <f t="shared" si="2"/>
        <v>13</v>
      </c>
      <c r="P17" s="361" t="str">
        <f t="shared" si="0"/>
        <v>Madrid, Comunidad de*</v>
      </c>
      <c r="Q17" s="1110">
        <f t="shared" si="3"/>
        <v>349.2</v>
      </c>
      <c r="R17" s="329"/>
      <c r="S17" s="329"/>
      <c r="T17" s="329"/>
      <c r="U17" s="329"/>
      <c r="V17" s="329"/>
      <c r="W17" s="329"/>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331"/>
      <c r="EN17" s="331"/>
      <c r="EO17" s="331"/>
      <c r="EP17" s="331"/>
      <c r="EQ17" s="331"/>
      <c r="ER17" s="331"/>
      <c r="ES17" s="331"/>
      <c r="ET17" s="331"/>
      <c r="EU17" s="331"/>
      <c r="EV17" s="331"/>
      <c r="EW17" s="331"/>
      <c r="EX17" s="331"/>
      <c r="EY17" s="331"/>
      <c r="EZ17" s="331"/>
      <c r="FA17" s="331"/>
      <c r="FB17" s="331"/>
      <c r="FC17" s="331"/>
      <c r="FD17" s="331"/>
      <c r="FE17" s="331"/>
      <c r="FF17" s="331"/>
      <c r="FG17" s="331"/>
      <c r="FH17" s="331"/>
      <c r="FI17" s="331"/>
      <c r="FJ17" s="331"/>
      <c r="FK17" s="331"/>
      <c r="FL17" s="331"/>
      <c r="FM17" s="331"/>
      <c r="FN17" s="331"/>
      <c r="FO17" s="331"/>
      <c r="FP17" s="331"/>
      <c r="FQ17" s="331"/>
      <c r="FR17" s="331"/>
      <c r="FS17" s="331"/>
      <c r="FT17" s="331"/>
      <c r="FU17" s="331"/>
      <c r="FV17" s="331"/>
      <c r="FW17" s="331"/>
      <c r="FX17" s="331"/>
      <c r="FY17" s="331"/>
      <c r="FZ17" s="331"/>
      <c r="GA17" s="331"/>
      <c r="GB17" s="331"/>
      <c r="GC17" s="331"/>
      <c r="GD17" s="331"/>
      <c r="GE17" s="331"/>
      <c r="GF17" s="331"/>
      <c r="GG17" s="331"/>
      <c r="GH17" s="331"/>
      <c r="GI17" s="331"/>
      <c r="GJ17" s="331"/>
      <c r="GK17" s="331"/>
      <c r="GL17" s="331"/>
      <c r="GM17" s="331"/>
      <c r="GN17" s="331"/>
      <c r="GO17" s="331"/>
      <c r="GP17" s="331"/>
      <c r="GQ17" s="331"/>
      <c r="GR17" s="331"/>
      <c r="GS17" s="331"/>
      <c r="GT17" s="331"/>
      <c r="GU17" s="331"/>
      <c r="GV17" s="331"/>
      <c r="GW17" s="331"/>
      <c r="GX17" s="331"/>
      <c r="GY17" s="331"/>
      <c r="GZ17" s="331"/>
      <c r="HA17" s="331"/>
      <c r="HB17" s="331"/>
      <c r="HC17" s="331"/>
      <c r="HD17" s="331"/>
      <c r="HE17" s="331"/>
      <c r="HF17" s="331"/>
      <c r="HG17" s="331"/>
      <c r="HH17" s="331"/>
      <c r="HI17" s="331"/>
      <c r="HJ17" s="331"/>
      <c r="HK17" s="331"/>
      <c r="HL17" s="331"/>
      <c r="HM17" s="331"/>
      <c r="HN17" s="331"/>
      <c r="HO17" s="331"/>
      <c r="HP17" s="331"/>
      <c r="HQ17" s="331"/>
      <c r="HR17" s="331"/>
      <c r="HS17" s="331"/>
      <c r="HT17" s="331"/>
      <c r="HU17" s="331"/>
      <c r="HV17" s="331"/>
      <c r="HW17" s="331"/>
      <c r="HX17" s="331"/>
      <c r="HY17" s="331"/>
      <c r="HZ17" s="331"/>
      <c r="IA17" s="331"/>
      <c r="IB17" s="331"/>
      <c r="IC17" s="331"/>
      <c r="ID17" s="331"/>
      <c r="IE17" s="331"/>
      <c r="IF17" s="331"/>
      <c r="IG17" s="331"/>
      <c r="IH17" s="331"/>
      <c r="II17" s="331"/>
      <c r="IJ17" s="331"/>
      <c r="IK17" s="331"/>
      <c r="IL17" s="331"/>
      <c r="IM17" s="331"/>
      <c r="IN17" s="331"/>
      <c r="IO17" s="331"/>
      <c r="IP17" s="331"/>
      <c r="IQ17" s="331"/>
      <c r="IR17" s="331"/>
      <c r="IS17" s="331"/>
      <c r="IT17" s="331"/>
      <c r="IU17" s="331"/>
      <c r="IV17" s="331"/>
      <c r="IW17" s="331"/>
      <c r="IX17" s="331"/>
      <c r="IY17" s="331"/>
    </row>
    <row r="18" spans="1:259" s="633" customFormat="1" ht="18" customHeight="1" x14ac:dyDescent="0.25">
      <c r="A18" s="331"/>
      <c r="B18" s="763" t="s">
        <v>5</v>
      </c>
      <c r="C18" s="329"/>
      <c r="D18" s="768">
        <v>2934</v>
      </c>
      <c r="E18" s="1109">
        <v>147.54</v>
      </c>
      <c r="F18" s="756"/>
      <c r="G18" s="769">
        <v>1734</v>
      </c>
      <c r="H18" s="1109">
        <v>39.83</v>
      </c>
      <c r="I18" s="756"/>
      <c r="J18" s="769">
        <v>1734</v>
      </c>
      <c r="K18" s="1109">
        <v>183.21</v>
      </c>
      <c r="L18" s="329"/>
      <c r="M18" s="329">
        <f t="shared" si="1"/>
        <v>14</v>
      </c>
      <c r="N18" s="329">
        <v>6</v>
      </c>
      <c r="O18" s="329">
        <f t="shared" si="2"/>
        <v>21</v>
      </c>
      <c r="P18" s="361" t="str">
        <f t="shared" si="0"/>
        <v>TOTAL</v>
      </c>
      <c r="Q18" s="1111">
        <f t="shared" si="3"/>
        <v>332.6</v>
      </c>
      <c r="R18" s="329"/>
      <c r="S18" s="329"/>
      <c r="T18" s="329"/>
      <c r="U18" s="329"/>
      <c r="V18" s="329"/>
      <c r="W18" s="329"/>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31"/>
      <c r="EU18" s="331"/>
      <c r="EV18" s="331"/>
      <c r="EW18" s="331"/>
      <c r="EX18" s="331"/>
      <c r="EY18" s="331"/>
      <c r="EZ18" s="331"/>
      <c r="FA18" s="331"/>
      <c r="FB18" s="331"/>
      <c r="FC18" s="331"/>
      <c r="FD18" s="331"/>
      <c r="FE18" s="331"/>
      <c r="FF18" s="331"/>
      <c r="FG18" s="331"/>
      <c r="FH18" s="331"/>
      <c r="FI18" s="331"/>
      <c r="FJ18" s="331"/>
      <c r="FK18" s="331"/>
      <c r="FL18" s="331"/>
      <c r="FM18" s="331"/>
      <c r="FN18" s="331"/>
      <c r="FO18" s="331"/>
      <c r="FP18" s="331"/>
      <c r="FQ18" s="331"/>
      <c r="FR18" s="331"/>
      <c r="FS18" s="331"/>
      <c r="FT18" s="331"/>
      <c r="FU18" s="331"/>
      <c r="FV18" s="331"/>
      <c r="FW18" s="331"/>
      <c r="FX18" s="331"/>
      <c r="FY18" s="331"/>
      <c r="FZ18" s="331"/>
      <c r="GA18" s="331"/>
      <c r="GB18" s="331"/>
      <c r="GC18" s="331"/>
      <c r="GD18" s="331"/>
      <c r="GE18" s="331"/>
      <c r="GF18" s="331"/>
      <c r="GG18" s="331"/>
      <c r="GH18" s="331"/>
      <c r="GI18" s="331"/>
      <c r="GJ18" s="331"/>
      <c r="GK18" s="331"/>
      <c r="GL18" s="331"/>
      <c r="GM18" s="331"/>
      <c r="GN18" s="331"/>
      <c r="GO18" s="331"/>
      <c r="GP18" s="331"/>
      <c r="GQ18" s="331"/>
      <c r="GR18" s="331"/>
      <c r="GS18" s="331"/>
      <c r="GT18" s="331"/>
      <c r="GU18" s="331"/>
      <c r="GV18" s="331"/>
      <c r="GW18" s="331"/>
      <c r="GX18" s="331"/>
      <c r="GY18" s="331"/>
      <c r="GZ18" s="331"/>
      <c r="HA18" s="331"/>
      <c r="HB18" s="331"/>
      <c r="HC18" s="331"/>
      <c r="HD18" s="331"/>
      <c r="HE18" s="331"/>
      <c r="HF18" s="331"/>
      <c r="HG18" s="331"/>
      <c r="HH18" s="331"/>
      <c r="HI18" s="331"/>
      <c r="HJ18" s="331"/>
      <c r="HK18" s="331"/>
      <c r="HL18" s="331"/>
      <c r="HM18" s="331"/>
      <c r="HN18" s="331"/>
      <c r="HO18" s="331"/>
      <c r="HP18" s="331"/>
      <c r="HQ18" s="331"/>
      <c r="HR18" s="331"/>
      <c r="HS18" s="331"/>
      <c r="HT18" s="331"/>
      <c r="HU18" s="331"/>
      <c r="HV18" s="331"/>
      <c r="HW18" s="331"/>
      <c r="HX18" s="331"/>
      <c r="HY18" s="331"/>
      <c r="HZ18" s="331"/>
      <c r="IA18" s="331"/>
      <c r="IB18" s="331"/>
      <c r="IC18" s="331"/>
      <c r="ID18" s="331"/>
      <c r="IE18" s="331"/>
      <c r="IF18" s="331"/>
      <c r="IG18" s="331"/>
      <c r="IH18" s="331"/>
      <c r="II18" s="331"/>
      <c r="IJ18" s="331"/>
      <c r="IK18" s="331"/>
      <c r="IL18" s="331"/>
      <c r="IM18" s="331"/>
      <c r="IN18" s="331"/>
      <c r="IO18" s="331"/>
      <c r="IP18" s="331"/>
      <c r="IQ18" s="331"/>
      <c r="IR18" s="331"/>
      <c r="IS18" s="331"/>
      <c r="IT18" s="331"/>
      <c r="IU18" s="331"/>
      <c r="IV18" s="331"/>
      <c r="IW18" s="331"/>
      <c r="IX18" s="331"/>
      <c r="IY18" s="331"/>
    </row>
    <row r="19" spans="1:259" s="742" customFormat="1" ht="18" customHeight="1" x14ac:dyDescent="0.25">
      <c r="A19" s="450"/>
      <c r="B19" s="771" t="s">
        <v>161</v>
      </c>
      <c r="C19" s="329"/>
      <c r="D19" s="764">
        <v>17052</v>
      </c>
      <c r="E19" s="1109">
        <v>109.69</v>
      </c>
      <c r="F19" s="756"/>
      <c r="G19" s="772">
        <v>13854</v>
      </c>
      <c r="H19" s="1109">
        <v>0.13</v>
      </c>
      <c r="I19" s="756"/>
      <c r="J19" s="772">
        <v>13854</v>
      </c>
      <c r="K19" s="1109">
        <v>113.62</v>
      </c>
      <c r="L19" s="329"/>
      <c r="M19" s="329">
        <f t="shared" si="1"/>
        <v>19</v>
      </c>
      <c r="N19" s="329">
        <v>7</v>
      </c>
      <c r="O19" s="329">
        <f t="shared" si="2"/>
        <v>12</v>
      </c>
      <c r="P19" s="361" t="str">
        <f t="shared" si="0"/>
        <v>Galicia</v>
      </c>
      <c r="Q19" s="1110">
        <f t="shared" si="3"/>
        <v>316.91000000000003</v>
      </c>
      <c r="R19" s="329"/>
      <c r="S19" s="329"/>
      <c r="T19" s="329"/>
      <c r="U19" s="329"/>
      <c r="V19" s="329"/>
      <c r="W19" s="329"/>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5">
      <c r="A20" s="450"/>
      <c r="B20" s="771" t="s">
        <v>40</v>
      </c>
      <c r="C20" s="329"/>
      <c r="D20" s="764">
        <v>15099</v>
      </c>
      <c r="E20" s="1109">
        <v>109.37</v>
      </c>
      <c r="F20" s="756"/>
      <c r="G20" s="772">
        <v>14070</v>
      </c>
      <c r="H20" s="1109">
        <v>57.18</v>
      </c>
      <c r="I20" s="756"/>
      <c r="J20" s="772">
        <v>14070</v>
      </c>
      <c r="K20" s="1109">
        <v>165.71</v>
      </c>
      <c r="L20" s="329"/>
      <c r="M20" s="329">
        <f t="shared" si="1"/>
        <v>15</v>
      </c>
      <c r="N20" s="329">
        <v>8</v>
      </c>
      <c r="O20" s="329">
        <f t="shared" si="2"/>
        <v>10</v>
      </c>
      <c r="P20" s="361" t="str">
        <f t="shared" si="0"/>
        <v>Comunitat Valenciana</v>
      </c>
      <c r="Q20" s="1110">
        <f t="shared" si="3"/>
        <v>296.54000000000002</v>
      </c>
      <c r="R20" s="329"/>
      <c r="S20" s="329"/>
      <c r="T20" s="329"/>
      <c r="U20" s="329"/>
      <c r="V20" s="329"/>
      <c r="W20" s="329"/>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742" customFormat="1" ht="18" customHeight="1" x14ac:dyDescent="0.25">
      <c r="A21" s="450"/>
      <c r="B21" s="771" t="s">
        <v>41</v>
      </c>
      <c r="C21" s="329"/>
      <c r="D21" s="764">
        <v>63042</v>
      </c>
      <c r="E21" s="1109">
        <v>208.37</v>
      </c>
      <c r="F21" s="756"/>
      <c r="G21" s="772">
        <v>20099</v>
      </c>
      <c r="H21" s="1109">
        <v>68.61</v>
      </c>
      <c r="I21" s="756"/>
      <c r="J21" s="772">
        <v>20099</v>
      </c>
      <c r="K21" s="1109">
        <v>265.89999999999998</v>
      </c>
      <c r="L21" s="329"/>
      <c r="M21" s="329">
        <f t="shared" si="1"/>
        <v>9</v>
      </c>
      <c r="N21" s="329">
        <v>9</v>
      </c>
      <c r="O21" s="329">
        <f>MATCH(N21,M$13:M$33,0)</f>
        <v>9</v>
      </c>
      <c r="P21" s="361" t="str">
        <f t="shared" si="0"/>
        <v>Cataluña</v>
      </c>
      <c r="Q21" s="1110">
        <f t="shared" si="3"/>
        <v>265.89999999999998</v>
      </c>
      <c r="R21" s="329"/>
      <c r="S21" s="329"/>
      <c r="T21" s="329"/>
      <c r="U21" s="329"/>
      <c r="V21" s="329"/>
      <c r="W21" s="329"/>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50"/>
      <c r="DV21" s="450"/>
      <c r="DW21" s="450"/>
      <c r="DX21" s="450"/>
      <c r="DY21" s="450"/>
      <c r="DZ21" s="450"/>
      <c r="EA21" s="450"/>
      <c r="EB21" s="450"/>
      <c r="EC21" s="450"/>
      <c r="ED21" s="450"/>
      <c r="EE21" s="450"/>
      <c r="EF21" s="450"/>
      <c r="EG21" s="450"/>
      <c r="EH21" s="450"/>
      <c r="EI21" s="450"/>
      <c r="EJ21" s="450"/>
      <c r="EK21" s="450"/>
      <c r="EL21" s="450"/>
      <c r="EM21" s="450"/>
      <c r="EN21" s="450"/>
      <c r="EO21" s="450"/>
      <c r="EP21" s="450"/>
      <c r="EQ21" s="450"/>
      <c r="ER21" s="450"/>
      <c r="ES21" s="450"/>
      <c r="ET21" s="450"/>
      <c r="EU21" s="450"/>
      <c r="EV21" s="450"/>
      <c r="EW21" s="450"/>
      <c r="EX21" s="450"/>
      <c r="EY21" s="450"/>
      <c r="EZ21" s="450"/>
      <c r="FA21" s="450"/>
      <c r="FB21" s="450"/>
      <c r="FC21" s="450"/>
      <c r="FD21" s="450"/>
      <c r="FE21" s="450"/>
      <c r="FF21" s="450"/>
      <c r="FG21" s="450"/>
      <c r="FH21" s="450"/>
      <c r="FI21" s="450"/>
      <c r="FJ21" s="450"/>
      <c r="FK21" s="450"/>
      <c r="FL21" s="450"/>
      <c r="FM21" s="450"/>
      <c r="FN21" s="450"/>
      <c r="FO21" s="450"/>
      <c r="FP21" s="450"/>
      <c r="FQ21" s="450"/>
      <c r="FR21" s="450"/>
      <c r="FS21" s="450"/>
      <c r="FT21" s="450"/>
      <c r="FU21" s="450"/>
      <c r="FV21" s="450"/>
      <c r="FW21" s="450"/>
      <c r="FX21" s="450"/>
      <c r="FY21" s="450"/>
      <c r="FZ21" s="450"/>
      <c r="GA21" s="450"/>
      <c r="GB21" s="450"/>
      <c r="GC21" s="450"/>
      <c r="GD21" s="450"/>
      <c r="GE21" s="450"/>
      <c r="GF21" s="450"/>
      <c r="GG21" s="450"/>
      <c r="GH21" s="450"/>
      <c r="GI21" s="450"/>
      <c r="GJ21" s="450"/>
      <c r="GK21" s="450"/>
      <c r="GL21" s="450"/>
      <c r="GM21" s="450"/>
      <c r="GN21" s="450"/>
      <c r="GO21" s="450"/>
      <c r="GP21" s="450"/>
      <c r="GQ21" s="450"/>
      <c r="GR21" s="450"/>
      <c r="GS21" s="450"/>
      <c r="GT21" s="450"/>
      <c r="GU21" s="450"/>
      <c r="GV21" s="450"/>
      <c r="GW21" s="450"/>
      <c r="GX21" s="450"/>
      <c r="GY21" s="450"/>
      <c r="GZ21" s="450"/>
      <c r="HA21" s="450"/>
      <c r="HB21" s="450"/>
      <c r="HC21" s="450"/>
      <c r="HD21" s="450"/>
      <c r="HE21" s="450"/>
      <c r="HF21" s="450"/>
      <c r="HG21" s="450"/>
      <c r="HH21" s="450"/>
      <c r="HI21" s="450"/>
      <c r="HJ21" s="450"/>
      <c r="HK21" s="450"/>
      <c r="HL21" s="450"/>
      <c r="HM21" s="450"/>
      <c r="HN21" s="450"/>
      <c r="HO21" s="450"/>
      <c r="HP21" s="450"/>
      <c r="HQ21" s="450"/>
      <c r="HR21" s="450"/>
      <c r="HS21" s="450"/>
      <c r="HT21" s="450"/>
      <c r="HU21" s="450"/>
      <c r="HV21" s="450"/>
      <c r="HW21" s="450"/>
      <c r="HX21" s="450"/>
      <c r="HY21" s="450"/>
      <c r="HZ21" s="450"/>
      <c r="IA21" s="450"/>
      <c r="IB21" s="450"/>
      <c r="IC21" s="450"/>
      <c r="ID21" s="450"/>
      <c r="IE21" s="450"/>
      <c r="IF21" s="450"/>
      <c r="IG21" s="450"/>
      <c r="IH21" s="450"/>
      <c r="II21" s="450"/>
      <c r="IJ21" s="450"/>
      <c r="IK21" s="450"/>
      <c r="IL21" s="450"/>
      <c r="IM21" s="450"/>
      <c r="IN21" s="450"/>
      <c r="IO21" s="450"/>
      <c r="IP21" s="450"/>
      <c r="IQ21" s="450"/>
      <c r="IR21" s="450"/>
      <c r="IS21" s="450"/>
      <c r="IT21" s="450"/>
      <c r="IU21" s="450"/>
      <c r="IV21" s="450"/>
      <c r="IW21" s="450"/>
      <c r="IX21" s="450"/>
      <c r="IY21" s="450"/>
    </row>
    <row r="22" spans="1:259" s="742" customFormat="1" ht="18" customHeight="1" x14ac:dyDescent="0.25">
      <c r="A22" s="450"/>
      <c r="B22" s="771" t="s">
        <v>3</v>
      </c>
      <c r="C22" s="329"/>
      <c r="D22" s="764">
        <v>38071</v>
      </c>
      <c r="E22" s="1109">
        <v>257.83999999999997</v>
      </c>
      <c r="F22" s="756"/>
      <c r="G22" s="772">
        <v>30509</v>
      </c>
      <c r="H22" s="1109">
        <v>39.01</v>
      </c>
      <c r="I22" s="756"/>
      <c r="J22" s="772">
        <v>30509</v>
      </c>
      <c r="K22" s="1109">
        <v>296.54000000000002</v>
      </c>
      <c r="L22" s="329"/>
      <c r="M22" s="329">
        <f t="shared" si="1"/>
        <v>8</v>
      </c>
      <c r="N22" s="329">
        <v>10</v>
      </c>
      <c r="O22" s="329">
        <f t="shared" si="2"/>
        <v>11</v>
      </c>
      <c r="P22" s="361" t="str">
        <f t="shared" si="0"/>
        <v>Extremadura</v>
      </c>
      <c r="Q22" s="1110">
        <f t="shared" si="3"/>
        <v>259.73</v>
      </c>
      <c r="R22" s="329"/>
      <c r="S22" s="329"/>
      <c r="T22" s="329"/>
      <c r="U22" s="329"/>
      <c r="V22" s="329"/>
      <c r="W22" s="329"/>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DZ22" s="450"/>
      <c r="EA22" s="450"/>
      <c r="EB22" s="450"/>
      <c r="EC22" s="450"/>
      <c r="ED22" s="450"/>
      <c r="EE22" s="450"/>
      <c r="EF22" s="450"/>
      <c r="EG22" s="450"/>
      <c r="EH22" s="450"/>
      <c r="EI22" s="450"/>
      <c r="EJ22" s="450"/>
      <c r="EK22" s="450"/>
      <c r="EL22" s="450"/>
      <c r="EM22" s="450"/>
      <c r="EN22" s="450"/>
      <c r="EO22" s="450"/>
      <c r="EP22" s="450"/>
      <c r="EQ22" s="450"/>
      <c r="ER22" s="450"/>
      <c r="ES22" s="450"/>
      <c r="ET22" s="450"/>
      <c r="EU22" s="450"/>
      <c r="EV22" s="450"/>
      <c r="EW22" s="450"/>
      <c r="EX22" s="450"/>
      <c r="EY22" s="450"/>
      <c r="EZ22" s="450"/>
      <c r="FA22" s="450"/>
      <c r="FB22" s="450"/>
      <c r="FC22" s="450"/>
      <c r="FD22" s="450"/>
      <c r="FE22" s="450"/>
      <c r="FF22" s="450"/>
      <c r="FG22" s="450"/>
      <c r="FH22" s="450"/>
      <c r="FI22" s="450"/>
      <c r="FJ22" s="450"/>
      <c r="FK22" s="450"/>
      <c r="FL22" s="450"/>
      <c r="FM22" s="450"/>
      <c r="FN22" s="450"/>
      <c r="FO22" s="450"/>
      <c r="FP22" s="450"/>
      <c r="FQ22" s="450"/>
      <c r="FR22" s="450"/>
      <c r="FS22" s="450"/>
      <c r="FT22" s="450"/>
      <c r="FU22" s="450"/>
      <c r="FV22" s="450"/>
      <c r="FW22" s="450"/>
      <c r="FX22" s="450"/>
      <c r="FY22" s="450"/>
      <c r="FZ22" s="450"/>
      <c r="GA22" s="450"/>
      <c r="GB22" s="450"/>
      <c r="GC22" s="450"/>
      <c r="GD22" s="450"/>
      <c r="GE22" s="450"/>
      <c r="GF22" s="450"/>
      <c r="GG22" s="450"/>
      <c r="GH22" s="450"/>
      <c r="GI22" s="450"/>
      <c r="GJ22" s="450"/>
      <c r="GK22" s="450"/>
      <c r="GL22" s="450"/>
      <c r="GM22" s="450"/>
      <c r="GN22" s="450"/>
      <c r="GO22" s="450"/>
      <c r="GP22" s="450"/>
      <c r="GQ22" s="450"/>
      <c r="GR22" s="450"/>
      <c r="GS22" s="450"/>
      <c r="GT22" s="450"/>
      <c r="GU22" s="450"/>
      <c r="GV22" s="450"/>
      <c r="GW22" s="450"/>
      <c r="GX22" s="450"/>
      <c r="GY22" s="450"/>
      <c r="GZ22" s="450"/>
      <c r="HA22" s="450"/>
      <c r="HB22" s="450"/>
      <c r="HC22" s="450"/>
      <c r="HD22" s="450"/>
      <c r="HE22" s="450"/>
      <c r="HF22" s="450"/>
      <c r="HG22" s="450"/>
      <c r="HH22" s="450"/>
      <c r="HI22" s="450"/>
      <c r="HJ22" s="450"/>
      <c r="HK22" s="450"/>
      <c r="HL22" s="450"/>
      <c r="HM22" s="450"/>
      <c r="HN22" s="450"/>
      <c r="HO22" s="450"/>
      <c r="HP22" s="450"/>
      <c r="HQ22" s="450"/>
      <c r="HR22" s="450"/>
      <c r="HS22" s="450"/>
      <c r="HT22" s="450"/>
      <c r="HU22" s="450"/>
      <c r="HV22" s="450"/>
      <c r="HW22" s="450"/>
      <c r="HX22" s="450"/>
      <c r="HY22" s="450"/>
      <c r="HZ22" s="450"/>
      <c r="IA22" s="450"/>
      <c r="IB22" s="450"/>
      <c r="IC22" s="450"/>
      <c r="ID22" s="450"/>
      <c r="IE22" s="450"/>
      <c r="IF22" s="450"/>
      <c r="IG22" s="450"/>
      <c r="IH22" s="450"/>
      <c r="II22" s="450"/>
      <c r="IJ22" s="450"/>
      <c r="IK22" s="450"/>
      <c r="IL22" s="450"/>
      <c r="IM22" s="450"/>
      <c r="IN22" s="450"/>
      <c r="IO22" s="450"/>
      <c r="IP22" s="450"/>
      <c r="IQ22" s="450"/>
      <c r="IR22" s="450"/>
      <c r="IS22" s="450"/>
      <c r="IT22" s="450"/>
      <c r="IU22" s="450"/>
      <c r="IV22" s="450"/>
      <c r="IW22" s="450"/>
      <c r="IX22" s="450"/>
      <c r="IY22" s="450"/>
    </row>
    <row r="23" spans="1:259" s="633" customFormat="1" ht="18" customHeight="1" x14ac:dyDescent="0.25">
      <c r="A23" s="331"/>
      <c r="B23" s="763" t="s">
        <v>2</v>
      </c>
      <c r="C23" s="329"/>
      <c r="D23" s="764">
        <v>7609</v>
      </c>
      <c r="E23" s="1109">
        <v>150.72999999999999</v>
      </c>
      <c r="F23" s="756"/>
      <c r="G23" s="765">
        <v>4093</v>
      </c>
      <c r="H23" s="1109">
        <v>120.36</v>
      </c>
      <c r="I23" s="756"/>
      <c r="J23" s="765">
        <v>4093</v>
      </c>
      <c r="K23" s="1109">
        <v>259.73</v>
      </c>
      <c r="L23" s="329"/>
      <c r="M23" s="329">
        <f t="shared" si="1"/>
        <v>10</v>
      </c>
      <c r="N23" s="329">
        <v>11</v>
      </c>
      <c r="O23" s="329">
        <f t="shared" si="2"/>
        <v>4</v>
      </c>
      <c r="P23" s="361" t="str">
        <f t="shared" si="0"/>
        <v>Balears, Illes</v>
      </c>
      <c r="Q23" s="1110">
        <f t="shared" si="3"/>
        <v>208.27</v>
      </c>
      <c r="R23" s="329"/>
      <c r="S23" s="329"/>
      <c r="T23" s="329"/>
      <c r="U23" s="329"/>
      <c r="V23" s="329"/>
      <c r="W23" s="329"/>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5">
      <c r="A24" s="331"/>
      <c r="B24" s="763" t="s">
        <v>35</v>
      </c>
      <c r="C24" s="329"/>
      <c r="D24" s="764">
        <v>11493</v>
      </c>
      <c r="E24" s="1109">
        <v>169.42</v>
      </c>
      <c r="F24" s="756"/>
      <c r="G24" s="765">
        <v>21379</v>
      </c>
      <c r="H24" s="1109">
        <v>152.25</v>
      </c>
      <c r="I24" s="756"/>
      <c r="J24" s="765">
        <v>21379</v>
      </c>
      <c r="K24" s="1109">
        <v>316.91000000000003</v>
      </c>
      <c r="L24" s="329"/>
      <c r="M24" s="329">
        <f t="shared" si="1"/>
        <v>7</v>
      </c>
      <c r="N24" s="329">
        <v>12</v>
      </c>
      <c r="O24" s="329">
        <f t="shared" si="2"/>
        <v>19</v>
      </c>
      <c r="P24" s="361" t="str">
        <f t="shared" si="0"/>
        <v>Melilla</v>
      </c>
      <c r="Q24" s="1110">
        <f t="shared" si="3"/>
        <v>206.56</v>
      </c>
      <c r="R24" s="329"/>
      <c r="S24" s="329"/>
      <c r="T24" s="329"/>
      <c r="U24" s="329"/>
      <c r="V24" s="329"/>
      <c r="W24" s="329"/>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5">
      <c r="A25" s="331"/>
      <c r="B25" s="763" t="s">
        <v>162</v>
      </c>
      <c r="C25" s="329"/>
      <c r="D25" s="764">
        <v>46365</v>
      </c>
      <c r="E25" s="1109">
        <v>228.17</v>
      </c>
      <c r="F25" s="756"/>
      <c r="G25" s="765">
        <v>37441</v>
      </c>
      <c r="H25" s="1109">
        <v>59.32</v>
      </c>
      <c r="I25" s="756"/>
      <c r="J25" s="765">
        <v>37441</v>
      </c>
      <c r="K25" s="1109">
        <v>349.2</v>
      </c>
      <c r="L25" s="329"/>
      <c r="M25" s="329">
        <f t="shared" si="1"/>
        <v>5</v>
      </c>
      <c r="N25" s="329">
        <v>13</v>
      </c>
      <c r="O25" s="329">
        <f t="shared" si="2"/>
        <v>15</v>
      </c>
      <c r="P25" s="361" t="str">
        <f t="shared" si="0"/>
        <v>Navarra, Comunidad Foral de</v>
      </c>
      <c r="Q25" s="1110">
        <f t="shared" si="3"/>
        <v>201.66</v>
      </c>
      <c r="R25" s="329"/>
      <c r="S25" s="329"/>
      <c r="T25" s="329"/>
      <c r="U25" s="329"/>
      <c r="V25" s="329"/>
      <c r="W25" s="329"/>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5">
      <c r="A26" s="331"/>
      <c r="B26" s="763" t="s">
        <v>43</v>
      </c>
      <c r="C26" s="329"/>
      <c r="D26" s="764">
        <v>12808</v>
      </c>
      <c r="E26" s="1109">
        <v>329.76</v>
      </c>
      <c r="F26" s="756"/>
      <c r="G26" s="765">
        <v>6578</v>
      </c>
      <c r="H26" s="1109">
        <v>221.07</v>
      </c>
      <c r="I26" s="756"/>
      <c r="J26" s="765">
        <v>6578</v>
      </c>
      <c r="K26" s="1109">
        <v>553.61</v>
      </c>
      <c r="L26" s="329"/>
      <c r="M26" s="329">
        <f t="shared" si="1"/>
        <v>1</v>
      </c>
      <c r="N26" s="329">
        <v>14</v>
      </c>
      <c r="O26" s="329">
        <f t="shared" si="2"/>
        <v>6</v>
      </c>
      <c r="P26" s="361" t="str">
        <f t="shared" si="0"/>
        <v>Cantabria</v>
      </c>
      <c r="Q26" s="1110">
        <f t="shared" si="3"/>
        <v>183.21</v>
      </c>
      <c r="R26" s="329"/>
      <c r="S26" s="329"/>
      <c r="T26" s="329"/>
      <c r="U26" s="329"/>
      <c r="V26" s="329"/>
      <c r="W26" s="329"/>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5">
      <c r="A27" s="331"/>
      <c r="B27" s="763" t="s">
        <v>44</v>
      </c>
      <c r="C27" s="329"/>
      <c r="D27" s="768">
        <v>3011</v>
      </c>
      <c r="E27" s="1109">
        <v>132.18</v>
      </c>
      <c r="F27" s="756"/>
      <c r="G27" s="769">
        <v>2083</v>
      </c>
      <c r="H27" s="1109">
        <v>73.23</v>
      </c>
      <c r="I27" s="756"/>
      <c r="J27" s="769">
        <v>2083</v>
      </c>
      <c r="K27" s="1109">
        <v>201.66</v>
      </c>
      <c r="L27" s="329"/>
      <c r="M27" s="329">
        <f t="shared" si="1"/>
        <v>13</v>
      </c>
      <c r="N27" s="329">
        <v>15</v>
      </c>
      <c r="O27" s="329">
        <f t="shared" si="2"/>
        <v>8</v>
      </c>
      <c r="P27" s="361" t="str">
        <f t="shared" si="0"/>
        <v>Castilla - La Mancha</v>
      </c>
      <c r="Q27" s="1111">
        <f t="shared" si="3"/>
        <v>165.71</v>
      </c>
      <c r="R27" s="329"/>
      <c r="S27" s="329"/>
      <c r="T27" s="329"/>
      <c r="U27" s="329"/>
      <c r="V27" s="329"/>
      <c r="W27" s="329"/>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5">
      <c r="A28" s="331"/>
      <c r="B28" s="763" t="s">
        <v>163</v>
      </c>
      <c r="C28" s="329"/>
      <c r="D28" s="768">
        <v>16247</v>
      </c>
      <c r="E28" s="1109">
        <v>79.75</v>
      </c>
      <c r="F28" s="756"/>
      <c r="G28" s="769">
        <v>8851</v>
      </c>
      <c r="H28" s="1109">
        <v>49.09</v>
      </c>
      <c r="I28" s="756"/>
      <c r="J28" s="769">
        <v>8851</v>
      </c>
      <c r="K28" s="1109">
        <v>130.18</v>
      </c>
      <c r="L28" s="329"/>
      <c r="M28" s="329">
        <f t="shared" si="1"/>
        <v>18</v>
      </c>
      <c r="N28" s="329">
        <v>16</v>
      </c>
      <c r="O28" s="329">
        <f t="shared" si="2"/>
        <v>17</v>
      </c>
      <c r="P28" s="361" t="str">
        <f t="shared" si="0"/>
        <v>Rioja, La</v>
      </c>
      <c r="Q28" s="1110">
        <f t="shared" si="3"/>
        <v>156.51</v>
      </c>
      <c r="R28" s="329"/>
      <c r="S28" s="329"/>
      <c r="T28" s="329"/>
      <c r="U28" s="329"/>
      <c r="V28" s="329"/>
      <c r="W28" s="329"/>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18" customHeight="1" x14ac:dyDescent="0.25">
      <c r="A29" s="331"/>
      <c r="B29" s="763" t="s">
        <v>46</v>
      </c>
      <c r="C29" s="329"/>
      <c r="D29" s="768">
        <v>2508</v>
      </c>
      <c r="E29" s="1109">
        <v>76.87</v>
      </c>
      <c r="F29" s="756"/>
      <c r="G29" s="769">
        <v>1056</v>
      </c>
      <c r="H29" s="1109">
        <v>91.68</v>
      </c>
      <c r="I29" s="756"/>
      <c r="J29" s="769">
        <v>1056</v>
      </c>
      <c r="K29" s="1109">
        <v>156.51</v>
      </c>
      <c r="L29" s="329"/>
      <c r="M29" s="329">
        <f t="shared" si="1"/>
        <v>16</v>
      </c>
      <c r="N29" s="329">
        <v>17</v>
      </c>
      <c r="O29" s="329">
        <f t="shared" si="2"/>
        <v>2</v>
      </c>
      <c r="P29" s="361" t="str">
        <f t="shared" si="0"/>
        <v>Aragón</v>
      </c>
      <c r="Q29" s="1110">
        <f t="shared" si="3"/>
        <v>134.16999999999999</v>
      </c>
      <c r="R29" s="329"/>
      <c r="S29" s="329"/>
      <c r="T29" s="329"/>
      <c r="U29" s="329"/>
      <c r="V29" s="329"/>
      <c r="W29" s="329"/>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18" customHeight="1" x14ac:dyDescent="0.25">
      <c r="A30" s="331"/>
      <c r="B30" s="763" t="s">
        <v>39</v>
      </c>
      <c r="C30" s="329"/>
      <c r="D30" s="769">
        <v>362</v>
      </c>
      <c r="E30" s="1109">
        <v>37.67</v>
      </c>
      <c r="F30" s="756"/>
      <c r="G30" s="769">
        <v>198</v>
      </c>
      <c r="H30" s="1109">
        <v>50.08</v>
      </c>
      <c r="I30" s="756"/>
      <c r="J30" s="769">
        <v>198</v>
      </c>
      <c r="K30" s="1109">
        <v>87.16</v>
      </c>
      <c r="L30" s="329"/>
      <c r="M30" s="329">
        <f t="shared" si="1"/>
        <v>20</v>
      </c>
      <c r="N30" s="329">
        <v>18</v>
      </c>
      <c r="O30" s="329">
        <f t="shared" si="2"/>
        <v>16</v>
      </c>
      <c r="P30" s="361" t="str">
        <f t="shared" si="0"/>
        <v>País Vasco*</v>
      </c>
      <c r="Q30" s="1110">
        <f t="shared" si="3"/>
        <v>130.18</v>
      </c>
      <c r="R30" s="329"/>
      <c r="S30" s="329"/>
      <c r="T30" s="329"/>
      <c r="U30" s="329"/>
      <c r="V30" s="329"/>
      <c r="W30" s="329"/>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633" customFormat="1" ht="18" customHeight="1" x14ac:dyDescent="0.25">
      <c r="A31" s="331"/>
      <c r="B31" s="1112" t="s">
        <v>47</v>
      </c>
      <c r="C31" s="329"/>
      <c r="D31" s="1113">
        <v>476</v>
      </c>
      <c r="E31" s="1109">
        <v>100.87</v>
      </c>
      <c r="F31" s="331"/>
      <c r="G31" s="1113">
        <v>283</v>
      </c>
      <c r="H31" s="1109">
        <v>92.61</v>
      </c>
      <c r="I31" s="331"/>
      <c r="J31" s="1113">
        <v>283</v>
      </c>
      <c r="K31" s="1109">
        <v>206.56</v>
      </c>
      <c r="L31" s="329"/>
      <c r="M31" s="329">
        <f t="shared" si="1"/>
        <v>12</v>
      </c>
      <c r="N31" s="329">
        <v>19</v>
      </c>
      <c r="O31" s="329">
        <f t="shared" si="2"/>
        <v>7</v>
      </c>
      <c r="P31" s="361" t="str">
        <f t="shared" si="0"/>
        <v>Castilla y León*</v>
      </c>
      <c r="Q31" s="1110">
        <f t="shared" si="3"/>
        <v>113.62</v>
      </c>
      <c r="R31" s="319"/>
      <c r="S31" s="319"/>
      <c r="T31" s="329"/>
      <c r="U31" s="329"/>
      <c r="V31" s="329"/>
      <c r="W31" s="329"/>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331"/>
      <c r="EN31" s="331"/>
      <c r="EO31" s="331"/>
      <c r="EP31" s="331"/>
      <c r="EQ31" s="331"/>
      <c r="ER31" s="331"/>
      <c r="ES31" s="331"/>
      <c r="ET31" s="331"/>
      <c r="EU31" s="331"/>
      <c r="EV31" s="331"/>
      <c r="EW31" s="331"/>
      <c r="EX31" s="331"/>
      <c r="EY31" s="331"/>
      <c r="EZ31" s="331"/>
      <c r="FA31" s="331"/>
      <c r="FB31" s="331"/>
      <c r="FC31" s="331"/>
      <c r="FD31" s="331"/>
      <c r="FE31" s="331"/>
      <c r="FF31" s="331"/>
      <c r="FG31" s="331"/>
      <c r="FH31" s="331"/>
      <c r="FI31" s="331"/>
      <c r="FJ31" s="331"/>
      <c r="FK31" s="331"/>
      <c r="FL31" s="331"/>
      <c r="FM31" s="331"/>
      <c r="FN31" s="331"/>
      <c r="FO31" s="331"/>
      <c r="FP31" s="331"/>
      <c r="FQ31" s="331"/>
      <c r="FR31" s="331"/>
      <c r="FS31" s="331"/>
      <c r="FT31" s="331"/>
      <c r="FU31" s="331"/>
      <c r="FV31" s="331"/>
      <c r="FW31" s="331"/>
      <c r="FX31" s="331"/>
      <c r="FY31" s="331"/>
      <c r="FZ31" s="331"/>
      <c r="GA31" s="331"/>
      <c r="GB31" s="331"/>
      <c r="GC31" s="331"/>
      <c r="GD31" s="331"/>
      <c r="GE31" s="331"/>
      <c r="GF31" s="331"/>
      <c r="GG31" s="331"/>
      <c r="GH31" s="331"/>
      <c r="GI31" s="331"/>
      <c r="GJ31" s="331"/>
      <c r="GK31" s="331"/>
      <c r="GL31" s="331"/>
      <c r="GM31" s="331"/>
      <c r="GN31" s="331"/>
      <c r="GO31" s="331"/>
      <c r="GP31" s="331"/>
      <c r="GQ31" s="331"/>
      <c r="GR31" s="331"/>
      <c r="GS31" s="331"/>
      <c r="GT31" s="331"/>
      <c r="GU31" s="331"/>
      <c r="GV31" s="331"/>
      <c r="GW31" s="331"/>
      <c r="GX31" s="331"/>
      <c r="GY31" s="331"/>
      <c r="GZ31" s="331"/>
      <c r="HA31" s="331"/>
      <c r="HB31" s="331"/>
      <c r="HC31" s="331"/>
      <c r="HD31" s="331"/>
      <c r="HE31" s="331"/>
      <c r="HF31" s="331"/>
      <c r="HG31" s="331"/>
      <c r="HH31" s="331"/>
      <c r="HI31" s="331"/>
      <c r="HJ31" s="331"/>
      <c r="HK31" s="331"/>
      <c r="HL31" s="331"/>
      <c r="HM31" s="331"/>
      <c r="HN31" s="331"/>
      <c r="HO31" s="331"/>
      <c r="HP31" s="331"/>
      <c r="HQ31" s="331"/>
      <c r="HR31" s="331"/>
      <c r="HS31" s="331"/>
      <c r="HT31" s="331"/>
      <c r="HU31" s="331"/>
      <c r="HV31" s="331"/>
      <c r="HW31" s="331"/>
      <c r="HX31" s="331"/>
      <c r="HY31" s="331"/>
      <c r="HZ31" s="331"/>
      <c r="IA31" s="331"/>
      <c r="IB31" s="331"/>
      <c r="IC31" s="331"/>
      <c r="ID31" s="331"/>
      <c r="IE31" s="331"/>
      <c r="IF31" s="331"/>
      <c r="IG31" s="331"/>
      <c r="IH31" s="331"/>
      <c r="II31" s="331"/>
      <c r="IJ31" s="331"/>
      <c r="IK31" s="331"/>
      <c r="IL31" s="331"/>
      <c r="IM31" s="331"/>
      <c r="IN31" s="331"/>
      <c r="IO31" s="331"/>
      <c r="IP31" s="331"/>
      <c r="IQ31" s="331"/>
      <c r="IR31" s="331"/>
      <c r="IS31" s="331"/>
      <c r="IT31" s="331"/>
      <c r="IU31" s="331"/>
      <c r="IV31" s="331"/>
      <c r="IW31" s="331"/>
      <c r="IX31" s="331"/>
      <c r="IY31" s="331"/>
    </row>
    <row r="32" spans="1:259" s="633" customFormat="1" ht="5.25" customHeight="1" x14ac:dyDescent="0.25">
      <c r="A32" s="331"/>
      <c r="B32" s="779"/>
      <c r="C32" s="329"/>
      <c r="D32" s="327"/>
      <c r="E32" s="1114"/>
      <c r="F32" s="779"/>
      <c r="G32" s="779"/>
      <c r="H32" s="780"/>
      <c r="I32" s="779"/>
      <c r="J32" s="328"/>
      <c r="K32" s="780"/>
      <c r="L32" s="1104"/>
      <c r="M32" s="329"/>
      <c r="N32" s="329">
        <v>20</v>
      </c>
      <c r="O32" s="329">
        <f t="shared" si="2"/>
        <v>18</v>
      </c>
      <c r="P32" s="361" t="str">
        <f t="shared" si="0"/>
        <v>Ceuta</v>
      </c>
      <c r="Q32" s="1110">
        <f t="shared" si="3"/>
        <v>87.16</v>
      </c>
      <c r="R32" s="329"/>
      <c r="S32" s="329"/>
      <c r="T32" s="329"/>
      <c r="U32" s="329"/>
      <c r="V32" s="329"/>
      <c r="W32" s="329"/>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c r="EC32" s="331"/>
      <c r="ED32" s="331"/>
      <c r="EE32" s="331"/>
      <c r="EF32" s="331"/>
      <c r="EG32" s="331"/>
      <c r="EH32" s="331"/>
      <c r="EI32" s="331"/>
      <c r="EJ32" s="331"/>
      <c r="EK32" s="331"/>
      <c r="EL32" s="331"/>
      <c r="EM32" s="331"/>
      <c r="EN32" s="331"/>
      <c r="EO32" s="331"/>
      <c r="EP32" s="331"/>
      <c r="EQ32" s="331"/>
      <c r="ER32" s="331"/>
      <c r="ES32" s="331"/>
      <c r="ET32" s="331"/>
      <c r="EU32" s="331"/>
      <c r="EV32" s="331"/>
      <c r="EW32" s="331"/>
      <c r="EX32" s="331"/>
      <c r="EY32" s="331"/>
      <c r="EZ32" s="331"/>
      <c r="FA32" s="331"/>
      <c r="FB32" s="331"/>
      <c r="FC32" s="331"/>
      <c r="FD32" s="331"/>
      <c r="FE32" s="331"/>
      <c r="FF32" s="331"/>
      <c r="FG32" s="331"/>
      <c r="FH32" s="331"/>
      <c r="FI32" s="331"/>
      <c r="FJ32" s="331"/>
      <c r="FK32" s="331"/>
      <c r="FL32" s="331"/>
      <c r="FM32" s="331"/>
      <c r="FN32" s="331"/>
      <c r="FO32" s="331"/>
      <c r="FP32" s="331"/>
      <c r="FQ32" s="331"/>
      <c r="FR32" s="331"/>
      <c r="FS32" s="331"/>
      <c r="FT32" s="331"/>
      <c r="FU32" s="331"/>
      <c r="FV32" s="331"/>
      <c r="FW32" s="331"/>
      <c r="FX32" s="331"/>
      <c r="FY32" s="331"/>
      <c r="FZ32" s="331"/>
      <c r="GA32" s="331"/>
      <c r="GB32" s="331"/>
      <c r="GC32" s="331"/>
      <c r="GD32" s="331"/>
      <c r="GE32" s="331"/>
      <c r="GF32" s="331"/>
      <c r="GG32" s="331"/>
      <c r="GH32" s="331"/>
      <c r="GI32" s="331"/>
      <c r="GJ32" s="331"/>
      <c r="GK32" s="331"/>
      <c r="GL32" s="331"/>
      <c r="GM32" s="331"/>
      <c r="GN32" s="331"/>
      <c r="GO32" s="331"/>
      <c r="GP32" s="331"/>
      <c r="GQ32" s="331"/>
      <c r="GR32" s="331"/>
      <c r="GS32" s="331"/>
      <c r="GT32" s="331"/>
      <c r="GU32" s="331"/>
      <c r="GV32" s="331"/>
      <c r="GW32" s="331"/>
      <c r="GX32" s="331"/>
      <c r="GY32" s="331"/>
      <c r="GZ32" s="331"/>
      <c r="HA32" s="331"/>
      <c r="HB32" s="331"/>
      <c r="HC32" s="331"/>
      <c r="HD32" s="331"/>
      <c r="HE32" s="331"/>
      <c r="HF32" s="331"/>
      <c r="HG32" s="331"/>
      <c r="HH32" s="331"/>
      <c r="HI32" s="331"/>
      <c r="HJ32" s="331"/>
      <c r="HK32" s="331"/>
      <c r="HL32" s="331"/>
      <c r="HM32" s="331"/>
      <c r="HN32" s="331"/>
      <c r="HO32" s="331"/>
      <c r="HP32" s="331"/>
      <c r="HQ32" s="331"/>
      <c r="HR32" s="331"/>
      <c r="HS32" s="331"/>
      <c r="HT32" s="331"/>
      <c r="HU32" s="331"/>
      <c r="HV32" s="331"/>
      <c r="HW32" s="331"/>
      <c r="HX32" s="331"/>
      <c r="HY32" s="331"/>
      <c r="HZ32" s="331"/>
      <c r="IA32" s="331"/>
      <c r="IB32" s="331"/>
      <c r="IC32" s="331"/>
      <c r="ID32" s="331"/>
      <c r="IE32" s="331"/>
      <c r="IF32" s="331"/>
      <c r="IG32" s="331"/>
      <c r="IH32" s="331"/>
      <c r="II32" s="331"/>
      <c r="IJ32" s="331"/>
      <c r="IK32" s="331"/>
      <c r="IL32" s="331"/>
      <c r="IM32" s="331"/>
      <c r="IN32" s="331"/>
      <c r="IO32" s="331"/>
      <c r="IP32" s="331"/>
      <c r="IQ32" s="331"/>
      <c r="IR32" s="331"/>
      <c r="IS32" s="331"/>
      <c r="IT32" s="331"/>
      <c r="IU32" s="331"/>
      <c r="IV32" s="331"/>
      <c r="IW32" s="331"/>
      <c r="IX32" s="331"/>
      <c r="IY32" s="331"/>
    </row>
    <row r="33" spans="1:259" s="918" customFormat="1" ht="15.75" customHeight="1" x14ac:dyDescent="0.25">
      <c r="A33" s="329"/>
      <c r="B33" s="1256" t="s">
        <v>0</v>
      </c>
      <c r="C33" s="329"/>
      <c r="D33" s="1257">
        <f>SUM(D13:D31)</f>
        <v>363545</v>
      </c>
      <c r="E33" s="1308">
        <v>248.68</v>
      </c>
      <c r="F33" s="320"/>
      <c r="G33" s="1257">
        <f>SUM(G13:G31)</f>
        <v>278089</v>
      </c>
      <c r="H33" s="1308">
        <v>63.24</v>
      </c>
      <c r="I33" s="320"/>
      <c r="J33" s="1257">
        <f>SUM(J13:J31)</f>
        <v>278089</v>
      </c>
      <c r="K33" s="1308">
        <v>332.6</v>
      </c>
      <c r="L33" s="329"/>
      <c r="M33" s="329">
        <f t="shared" si="1"/>
        <v>6</v>
      </c>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29"/>
      <c r="ED33" s="329"/>
      <c r="EE33" s="329"/>
      <c r="EF33" s="329"/>
      <c r="EG33" s="329"/>
      <c r="EH33" s="329"/>
      <c r="EI33" s="329"/>
      <c r="EJ33" s="329"/>
      <c r="EK33" s="329"/>
      <c r="EL33" s="329"/>
      <c r="EM33" s="329"/>
      <c r="EN33" s="329"/>
      <c r="EO33" s="329"/>
      <c r="EP33" s="329"/>
      <c r="EQ33" s="329"/>
      <c r="ER33" s="329"/>
      <c r="ES33" s="329"/>
      <c r="ET33" s="329"/>
      <c r="EU33" s="329"/>
      <c r="EV33" s="329"/>
      <c r="EW33" s="329"/>
      <c r="EX33" s="329"/>
      <c r="EY33" s="329"/>
      <c r="EZ33" s="329"/>
      <c r="FA33" s="329"/>
      <c r="FB33" s="329"/>
      <c r="FC33" s="329"/>
      <c r="FD33" s="329"/>
      <c r="FE33" s="329"/>
      <c r="FF33" s="329"/>
      <c r="FG33" s="329"/>
      <c r="FH33" s="329"/>
      <c r="FI33" s="329"/>
      <c r="FJ33" s="329"/>
      <c r="FK33" s="329"/>
      <c r="FL33" s="329"/>
      <c r="FM33" s="329"/>
      <c r="FN33" s="329"/>
      <c r="FO33" s="329"/>
      <c r="FP33" s="329"/>
      <c r="FQ33" s="329"/>
      <c r="FR33" s="329"/>
      <c r="FS33" s="329"/>
      <c r="FT33" s="329"/>
      <c r="FU33" s="329"/>
      <c r="FV33" s="329"/>
      <c r="FW33" s="329"/>
      <c r="FX33" s="329"/>
      <c r="FY33" s="329"/>
      <c r="FZ33" s="329"/>
      <c r="GA33" s="329"/>
      <c r="GB33" s="329"/>
      <c r="GC33" s="329"/>
      <c r="GD33" s="329"/>
      <c r="GE33" s="329"/>
      <c r="GF33" s="329"/>
      <c r="GG33" s="329"/>
      <c r="GH33" s="329"/>
      <c r="GI33" s="329"/>
      <c r="GJ33" s="329"/>
      <c r="GK33" s="329"/>
      <c r="GL33" s="329"/>
      <c r="GM33" s="329"/>
      <c r="GN33" s="329"/>
      <c r="GO33" s="329"/>
      <c r="GP33" s="329"/>
      <c r="GQ33" s="329"/>
      <c r="GR33" s="329"/>
      <c r="GS33" s="329"/>
      <c r="GT33" s="329"/>
      <c r="GU33" s="329"/>
      <c r="GV33" s="329"/>
      <c r="GW33" s="329"/>
      <c r="GX33" s="329"/>
      <c r="GY33" s="329"/>
      <c r="GZ33" s="329"/>
      <c r="HA33" s="329"/>
      <c r="HB33" s="329"/>
      <c r="HC33" s="329"/>
      <c r="HD33" s="329"/>
      <c r="HE33" s="329"/>
      <c r="HF33" s="329"/>
      <c r="HG33" s="329"/>
      <c r="HH33" s="329"/>
      <c r="HI33" s="329"/>
      <c r="HJ33" s="329"/>
      <c r="HK33" s="329"/>
      <c r="HL33" s="329"/>
      <c r="HM33" s="329"/>
      <c r="HN33" s="329"/>
      <c r="HO33" s="329"/>
      <c r="HP33" s="329"/>
      <c r="HQ33" s="329"/>
      <c r="HR33" s="329"/>
      <c r="HS33" s="329"/>
      <c r="HT33" s="329"/>
      <c r="HU33" s="329"/>
      <c r="HV33" s="329"/>
      <c r="HW33" s="329"/>
      <c r="HX33" s="329"/>
      <c r="HY33" s="329"/>
      <c r="HZ33" s="329"/>
      <c r="IA33" s="329"/>
      <c r="IB33" s="329"/>
      <c r="IC33" s="329"/>
      <c r="ID33" s="329"/>
      <c r="IE33" s="329"/>
      <c r="IF33" s="329"/>
      <c r="IG33" s="329"/>
      <c r="IH33" s="329"/>
      <c r="II33" s="329"/>
      <c r="IJ33" s="329"/>
      <c r="IK33" s="329"/>
      <c r="IL33" s="329"/>
      <c r="IM33" s="329"/>
      <c r="IN33" s="329"/>
      <c r="IO33" s="329"/>
      <c r="IP33" s="329"/>
      <c r="IQ33" s="329"/>
      <c r="IR33" s="329"/>
      <c r="IS33" s="329"/>
      <c r="IT33" s="329"/>
      <c r="IU33" s="329"/>
      <c r="IV33" s="329"/>
      <c r="IW33" s="329"/>
      <c r="IX33" s="329"/>
      <c r="IY33" s="329"/>
    </row>
    <row r="34" spans="1:259" s="631" customFormat="1" ht="9.75" customHeight="1" x14ac:dyDescent="0.25">
      <c r="A34" s="328"/>
      <c r="B34" s="783"/>
      <c r="C34" s="328"/>
      <c r="D34" s="783"/>
      <c r="E34" s="783"/>
      <c r="F34" s="322"/>
      <c r="G34" s="746"/>
      <c r="H34" s="747"/>
      <c r="I34" s="322"/>
      <c r="J34" s="746"/>
      <c r="K34" s="747"/>
      <c r="L34" s="396"/>
      <c r="M34" s="396"/>
      <c r="N34" s="396"/>
      <c r="O34" s="396"/>
      <c r="P34" s="396"/>
      <c r="Q34" s="396"/>
      <c r="R34" s="333"/>
      <c r="S34" s="333"/>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c r="IO34" s="328"/>
      <c r="IP34" s="328"/>
      <c r="IQ34" s="328"/>
      <c r="IR34" s="328"/>
      <c r="IS34" s="328"/>
      <c r="IT34" s="328"/>
      <c r="IU34" s="328"/>
      <c r="IV34" s="328"/>
      <c r="IW34" s="328"/>
      <c r="IX34" s="328"/>
      <c r="IY34" s="328"/>
    </row>
    <row r="35" spans="1:259" s="650" customFormat="1" ht="30.75" customHeight="1" x14ac:dyDescent="0.35">
      <c r="A35" s="394"/>
      <c r="B35" s="1485" t="s">
        <v>182</v>
      </c>
      <c r="C35" s="1485"/>
      <c r="D35" s="1485"/>
      <c r="E35" s="1485"/>
      <c r="F35" s="1485"/>
      <c r="G35" s="1485"/>
      <c r="H35" s="1485"/>
      <c r="I35" s="1485"/>
      <c r="J35" s="1485"/>
      <c r="K35" s="1485"/>
      <c r="L35" s="1241"/>
      <c r="M35" s="1241"/>
      <c r="N35" s="1241"/>
      <c r="O35" s="1241"/>
      <c r="P35" s="496"/>
      <c r="Q35" s="496"/>
      <c r="R35" s="748"/>
      <c r="S35" s="748"/>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4"/>
      <c r="CY35" s="394"/>
      <c r="CZ35" s="394"/>
      <c r="DA35" s="394"/>
      <c r="DB35" s="394"/>
      <c r="DC35" s="394"/>
      <c r="DD35" s="394"/>
      <c r="DE35" s="394"/>
      <c r="DF35" s="394"/>
      <c r="DG35" s="394"/>
      <c r="DH35" s="394"/>
      <c r="DI35" s="394"/>
      <c r="DJ35" s="394"/>
      <c r="DK35" s="394"/>
      <c r="DL35" s="394"/>
      <c r="DM35" s="394"/>
      <c r="DN35" s="394"/>
      <c r="DO35" s="394"/>
      <c r="DP35" s="394"/>
      <c r="DQ35" s="394"/>
      <c r="DR35" s="394"/>
      <c r="DS35" s="394"/>
      <c r="DT35" s="394"/>
      <c r="DU35" s="394"/>
      <c r="DV35" s="394"/>
      <c r="DW35" s="394"/>
      <c r="DX35" s="394"/>
      <c r="DY35" s="394"/>
      <c r="DZ35" s="394"/>
      <c r="EA35" s="394"/>
      <c r="EB35" s="394"/>
      <c r="EC35" s="394"/>
      <c r="ED35" s="394"/>
      <c r="EE35" s="394"/>
      <c r="EF35" s="394"/>
      <c r="EG35" s="394"/>
      <c r="EH35" s="394"/>
      <c r="EI35" s="394"/>
      <c r="EJ35" s="394"/>
      <c r="EK35" s="394"/>
      <c r="EL35" s="394"/>
      <c r="EM35" s="394"/>
      <c r="EN35" s="394"/>
      <c r="EO35" s="394"/>
      <c r="EP35" s="394"/>
      <c r="EQ35" s="394"/>
      <c r="ER35" s="394"/>
      <c r="ES35" s="394"/>
      <c r="ET35" s="394"/>
      <c r="EU35" s="394"/>
      <c r="EV35" s="394"/>
      <c r="EW35" s="394"/>
      <c r="EX35" s="394"/>
      <c r="EY35" s="394"/>
      <c r="EZ35" s="394"/>
      <c r="FA35" s="394"/>
      <c r="FB35" s="394"/>
      <c r="FC35" s="394"/>
      <c r="FD35" s="394"/>
      <c r="FE35" s="394"/>
      <c r="FF35" s="394"/>
      <c r="FG35" s="394"/>
      <c r="FH35" s="394"/>
      <c r="FI35" s="394"/>
      <c r="FJ35" s="394"/>
      <c r="FK35" s="394"/>
      <c r="FL35" s="394"/>
      <c r="FM35" s="394"/>
      <c r="FN35" s="394"/>
      <c r="FO35" s="394"/>
      <c r="FP35" s="394"/>
      <c r="FQ35" s="394"/>
      <c r="FR35" s="394"/>
      <c r="FS35" s="394"/>
      <c r="FT35" s="394"/>
      <c r="FU35" s="394"/>
      <c r="FV35" s="394"/>
      <c r="FW35" s="394"/>
      <c r="FX35" s="394"/>
      <c r="FY35" s="394"/>
      <c r="FZ35" s="394"/>
      <c r="GA35" s="394"/>
      <c r="GB35" s="394"/>
      <c r="GC35" s="394"/>
      <c r="GD35" s="394"/>
      <c r="GE35" s="394"/>
      <c r="GF35" s="394"/>
      <c r="GG35" s="394"/>
      <c r="GH35" s="394"/>
      <c r="GI35" s="394"/>
      <c r="GJ35" s="394"/>
      <c r="GK35" s="394"/>
      <c r="GL35" s="394"/>
      <c r="GM35" s="394"/>
      <c r="GN35" s="394"/>
      <c r="GO35" s="394"/>
      <c r="GP35" s="394"/>
      <c r="GQ35" s="394"/>
      <c r="GR35" s="394"/>
      <c r="GS35" s="394"/>
      <c r="GT35" s="394"/>
      <c r="GU35" s="394"/>
      <c r="GV35" s="394"/>
      <c r="GW35" s="394"/>
      <c r="GX35" s="394"/>
      <c r="GY35" s="394"/>
      <c r="GZ35" s="394"/>
      <c r="HA35" s="394"/>
      <c r="HB35" s="394"/>
      <c r="HC35" s="394"/>
      <c r="HD35" s="394"/>
      <c r="HE35" s="394"/>
      <c r="HF35" s="394"/>
      <c r="HG35" s="394"/>
      <c r="HH35" s="394"/>
      <c r="HI35" s="394"/>
      <c r="HJ35" s="394"/>
      <c r="HK35" s="394"/>
      <c r="HL35" s="394"/>
      <c r="HM35" s="394"/>
      <c r="HN35" s="394"/>
      <c r="HO35" s="394"/>
      <c r="HP35" s="394"/>
      <c r="HQ35" s="394"/>
      <c r="HR35" s="394"/>
      <c r="HS35" s="394"/>
      <c r="HT35" s="394"/>
      <c r="HU35" s="394"/>
      <c r="HV35" s="394"/>
      <c r="HW35" s="394"/>
      <c r="HX35" s="394"/>
      <c r="HY35" s="394"/>
      <c r="HZ35" s="394"/>
      <c r="IA35" s="394"/>
      <c r="IB35" s="394"/>
      <c r="IC35" s="394"/>
      <c r="ID35" s="394"/>
      <c r="IE35" s="394"/>
      <c r="IF35" s="394"/>
      <c r="IG35" s="394"/>
      <c r="IH35" s="394"/>
      <c r="II35" s="394"/>
      <c r="IJ35" s="394"/>
      <c r="IK35" s="394"/>
      <c r="IL35" s="394"/>
      <c r="IM35" s="394"/>
      <c r="IN35" s="394"/>
      <c r="IO35" s="394"/>
      <c r="IP35" s="394"/>
      <c r="IQ35" s="394"/>
      <c r="IR35" s="394"/>
      <c r="IS35" s="394"/>
      <c r="IT35" s="394"/>
      <c r="IU35" s="394"/>
      <c r="IV35" s="394"/>
      <c r="IW35" s="394"/>
      <c r="IX35" s="394"/>
      <c r="IY35" s="394"/>
    </row>
    <row r="36" spans="1:259" ht="44.15" customHeight="1" x14ac:dyDescent="0.25">
      <c r="B36" s="1486" t="s">
        <v>183</v>
      </c>
      <c r="C36" s="1486"/>
      <c r="D36" s="1486"/>
      <c r="E36" s="1486"/>
      <c r="F36" s="1486"/>
      <c r="G36" s="1486"/>
      <c r="H36" s="1486"/>
      <c r="I36" s="1486"/>
      <c r="J36" s="1486"/>
      <c r="K36" s="1486"/>
      <c r="L36" s="785"/>
      <c r="M36" s="785"/>
      <c r="N36" s="785"/>
      <c r="O36" s="785"/>
      <c r="P36" s="785"/>
      <c r="Q36" s="1223"/>
    </row>
    <row r="37" spans="1:259" ht="42" customHeight="1" x14ac:dyDescent="0.25">
      <c r="B37" s="1719" t="s">
        <v>496</v>
      </c>
      <c r="C37" s="1719"/>
      <c r="D37" s="1719"/>
      <c r="E37" s="1719"/>
      <c r="F37" s="1719"/>
      <c r="G37" s="1719"/>
      <c r="H37" s="1719"/>
      <c r="I37" s="1719"/>
      <c r="J37" s="1719"/>
      <c r="K37" s="1719"/>
      <c r="L37" s="496"/>
      <c r="M37" s="496"/>
      <c r="N37" s="496"/>
      <c r="O37" s="496"/>
      <c r="P37" s="496"/>
      <c r="Q37" s="622"/>
      <c r="R37" s="329"/>
    </row>
    <row r="38" spans="1:259" x14ac:dyDescent="0.35">
      <c r="L38" s="447"/>
      <c r="M38" s="360"/>
      <c r="N38" s="360"/>
      <c r="O38" s="360"/>
      <c r="P38" s="361"/>
      <c r="Q38" s="786"/>
      <c r="R38" s="329"/>
    </row>
    <row r="39" spans="1:259" x14ac:dyDescent="0.35">
      <c r="L39" s="447"/>
      <c r="M39" s="360"/>
      <c r="N39" s="360"/>
      <c r="O39" s="360"/>
      <c r="P39" s="361"/>
      <c r="Q39" s="787"/>
      <c r="R39" s="329"/>
    </row>
    <row r="40" spans="1:259" x14ac:dyDescent="0.35">
      <c r="L40" s="447"/>
      <c r="M40" s="360"/>
      <c r="N40" s="360"/>
      <c r="O40" s="360"/>
      <c r="P40" s="361"/>
      <c r="Q40" s="786"/>
      <c r="R40" s="329"/>
    </row>
    <row r="41" spans="1:259" x14ac:dyDescent="0.35">
      <c r="L41" s="447"/>
      <c r="M41" s="360"/>
      <c r="N41" s="360"/>
      <c r="O41" s="360"/>
      <c r="P41" s="361"/>
      <c r="Q41" s="786"/>
      <c r="R41" s="329"/>
    </row>
    <row r="42" spans="1:259" x14ac:dyDescent="0.35">
      <c r="L42" s="447"/>
      <c r="M42" s="360"/>
      <c r="N42" s="360"/>
      <c r="O42" s="360"/>
      <c r="P42" s="361"/>
      <c r="Q42" s="786"/>
      <c r="R42" s="329"/>
    </row>
    <row r="43" spans="1:259" x14ac:dyDescent="0.35">
      <c r="L43" s="447"/>
      <c r="M43" s="360"/>
      <c r="N43" s="360"/>
      <c r="O43" s="360"/>
      <c r="P43" s="361"/>
      <c r="Q43" s="786"/>
      <c r="R43" s="329"/>
    </row>
    <row r="44" spans="1:259" x14ac:dyDescent="0.35">
      <c r="L44" s="447"/>
      <c r="M44" s="360"/>
      <c r="N44" s="360"/>
      <c r="O44" s="360"/>
      <c r="P44" s="361"/>
      <c r="Q44" s="786"/>
      <c r="R44" s="329"/>
    </row>
    <row r="45" spans="1:259" x14ac:dyDescent="0.35">
      <c r="L45" s="447"/>
      <c r="M45" s="360"/>
      <c r="N45" s="360"/>
      <c r="O45" s="360"/>
      <c r="P45" s="361"/>
      <c r="Q45" s="786"/>
      <c r="R45" s="329"/>
    </row>
    <row r="46" spans="1:259" x14ac:dyDescent="0.35">
      <c r="L46" s="447"/>
      <c r="M46" s="360"/>
      <c r="N46" s="360"/>
      <c r="O46" s="360"/>
      <c r="P46" s="361"/>
      <c r="Q46" s="787"/>
      <c r="R46" s="329"/>
    </row>
    <row r="47" spans="1:259" x14ac:dyDescent="0.35">
      <c r="L47" s="447"/>
      <c r="M47" s="360"/>
      <c r="N47" s="360"/>
      <c r="O47" s="360"/>
      <c r="P47" s="361"/>
      <c r="Q47" s="786"/>
      <c r="R47" s="329"/>
    </row>
    <row r="48" spans="1:259" x14ac:dyDescent="0.35">
      <c r="L48" s="447"/>
      <c r="M48" s="360"/>
      <c r="N48" s="360"/>
      <c r="O48" s="360"/>
      <c r="P48" s="361"/>
      <c r="Q48" s="786"/>
      <c r="R48" s="329"/>
    </row>
    <row r="49" spans="12:18" x14ac:dyDescent="0.35">
      <c r="L49" s="447"/>
      <c r="M49" s="360"/>
      <c r="N49" s="360"/>
      <c r="O49" s="360"/>
      <c r="P49" s="361"/>
      <c r="Q49" s="786"/>
      <c r="R49" s="329"/>
    </row>
    <row r="50" spans="12:18" x14ac:dyDescent="0.35">
      <c r="L50" s="447"/>
      <c r="M50" s="360"/>
      <c r="N50" s="360"/>
      <c r="O50" s="360"/>
      <c r="P50" s="361"/>
      <c r="Q50" s="786"/>
      <c r="R50" s="329"/>
    </row>
    <row r="51" spans="12:18" x14ac:dyDescent="0.35">
      <c r="L51" s="447"/>
      <c r="M51" s="360"/>
      <c r="N51" s="360"/>
      <c r="O51" s="360"/>
      <c r="P51" s="361"/>
      <c r="Q51" s="786"/>
      <c r="R51" s="329"/>
    </row>
    <row r="52" spans="12:18" x14ac:dyDescent="0.35">
      <c r="L52" s="447"/>
      <c r="M52" s="360"/>
      <c r="N52" s="360"/>
      <c r="O52" s="360"/>
      <c r="P52" s="361"/>
      <c r="Q52" s="787"/>
      <c r="R52" s="329"/>
    </row>
    <row r="53" spans="12:18" x14ac:dyDescent="0.35">
      <c r="L53" s="447"/>
      <c r="M53" s="360"/>
      <c r="N53" s="360"/>
      <c r="O53" s="360"/>
      <c r="P53" s="361"/>
      <c r="Q53" s="786"/>
      <c r="R53" s="329"/>
    </row>
    <row r="54" spans="12:18" x14ac:dyDescent="0.35">
      <c r="L54" s="447"/>
      <c r="M54" s="360"/>
      <c r="N54" s="360"/>
      <c r="O54" s="360"/>
      <c r="P54" s="361"/>
      <c r="Q54" s="786"/>
      <c r="R54" s="329"/>
    </row>
    <row r="55" spans="12:18" x14ac:dyDescent="0.35">
      <c r="L55" s="447"/>
      <c r="M55" s="329"/>
      <c r="N55" s="329"/>
      <c r="O55" s="360"/>
      <c r="P55" s="361"/>
      <c r="Q55" s="786"/>
      <c r="R55" s="329"/>
    </row>
  </sheetData>
  <mergeCells count="11">
    <mergeCell ref="B35:K35"/>
    <mergeCell ref="B36:K36"/>
    <mergeCell ref="B37:K37"/>
    <mergeCell ref="B3:I3"/>
    <mergeCell ref="A4:Q4"/>
    <mergeCell ref="B5:Q5"/>
    <mergeCell ref="B8:K8"/>
    <mergeCell ref="D10:E10"/>
    <mergeCell ref="G10:H10"/>
    <mergeCell ref="J10:K10"/>
    <mergeCell ref="B10:B11"/>
  </mergeCells>
  <conditionalFormatting sqref="E13:E31">
    <cfRule type="colorScale" priority="3">
      <colorScale>
        <cfvo type="min"/>
        <cfvo type="max"/>
        <color theme="5" tint="0.79998168889431442"/>
        <color theme="5" tint="-0.249977111117893"/>
      </colorScale>
    </cfRule>
  </conditionalFormatting>
  <conditionalFormatting sqref="E13:E32 H13:H31 K13:K31">
    <cfRule type="colorScale" priority="4">
      <colorScale>
        <cfvo type="num" val="100"/>
        <cfvo type="num" val="190"/>
        <cfvo type="max"/>
        <color rgb="FFFFFFCC"/>
        <color rgb="FFFCFCFF"/>
        <color theme="4"/>
      </colorScale>
    </cfRule>
  </conditionalFormatting>
  <conditionalFormatting sqref="H13:H31">
    <cfRule type="colorScale" priority="2">
      <colorScale>
        <cfvo type="min"/>
        <cfvo type="max"/>
        <color theme="5" tint="0.79998168889431442"/>
        <color theme="5" tint="-0.249977111117893"/>
      </colorScale>
    </cfRule>
  </conditionalFormatting>
  <conditionalFormatting sqref="K13:K31">
    <cfRule type="colorScale" priority="1">
      <colorScale>
        <cfvo type="min"/>
        <cfvo type="max"/>
        <color theme="5" tint="0.79998168889431442"/>
        <color theme="5" tint="-0.249977111117893"/>
      </colorScale>
    </cfRule>
  </conditionalFormatting>
  <printOptions horizontalCentered="1"/>
  <pageMargins left="0" right="0" top="0.43307086614173229" bottom="0.43307086614173229" header="0" footer="0"/>
  <pageSetup paperSize="9" scale="71"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53125" defaultRowHeight="14.5" x14ac:dyDescent="0.35"/>
  <cols>
    <col min="1" max="1" width="3.26953125" style="1123" customWidth="1"/>
    <col min="2" max="2" width="28.453125" style="1123" customWidth="1"/>
    <col min="3" max="3" width="16.7265625" style="1123" customWidth="1"/>
    <col min="4" max="4" width="10.26953125" style="1123" customWidth="1"/>
    <col min="5" max="5" width="15" style="1123" customWidth="1"/>
    <col min="6" max="6" width="10" style="1123" customWidth="1"/>
    <col min="7" max="7" width="15.453125" style="1123" customWidth="1"/>
    <col min="8" max="8" width="9.7265625" style="1123" customWidth="1"/>
    <col min="9" max="9" width="14.54296875" style="1123" customWidth="1"/>
    <col min="10" max="16384" width="11.453125" style="1123"/>
  </cols>
  <sheetData>
    <row r="1" spans="1:17" s="1116" customFormat="1" x14ac:dyDescent="0.35">
      <c r="A1" s="1116" t="s">
        <v>96</v>
      </c>
      <c r="B1" s="1116" t="s">
        <v>56</v>
      </c>
      <c r="H1" s="1116" t="s">
        <v>96</v>
      </c>
      <c r="I1" s="1116" t="s">
        <v>67</v>
      </c>
      <c r="P1" s="1116" t="s">
        <v>81</v>
      </c>
    </row>
    <row r="2" spans="1:17" s="1116" customFormat="1" x14ac:dyDescent="0.35"/>
    <row r="3" spans="1:17" s="1116" customFormat="1" x14ac:dyDescent="0.35"/>
    <row r="4" spans="1:17" s="1116" customFormat="1" x14ac:dyDescent="0.35"/>
    <row r="5" spans="1:17" s="1116" customFormat="1" ht="16.5" customHeight="1" x14ac:dyDescent="0.35"/>
    <row r="6" spans="1:17" s="1120" customFormat="1" ht="38.25" customHeight="1" x14ac:dyDescent="0.25">
      <c r="A6" s="1117"/>
      <c r="B6" s="1726" t="s">
        <v>458</v>
      </c>
      <c r="C6" s="1726"/>
      <c r="D6" s="1726"/>
      <c r="E6" s="1726"/>
      <c r="F6" s="1726"/>
      <c r="G6" s="1726"/>
      <c r="H6" s="1726"/>
      <c r="I6" s="1726"/>
      <c r="J6" s="1118"/>
      <c r="K6" s="1118"/>
      <c r="L6" s="1119"/>
      <c r="M6" s="1119"/>
      <c r="N6" s="1119"/>
      <c r="O6" s="1119"/>
      <c r="P6" s="1119"/>
      <c r="Q6" s="1119"/>
    </row>
    <row r="7" spans="1:17" s="1120" customFormat="1" ht="15.75" customHeight="1" x14ac:dyDescent="0.25">
      <c r="A7" s="1117"/>
      <c r="B7" s="1727" t="str">
        <f>porsaad!$B$6</f>
        <v>Situación a 28 de febrero de 2026</v>
      </c>
      <c r="C7" s="1727"/>
      <c r="D7" s="1727"/>
      <c r="E7" s="1727"/>
      <c r="F7" s="1727"/>
      <c r="G7" s="1727"/>
      <c r="H7" s="1727"/>
      <c r="I7" s="1727"/>
      <c r="J7" s="1121"/>
      <c r="K7" s="1121"/>
      <c r="L7" s="1122"/>
      <c r="M7" s="1122"/>
      <c r="N7" s="1122"/>
      <c r="O7" s="1122"/>
      <c r="P7" s="1122"/>
      <c r="Q7" s="1122"/>
    </row>
    <row r="8" spans="1:17" ht="8.25" customHeight="1" x14ac:dyDescent="0.35">
      <c r="H8" s="1124"/>
    </row>
    <row r="9" spans="1:17" ht="15" customHeight="1" x14ac:dyDescent="0.35">
      <c r="B9" s="1728" t="s">
        <v>12</v>
      </c>
      <c r="C9" s="1731" t="s">
        <v>184</v>
      </c>
      <c r="D9" s="1133"/>
      <c r="E9" s="1133"/>
      <c r="F9" s="1133"/>
      <c r="G9" s="1133"/>
      <c r="H9" s="1133"/>
      <c r="I9" s="1134"/>
    </row>
    <row r="10" spans="1:17" ht="15.75" customHeight="1" x14ac:dyDescent="0.35">
      <c r="B10" s="1729"/>
      <c r="C10" s="1732"/>
      <c r="D10" s="1734" t="s">
        <v>133</v>
      </c>
      <c r="E10" s="1735"/>
      <c r="F10" s="1738" t="s">
        <v>134</v>
      </c>
      <c r="G10" s="1739"/>
      <c r="H10" s="1739"/>
      <c r="I10" s="1739"/>
    </row>
    <row r="11" spans="1:17" ht="40.5" customHeight="1" x14ac:dyDescent="0.35">
      <c r="B11" s="1729"/>
      <c r="C11" s="1732"/>
      <c r="D11" s="1736"/>
      <c r="E11" s="1737"/>
      <c r="F11" s="1740" t="s">
        <v>187</v>
      </c>
      <c r="G11" s="1741"/>
      <c r="H11" s="1738" t="s">
        <v>483</v>
      </c>
      <c r="I11" s="1739"/>
    </row>
    <row r="12" spans="1:17" ht="52.5" customHeight="1" x14ac:dyDescent="0.35">
      <c r="B12" s="1730"/>
      <c r="C12" s="1733"/>
      <c r="D12" s="1136" t="s">
        <v>9</v>
      </c>
      <c r="E12" s="1138" t="s">
        <v>185</v>
      </c>
      <c r="F12" s="1138" t="s">
        <v>9</v>
      </c>
      <c r="G12" s="1135" t="s">
        <v>185</v>
      </c>
      <c r="H12" s="1136" t="s">
        <v>9</v>
      </c>
      <c r="I12" s="1137" t="s">
        <v>185</v>
      </c>
    </row>
    <row r="13" spans="1:17" ht="12.75" customHeight="1" x14ac:dyDescent="0.35">
      <c r="B13" s="1125" t="s">
        <v>8</v>
      </c>
      <c r="C13" s="929">
        <f>'31dictsaad'!D10-'31dictsaad'!H10</f>
        <v>23816</v>
      </c>
      <c r="D13" s="927">
        <v>0</v>
      </c>
      <c r="E13" s="1126">
        <v>0</v>
      </c>
      <c r="F13" s="927">
        <v>6560</v>
      </c>
      <c r="G13" s="1126">
        <v>27.54450789385287</v>
      </c>
      <c r="H13" s="927">
        <v>17256</v>
      </c>
      <c r="I13" s="1126">
        <f>H13/C13*100</f>
        <v>72.455492106147119</v>
      </c>
    </row>
    <row r="14" spans="1:17" x14ac:dyDescent="0.35">
      <c r="B14" s="1125" t="s">
        <v>7</v>
      </c>
      <c r="C14" s="934">
        <f>'31dictsaad'!D11-'31dictsaad'!H11</f>
        <v>4467</v>
      </c>
      <c r="D14" s="932">
        <v>0</v>
      </c>
      <c r="E14" s="1127">
        <v>0</v>
      </c>
      <c r="F14" s="932">
        <v>4204</v>
      </c>
      <c r="G14" s="1127">
        <v>94.112379673158713</v>
      </c>
      <c r="H14" s="932">
        <v>263</v>
      </c>
      <c r="I14" s="1127">
        <f t="shared" ref="I14:I31" si="0">H14/C14*100</f>
        <v>5.8876203268412812</v>
      </c>
    </row>
    <row r="15" spans="1:17" x14ac:dyDescent="0.35">
      <c r="B15" s="1125" t="s">
        <v>37</v>
      </c>
      <c r="C15" s="934">
        <f>'31dictsaad'!D12-'31dictsaad'!H12</f>
        <v>6103</v>
      </c>
      <c r="D15" s="932">
        <v>0</v>
      </c>
      <c r="E15" s="1127">
        <v>0</v>
      </c>
      <c r="F15" s="932">
        <v>166</v>
      </c>
      <c r="G15" s="1127">
        <v>2.7199737833852202</v>
      </c>
      <c r="H15" s="932">
        <v>5937</v>
      </c>
      <c r="I15" s="1127">
        <f t="shared" si="0"/>
        <v>97.280026216614772</v>
      </c>
    </row>
    <row r="16" spans="1:17" x14ac:dyDescent="0.35">
      <c r="B16" s="1125" t="s">
        <v>38</v>
      </c>
      <c r="C16" s="934">
        <f>'31dictsaad'!D13-'31dictsaad'!H13</f>
        <v>3103</v>
      </c>
      <c r="D16" s="932">
        <v>0</v>
      </c>
      <c r="E16" s="1127">
        <v>0</v>
      </c>
      <c r="F16" s="932">
        <v>1677</v>
      </c>
      <c r="G16" s="1127">
        <v>54.044473090557524</v>
      </c>
      <c r="H16" s="932">
        <v>1426</v>
      </c>
      <c r="I16" s="1127">
        <f t="shared" si="0"/>
        <v>45.955526909442476</v>
      </c>
    </row>
    <row r="17" spans="2:9" x14ac:dyDescent="0.35">
      <c r="B17" s="1125" t="s">
        <v>6</v>
      </c>
      <c r="C17" s="934">
        <f>'31dictsaad'!D14-'31dictsaad'!H14</f>
        <v>3068</v>
      </c>
      <c r="D17" s="932">
        <v>0</v>
      </c>
      <c r="E17" s="1127">
        <v>0</v>
      </c>
      <c r="F17" s="932">
        <v>1664</v>
      </c>
      <c r="G17" s="1127">
        <v>54.237288135593218</v>
      </c>
      <c r="H17" s="932">
        <v>1404</v>
      </c>
      <c r="I17" s="1127">
        <f t="shared" si="0"/>
        <v>45.762711864406782</v>
      </c>
    </row>
    <row r="18" spans="2:9" x14ac:dyDescent="0.35">
      <c r="B18" s="1125" t="s">
        <v>5</v>
      </c>
      <c r="C18" s="934">
        <f>'31dictsaad'!D15-'31dictsaad'!H15</f>
        <v>238</v>
      </c>
      <c r="D18" s="932">
        <v>1</v>
      </c>
      <c r="E18" s="1127">
        <v>0.42016806722689076</v>
      </c>
      <c r="F18" s="932">
        <v>154</v>
      </c>
      <c r="G18" s="1127">
        <v>64.705882352941174</v>
      </c>
      <c r="H18" s="932">
        <v>83</v>
      </c>
      <c r="I18" s="1127">
        <f t="shared" si="0"/>
        <v>34.87394957983193</v>
      </c>
    </row>
    <row r="19" spans="2:9" x14ac:dyDescent="0.35">
      <c r="B19" s="1125" t="s">
        <v>4</v>
      </c>
      <c r="C19" s="934">
        <f>'31dictsaad'!D16-'31dictsaad'!H16</f>
        <v>2616</v>
      </c>
      <c r="D19" s="932">
        <v>1928</v>
      </c>
      <c r="E19" s="1127">
        <v>73.700305810397552</v>
      </c>
      <c r="F19" s="932">
        <v>678</v>
      </c>
      <c r="G19" s="1127">
        <v>25.917431192660551</v>
      </c>
      <c r="H19" s="932">
        <v>10</v>
      </c>
      <c r="I19" s="1127">
        <f t="shared" si="0"/>
        <v>0.38226299694189603</v>
      </c>
    </row>
    <row r="20" spans="2:9" x14ac:dyDescent="0.35">
      <c r="B20" s="1125" t="s">
        <v>40</v>
      </c>
      <c r="C20" s="934">
        <f>'31dictsaad'!D17-'31dictsaad'!H17</f>
        <v>3164</v>
      </c>
      <c r="D20" s="932">
        <v>0</v>
      </c>
      <c r="E20" s="1127">
        <v>0</v>
      </c>
      <c r="F20" s="932">
        <v>2863</v>
      </c>
      <c r="G20" s="1127">
        <v>90.486725663716811</v>
      </c>
      <c r="H20" s="932">
        <v>301</v>
      </c>
      <c r="I20" s="1127">
        <f t="shared" si="0"/>
        <v>9.5132743362831853</v>
      </c>
    </row>
    <row r="21" spans="2:9" x14ac:dyDescent="0.35">
      <c r="B21" s="1125" t="s">
        <v>41</v>
      </c>
      <c r="C21" s="934">
        <f>'31dictsaad'!D18-'31dictsaad'!H18</f>
        <v>41446</v>
      </c>
      <c r="D21" s="932">
        <v>0</v>
      </c>
      <c r="E21" s="1127">
        <v>0</v>
      </c>
      <c r="F21" s="932">
        <v>28933</v>
      </c>
      <c r="G21" s="1127">
        <v>69.808907976644306</v>
      </c>
      <c r="H21" s="932">
        <v>12513</v>
      </c>
      <c r="I21" s="1127">
        <f t="shared" si="0"/>
        <v>30.191092023355694</v>
      </c>
    </row>
    <row r="22" spans="2:9" x14ac:dyDescent="0.35">
      <c r="B22" s="1125" t="s">
        <v>3</v>
      </c>
      <c r="C22" s="934">
        <f>'31dictsaad'!D19-'31dictsaad'!H19</f>
        <v>19974</v>
      </c>
      <c r="D22" s="932">
        <v>217</v>
      </c>
      <c r="E22" s="1127">
        <v>1.0864123360368481</v>
      </c>
      <c r="F22" s="932">
        <v>10161</v>
      </c>
      <c r="G22" s="1127">
        <v>50.871132472213873</v>
      </c>
      <c r="H22" s="932">
        <v>9596</v>
      </c>
      <c r="I22" s="1127">
        <f t="shared" si="0"/>
        <v>48.042455191749269</v>
      </c>
    </row>
    <row r="23" spans="2:9" x14ac:dyDescent="0.35">
      <c r="B23" s="1125" t="s">
        <v>2</v>
      </c>
      <c r="C23" s="934">
        <f>'31dictsaad'!D20-'31dictsaad'!H20</f>
        <v>3544</v>
      </c>
      <c r="D23" s="932">
        <v>0</v>
      </c>
      <c r="E23" s="1127">
        <v>0</v>
      </c>
      <c r="F23" s="932">
        <v>2656</v>
      </c>
      <c r="G23" s="1127">
        <v>74.943566591422112</v>
      </c>
      <c r="H23" s="932">
        <v>888</v>
      </c>
      <c r="I23" s="1127">
        <f t="shared" si="0"/>
        <v>25.056433408577877</v>
      </c>
    </row>
    <row r="24" spans="2:9" x14ac:dyDescent="0.35">
      <c r="B24" s="1125" t="s">
        <v>35</v>
      </c>
      <c r="C24" s="934">
        <f>'31dictsaad'!D21-'31dictsaad'!H21</f>
        <v>162</v>
      </c>
      <c r="D24" s="932">
        <v>0</v>
      </c>
      <c r="E24" s="1127">
        <v>0</v>
      </c>
      <c r="F24" s="932">
        <v>0</v>
      </c>
      <c r="G24" s="1127">
        <v>0</v>
      </c>
      <c r="H24" s="932">
        <v>162</v>
      </c>
      <c r="I24" s="1127">
        <f t="shared" si="0"/>
        <v>100</v>
      </c>
    </row>
    <row r="25" spans="2:9" x14ac:dyDescent="0.35">
      <c r="B25" s="1125" t="s">
        <v>42</v>
      </c>
      <c r="C25" s="934">
        <f>'31dictsaad'!D22-'31dictsaad'!H22</f>
        <v>153</v>
      </c>
      <c r="D25" s="932">
        <v>1</v>
      </c>
      <c r="E25" s="1127">
        <v>0.65359477124183007</v>
      </c>
      <c r="F25" s="932">
        <v>46</v>
      </c>
      <c r="G25" s="1127">
        <v>30.065359477124183</v>
      </c>
      <c r="H25" s="932">
        <v>106</v>
      </c>
      <c r="I25" s="1127">
        <f t="shared" si="0"/>
        <v>69.281045751633982</v>
      </c>
    </row>
    <row r="26" spans="2:9" x14ac:dyDescent="0.35">
      <c r="B26" s="1125" t="s">
        <v>43</v>
      </c>
      <c r="C26" s="934">
        <f>'31dictsaad'!D23-'31dictsaad'!H23</f>
        <v>6653</v>
      </c>
      <c r="D26" s="932">
        <v>0</v>
      </c>
      <c r="E26" s="1127">
        <v>0</v>
      </c>
      <c r="F26" s="932">
        <v>2870</v>
      </c>
      <c r="G26" s="1127">
        <v>43.138433789267999</v>
      </c>
      <c r="H26" s="932">
        <v>3783</v>
      </c>
      <c r="I26" s="1127">
        <f t="shared" si="0"/>
        <v>56.861566210731993</v>
      </c>
    </row>
    <row r="27" spans="2:9" x14ac:dyDescent="0.35">
      <c r="B27" s="1125" t="s">
        <v>44</v>
      </c>
      <c r="C27" s="934">
        <f>'31dictsaad'!D24-'31dictsaad'!H24</f>
        <v>81</v>
      </c>
      <c r="D27" s="932">
        <v>0</v>
      </c>
      <c r="E27" s="1127">
        <v>0</v>
      </c>
      <c r="F27" s="932">
        <v>2</v>
      </c>
      <c r="G27" s="1127">
        <v>2.4691358024691357</v>
      </c>
      <c r="H27" s="932">
        <v>79</v>
      </c>
      <c r="I27" s="1127">
        <f t="shared" si="0"/>
        <v>97.53086419753086</v>
      </c>
    </row>
    <row r="28" spans="2:9" x14ac:dyDescent="0.35">
      <c r="B28" s="1125" t="s">
        <v>45</v>
      </c>
      <c r="C28" s="934">
        <f>'31dictsaad'!D25-'31dictsaad'!H25</f>
        <v>223</v>
      </c>
      <c r="D28" s="932">
        <v>0</v>
      </c>
      <c r="E28" s="1127">
        <v>0</v>
      </c>
      <c r="F28" s="932">
        <v>83</v>
      </c>
      <c r="G28" s="1127">
        <v>37.219730941704036</v>
      </c>
      <c r="H28" s="932">
        <v>140</v>
      </c>
      <c r="I28" s="1127">
        <f t="shared" si="0"/>
        <v>62.780269058295971</v>
      </c>
    </row>
    <row r="29" spans="2:9" x14ac:dyDescent="0.35">
      <c r="B29" s="1125" t="s">
        <v>46</v>
      </c>
      <c r="C29" s="934">
        <f>'31dictsaad'!D26-'31dictsaad'!H26</f>
        <v>4</v>
      </c>
      <c r="D29" s="932">
        <v>0</v>
      </c>
      <c r="E29" s="1127">
        <v>0</v>
      </c>
      <c r="F29" s="932">
        <v>1</v>
      </c>
      <c r="G29" s="1127">
        <v>25</v>
      </c>
      <c r="H29" s="932">
        <v>3</v>
      </c>
      <c r="I29" s="1127">
        <f t="shared" si="0"/>
        <v>75</v>
      </c>
    </row>
    <row r="30" spans="2:9" x14ac:dyDescent="0.35">
      <c r="B30" s="1125" t="s">
        <v>1</v>
      </c>
      <c r="C30" s="1128">
        <f>'31dictsaad'!D27-'31dictsaad'!H27</f>
        <v>135</v>
      </c>
      <c r="D30" s="954">
        <v>0</v>
      </c>
      <c r="E30" s="1129">
        <v>0</v>
      </c>
      <c r="F30" s="954">
        <v>103</v>
      </c>
      <c r="G30" s="1129">
        <v>76.296296296296291</v>
      </c>
      <c r="H30" s="954">
        <v>32</v>
      </c>
      <c r="I30" s="1129">
        <f t="shared" si="0"/>
        <v>23.703703703703706</v>
      </c>
    </row>
    <row r="31" spans="2:9" x14ac:dyDescent="0.35">
      <c r="B31" s="1309" t="s">
        <v>0</v>
      </c>
      <c r="C31" s="1310">
        <f>SUM(C13:C30)</f>
        <v>118950</v>
      </c>
      <c r="D31" s="1285">
        <f>SUM(D13:D30)</f>
        <v>2147</v>
      </c>
      <c r="E31" s="1311">
        <f t="shared" ref="E31" si="1">D31/C31*100</f>
        <v>1.8049600672551493</v>
      </c>
      <c r="F31" s="1285">
        <f>SUM(F13:F30)</f>
        <v>62821</v>
      </c>
      <c r="G31" s="1311">
        <f t="shared" ref="G31" si="2">F31/C31*100</f>
        <v>52.812946616225311</v>
      </c>
      <c r="H31" s="1285">
        <f>SUM(H13:H30)</f>
        <v>53982</v>
      </c>
      <c r="I31" s="1311">
        <f t="shared" si="0"/>
        <v>45.382093316519544</v>
      </c>
    </row>
    <row r="32" spans="2:9" ht="5.15" customHeight="1" x14ac:dyDescent="0.35">
      <c r="B32" s="1130"/>
      <c r="C32" s="1130"/>
      <c r="D32" s="1130"/>
      <c r="E32" s="1130"/>
      <c r="F32" s="1130"/>
      <c r="G32" s="1130"/>
      <c r="H32" s="1130"/>
      <c r="I32" s="1130"/>
    </row>
    <row r="33" spans="2:9" x14ac:dyDescent="0.35">
      <c r="B33" s="1131" t="s">
        <v>281</v>
      </c>
      <c r="C33" s="1130"/>
      <c r="D33" s="1130"/>
      <c r="E33" s="1130"/>
      <c r="F33" s="1130"/>
      <c r="G33" s="1130"/>
      <c r="H33" s="1130"/>
      <c r="I33" s="1130"/>
    </row>
    <row r="34" spans="2:9" x14ac:dyDescent="0.35">
      <c r="B34" s="1131" t="s">
        <v>466</v>
      </c>
      <c r="C34" s="1130"/>
      <c r="D34" s="1130"/>
      <c r="E34" s="1130"/>
      <c r="F34" s="1130"/>
      <c r="G34" s="1130"/>
      <c r="H34" s="1130"/>
      <c r="I34" s="1130"/>
    </row>
    <row r="35" spans="2:9" x14ac:dyDescent="0.35">
      <c r="B35" s="1725" t="s">
        <v>467</v>
      </c>
      <c r="C35" s="1725"/>
      <c r="D35" s="1725"/>
      <c r="E35" s="1725"/>
      <c r="F35" s="1725"/>
      <c r="G35" s="1725"/>
      <c r="H35" s="1725"/>
      <c r="I35" s="1725"/>
    </row>
    <row r="36" spans="2:9" ht="16.5" x14ac:dyDescent="0.35">
      <c r="B36" s="1131" t="s">
        <v>482</v>
      </c>
      <c r="C36" s="1130"/>
      <c r="D36" s="1130"/>
      <c r="E36" s="1130"/>
      <c r="F36" s="1130"/>
      <c r="G36" s="1130"/>
      <c r="H36" s="1130"/>
      <c r="I36" s="1130"/>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Q36"/>
  <sheetViews>
    <sheetView zoomScaleNormal="100" workbookViewId="0"/>
  </sheetViews>
  <sheetFormatPr baseColWidth="10" defaultColWidth="11.453125" defaultRowHeight="14.5" x14ac:dyDescent="0.35"/>
  <cols>
    <col min="1" max="1" width="3.26953125" style="1123" customWidth="1"/>
    <col min="2" max="2" width="28.453125" style="1123" customWidth="1"/>
    <col min="3" max="3" width="16.7265625" style="1123" customWidth="1"/>
    <col min="4" max="4" width="10.26953125" style="1123" customWidth="1"/>
    <col min="5" max="5" width="15" style="1123" customWidth="1"/>
    <col min="6" max="6" width="10" style="1123" customWidth="1"/>
    <col min="7" max="7" width="15.453125" style="1123" customWidth="1"/>
    <col min="8" max="8" width="9.7265625" style="1123" customWidth="1"/>
    <col min="9" max="9" width="14.54296875" style="1123" customWidth="1"/>
    <col min="10" max="16384" width="11.453125" style="1123"/>
  </cols>
  <sheetData>
    <row r="1" spans="1:17" s="1116" customFormat="1" x14ac:dyDescent="0.35">
      <c r="A1" s="1116" t="s">
        <v>96</v>
      </c>
      <c r="B1" s="1116" t="s">
        <v>56</v>
      </c>
      <c r="I1" s="1116" t="s">
        <v>96</v>
      </c>
      <c r="J1" s="1116" t="s">
        <v>67</v>
      </c>
      <c r="Q1" s="1116" t="s">
        <v>81</v>
      </c>
    </row>
    <row r="2" spans="1:17" s="1116" customFormat="1" x14ac:dyDescent="0.35"/>
    <row r="3" spans="1:17" s="1116" customFormat="1" x14ac:dyDescent="0.35"/>
    <row r="4" spans="1:17" s="1116" customFormat="1" x14ac:dyDescent="0.35"/>
    <row r="5" spans="1:17" s="1116" customFormat="1" ht="16.5" customHeight="1" x14ac:dyDescent="0.35"/>
    <row r="6" spans="1:17" s="1120" customFormat="1" ht="38.25" customHeight="1" x14ac:dyDescent="0.25">
      <c r="A6" s="1117"/>
      <c r="B6" s="1726" t="s">
        <v>459</v>
      </c>
      <c r="C6" s="1726"/>
      <c r="D6" s="1726"/>
      <c r="E6" s="1726"/>
      <c r="F6" s="1726"/>
      <c r="G6" s="1726"/>
      <c r="H6" s="1726"/>
      <c r="I6" s="1726"/>
      <c r="J6" s="1118"/>
      <c r="K6" s="1118"/>
      <c r="L6" s="1119"/>
      <c r="M6" s="1119"/>
      <c r="N6" s="1119"/>
      <c r="O6" s="1119"/>
      <c r="P6" s="1119"/>
      <c r="Q6" s="1119"/>
    </row>
    <row r="7" spans="1:17" s="1120" customFormat="1" ht="15.75" customHeight="1" x14ac:dyDescent="0.25">
      <c r="A7" s="1117"/>
      <c r="B7" s="1727" t="str">
        <f>porsaad!$B$6</f>
        <v>Situación a 28 de febrero de 2026</v>
      </c>
      <c r="C7" s="1727"/>
      <c r="D7" s="1727"/>
      <c r="E7" s="1727"/>
      <c r="F7" s="1727"/>
      <c r="G7" s="1727"/>
      <c r="H7" s="1727"/>
      <c r="I7" s="1727"/>
      <c r="J7" s="1121"/>
      <c r="K7" s="1121"/>
      <c r="L7" s="1122"/>
      <c r="M7" s="1122"/>
      <c r="N7" s="1122"/>
      <c r="O7" s="1122"/>
      <c r="P7" s="1122"/>
      <c r="Q7" s="1122"/>
    </row>
    <row r="8" spans="1:17" ht="8.25" customHeight="1" x14ac:dyDescent="0.35">
      <c r="H8" s="1124"/>
    </row>
    <row r="9" spans="1:17" ht="15" customHeight="1" x14ac:dyDescent="0.35">
      <c r="B9" s="1728" t="s">
        <v>12</v>
      </c>
      <c r="C9" s="1731" t="s">
        <v>277</v>
      </c>
      <c r="D9" s="1133"/>
      <c r="E9" s="1133"/>
      <c r="F9" s="1133"/>
      <c r="G9" s="1133"/>
      <c r="H9" s="1133"/>
      <c r="I9" s="1134"/>
    </row>
    <row r="10" spans="1:17" ht="15.75" customHeight="1" x14ac:dyDescent="0.35">
      <c r="B10" s="1729"/>
      <c r="C10" s="1732"/>
      <c r="D10" s="1734" t="s">
        <v>133</v>
      </c>
      <c r="E10" s="1735"/>
      <c r="F10" s="1738" t="s">
        <v>134</v>
      </c>
      <c r="G10" s="1739"/>
      <c r="H10" s="1739"/>
      <c r="I10" s="1739"/>
    </row>
    <row r="11" spans="1:17" ht="40.5" customHeight="1" x14ac:dyDescent="0.35">
      <c r="B11" s="1729"/>
      <c r="C11" s="1732"/>
      <c r="D11" s="1736"/>
      <c r="E11" s="1737"/>
      <c r="F11" s="1740" t="s">
        <v>278</v>
      </c>
      <c r="G11" s="1741"/>
      <c r="H11" s="1738" t="s">
        <v>279</v>
      </c>
      <c r="I11" s="1739"/>
    </row>
    <row r="12" spans="1:17" ht="52.5" customHeight="1" x14ac:dyDescent="0.35">
      <c r="B12" s="1730"/>
      <c r="C12" s="1733"/>
      <c r="D12" s="1136" t="s">
        <v>9</v>
      </c>
      <c r="E12" s="1138" t="s">
        <v>280</v>
      </c>
      <c r="F12" s="1138" t="s">
        <v>9</v>
      </c>
      <c r="G12" s="1135" t="s">
        <v>280</v>
      </c>
      <c r="H12" s="1136" t="s">
        <v>9</v>
      </c>
      <c r="I12" s="1137" t="s">
        <v>280</v>
      </c>
    </row>
    <row r="13" spans="1:17" ht="12.75" customHeight="1" x14ac:dyDescent="0.35">
      <c r="B13" s="1125" t="s">
        <v>8</v>
      </c>
      <c r="C13" s="929">
        <f>D13+F13+H13</f>
        <v>17340</v>
      </c>
      <c r="D13" s="927">
        <v>49</v>
      </c>
      <c r="E13" s="1126">
        <v>0.28258362168396772</v>
      </c>
      <c r="F13" s="927">
        <v>458</v>
      </c>
      <c r="G13" s="1126">
        <v>2.6412918108419841</v>
      </c>
      <c r="H13" s="927">
        <v>16833</v>
      </c>
      <c r="I13" s="1126">
        <f>H13/C13*100</f>
        <v>97.076124567474054</v>
      </c>
    </row>
    <row r="14" spans="1:17" x14ac:dyDescent="0.35">
      <c r="B14" s="1125" t="s">
        <v>7</v>
      </c>
      <c r="C14" s="934">
        <f t="shared" ref="C14:C30" si="0">D14+F14+H14</f>
        <v>80</v>
      </c>
      <c r="D14" s="932">
        <v>2</v>
      </c>
      <c r="E14" s="1127">
        <v>2.5</v>
      </c>
      <c r="F14" s="932">
        <v>67</v>
      </c>
      <c r="G14" s="1127">
        <v>83.75</v>
      </c>
      <c r="H14" s="932">
        <v>11</v>
      </c>
      <c r="I14" s="1127">
        <f t="shared" ref="I14:I31" si="1">H14/C14*100</f>
        <v>13.750000000000002</v>
      </c>
    </row>
    <row r="15" spans="1:17" x14ac:dyDescent="0.35">
      <c r="B15" s="1125" t="s">
        <v>37</v>
      </c>
      <c r="C15" s="934">
        <f t="shared" si="0"/>
        <v>372</v>
      </c>
      <c r="D15" s="932">
        <v>7</v>
      </c>
      <c r="E15" s="1127">
        <v>1.881720430107527</v>
      </c>
      <c r="F15" s="932">
        <v>64</v>
      </c>
      <c r="G15" s="1127">
        <v>17.20430107526882</v>
      </c>
      <c r="H15" s="932">
        <v>301</v>
      </c>
      <c r="I15" s="1127">
        <f t="shared" si="1"/>
        <v>80.913978494623649</v>
      </c>
    </row>
    <row r="16" spans="1:17" x14ac:dyDescent="0.35">
      <c r="B16" s="1125" t="s">
        <v>38</v>
      </c>
      <c r="C16" s="934">
        <f t="shared" si="0"/>
        <v>3872</v>
      </c>
      <c r="D16" s="932">
        <v>2</v>
      </c>
      <c r="E16" s="1127">
        <v>5.1652892561983473E-2</v>
      </c>
      <c r="F16" s="932">
        <v>1369</v>
      </c>
      <c r="G16" s="1127">
        <v>35.356404958677686</v>
      </c>
      <c r="H16" s="932">
        <v>2501</v>
      </c>
      <c r="I16" s="1127">
        <f t="shared" si="1"/>
        <v>64.591942148760324</v>
      </c>
    </row>
    <row r="17" spans="2:9" x14ac:dyDescent="0.35">
      <c r="B17" s="1125" t="s">
        <v>6</v>
      </c>
      <c r="C17" s="934">
        <f t="shared" si="0"/>
        <v>1327</v>
      </c>
      <c r="D17" s="932">
        <v>43</v>
      </c>
      <c r="E17" s="1127">
        <v>3.2403918613413714</v>
      </c>
      <c r="F17" s="932">
        <v>118</v>
      </c>
      <c r="G17" s="1127">
        <v>8.8922381311228325</v>
      </c>
      <c r="H17" s="932">
        <v>1166</v>
      </c>
      <c r="I17" s="1127">
        <f t="shared" si="1"/>
        <v>87.867370007535797</v>
      </c>
    </row>
    <row r="18" spans="2:9" x14ac:dyDescent="0.35">
      <c r="B18" s="1125" t="s">
        <v>5</v>
      </c>
      <c r="C18" s="934">
        <f t="shared" si="0"/>
        <v>189</v>
      </c>
      <c r="D18" s="932">
        <v>3</v>
      </c>
      <c r="E18" s="1127">
        <v>1.5873015873015872</v>
      </c>
      <c r="F18" s="932">
        <v>125</v>
      </c>
      <c r="G18" s="1127">
        <v>66.137566137566139</v>
      </c>
      <c r="H18" s="932">
        <v>61</v>
      </c>
      <c r="I18" s="1127">
        <f t="shared" si="1"/>
        <v>32.275132275132272</v>
      </c>
    </row>
    <row r="19" spans="2:9" x14ac:dyDescent="0.35">
      <c r="B19" s="1125" t="s">
        <v>4</v>
      </c>
      <c r="C19" s="934">
        <f t="shared" si="0"/>
        <v>163</v>
      </c>
      <c r="D19" s="932">
        <v>37</v>
      </c>
      <c r="E19" s="1127">
        <v>22.699386503067483</v>
      </c>
      <c r="F19" s="932">
        <v>126</v>
      </c>
      <c r="G19" s="1127">
        <v>77.300613496932513</v>
      </c>
      <c r="H19" s="932">
        <v>0</v>
      </c>
      <c r="I19" s="1127">
        <f t="shared" si="1"/>
        <v>0</v>
      </c>
    </row>
    <row r="20" spans="2:9" x14ac:dyDescent="0.35">
      <c r="B20" s="1125" t="s">
        <v>40</v>
      </c>
      <c r="C20" s="934">
        <f t="shared" si="0"/>
        <v>2753</v>
      </c>
      <c r="D20" s="932">
        <v>8</v>
      </c>
      <c r="E20" s="1127">
        <v>0.2905920813657828</v>
      </c>
      <c r="F20" s="932">
        <v>1490</v>
      </c>
      <c r="G20" s="1127">
        <v>54.122775154377045</v>
      </c>
      <c r="H20" s="932">
        <v>1255</v>
      </c>
      <c r="I20" s="1127">
        <f t="shared" si="1"/>
        <v>45.586632764257175</v>
      </c>
    </row>
    <row r="21" spans="2:9" x14ac:dyDescent="0.35">
      <c r="B21" s="1125" t="s">
        <v>41</v>
      </c>
      <c r="C21" s="934">
        <f t="shared" si="0"/>
        <v>39617</v>
      </c>
      <c r="D21" s="932">
        <v>28</v>
      </c>
      <c r="E21" s="1127">
        <v>7.0676729686750636E-2</v>
      </c>
      <c r="F21" s="932">
        <v>3664</v>
      </c>
      <c r="G21" s="1127">
        <v>9.2485549132947966</v>
      </c>
      <c r="H21" s="932">
        <v>35925</v>
      </c>
      <c r="I21" s="1127">
        <f t="shared" si="1"/>
        <v>90.680768357018451</v>
      </c>
    </row>
    <row r="22" spans="2:9" x14ac:dyDescent="0.35">
      <c r="B22" s="1125" t="s">
        <v>3</v>
      </c>
      <c r="C22" s="934">
        <f t="shared" si="0"/>
        <v>8320</v>
      </c>
      <c r="D22" s="932">
        <v>1315</v>
      </c>
      <c r="E22" s="1127">
        <v>15.805288461538462</v>
      </c>
      <c r="F22" s="932">
        <v>1329</v>
      </c>
      <c r="G22" s="1127">
        <v>15.973557692307692</v>
      </c>
      <c r="H22" s="932">
        <v>5676</v>
      </c>
      <c r="I22" s="1127">
        <f t="shared" si="1"/>
        <v>68.221153846153854</v>
      </c>
    </row>
    <row r="23" spans="2:9" x14ac:dyDescent="0.35">
      <c r="B23" s="1125" t="s">
        <v>2</v>
      </c>
      <c r="C23" s="934">
        <f t="shared" si="0"/>
        <v>5722</v>
      </c>
      <c r="D23" s="932">
        <v>16</v>
      </c>
      <c r="E23" s="1127">
        <v>0.27962250961202373</v>
      </c>
      <c r="F23" s="932">
        <v>1243</v>
      </c>
      <c r="G23" s="1127">
        <v>21.723173715484094</v>
      </c>
      <c r="H23" s="932">
        <v>4463</v>
      </c>
      <c r="I23" s="1127">
        <f t="shared" si="1"/>
        <v>77.99720377490388</v>
      </c>
    </row>
    <row r="24" spans="2:9" x14ac:dyDescent="0.35">
      <c r="B24" s="1125" t="s">
        <v>35</v>
      </c>
      <c r="C24" s="934">
        <f t="shared" si="0"/>
        <v>591</v>
      </c>
      <c r="D24" s="932">
        <v>36</v>
      </c>
      <c r="E24" s="1127">
        <v>6.091370558375635</v>
      </c>
      <c r="F24" s="932">
        <v>16</v>
      </c>
      <c r="G24" s="1127">
        <v>2.7072758037225042</v>
      </c>
      <c r="H24" s="932">
        <v>539</v>
      </c>
      <c r="I24" s="1127">
        <f t="shared" si="1"/>
        <v>91.20135363790186</v>
      </c>
    </row>
    <row r="25" spans="2:9" x14ac:dyDescent="0.35">
      <c r="B25" s="1125" t="s">
        <v>42</v>
      </c>
      <c r="C25" s="934">
        <f t="shared" si="0"/>
        <v>12019</v>
      </c>
      <c r="D25" s="932">
        <v>417</v>
      </c>
      <c r="E25" s="1127">
        <v>3.4695066145269986</v>
      </c>
      <c r="F25" s="932">
        <v>331</v>
      </c>
      <c r="G25" s="1127">
        <v>2.7539728762792244</v>
      </c>
      <c r="H25" s="932">
        <v>11271</v>
      </c>
      <c r="I25" s="1127">
        <f t="shared" si="1"/>
        <v>93.776520509193773</v>
      </c>
    </row>
    <row r="26" spans="2:9" x14ac:dyDescent="0.35">
      <c r="B26" s="1125" t="s">
        <v>43</v>
      </c>
      <c r="C26" s="934">
        <f t="shared" si="0"/>
        <v>7772</v>
      </c>
      <c r="D26" s="932">
        <v>5</v>
      </c>
      <c r="E26" s="1127">
        <v>6.4333504889346374E-2</v>
      </c>
      <c r="F26" s="932">
        <v>424</v>
      </c>
      <c r="G26" s="1127">
        <v>5.4554812146165723</v>
      </c>
      <c r="H26" s="932">
        <v>7343</v>
      </c>
      <c r="I26" s="1127">
        <f t="shared" si="1"/>
        <v>94.480185280494084</v>
      </c>
    </row>
    <row r="27" spans="2:9" x14ac:dyDescent="0.35">
      <c r="B27" s="1125" t="s">
        <v>44</v>
      </c>
      <c r="C27" s="934">
        <f t="shared" si="0"/>
        <v>544</v>
      </c>
      <c r="D27" s="932">
        <v>100</v>
      </c>
      <c r="E27" s="1127">
        <v>18.382352941176471</v>
      </c>
      <c r="F27" s="932">
        <v>37</v>
      </c>
      <c r="G27" s="1127">
        <v>6.8014705882352935</v>
      </c>
      <c r="H27" s="932">
        <v>407</v>
      </c>
      <c r="I27" s="1127">
        <f t="shared" si="1"/>
        <v>74.816176470588232</v>
      </c>
    </row>
    <row r="28" spans="2:9" x14ac:dyDescent="0.35">
      <c r="B28" s="1125" t="s">
        <v>45</v>
      </c>
      <c r="C28" s="934">
        <f t="shared" si="0"/>
        <v>13121</v>
      </c>
      <c r="D28" s="932">
        <v>1179</v>
      </c>
      <c r="E28" s="1127">
        <v>8.9855956100906944</v>
      </c>
      <c r="F28" s="932">
        <v>3146</v>
      </c>
      <c r="G28" s="1127">
        <v>23.976831034219952</v>
      </c>
      <c r="H28" s="932">
        <v>8796</v>
      </c>
      <c r="I28" s="1127">
        <f t="shared" si="1"/>
        <v>67.037573355689346</v>
      </c>
    </row>
    <row r="29" spans="2:9" x14ac:dyDescent="0.35">
      <c r="B29" s="1125" t="s">
        <v>46</v>
      </c>
      <c r="C29" s="934">
        <f t="shared" si="0"/>
        <v>1071</v>
      </c>
      <c r="D29" s="932">
        <v>140</v>
      </c>
      <c r="E29" s="1127">
        <v>13.071895424836603</v>
      </c>
      <c r="F29" s="932">
        <v>720</v>
      </c>
      <c r="G29" s="1127">
        <v>67.226890756302524</v>
      </c>
      <c r="H29" s="932">
        <v>211</v>
      </c>
      <c r="I29" s="1127">
        <f t="shared" si="1"/>
        <v>19.701213818860879</v>
      </c>
    </row>
    <row r="30" spans="2:9" x14ac:dyDescent="0.35">
      <c r="B30" s="1125" t="s">
        <v>1</v>
      </c>
      <c r="C30" s="1128">
        <f t="shared" si="0"/>
        <v>356</v>
      </c>
      <c r="D30" s="954">
        <v>0</v>
      </c>
      <c r="E30" s="1129">
        <v>0</v>
      </c>
      <c r="F30" s="954">
        <v>174</v>
      </c>
      <c r="G30" s="1129">
        <v>48.876404494382022</v>
      </c>
      <c r="H30" s="954">
        <v>182</v>
      </c>
      <c r="I30" s="1129">
        <f t="shared" si="1"/>
        <v>51.123595505617978</v>
      </c>
    </row>
    <row r="31" spans="2:9" x14ac:dyDescent="0.35">
      <c r="B31" s="1309" t="s">
        <v>0</v>
      </c>
      <c r="C31" s="1310">
        <f>SUM(C13:C30)</f>
        <v>115229</v>
      </c>
      <c r="D31" s="1285">
        <f>SUM(D13:D30)</f>
        <v>3387</v>
      </c>
      <c r="E31" s="1311">
        <f t="shared" ref="E31" si="2">D31/C31*100</f>
        <v>2.9393642225481433</v>
      </c>
      <c r="F31" s="1285">
        <f>SUM(F13:F30)</f>
        <v>14901</v>
      </c>
      <c r="G31" s="1311">
        <f t="shared" ref="G31" si="3">F31/C31*100</f>
        <v>12.931640472450512</v>
      </c>
      <c r="H31" s="1285">
        <f>SUM(H13:H30)</f>
        <v>96941</v>
      </c>
      <c r="I31" s="1311">
        <f t="shared" si="1"/>
        <v>84.128995305001339</v>
      </c>
    </row>
    <row r="32" spans="2:9" x14ac:dyDescent="0.35">
      <c r="B32" s="1130"/>
      <c r="C32" s="1130"/>
      <c r="D32" s="1130"/>
      <c r="E32" s="1130"/>
      <c r="F32" s="1130"/>
      <c r="G32" s="1130"/>
      <c r="H32" s="1130"/>
      <c r="I32" s="1130"/>
    </row>
    <row r="33" spans="2:9" x14ac:dyDescent="0.35">
      <c r="B33" s="1131" t="s">
        <v>281</v>
      </c>
      <c r="C33" s="1130"/>
      <c r="D33" s="1130"/>
      <c r="E33" s="1130"/>
      <c r="F33" s="1130"/>
      <c r="G33" s="1130"/>
      <c r="H33" s="1130"/>
      <c r="I33" s="1130"/>
    </row>
    <row r="34" spans="2:9" x14ac:dyDescent="0.35">
      <c r="B34" s="1131"/>
      <c r="C34" s="1130"/>
      <c r="D34" s="1130"/>
      <c r="E34" s="1130"/>
      <c r="F34" s="1130"/>
      <c r="G34" s="1130"/>
      <c r="H34" s="1130"/>
      <c r="I34" s="1130"/>
    </row>
    <row r="35" spans="2:9" x14ac:dyDescent="0.35">
      <c r="B35" s="1725"/>
      <c r="C35" s="1725"/>
      <c r="D35" s="1725"/>
      <c r="E35" s="1725"/>
      <c r="F35" s="1725"/>
      <c r="G35" s="1725"/>
      <c r="H35" s="1725"/>
      <c r="I35" s="1725"/>
    </row>
    <row r="36" spans="2:9" x14ac:dyDescent="0.35">
      <c r="B36" s="1131"/>
      <c r="C36" s="1130"/>
      <c r="D36" s="1130"/>
      <c r="E36" s="1130"/>
      <c r="F36" s="1130"/>
      <c r="G36" s="1130"/>
      <c r="H36" s="1130"/>
      <c r="I36" s="1130"/>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3"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O34"/>
  <sheetViews>
    <sheetView zoomScaleNormal="100" workbookViewId="0"/>
  </sheetViews>
  <sheetFormatPr baseColWidth="10" defaultColWidth="11.453125" defaultRowHeight="14.5" x14ac:dyDescent="0.35"/>
  <cols>
    <col min="1" max="1" width="3.26953125" style="1123" customWidth="1"/>
    <col min="2" max="2" width="28.453125" style="1123" customWidth="1"/>
    <col min="3" max="3" width="1.1796875" style="1123" customWidth="1"/>
    <col min="4" max="4" width="12.26953125" style="1123" bestFit="1" customWidth="1"/>
    <col min="5" max="5" width="15.1796875" style="1123" customWidth="1"/>
    <col min="6" max="6" width="13.54296875" style="1123" customWidth="1"/>
    <col min="7" max="7" width="1.1796875" style="1123" customWidth="1"/>
    <col min="8" max="8" width="12.453125" style="1123" customWidth="1"/>
    <col min="9" max="9" width="14.81640625" style="1123" customWidth="1"/>
    <col min="10" max="10" width="1.1796875" style="1123" customWidth="1"/>
    <col min="11" max="11" width="12.453125" style="1123" customWidth="1"/>
    <col min="12" max="12" width="14.7265625" style="1123" customWidth="1"/>
    <col min="13" max="16384" width="11.453125" style="1123"/>
  </cols>
  <sheetData>
    <row r="1" spans="1:15" s="1116" customFormat="1" x14ac:dyDescent="0.35">
      <c r="A1" s="1116" t="s">
        <v>96</v>
      </c>
      <c r="B1" s="1116" t="s">
        <v>56</v>
      </c>
      <c r="N1" s="1116" t="s">
        <v>81</v>
      </c>
    </row>
    <row r="2" spans="1:15" s="1116" customFormat="1" x14ac:dyDescent="0.35"/>
    <row r="3" spans="1:15" s="1116" customFormat="1" x14ac:dyDescent="0.35"/>
    <row r="4" spans="1:15" s="1116" customFormat="1" x14ac:dyDescent="0.35"/>
    <row r="5" spans="1:15" s="1116" customFormat="1" ht="16.5" customHeight="1" x14ac:dyDescent="0.35"/>
    <row r="6" spans="1:15" s="1120" customFormat="1" ht="38.25" customHeight="1" x14ac:dyDescent="0.25">
      <c r="A6" s="1117"/>
      <c r="B6" s="1726" t="s">
        <v>460</v>
      </c>
      <c r="C6" s="1726"/>
      <c r="D6" s="1726"/>
      <c r="E6" s="1726"/>
      <c r="F6" s="1726"/>
      <c r="G6" s="1726"/>
      <c r="H6" s="1726"/>
      <c r="I6" s="1726"/>
      <c r="J6" s="1726"/>
      <c r="K6" s="1726"/>
      <c r="L6" s="1726"/>
      <c r="M6" s="1119"/>
      <c r="N6" s="1119"/>
      <c r="O6" s="1119"/>
    </row>
    <row r="7" spans="1:15" s="1120" customFormat="1" ht="15.75" customHeight="1" x14ac:dyDescent="0.25">
      <c r="A7" s="1117"/>
      <c r="B7" s="1727" t="str">
        <f>porsaad!$B$6</f>
        <v>Situación a 28 de febrero de 2026</v>
      </c>
      <c r="C7" s="1727"/>
      <c r="D7" s="1727"/>
      <c r="E7" s="1727"/>
      <c r="F7" s="1727"/>
      <c r="G7" s="1727"/>
      <c r="H7" s="1727"/>
      <c r="I7" s="1727"/>
      <c r="J7" s="1727"/>
      <c r="K7" s="1727"/>
      <c r="L7" s="1727"/>
      <c r="M7" s="1122"/>
      <c r="N7" s="1122"/>
      <c r="O7" s="1122"/>
    </row>
    <row r="8" spans="1:15" ht="8.25" customHeight="1" x14ac:dyDescent="0.35"/>
    <row r="9" spans="1:15" ht="15" customHeight="1" x14ac:dyDescent="0.35">
      <c r="B9" s="1745" t="s">
        <v>12</v>
      </c>
      <c r="D9" s="1742" t="s">
        <v>29</v>
      </c>
      <c r="E9" s="1751" t="s">
        <v>210</v>
      </c>
      <c r="F9" s="1747"/>
      <c r="G9" s="1139"/>
      <c r="H9" s="1728" t="s">
        <v>283</v>
      </c>
      <c r="I9" s="1747"/>
      <c r="J9" s="1139"/>
      <c r="K9" s="1728" t="s">
        <v>282</v>
      </c>
      <c r="L9" s="1747"/>
    </row>
    <row r="10" spans="1:15" ht="15.75" customHeight="1" x14ac:dyDescent="0.35">
      <c r="B10" s="1746"/>
      <c r="D10" s="1743"/>
      <c r="E10" s="1752"/>
      <c r="F10" s="1748"/>
      <c r="G10" s="1139"/>
      <c r="H10" s="1729"/>
      <c r="I10" s="1748"/>
      <c r="J10" s="1139"/>
      <c r="K10" s="1729"/>
      <c r="L10" s="1748"/>
    </row>
    <row r="11" spans="1:15" x14ac:dyDescent="0.35">
      <c r="B11" s="1746"/>
      <c r="D11" s="1743"/>
      <c r="E11" s="1752"/>
      <c r="F11" s="1748"/>
      <c r="G11" s="1139"/>
      <c r="H11" s="1729"/>
      <c r="I11" s="1748"/>
      <c r="J11" s="1139"/>
      <c r="K11" s="1729"/>
      <c r="L11" s="1748"/>
    </row>
    <row r="12" spans="1:15" ht="33" customHeight="1" x14ac:dyDescent="0.35">
      <c r="B12" s="1746"/>
      <c r="D12" s="1744"/>
      <c r="E12" s="1752"/>
      <c r="F12" s="1748"/>
      <c r="G12" s="1139"/>
      <c r="H12" s="1749"/>
      <c r="I12" s="1750"/>
      <c r="J12" s="1139"/>
      <c r="K12" s="1749"/>
      <c r="L12" s="1750"/>
    </row>
    <row r="13" spans="1:15" ht="29" x14ac:dyDescent="0.35">
      <c r="B13" s="1729"/>
      <c r="D13" s="1143" t="s">
        <v>9</v>
      </c>
      <c r="E13" s="1145" t="s">
        <v>9</v>
      </c>
      <c r="F13" s="1144" t="s">
        <v>186</v>
      </c>
      <c r="G13" s="1139"/>
      <c r="H13" s="1132" t="s">
        <v>9</v>
      </c>
      <c r="I13" s="1144" t="s">
        <v>284</v>
      </c>
      <c r="J13" s="1139"/>
      <c r="K13" s="1132" t="s">
        <v>9</v>
      </c>
      <c r="L13" s="1144" t="s">
        <v>186</v>
      </c>
    </row>
    <row r="14" spans="1:15" ht="12.75" customHeight="1" x14ac:dyDescent="0.35">
      <c r="B14" s="1140" t="s">
        <v>8</v>
      </c>
      <c r="D14" s="929">
        <f>'21solsaad'!D10</f>
        <v>463883</v>
      </c>
      <c r="E14" s="929">
        <f>'10pendResol'!H13</f>
        <v>17256</v>
      </c>
      <c r="F14" s="1044">
        <f>E14/$D14*100</f>
        <v>3.7199035101523448</v>
      </c>
      <c r="G14" s="930"/>
      <c r="H14" s="929">
        <f>'10pendPrest'!H13</f>
        <v>16833</v>
      </c>
      <c r="I14" s="1044">
        <f t="shared" ref="I14:I32" si="0">H14/$K14*100</f>
        <v>49.37956525565432</v>
      </c>
      <c r="J14" s="930"/>
      <c r="K14" s="929">
        <f t="shared" ref="K14:K31" si="1">E14+H14</f>
        <v>34089</v>
      </c>
      <c r="L14" s="1044">
        <f t="shared" ref="L14:L32" si="2">K14/D14*100</f>
        <v>7.3486202339814133</v>
      </c>
    </row>
    <row r="15" spans="1:15" x14ac:dyDescent="0.35">
      <c r="B15" s="1141" t="s">
        <v>7</v>
      </c>
      <c r="D15" s="934">
        <f>'21solsaad'!D11</f>
        <v>61626</v>
      </c>
      <c r="E15" s="934">
        <f>'10pendResol'!H14</f>
        <v>263</v>
      </c>
      <c r="F15" s="1045">
        <f t="shared" ref="F15:F31" si="3">E15/$D15*100</f>
        <v>0.42676792263005875</v>
      </c>
      <c r="G15" s="930"/>
      <c r="H15" s="934">
        <f>'10pendPrest'!H14</f>
        <v>11</v>
      </c>
      <c r="I15" s="1045">
        <f t="shared" si="0"/>
        <v>4.0145985401459852</v>
      </c>
      <c r="J15" s="930"/>
      <c r="K15" s="934">
        <f t="shared" si="1"/>
        <v>274</v>
      </c>
      <c r="L15" s="1045">
        <f t="shared" si="2"/>
        <v>0.44461753156135397</v>
      </c>
    </row>
    <row r="16" spans="1:15" x14ac:dyDescent="0.35">
      <c r="B16" s="1141" t="s">
        <v>37</v>
      </c>
      <c r="D16" s="934">
        <f>'21solsaad'!D12</f>
        <v>49598</v>
      </c>
      <c r="E16" s="934">
        <f>'10pendResol'!H15</f>
        <v>5937</v>
      </c>
      <c r="F16" s="1045">
        <f t="shared" si="3"/>
        <v>11.97024073551353</v>
      </c>
      <c r="G16" s="930"/>
      <c r="H16" s="934">
        <f>'10pendPrest'!H15</f>
        <v>301</v>
      </c>
      <c r="I16" s="1045">
        <f t="shared" si="0"/>
        <v>4.8252645078550813</v>
      </c>
      <c r="J16" s="930"/>
      <c r="K16" s="934">
        <f t="shared" si="1"/>
        <v>6238</v>
      </c>
      <c r="L16" s="1045">
        <f t="shared" si="2"/>
        <v>12.577120045163111</v>
      </c>
    </row>
    <row r="17" spans="2:12" x14ac:dyDescent="0.35">
      <c r="B17" s="1141" t="s">
        <v>38</v>
      </c>
      <c r="D17" s="934">
        <f>'21solsaad'!D13</f>
        <v>50699</v>
      </c>
      <c r="E17" s="934">
        <f>'10pendResol'!H16</f>
        <v>1426</v>
      </c>
      <c r="F17" s="1045">
        <f t="shared" si="3"/>
        <v>2.8126787510601785</v>
      </c>
      <c r="G17" s="930"/>
      <c r="H17" s="934">
        <f>'10pendPrest'!H16</f>
        <v>2501</v>
      </c>
      <c r="I17" s="1045">
        <f t="shared" si="0"/>
        <v>63.687293099057804</v>
      </c>
      <c r="J17" s="930"/>
      <c r="K17" s="934">
        <f t="shared" si="1"/>
        <v>3927</v>
      </c>
      <c r="L17" s="1045">
        <f t="shared" si="2"/>
        <v>7.7457149056194403</v>
      </c>
    </row>
    <row r="18" spans="2:12" x14ac:dyDescent="0.35">
      <c r="B18" s="1141" t="s">
        <v>6</v>
      </c>
      <c r="D18" s="934">
        <f>'21solsaad'!D14</f>
        <v>82362</v>
      </c>
      <c r="E18" s="934">
        <f>'10pendResol'!H17</f>
        <v>1404</v>
      </c>
      <c r="F18" s="1045">
        <f>E18/$D18*100</f>
        <v>1.7046696291979313</v>
      </c>
      <c r="G18" s="930"/>
      <c r="H18" s="934">
        <f>'10pendPrest'!H17</f>
        <v>1166</v>
      </c>
      <c r="I18" s="1045">
        <f t="shared" si="0"/>
        <v>45.369649805447473</v>
      </c>
      <c r="J18" s="930"/>
      <c r="K18" s="934">
        <f t="shared" si="1"/>
        <v>2570</v>
      </c>
      <c r="L18" s="1045">
        <f t="shared" si="2"/>
        <v>3.1203710448993465</v>
      </c>
    </row>
    <row r="19" spans="2:12" x14ac:dyDescent="0.35">
      <c r="B19" s="1141" t="s">
        <v>5</v>
      </c>
      <c r="D19" s="934">
        <f>'21solsaad'!D15</f>
        <v>22868</v>
      </c>
      <c r="E19" s="934">
        <f>'10pendResol'!H18</f>
        <v>83</v>
      </c>
      <c r="F19" s="1045">
        <f t="shared" si="3"/>
        <v>0.36295259751617981</v>
      </c>
      <c r="G19" s="930"/>
      <c r="H19" s="934">
        <f>'10pendPrest'!H18</f>
        <v>61</v>
      </c>
      <c r="I19" s="1045">
        <f t="shared" si="0"/>
        <v>42.361111111111107</v>
      </c>
      <c r="J19" s="930"/>
      <c r="K19" s="934">
        <f t="shared" si="1"/>
        <v>144</v>
      </c>
      <c r="L19" s="1045">
        <f t="shared" si="2"/>
        <v>0.62970089207626379</v>
      </c>
    </row>
    <row r="20" spans="2:12" x14ac:dyDescent="0.35">
      <c r="B20" s="1141" t="s">
        <v>4</v>
      </c>
      <c r="D20" s="934">
        <f>'21solsaad'!D16</f>
        <v>160600</v>
      </c>
      <c r="E20" s="934">
        <f>'10pendResol'!H19</f>
        <v>10</v>
      </c>
      <c r="F20" s="1045">
        <f t="shared" si="3"/>
        <v>6.2266500622665004E-3</v>
      </c>
      <c r="G20" s="930"/>
      <c r="H20" s="934">
        <f>'10pendPrest'!H19</f>
        <v>0</v>
      </c>
      <c r="I20" s="1045">
        <f t="shared" si="0"/>
        <v>0</v>
      </c>
      <c r="J20" s="930"/>
      <c r="K20" s="934">
        <f t="shared" si="1"/>
        <v>10</v>
      </c>
      <c r="L20" s="1045">
        <f t="shared" si="2"/>
        <v>6.2266500622665004E-3</v>
      </c>
    </row>
    <row r="21" spans="2:12" x14ac:dyDescent="0.35">
      <c r="B21" s="1141" t="s">
        <v>40</v>
      </c>
      <c r="D21" s="934">
        <f>'21solsaad'!D17</f>
        <v>103777</v>
      </c>
      <c r="E21" s="934">
        <f>'10pendResol'!H20</f>
        <v>301</v>
      </c>
      <c r="F21" s="1045">
        <f t="shared" si="3"/>
        <v>0.2900450003372616</v>
      </c>
      <c r="G21" s="930"/>
      <c r="H21" s="934">
        <f>'10pendPrest'!H20</f>
        <v>1255</v>
      </c>
      <c r="I21" s="1045">
        <f t="shared" si="0"/>
        <v>80.655526992287918</v>
      </c>
      <c r="J21" s="930"/>
      <c r="K21" s="934">
        <f t="shared" si="1"/>
        <v>1556</v>
      </c>
      <c r="L21" s="1045">
        <f t="shared" si="2"/>
        <v>1.4993688389527546</v>
      </c>
    </row>
    <row r="22" spans="2:12" x14ac:dyDescent="0.35">
      <c r="B22" s="1141" t="s">
        <v>41</v>
      </c>
      <c r="D22" s="934">
        <f>'21solsaad'!D18</f>
        <v>420846</v>
      </c>
      <c r="E22" s="934">
        <f>'10pendResol'!H21</f>
        <v>12513</v>
      </c>
      <c r="F22" s="1045">
        <f t="shared" si="3"/>
        <v>2.9732966453286949</v>
      </c>
      <c r="G22" s="930"/>
      <c r="H22" s="934">
        <f>'10pendPrest'!H21</f>
        <v>35925</v>
      </c>
      <c r="I22" s="1045">
        <f t="shared" si="0"/>
        <v>74.166976340889377</v>
      </c>
      <c r="J22" s="930"/>
      <c r="K22" s="934">
        <f t="shared" si="1"/>
        <v>48438</v>
      </c>
      <c r="L22" s="1045">
        <f t="shared" si="2"/>
        <v>11.509673372207411</v>
      </c>
    </row>
    <row r="23" spans="2:12" x14ac:dyDescent="0.35">
      <c r="B23" s="1141" t="s">
        <v>3</v>
      </c>
      <c r="D23" s="934">
        <f>'21solsaad'!D19</f>
        <v>239044</v>
      </c>
      <c r="E23" s="934">
        <f>'10pendResol'!H22</f>
        <v>9596</v>
      </c>
      <c r="F23" s="1045">
        <f t="shared" si="3"/>
        <v>4.0143237228292703</v>
      </c>
      <c r="G23" s="930"/>
      <c r="H23" s="934">
        <f>'10pendPrest'!H22</f>
        <v>5676</v>
      </c>
      <c r="I23" s="1045">
        <f t="shared" si="0"/>
        <v>37.16605552645364</v>
      </c>
      <c r="J23" s="930"/>
      <c r="K23" s="934">
        <f t="shared" si="1"/>
        <v>15272</v>
      </c>
      <c r="L23" s="1045">
        <f t="shared" si="2"/>
        <v>6.3887819815598794</v>
      </c>
    </row>
    <row r="24" spans="2:12" x14ac:dyDescent="0.35">
      <c r="B24" s="1141" t="s">
        <v>2</v>
      </c>
      <c r="D24" s="934">
        <f>'21solsaad'!D20</f>
        <v>61714</v>
      </c>
      <c r="E24" s="934">
        <f>'10pendResol'!H23</f>
        <v>888</v>
      </c>
      <c r="F24" s="1045">
        <f t="shared" si="3"/>
        <v>1.4388955504423631</v>
      </c>
      <c r="G24" s="930"/>
      <c r="H24" s="934">
        <f>'10pendPrest'!H23</f>
        <v>4463</v>
      </c>
      <c r="I24" s="1045">
        <f t="shared" si="0"/>
        <v>83.404971033451687</v>
      </c>
      <c r="J24" s="930"/>
      <c r="K24" s="934">
        <f t="shared" si="1"/>
        <v>5351</v>
      </c>
      <c r="L24" s="1045">
        <f t="shared" si="2"/>
        <v>8.670641993712934</v>
      </c>
    </row>
    <row r="25" spans="2:12" x14ac:dyDescent="0.35">
      <c r="B25" s="1141" t="s">
        <v>35</v>
      </c>
      <c r="D25" s="934">
        <f>'21solsaad'!D21</f>
        <v>98981</v>
      </c>
      <c r="E25" s="934">
        <f>'10pendResol'!H24</f>
        <v>162</v>
      </c>
      <c r="F25" s="1045">
        <f t="shared" si="3"/>
        <v>0.16366777462341256</v>
      </c>
      <c r="G25" s="930"/>
      <c r="H25" s="934">
        <f>'10pendPrest'!H24</f>
        <v>539</v>
      </c>
      <c r="I25" s="1045">
        <f t="shared" si="0"/>
        <v>76.890156918687595</v>
      </c>
      <c r="J25" s="930"/>
      <c r="K25" s="934">
        <f t="shared" si="1"/>
        <v>701</v>
      </c>
      <c r="L25" s="1045">
        <f t="shared" si="2"/>
        <v>0.7082167284630384</v>
      </c>
    </row>
    <row r="26" spans="2:12" x14ac:dyDescent="0.35">
      <c r="B26" s="1141" t="s">
        <v>42</v>
      </c>
      <c r="D26" s="934">
        <f>'21solsaad'!D22</f>
        <v>278856</v>
      </c>
      <c r="E26" s="934">
        <f>'10pendResol'!H25</f>
        <v>106</v>
      </c>
      <c r="F26" s="1045">
        <f t="shared" si="3"/>
        <v>3.8012450870700293E-2</v>
      </c>
      <c r="G26" s="930"/>
      <c r="H26" s="934">
        <f>'10pendPrest'!H25</f>
        <v>11271</v>
      </c>
      <c r="I26" s="1045">
        <f t="shared" si="0"/>
        <v>99.068295684275284</v>
      </c>
      <c r="J26" s="930"/>
      <c r="K26" s="934">
        <f t="shared" si="1"/>
        <v>11377</v>
      </c>
      <c r="L26" s="1045">
        <f t="shared" si="2"/>
        <v>4.0798835241128035</v>
      </c>
    </row>
    <row r="27" spans="2:12" x14ac:dyDescent="0.35">
      <c r="B27" s="1141" t="s">
        <v>43</v>
      </c>
      <c r="D27" s="934">
        <f>'21solsaad'!D23</f>
        <v>74124</v>
      </c>
      <c r="E27" s="934">
        <f>'10pendResol'!H26</f>
        <v>3783</v>
      </c>
      <c r="F27" s="1045">
        <f t="shared" si="3"/>
        <v>5.1036101667476119</v>
      </c>
      <c r="G27" s="930"/>
      <c r="H27" s="934">
        <f>'10pendPrest'!H26</f>
        <v>7343</v>
      </c>
      <c r="I27" s="1045">
        <f t="shared" si="0"/>
        <v>65.998561927017789</v>
      </c>
      <c r="J27" s="930"/>
      <c r="K27" s="934">
        <f t="shared" si="1"/>
        <v>11126</v>
      </c>
      <c r="L27" s="1045">
        <f t="shared" si="2"/>
        <v>15.009983271275159</v>
      </c>
    </row>
    <row r="28" spans="2:12" x14ac:dyDescent="0.35">
      <c r="B28" s="1141" t="s">
        <v>44</v>
      </c>
      <c r="D28" s="934">
        <f>'21solsaad'!D24</f>
        <v>23909</v>
      </c>
      <c r="E28" s="934">
        <f>'10pendResol'!H27</f>
        <v>79</v>
      </c>
      <c r="F28" s="1045">
        <f t="shared" si="3"/>
        <v>0.33041950729850683</v>
      </c>
      <c r="G28" s="930"/>
      <c r="H28" s="934">
        <f>'10pendPrest'!H27</f>
        <v>407</v>
      </c>
      <c r="I28" s="1045">
        <f t="shared" si="0"/>
        <v>83.744855967078195</v>
      </c>
      <c r="J28" s="930"/>
      <c r="K28" s="934">
        <f t="shared" si="1"/>
        <v>486</v>
      </c>
      <c r="L28" s="1045">
        <f t="shared" si="2"/>
        <v>2.0327073486971434</v>
      </c>
    </row>
    <row r="29" spans="2:12" x14ac:dyDescent="0.35">
      <c r="B29" s="1141" t="s">
        <v>45</v>
      </c>
      <c r="D29" s="934">
        <f>'21solsaad'!D25</f>
        <v>120741</v>
      </c>
      <c r="E29" s="934">
        <f>'10pendResol'!H28</f>
        <v>140</v>
      </c>
      <c r="F29" s="1045">
        <f t="shared" si="3"/>
        <v>0.11595067127156476</v>
      </c>
      <c r="G29" s="930"/>
      <c r="H29" s="934">
        <f>'10pendPrest'!H28</f>
        <v>8796</v>
      </c>
      <c r="I29" s="1045">
        <f t="shared" si="0"/>
        <v>98.433303491495067</v>
      </c>
      <c r="J29" s="930"/>
      <c r="K29" s="934">
        <f t="shared" si="1"/>
        <v>8936</v>
      </c>
      <c r="L29" s="1045">
        <f t="shared" si="2"/>
        <v>7.4009657034478762</v>
      </c>
    </row>
    <row r="30" spans="2:12" x14ac:dyDescent="0.35">
      <c r="B30" s="1141" t="s">
        <v>46</v>
      </c>
      <c r="D30" s="934">
        <f>'21solsaad'!D26</f>
        <v>15061</v>
      </c>
      <c r="E30" s="934">
        <f>'10pendResol'!H29</f>
        <v>3</v>
      </c>
      <c r="F30" s="1045">
        <f t="shared" si="3"/>
        <v>1.9918996082597437E-2</v>
      </c>
      <c r="G30" s="930"/>
      <c r="H30" s="934">
        <f>'10pendPrest'!H29</f>
        <v>211</v>
      </c>
      <c r="I30" s="1045">
        <f t="shared" si="0"/>
        <v>98.598130841121502</v>
      </c>
      <c r="J30" s="930"/>
      <c r="K30" s="934">
        <f t="shared" si="1"/>
        <v>214</v>
      </c>
      <c r="L30" s="1045">
        <f t="shared" si="2"/>
        <v>1.4208883872252838</v>
      </c>
    </row>
    <row r="31" spans="2:12" x14ac:dyDescent="0.35">
      <c r="B31" s="1142" t="s">
        <v>1</v>
      </c>
      <c r="D31" s="1128">
        <f>'21solsaad'!D27</f>
        <v>5889</v>
      </c>
      <c r="E31" s="1128">
        <f>'10pendResol'!H30</f>
        <v>32</v>
      </c>
      <c r="F31" s="1046">
        <f t="shared" si="3"/>
        <v>0.54338597384955001</v>
      </c>
      <c r="G31" s="930"/>
      <c r="H31" s="1128">
        <f>'10pendPrest'!H30</f>
        <v>182</v>
      </c>
      <c r="I31" s="1046">
        <f t="shared" si="0"/>
        <v>85.046728971962608</v>
      </c>
      <c r="J31" s="930"/>
      <c r="K31" s="1128">
        <f t="shared" si="1"/>
        <v>214</v>
      </c>
      <c r="L31" s="1046">
        <f t="shared" si="2"/>
        <v>3.6338937001188656</v>
      </c>
    </row>
    <row r="32" spans="2:12" x14ac:dyDescent="0.35">
      <c r="B32" s="1309" t="s">
        <v>0</v>
      </c>
      <c r="D32" s="1310">
        <f>SUM(D14:D31)</f>
        <v>2334578</v>
      </c>
      <c r="E32" s="1310">
        <f>SUM(E14:E31)</f>
        <v>53982</v>
      </c>
      <c r="F32" s="1299">
        <f>E32/$D32*100</f>
        <v>2.3122808490442384</v>
      </c>
      <c r="G32" s="1277"/>
      <c r="H32" s="1310">
        <f>SUM(H14:H31)</f>
        <v>96941</v>
      </c>
      <c r="I32" s="1299">
        <f t="shared" si="0"/>
        <v>64.232091861412783</v>
      </c>
      <c r="J32" s="1277"/>
      <c r="K32" s="1310">
        <f>SUM(K14:K31)</f>
        <v>150923</v>
      </c>
      <c r="L32" s="1299">
        <f t="shared" si="2"/>
        <v>6.4646801263440326</v>
      </c>
    </row>
    <row r="34" spans="2:2" x14ac:dyDescent="0.35">
      <c r="B34" s="1131" t="s">
        <v>281</v>
      </c>
    </row>
  </sheetData>
  <mergeCells count="7">
    <mergeCell ref="B6:L6"/>
    <mergeCell ref="B7:L7"/>
    <mergeCell ref="D9:D12"/>
    <mergeCell ref="B9:B13"/>
    <mergeCell ref="K9:L12"/>
    <mergeCell ref="E9:F12"/>
    <mergeCell ref="H9:I12"/>
  </mergeCells>
  <printOptions horizontalCentered="1"/>
  <pageMargins left="0" right="0" top="0.43307086614173229" bottom="0.43307086614173229" header="0" footer="0"/>
  <pageSetup paperSize="9" scale="98"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5" x14ac:dyDescent="0.25"/>
  <cols>
    <col min="1" max="1" width="4.26953125" customWidth="1"/>
    <col min="2" max="2" width="7.26953125" customWidth="1"/>
    <col min="3" max="3" width="10.81640625" bestFit="1" customWidth="1"/>
    <col min="4" max="4" width="9.54296875" customWidth="1"/>
    <col min="5" max="5" width="10.81640625" bestFit="1" customWidth="1"/>
    <col min="6" max="6" width="11.7265625" customWidth="1"/>
    <col min="7" max="7" width="10.81640625" bestFit="1" customWidth="1"/>
    <col min="9" max="9" width="28.1796875" customWidth="1"/>
    <col min="10" max="10" width="7" customWidth="1"/>
    <col min="11" max="11" width="10.81640625" customWidth="1"/>
    <col min="12" max="12" width="7" customWidth="1"/>
  </cols>
  <sheetData>
    <row r="1" spans="1:17" s="96" customFormat="1" x14ac:dyDescent="0.25"/>
    <row r="2" spans="1:17" s="96" customFormat="1" x14ac:dyDescent="0.25"/>
    <row r="3" spans="1:17" s="96" customFormat="1" x14ac:dyDescent="0.25"/>
    <row r="4" spans="1:17" s="96" customFormat="1" x14ac:dyDescent="0.25"/>
    <row r="5" spans="1:17" s="96" customFormat="1" ht="16.5" customHeight="1" x14ac:dyDescent="0.25"/>
    <row r="6" spans="1:17" s="4" customFormat="1" ht="24.75" customHeight="1" x14ac:dyDescent="0.25">
      <c r="A6" s="97"/>
      <c r="B6" s="1560" t="s">
        <v>461</v>
      </c>
      <c r="C6" s="1560"/>
      <c r="D6" s="1560"/>
      <c r="E6" s="1560"/>
      <c r="F6" s="1560"/>
      <c r="G6" s="1560"/>
      <c r="H6" s="1560"/>
      <c r="I6" s="1560"/>
      <c r="J6" s="1560"/>
      <c r="K6" s="1560"/>
      <c r="L6" s="1560"/>
      <c r="M6" s="1560"/>
      <c r="N6" s="1560"/>
      <c r="O6" s="99"/>
    </row>
    <row r="7" spans="1:17" s="4" customFormat="1" ht="11.25" customHeight="1" x14ac:dyDescent="0.25">
      <c r="A7" s="97"/>
      <c r="B7" s="1560"/>
      <c r="C7" s="1560"/>
      <c r="D7" s="1560"/>
      <c r="E7" s="1560"/>
      <c r="F7" s="1560"/>
      <c r="G7" s="1560"/>
      <c r="H7" s="1560"/>
      <c r="I7" s="1560"/>
      <c r="J7" s="1560"/>
      <c r="K7" s="1560"/>
      <c r="L7" s="1560"/>
      <c r="M7" s="1560"/>
      <c r="N7" s="1560"/>
      <c r="O7" s="99"/>
    </row>
    <row r="8" spans="1:17" s="4" customFormat="1" ht="15.75" customHeight="1" x14ac:dyDescent="0.25">
      <c r="A8" s="97"/>
      <c r="B8" s="1699" t="s">
        <v>499</v>
      </c>
      <c r="C8" s="1699"/>
      <c r="D8" s="1699"/>
      <c r="E8" s="1699"/>
      <c r="F8" s="1699"/>
      <c r="G8" s="1699"/>
      <c r="H8" s="1699"/>
      <c r="I8" s="1699"/>
      <c r="J8" s="1699"/>
      <c r="K8" s="1699"/>
      <c r="L8" s="1699"/>
      <c r="M8" s="1699"/>
      <c r="N8" s="1699"/>
      <c r="O8" s="112"/>
      <c r="P8" s="112"/>
      <c r="Q8" s="112"/>
    </row>
    <row r="9" spans="1:17" s="96" customFormat="1" ht="6" customHeight="1" x14ac:dyDescent="0.25">
      <c r="A9" s="98"/>
      <c r="B9"/>
      <c r="C9"/>
      <c r="D9"/>
      <c r="E9"/>
      <c r="F9"/>
      <c r="G9"/>
      <c r="H9"/>
      <c r="I9"/>
      <c r="J9"/>
      <c r="K9"/>
      <c r="L9"/>
      <c r="M9"/>
      <c r="N9"/>
      <c r="O9"/>
      <c r="P9"/>
      <c r="Q9"/>
    </row>
    <row r="10" spans="1:17" s="100" customFormat="1" x14ac:dyDescent="0.25"/>
    <row r="11" spans="1:17" s="100" customFormat="1" x14ac:dyDescent="0.25">
      <c r="C11" s="1753" t="s">
        <v>0</v>
      </c>
      <c r="D11" s="1753"/>
      <c r="E11" s="1753"/>
      <c r="L11" s="100">
        <v>1</v>
      </c>
      <c r="M11" s="100">
        <v>3</v>
      </c>
      <c r="N11" s="100">
        <v>4</v>
      </c>
      <c r="O11" s="100">
        <v>5</v>
      </c>
      <c r="P11" s="100">
        <v>6</v>
      </c>
    </row>
    <row r="12" spans="1:17" s="100" customFormat="1" ht="14.5" x14ac:dyDescent="0.35">
      <c r="C12" s="100" t="s">
        <v>209</v>
      </c>
      <c r="D12" s="100" t="s">
        <v>97</v>
      </c>
      <c r="E12" s="100" t="s">
        <v>98</v>
      </c>
      <c r="F12" s="100" t="s">
        <v>99</v>
      </c>
      <c r="G12" s="100" t="s">
        <v>100</v>
      </c>
      <c r="I12" s="101"/>
      <c r="J12" s="101"/>
      <c r="K12" s="101" t="s">
        <v>101</v>
      </c>
      <c r="L12" s="100" t="s">
        <v>102</v>
      </c>
      <c r="M12" s="100" t="s">
        <v>103</v>
      </c>
      <c r="N12" s="100" t="s">
        <v>104</v>
      </c>
      <c r="O12" s="100" t="s">
        <v>105</v>
      </c>
      <c r="P12" s="100" t="s">
        <v>106</v>
      </c>
      <c r="Q12" s="100" t="s">
        <v>107</v>
      </c>
    </row>
    <row r="13" spans="1:17" s="100" customFormat="1" ht="14.5" x14ac:dyDescent="0.35">
      <c r="B13" s="100" t="s">
        <v>8</v>
      </c>
      <c r="C13" s="102">
        <v>356136</v>
      </c>
      <c r="D13" s="102">
        <v>338796</v>
      </c>
      <c r="E13" s="102">
        <v>17340</v>
      </c>
      <c r="F13" s="103">
        <v>0.95131073522474563</v>
      </c>
      <c r="G13" s="103">
        <v>4.8689264775254398E-2</v>
      </c>
      <c r="I13" s="101">
        <v>10</v>
      </c>
      <c r="J13" s="101">
        <v>1</v>
      </c>
      <c r="K13" s="101">
        <v>8</v>
      </c>
      <c r="L13" s="100" t="s">
        <v>4</v>
      </c>
      <c r="M13" s="102">
        <v>127280</v>
      </c>
      <c r="N13" s="102">
        <v>163</v>
      </c>
      <c r="O13" s="103">
        <f t="shared" ref="O13:P28" si="0">INDEX($B$13:$G$32,$K13,O$11)</f>
        <v>0.99872099683780202</v>
      </c>
      <c r="P13" s="103">
        <f t="shared" si="0"/>
        <v>1.2790031621980023E-3</v>
      </c>
      <c r="Q13" s="103">
        <f>$F$32</f>
        <v>0.93562507018285812</v>
      </c>
    </row>
    <row r="14" spans="1:17" s="100" customFormat="1" ht="14.5" x14ac:dyDescent="0.35">
      <c r="B14" s="100" t="s">
        <v>7</v>
      </c>
      <c r="C14" s="102">
        <v>49313</v>
      </c>
      <c r="D14" s="102">
        <v>49233</v>
      </c>
      <c r="E14" s="102">
        <v>80</v>
      </c>
      <c r="F14" s="103">
        <v>0.99837770973171369</v>
      </c>
      <c r="G14" s="103">
        <v>1.6222902682862532E-3</v>
      </c>
      <c r="I14" s="101">
        <v>2</v>
      </c>
      <c r="J14" s="101">
        <v>2</v>
      </c>
      <c r="K14" s="101">
        <v>2</v>
      </c>
      <c r="L14" s="100" t="s">
        <v>7</v>
      </c>
      <c r="M14" s="102">
        <v>49233</v>
      </c>
      <c r="N14" s="102">
        <v>80</v>
      </c>
      <c r="O14" s="103">
        <f t="shared" si="0"/>
        <v>0.99837770973171369</v>
      </c>
      <c r="P14" s="103">
        <f t="shared" si="0"/>
        <v>1.6222902682862532E-3</v>
      </c>
      <c r="Q14" s="103">
        <f t="shared" ref="Q14:Q32" si="1">$F$32</f>
        <v>0.93562507018285812</v>
      </c>
    </row>
    <row r="15" spans="1:17" s="100" customFormat="1" ht="14.5" x14ac:dyDescent="0.35">
      <c r="B15" s="100" t="s">
        <v>37</v>
      </c>
      <c r="C15" s="102">
        <v>34012</v>
      </c>
      <c r="D15" s="102">
        <v>33640</v>
      </c>
      <c r="E15" s="102">
        <v>372</v>
      </c>
      <c r="F15" s="103">
        <v>0.98906268375867346</v>
      </c>
      <c r="G15" s="103">
        <v>1.0937316241326591E-2</v>
      </c>
      <c r="I15" s="101">
        <v>5</v>
      </c>
      <c r="J15" s="101">
        <v>3</v>
      </c>
      <c r="K15" s="101">
        <v>13</v>
      </c>
      <c r="L15" s="100" t="s">
        <v>35</v>
      </c>
      <c r="M15" s="102">
        <v>92497</v>
      </c>
      <c r="N15" s="102">
        <v>591</v>
      </c>
      <c r="O15" s="103">
        <f t="shared" si="0"/>
        <v>0.9936511687865246</v>
      </c>
      <c r="P15" s="103">
        <f t="shared" si="0"/>
        <v>6.3488312134754215E-3</v>
      </c>
      <c r="Q15" s="103">
        <f t="shared" si="1"/>
        <v>0.93562507018285812</v>
      </c>
    </row>
    <row r="16" spans="1:17" s="100" customFormat="1" ht="14.5" x14ac:dyDescent="0.35">
      <c r="B16" s="100" t="s">
        <v>38</v>
      </c>
      <c r="C16" s="102">
        <v>38016</v>
      </c>
      <c r="D16" s="102">
        <v>34144</v>
      </c>
      <c r="E16" s="102">
        <v>3872</v>
      </c>
      <c r="F16" s="103">
        <v>0.89814814814814814</v>
      </c>
      <c r="G16" s="103">
        <v>0.10185185185185185</v>
      </c>
      <c r="I16" s="101">
        <v>16</v>
      </c>
      <c r="J16" s="101">
        <v>4</v>
      </c>
      <c r="K16" s="101">
        <v>6</v>
      </c>
      <c r="L16" s="100" t="s">
        <v>5</v>
      </c>
      <c r="M16" s="102">
        <v>17725</v>
      </c>
      <c r="N16" s="102">
        <v>189</v>
      </c>
      <c r="O16" s="103">
        <f t="shared" si="0"/>
        <v>0.98944959249748798</v>
      </c>
      <c r="P16" s="103">
        <f t="shared" si="0"/>
        <v>1.0550407502512002E-2</v>
      </c>
      <c r="Q16" s="103">
        <f t="shared" si="1"/>
        <v>0.93562507018285812</v>
      </c>
    </row>
    <row r="17" spans="2:17" s="100" customFormat="1" ht="14.5" x14ac:dyDescent="0.35">
      <c r="B17" s="100" t="s">
        <v>6</v>
      </c>
      <c r="C17" s="102">
        <v>70611</v>
      </c>
      <c r="D17" s="102">
        <v>69284</v>
      </c>
      <c r="E17" s="102">
        <v>1327</v>
      </c>
      <c r="F17" s="103">
        <v>0.98120689410998285</v>
      </c>
      <c r="G17" s="103">
        <v>1.8793105890017137E-2</v>
      </c>
      <c r="I17" s="101">
        <v>6</v>
      </c>
      <c r="J17" s="101">
        <v>5</v>
      </c>
      <c r="K17" s="101">
        <v>3</v>
      </c>
      <c r="L17" s="100" t="s">
        <v>37</v>
      </c>
      <c r="M17" s="102">
        <v>33640</v>
      </c>
      <c r="N17" s="102">
        <v>372</v>
      </c>
      <c r="O17" s="103">
        <f t="shared" si="0"/>
        <v>0.98906268375867346</v>
      </c>
      <c r="P17" s="103">
        <f t="shared" si="0"/>
        <v>1.0937316241326591E-2</v>
      </c>
      <c r="Q17" s="103">
        <f t="shared" si="1"/>
        <v>0.93562507018285812</v>
      </c>
    </row>
    <row r="18" spans="2:17" s="100" customFormat="1" ht="14.5" x14ac:dyDescent="0.35">
      <c r="B18" s="100" t="s">
        <v>5</v>
      </c>
      <c r="C18" s="102">
        <v>17914</v>
      </c>
      <c r="D18" s="102">
        <v>17725</v>
      </c>
      <c r="E18" s="102">
        <v>189</v>
      </c>
      <c r="F18" s="103">
        <v>0.98944959249748798</v>
      </c>
      <c r="G18" s="103">
        <v>1.0550407502512002E-2</v>
      </c>
      <c r="I18" s="101">
        <v>4</v>
      </c>
      <c r="J18" s="101">
        <v>6</v>
      </c>
      <c r="K18" s="101">
        <v>5</v>
      </c>
      <c r="L18" s="100" t="s">
        <v>6</v>
      </c>
      <c r="M18" s="102">
        <v>69284</v>
      </c>
      <c r="N18" s="102">
        <v>1327</v>
      </c>
      <c r="O18" s="103">
        <f t="shared" si="0"/>
        <v>0.98120689410998285</v>
      </c>
      <c r="P18" s="103">
        <f t="shared" si="0"/>
        <v>1.8793105890017137E-2</v>
      </c>
      <c r="Q18" s="103">
        <f t="shared" si="1"/>
        <v>0.93562507018285812</v>
      </c>
    </row>
    <row r="19" spans="2:17" s="100" customFormat="1" ht="14.5" x14ac:dyDescent="0.35">
      <c r="B19" s="100" t="s">
        <v>40</v>
      </c>
      <c r="C19" s="102">
        <v>84046</v>
      </c>
      <c r="D19" s="102">
        <v>81293</v>
      </c>
      <c r="E19" s="102">
        <v>2753</v>
      </c>
      <c r="F19" s="103">
        <v>0.96724412821550099</v>
      </c>
      <c r="G19" s="103">
        <v>3.2755871784498965E-2</v>
      </c>
      <c r="I19" s="101">
        <v>8</v>
      </c>
      <c r="J19" s="101">
        <v>7</v>
      </c>
      <c r="K19" s="101">
        <v>17</v>
      </c>
      <c r="L19" s="100" t="s">
        <v>44</v>
      </c>
      <c r="M19" s="102">
        <v>17243</v>
      </c>
      <c r="N19" s="102">
        <v>544</v>
      </c>
      <c r="O19" s="103">
        <f t="shared" si="0"/>
        <v>0.96941586551976167</v>
      </c>
      <c r="P19" s="103">
        <f t="shared" si="0"/>
        <v>3.0584134480238376E-2</v>
      </c>
      <c r="Q19" s="103">
        <f t="shared" si="1"/>
        <v>0.93562507018285812</v>
      </c>
    </row>
    <row r="20" spans="2:17" s="100" customFormat="1" ht="14.5" x14ac:dyDescent="0.35">
      <c r="B20" s="100" t="s">
        <v>4</v>
      </c>
      <c r="C20" s="102">
        <v>127443</v>
      </c>
      <c r="D20" s="102">
        <v>127280</v>
      </c>
      <c r="E20" s="102">
        <v>163</v>
      </c>
      <c r="F20" s="103">
        <v>0.99872099683780202</v>
      </c>
      <c r="G20" s="103">
        <v>1.2790031621980023E-3</v>
      </c>
      <c r="I20" s="101">
        <v>1</v>
      </c>
      <c r="J20" s="101">
        <v>8</v>
      </c>
      <c r="K20" s="101">
        <v>7</v>
      </c>
      <c r="L20" s="100" t="s">
        <v>40</v>
      </c>
      <c r="M20" s="102">
        <v>81293</v>
      </c>
      <c r="N20" s="102">
        <v>2753</v>
      </c>
      <c r="O20" s="103">
        <f t="shared" si="0"/>
        <v>0.96724412821550099</v>
      </c>
      <c r="P20" s="103">
        <f t="shared" si="0"/>
        <v>3.2755871784498965E-2</v>
      </c>
      <c r="Q20" s="103">
        <f t="shared" si="1"/>
        <v>0.93562507018285812</v>
      </c>
    </row>
    <row r="21" spans="2:17" s="100" customFormat="1" ht="14.5" x14ac:dyDescent="0.35">
      <c r="B21" s="100" t="s">
        <v>41</v>
      </c>
      <c r="C21" s="102">
        <v>288829</v>
      </c>
      <c r="D21" s="102">
        <v>249212</v>
      </c>
      <c r="E21" s="102">
        <v>39617</v>
      </c>
      <c r="F21" s="103">
        <v>0.86283579557454415</v>
      </c>
      <c r="G21" s="103">
        <v>0.1371642044254559</v>
      </c>
      <c r="I21" s="101">
        <v>19</v>
      </c>
      <c r="J21" s="101">
        <v>9</v>
      </c>
      <c r="K21" s="101">
        <v>11</v>
      </c>
      <c r="L21" s="100" t="s">
        <v>3</v>
      </c>
      <c r="M21" s="102">
        <v>179593</v>
      </c>
      <c r="N21" s="102">
        <v>8320</v>
      </c>
      <c r="O21" s="103">
        <f t="shared" si="0"/>
        <v>0.95572419151415811</v>
      </c>
      <c r="P21" s="103">
        <f t="shared" si="0"/>
        <v>4.4275808485841853E-2</v>
      </c>
      <c r="Q21" s="103">
        <f t="shared" si="1"/>
        <v>0.93562507018285812</v>
      </c>
    </row>
    <row r="22" spans="2:17" s="100" customFormat="1" ht="14.5" x14ac:dyDescent="0.35">
      <c r="B22" s="100" t="s">
        <v>39</v>
      </c>
      <c r="C22" s="102">
        <v>1743</v>
      </c>
      <c r="D22" s="102">
        <v>1641</v>
      </c>
      <c r="E22" s="102">
        <v>102</v>
      </c>
      <c r="F22" s="103">
        <v>0.94148020654044751</v>
      </c>
      <c r="G22" s="103">
        <v>5.8519793459552494E-2</v>
      </c>
      <c r="I22" s="101">
        <v>12</v>
      </c>
      <c r="J22" s="101">
        <v>10</v>
      </c>
      <c r="K22" s="101">
        <v>1</v>
      </c>
      <c r="L22" s="100" t="s">
        <v>8</v>
      </c>
      <c r="M22" s="102">
        <v>338796</v>
      </c>
      <c r="N22" s="102">
        <v>17340</v>
      </c>
      <c r="O22" s="103">
        <f t="shared" si="0"/>
        <v>0.95131073522474563</v>
      </c>
      <c r="P22" s="103">
        <f t="shared" si="0"/>
        <v>4.8689264775254398E-2</v>
      </c>
      <c r="Q22" s="103">
        <f t="shared" si="1"/>
        <v>0.93562507018285812</v>
      </c>
    </row>
    <row r="23" spans="2:17" s="100" customFormat="1" ht="14.5" x14ac:dyDescent="0.35">
      <c r="B23" s="100" t="s">
        <v>3</v>
      </c>
      <c r="C23" s="102">
        <v>187913</v>
      </c>
      <c r="D23" s="102">
        <v>179593</v>
      </c>
      <c r="E23" s="102">
        <v>8320</v>
      </c>
      <c r="F23" s="103">
        <v>0.95572419151415811</v>
      </c>
      <c r="G23" s="103">
        <v>4.4275808485841853E-2</v>
      </c>
      <c r="I23" s="101">
        <v>9</v>
      </c>
      <c r="J23" s="101">
        <v>11</v>
      </c>
      <c r="K23" s="101">
        <v>14</v>
      </c>
      <c r="L23" s="100" t="s">
        <v>42</v>
      </c>
      <c r="M23" s="102">
        <v>211239</v>
      </c>
      <c r="N23" s="102">
        <v>12019</v>
      </c>
      <c r="O23" s="103">
        <f t="shared" si="0"/>
        <v>0.94616542296356676</v>
      </c>
      <c r="P23" s="103">
        <f t="shared" si="0"/>
        <v>5.3834577036433184E-2</v>
      </c>
      <c r="Q23" s="103">
        <f t="shared" si="1"/>
        <v>0.93562507018285812</v>
      </c>
    </row>
    <row r="24" spans="2:17" s="100" customFormat="1" ht="14.5" x14ac:dyDescent="0.35">
      <c r="B24" s="100" t="s">
        <v>2</v>
      </c>
      <c r="C24" s="102">
        <v>42090</v>
      </c>
      <c r="D24" s="102">
        <v>36368</v>
      </c>
      <c r="E24" s="102">
        <v>5722</v>
      </c>
      <c r="F24" s="103">
        <v>0.8640532192919933</v>
      </c>
      <c r="G24" s="103">
        <v>0.13594678070800664</v>
      </c>
      <c r="I24" s="101">
        <v>18</v>
      </c>
      <c r="J24" s="101">
        <v>12</v>
      </c>
      <c r="K24" s="101">
        <v>10</v>
      </c>
      <c r="L24" s="100" t="s">
        <v>39</v>
      </c>
      <c r="M24" s="102">
        <v>1641</v>
      </c>
      <c r="N24" s="102">
        <v>102</v>
      </c>
      <c r="O24" s="103">
        <f t="shared" si="0"/>
        <v>0.94148020654044751</v>
      </c>
      <c r="P24" s="103">
        <f t="shared" si="0"/>
        <v>5.8519793459552494E-2</v>
      </c>
      <c r="Q24" s="103">
        <f t="shared" si="1"/>
        <v>0.93562507018285812</v>
      </c>
    </row>
    <row r="25" spans="2:17" s="100" customFormat="1" ht="14.5" x14ac:dyDescent="0.35">
      <c r="B25" s="100" t="s">
        <v>35</v>
      </c>
      <c r="C25" s="102">
        <v>93088</v>
      </c>
      <c r="D25" s="102">
        <v>92497</v>
      </c>
      <c r="E25" s="102">
        <v>591</v>
      </c>
      <c r="F25" s="103">
        <v>0.9936511687865246</v>
      </c>
      <c r="G25" s="103">
        <v>6.3488312134754215E-3</v>
      </c>
      <c r="I25" s="101">
        <v>3</v>
      </c>
      <c r="J25" s="101">
        <v>13</v>
      </c>
      <c r="K25" s="101">
        <v>20</v>
      </c>
      <c r="L25" s="100" t="s">
        <v>108</v>
      </c>
      <c r="M25" s="102">
        <v>1674738</v>
      </c>
      <c r="N25" s="102">
        <v>115229</v>
      </c>
      <c r="O25" s="103">
        <f t="shared" si="0"/>
        <v>0.93562507018285812</v>
      </c>
      <c r="P25" s="103">
        <f t="shared" si="0"/>
        <v>6.4374929817141879E-2</v>
      </c>
      <c r="Q25" s="103">
        <f t="shared" si="1"/>
        <v>0.93562507018285812</v>
      </c>
    </row>
    <row r="26" spans="2:17" s="100" customFormat="1" ht="14.5" x14ac:dyDescent="0.35">
      <c r="B26" s="100" t="s">
        <v>42</v>
      </c>
      <c r="C26" s="102">
        <v>223258</v>
      </c>
      <c r="D26" s="102">
        <v>211239</v>
      </c>
      <c r="E26" s="102">
        <v>12019</v>
      </c>
      <c r="F26" s="103">
        <v>0.94616542296356676</v>
      </c>
      <c r="G26" s="103">
        <v>5.3834577036433184E-2</v>
      </c>
      <c r="I26" s="101">
        <v>11</v>
      </c>
      <c r="J26" s="101">
        <v>14</v>
      </c>
      <c r="K26" s="101">
        <v>15</v>
      </c>
      <c r="L26" s="100" t="s">
        <v>47</v>
      </c>
      <c r="M26" s="102">
        <v>2293</v>
      </c>
      <c r="N26" s="102">
        <v>254</v>
      </c>
      <c r="O26" s="103">
        <f t="shared" si="0"/>
        <v>0.90027483313702394</v>
      </c>
      <c r="P26" s="103">
        <f t="shared" si="0"/>
        <v>9.9725166862976056E-2</v>
      </c>
      <c r="Q26" s="103">
        <f t="shared" si="1"/>
        <v>0.93562507018285812</v>
      </c>
    </row>
    <row r="27" spans="2:17" s="100" customFormat="1" ht="14.5" x14ac:dyDescent="0.35">
      <c r="B27" s="100" t="s">
        <v>47</v>
      </c>
      <c r="C27" s="102">
        <v>2547</v>
      </c>
      <c r="D27" s="102">
        <v>2293</v>
      </c>
      <c r="E27" s="102">
        <v>254</v>
      </c>
      <c r="F27" s="103">
        <v>0.90027483313702394</v>
      </c>
      <c r="G27" s="103">
        <v>9.9725166862976056E-2</v>
      </c>
      <c r="I27" s="101">
        <v>14</v>
      </c>
      <c r="J27" s="101">
        <v>15</v>
      </c>
      <c r="K27" s="101">
        <v>19</v>
      </c>
      <c r="L27" s="100" t="s">
        <v>46</v>
      </c>
      <c r="M27" s="102">
        <v>9483</v>
      </c>
      <c r="N27" s="102">
        <v>1071</v>
      </c>
      <c r="O27" s="103">
        <f t="shared" si="0"/>
        <v>0.89852188743604322</v>
      </c>
      <c r="P27" s="103">
        <f t="shared" si="0"/>
        <v>0.10147811256395679</v>
      </c>
      <c r="Q27" s="103">
        <f t="shared" si="1"/>
        <v>0.93562507018285812</v>
      </c>
    </row>
    <row r="28" spans="2:17" s="100" customFormat="1" ht="14.5" x14ac:dyDescent="0.35">
      <c r="B28" s="100" t="s">
        <v>43</v>
      </c>
      <c r="C28" s="102">
        <v>57702</v>
      </c>
      <c r="D28" s="102">
        <v>49930</v>
      </c>
      <c r="E28" s="102">
        <v>7772</v>
      </c>
      <c r="F28" s="103">
        <v>0.86530796159578527</v>
      </c>
      <c r="G28" s="103">
        <v>0.13469203840421476</v>
      </c>
      <c r="I28" s="101">
        <v>17</v>
      </c>
      <c r="J28" s="101">
        <v>16</v>
      </c>
      <c r="K28" s="101">
        <v>4</v>
      </c>
      <c r="L28" s="100" t="s">
        <v>38</v>
      </c>
      <c r="M28" s="102">
        <v>34144</v>
      </c>
      <c r="N28" s="102">
        <v>3872</v>
      </c>
      <c r="O28" s="103">
        <f t="shared" si="0"/>
        <v>0.89814814814814814</v>
      </c>
      <c r="P28" s="103">
        <f t="shared" si="0"/>
        <v>0.10185185185185185</v>
      </c>
      <c r="Q28" s="103">
        <f t="shared" si="1"/>
        <v>0.93562507018285812</v>
      </c>
    </row>
    <row r="29" spans="2:17" s="100" customFormat="1" ht="14.5" x14ac:dyDescent="0.35">
      <c r="B29" s="100" t="s">
        <v>44</v>
      </c>
      <c r="C29" s="102">
        <v>17787</v>
      </c>
      <c r="D29" s="102">
        <v>17243</v>
      </c>
      <c r="E29" s="102">
        <v>544</v>
      </c>
      <c r="F29" s="103">
        <v>0.96941586551976167</v>
      </c>
      <c r="G29" s="103">
        <v>3.0584134480238376E-2</v>
      </c>
      <c r="I29" s="101">
        <v>7</v>
      </c>
      <c r="J29" s="101">
        <v>17</v>
      </c>
      <c r="K29" s="101">
        <v>16</v>
      </c>
      <c r="L29" s="100" t="s">
        <v>43</v>
      </c>
      <c r="M29" s="102">
        <v>49930</v>
      </c>
      <c r="N29" s="102">
        <v>7772</v>
      </c>
      <c r="O29" s="103">
        <f t="shared" ref="O29:P32" si="2">INDEX($B$13:$G$32,$K29,O$11)</f>
        <v>0.86530796159578527</v>
      </c>
      <c r="P29" s="103">
        <f t="shared" si="2"/>
        <v>0.13469203840421476</v>
      </c>
      <c r="Q29" s="103">
        <f t="shared" si="1"/>
        <v>0.93562507018285812</v>
      </c>
    </row>
    <row r="30" spans="2:17" s="100" customFormat="1" ht="14.5" x14ac:dyDescent="0.35">
      <c r="B30" s="100" t="s">
        <v>45</v>
      </c>
      <c r="C30" s="102">
        <v>86965</v>
      </c>
      <c r="D30" s="102">
        <v>73844</v>
      </c>
      <c r="E30" s="102">
        <v>13121</v>
      </c>
      <c r="F30" s="103">
        <v>0.84912321048697748</v>
      </c>
      <c r="G30" s="103">
        <v>0.15087678951302247</v>
      </c>
      <c r="I30" s="101">
        <v>20</v>
      </c>
      <c r="J30" s="101">
        <v>18</v>
      </c>
      <c r="K30" s="101">
        <v>12</v>
      </c>
      <c r="L30" s="100" t="s">
        <v>2</v>
      </c>
      <c r="M30" s="102">
        <v>36368</v>
      </c>
      <c r="N30" s="102">
        <v>5722</v>
      </c>
      <c r="O30" s="103">
        <f t="shared" si="2"/>
        <v>0.8640532192919933</v>
      </c>
      <c r="P30" s="103">
        <f t="shared" si="2"/>
        <v>0.13594678070800664</v>
      </c>
      <c r="Q30" s="103">
        <f t="shared" si="1"/>
        <v>0.93562507018285812</v>
      </c>
    </row>
    <row r="31" spans="2:17" s="100" customFormat="1" ht="14.5" x14ac:dyDescent="0.35">
      <c r="B31" s="100" t="s">
        <v>46</v>
      </c>
      <c r="C31" s="102">
        <v>10554</v>
      </c>
      <c r="D31" s="102">
        <v>9483</v>
      </c>
      <c r="E31" s="102">
        <v>1071</v>
      </c>
      <c r="F31" s="103">
        <v>0.89852188743604322</v>
      </c>
      <c r="G31" s="103">
        <v>0.10147811256395679</v>
      </c>
      <c r="I31" s="101">
        <v>15</v>
      </c>
      <c r="J31" s="101">
        <v>19</v>
      </c>
      <c r="K31" s="101">
        <v>9</v>
      </c>
      <c r="L31" s="100" t="s">
        <v>41</v>
      </c>
      <c r="M31" s="102">
        <v>249212</v>
      </c>
      <c r="N31" s="102">
        <v>39617</v>
      </c>
      <c r="O31" s="103">
        <f t="shared" si="2"/>
        <v>0.86283579557454415</v>
      </c>
      <c r="P31" s="103">
        <f t="shared" si="2"/>
        <v>0.1371642044254559</v>
      </c>
      <c r="Q31" s="103">
        <f t="shared" si="1"/>
        <v>0.93562507018285812</v>
      </c>
    </row>
    <row r="32" spans="2:17" s="100" customFormat="1" ht="14.5" x14ac:dyDescent="0.35">
      <c r="B32" s="104" t="s">
        <v>108</v>
      </c>
      <c r="C32" s="105">
        <v>1789967</v>
      </c>
      <c r="D32" s="105">
        <v>1674738</v>
      </c>
      <c r="E32" s="105">
        <v>115229</v>
      </c>
      <c r="F32" s="106">
        <v>0.93562507018285812</v>
      </c>
      <c r="G32" s="106">
        <v>6.4374929817141879E-2</v>
      </c>
      <c r="I32" s="101">
        <v>13</v>
      </c>
      <c r="J32" s="101">
        <v>20</v>
      </c>
      <c r="K32" s="101">
        <v>18</v>
      </c>
      <c r="L32" s="100" t="s">
        <v>45</v>
      </c>
      <c r="M32" s="102">
        <v>73844</v>
      </c>
      <c r="N32" s="102">
        <v>13121</v>
      </c>
      <c r="O32" s="103">
        <f t="shared" si="2"/>
        <v>0.84912321048697748</v>
      </c>
      <c r="P32" s="103">
        <f t="shared" si="2"/>
        <v>0.15087678951302247</v>
      </c>
      <c r="Q32" s="103">
        <f t="shared" si="1"/>
        <v>0.93562507018285812</v>
      </c>
    </row>
    <row r="33" spans="9:16" s="95" customFormat="1" ht="14.5" x14ac:dyDescent="0.35">
      <c r="I33" s="113"/>
      <c r="J33" s="113"/>
      <c r="K33" s="113"/>
      <c r="M33" s="114"/>
      <c r="N33" s="114"/>
      <c r="O33" s="115"/>
      <c r="P33" s="115"/>
    </row>
    <row r="34" spans="9:16" s="95"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60" t="s">
        <v>462</v>
      </c>
      <c r="C6" s="1560"/>
      <c r="D6" s="1560"/>
      <c r="E6" s="1560"/>
      <c r="F6" s="1560"/>
      <c r="G6" s="1560"/>
      <c r="H6" s="1560"/>
      <c r="I6" s="1560"/>
      <c r="J6" s="1560"/>
      <c r="K6" s="1560"/>
      <c r="L6" s="1560"/>
      <c r="M6" s="1560"/>
      <c r="N6" s="1560"/>
      <c r="O6" s="1016"/>
    </row>
    <row r="7" spans="1:17" s="621" customFormat="1" ht="24.75" customHeight="1" x14ac:dyDescent="0.25">
      <c r="A7" s="1015"/>
      <c r="B7" s="1560"/>
      <c r="C7" s="1560"/>
      <c r="D7" s="1560"/>
      <c r="E7" s="1560"/>
      <c r="F7" s="1560"/>
      <c r="G7" s="1560"/>
      <c r="H7" s="1560"/>
      <c r="I7" s="1560"/>
      <c r="J7" s="1560"/>
      <c r="K7" s="1560"/>
      <c r="L7" s="1560"/>
      <c r="M7" s="1560"/>
      <c r="N7" s="1560"/>
      <c r="O7" s="1016"/>
    </row>
    <row r="8" spans="1:17" s="621" customFormat="1" ht="15.75" customHeight="1" x14ac:dyDescent="0.25">
      <c r="A8" s="1015"/>
      <c r="B8" s="1699" t="s">
        <v>499</v>
      </c>
      <c r="C8" s="1699"/>
      <c r="D8" s="1699"/>
      <c r="E8" s="1699"/>
      <c r="F8" s="1699"/>
      <c r="G8" s="1699"/>
      <c r="H8" s="1699"/>
      <c r="I8" s="1699"/>
      <c r="J8" s="1699"/>
      <c r="K8" s="1699"/>
      <c r="L8" s="1699"/>
      <c r="M8" s="1699"/>
      <c r="N8" s="1699"/>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700" t="s">
        <v>32</v>
      </c>
      <c r="D11" s="1700"/>
      <c r="E11" s="1700"/>
      <c r="L11" s="101">
        <v>1</v>
      </c>
      <c r="M11" s="101">
        <v>3</v>
      </c>
      <c r="N11" s="101">
        <v>4</v>
      </c>
      <c r="O11" s="101">
        <v>5</v>
      </c>
      <c r="P11" s="101">
        <v>6</v>
      </c>
    </row>
    <row r="12" spans="1:17" s="101" customFormat="1" x14ac:dyDescent="0.3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83691</v>
      </c>
      <c r="D13" s="1019">
        <v>81589</v>
      </c>
      <c r="E13" s="1019">
        <v>2102</v>
      </c>
      <c r="F13" s="1020">
        <v>0.97488379873582587</v>
      </c>
      <c r="G13" s="1020">
        <v>2.5116201264174163E-2</v>
      </c>
      <c r="I13" s="101">
        <v>10</v>
      </c>
      <c r="J13" s="101">
        <v>1</v>
      </c>
      <c r="K13" s="101">
        <v>2</v>
      </c>
      <c r="L13" s="101" t="s">
        <v>7</v>
      </c>
      <c r="M13" s="1019">
        <v>14285</v>
      </c>
      <c r="N13" s="1019">
        <v>9</v>
      </c>
      <c r="O13" s="1020">
        <v>0.99937036518819089</v>
      </c>
      <c r="P13" s="1020">
        <v>6.2963481180915073E-4</v>
      </c>
      <c r="Q13" s="1020">
        <v>0.96630363116357321</v>
      </c>
    </row>
    <row r="14" spans="1:17" s="101" customFormat="1" x14ac:dyDescent="0.35">
      <c r="B14" s="101" t="s">
        <v>7</v>
      </c>
      <c r="C14" s="1019">
        <v>14294</v>
      </c>
      <c r="D14" s="1019">
        <v>14285</v>
      </c>
      <c r="E14" s="1019">
        <v>9</v>
      </c>
      <c r="F14" s="1020">
        <v>0.99937036518819089</v>
      </c>
      <c r="G14" s="1020">
        <v>6.2963481180915073E-4</v>
      </c>
      <c r="I14" s="101">
        <v>1</v>
      </c>
      <c r="J14" s="101">
        <v>2</v>
      </c>
      <c r="K14" s="101">
        <v>8</v>
      </c>
      <c r="L14" s="101" t="s">
        <v>4</v>
      </c>
      <c r="M14" s="1019">
        <v>33875</v>
      </c>
      <c r="N14" s="1019">
        <v>33</v>
      </c>
      <c r="O14" s="1020">
        <v>0.99902677834139431</v>
      </c>
      <c r="P14" s="1020">
        <v>9.732216586056388E-4</v>
      </c>
      <c r="Q14" s="1020">
        <v>0.96630363116357321</v>
      </c>
    </row>
    <row r="15" spans="1:17" s="101" customFormat="1" x14ac:dyDescent="0.35">
      <c r="B15" s="101" t="s">
        <v>37</v>
      </c>
      <c r="C15" s="1019">
        <v>7385</v>
      </c>
      <c r="D15" s="1019">
        <v>7322</v>
      </c>
      <c r="E15" s="1019">
        <v>63</v>
      </c>
      <c r="F15" s="1020">
        <v>0.99146919431279623</v>
      </c>
      <c r="G15" s="1020">
        <v>8.5308056872037911E-3</v>
      </c>
      <c r="I15" s="101">
        <v>5</v>
      </c>
      <c r="J15" s="101">
        <v>3</v>
      </c>
      <c r="K15" s="101">
        <v>13</v>
      </c>
      <c r="L15" s="101" t="s">
        <v>35</v>
      </c>
      <c r="M15" s="1019">
        <v>27621</v>
      </c>
      <c r="N15" s="1019">
        <v>40</v>
      </c>
      <c r="O15" s="1020">
        <v>0.99855392068254945</v>
      </c>
      <c r="P15" s="1020">
        <v>1.4460793174505622E-3</v>
      </c>
      <c r="Q15" s="1020">
        <v>0.96630363116357321</v>
      </c>
    </row>
    <row r="16" spans="1:17" s="101" customFormat="1" x14ac:dyDescent="0.35">
      <c r="B16" s="101" t="s">
        <v>38</v>
      </c>
      <c r="C16" s="1019">
        <v>8776</v>
      </c>
      <c r="D16" s="1019">
        <v>8201</v>
      </c>
      <c r="E16" s="1019">
        <v>575</v>
      </c>
      <c r="F16" s="1020">
        <v>0.93448040109389241</v>
      </c>
      <c r="G16" s="1020">
        <v>6.5519598906107562E-2</v>
      </c>
      <c r="I16" s="101">
        <v>15</v>
      </c>
      <c r="J16" s="101">
        <v>4</v>
      </c>
      <c r="K16" s="101">
        <v>6</v>
      </c>
      <c r="L16" s="101" t="s">
        <v>5</v>
      </c>
      <c r="M16" s="1019">
        <v>4867</v>
      </c>
      <c r="N16" s="1019">
        <v>28</v>
      </c>
      <c r="O16" s="1020">
        <v>0.99427987742594481</v>
      </c>
      <c r="P16" s="1020">
        <v>5.7201225740551587E-3</v>
      </c>
      <c r="Q16" s="1020">
        <v>0.96630363116357321</v>
      </c>
    </row>
    <row r="17" spans="2:17" s="101" customFormat="1" x14ac:dyDescent="0.35">
      <c r="B17" s="101" t="s">
        <v>6</v>
      </c>
      <c r="C17" s="1019">
        <v>24303</v>
      </c>
      <c r="D17" s="1019">
        <v>23931</v>
      </c>
      <c r="E17" s="1019">
        <v>372</v>
      </c>
      <c r="F17" s="1020">
        <v>0.98469324774719169</v>
      </c>
      <c r="G17" s="1020">
        <v>1.5306752252808295E-2</v>
      </c>
      <c r="I17" s="101">
        <v>6</v>
      </c>
      <c r="J17" s="101">
        <v>5</v>
      </c>
      <c r="K17" s="101">
        <v>3</v>
      </c>
      <c r="L17" s="101" t="s">
        <v>37</v>
      </c>
      <c r="M17" s="1019">
        <v>7322</v>
      </c>
      <c r="N17" s="1019">
        <v>63</v>
      </c>
      <c r="O17" s="1020">
        <v>0.99146919431279623</v>
      </c>
      <c r="P17" s="1020">
        <v>8.5308056872037911E-3</v>
      </c>
      <c r="Q17" s="1020">
        <v>0.96630363116357321</v>
      </c>
    </row>
    <row r="18" spans="2:17" s="101" customFormat="1" x14ac:dyDescent="0.35">
      <c r="B18" s="101" t="s">
        <v>5</v>
      </c>
      <c r="C18" s="1019">
        <v>4895</v>
      </c>
      <c r="D18" s="1019">
        <v>4867</v>
      </c>
      <c r="E18" s="1019">
        <v>28</v>
      </c>
      <c r="F18" s="1020">
        <v>0.99427987742594481</v>
      </c>
      <c r="G18" s="1020">
        <v>5.7201225740551587E-3</v>
      </c>
      <c r="I18" s="101">
        <v>4</v>
      </c>
      <c r="J18" s="101">
        <v>6</v>
      </c>
      <c r="K18" s="101">
        <v>5</v>
      </c>
      <c r="L18" s="101" t="s">
        <v>6</v>
      </c>
      <c r="M18" s="1019">
        <v>23931</v>
      </c>
      <c r="N18" s="1019">
        <v>372</v>
      </c>
      <c r="O18" s="1020">
        <v>0.98469324774719169</v>
      </c>
      <c r="P18" s="1020">
        <v>1.5306752252808295E-2</v>
      </c>
      <c r="Q18" s="1020">
        <v>0.96630363116357321</v>
      </c>
    </row>
    <row r="19" spans="2:17" s="101" customFormat="1" x14ac:dyDescent="0.35">
      <c r="B19" s="101" t="s">
        <v>40</v>
      </c>
      <c r="C19" s="1019">
        <v>25062</v>
      </c>
      <c r="D19" s="1019">
        <v>24534</v>
      </c>
      <c r="E19" s="1019">
        <v>528</v>
      </c>
      <c r="F19" s="1020">
        <v>0.9789322480248982</v>
      </c>
      <c r="G19" s="1020">
        <v>2.1067751975101748E-2</v>
      </c>
      <c r="I19" s="101">
        <v>8</v>
      </c>
      <c r="J19" s="101">
        <v>7</v>
      </c>
      <c r="K19" s="101">
        <v>17</v>
      </c>
      <c r="L19" s="101" t="s">
        <v>44</v>
      </c>
      <c r="M19" s="1019">
        <v>3173</v>
      </c>
      <c r="N19" s="1019">
        <v>63</v>
      </c>
      <c r="O19" s="1020">
        <v>0.98053152039555003</v>
      </c>
      <c r="P19" s="1020">
        <v>1.9468479604449938E-2</v>
      </c>
      <c r="Q19" s="1020">
        <v>0.96630363116357321</v>
      </c>
    </row>
    <row r="20" spans="2:17" s="101" customFormat="1" x14ac:dyDescent="0.35">
      <c r="B20" s="101" t="s">
        <v>4</v>
      </c>
      <c r="C20" s="1019">
        <v>33908</v>
      </c>
      <c r="D20" s="1019">
        <v>33875</v>
      </c>
      <c r="E20" s="1019">
        <v>33</v>
      </c>
      <c r="F20" s="1020">
        <v>0.99902677834139431</v>
      </c>
      <c r="G20" s="1020">
        <v>9.732216586056388E-4</v>
      </c>
      <c r="I20" s="101">
        <v>2</v>
      </c>
      <c r="J20" s="101">
        <v>8</v>
      </c>
      <c r="K20" s="101">
        <v>7</v>
      </c>
      <c r="L20" s="101" t="s">
        <v>40</v>
      </c>
      <c r="M20" s="1019">
        <v>24534</v>
      </c>
      <c r="N20" s="1019">
        <v>528</v>
      </c>
      <c r="O20" s="1020">
        <v>0.9789322480248982</v>
      </c>
      <c r="P20" s="1020">
        <v>2.1067751975101748E-2</v>
      </c>
      <c r="Q20" s="1020">
        <v>0.96630363116357321</v>
      </c>
    </row>
    <row r="21" spans="2:17" s="101" customFormat="1" x14ac:dyDescent="0.35">
      <c r="B21" s="101" t="s">
        <v>41</v>
      </c>
      <c r="C21" s="1019">
        <v>49267</v>
      </c>
      <c r="D21" s="1019">
        <v>46021</v>
      </c>
      <c r="E21" s="1019">
        <v>3246</v>
      </c>
      <c r="F21" s="1020">
        <v>0.93411411289504132</v>
      </c>
      <c r="G21" s="1020">
        <v>6.5885887104958699E-2</v>
      </c>
      <c r="I21" s="101">
        <v>16</v>
      </c>
      <c r="J21" s="101">
        <v>9</v>
      </c>
      <c r="K21" s="101">
        <v>14</v>
      </c>
      <c r="L21" s="101" t="s">
        <v>42</v>
      </c>
      <c r="M21" s="1019">
        <v>68148</v>
      </c>
      <c r="N21" s="1019">
        <v>1511</v>
      </c>
      <c r="O21" s="1020">
        <v>0.97830861769477029</v>
      </c>
      <c r="P21" s="1020">
        <v>2.1691382305229764E-2</v>
      </c>
      <c r="Q21" s="1020">
        <v>0.96630363116357321</v>
      </c>
    </row>
    <row r="22" spans="2:17" s="101" customFormat="1" x14ac:dyDescent="0.35">
      <c r="B22" s="101" t="s">
        <v>39</v>
      </c>
      <c r="C22" s="1019">
        <v>448</v>
      </c>
      <c r="D22" s="1019">
        <v>422</v>
      </c>
      <c r="E22" s="1019">
        <v>26</v>
      </c>
      <c r="F22" s="1020">
        <v>0.9419642857142857</v>
      </c>
      <c r="G22" s="1020">
        <v>5.8035714285714288E-2</v>
      </c>
      <c r="I22" s="101">
        <v>14</v>
      </c>
      <c r="J22" s="101">
        <v>10</v>
      </c>
      <c r="K22" s="101">
        <v>1</v>
      </c>
      <c r="L22" s="101" t="s">
        <v>8</v>
      </c>
      <c r="M22" s="1019">
        <v>81589</v>
      </c>
      <c r="N22" s="1019">
        <v>2102</v>
      </c>
      <c r="O22" s="1020">
        <v>0.97488379873582587</v>
      </c>
      <c r="P22" s="1020">
        <v>2.5116201264174163E-2</v>
      </c>
      <c r="Q22" s="1020">
        <v>0.96630363116357321</v>
      </c>
    </row>
    <row r="23" spans="2:17" s="101" customFormat="1" x14ac:dyDescent="0.35">
      <c r="B23" s="101" t="s">
        <v>3</v>
      </c>
      <c r="C23" s="1019">
        <v>49502</v>
      </c>
      <c r="D23" s="1019">
        <v>47931</v>
      </c>
      <c r="E23" s="1019">
        <v>1571</v>
      </c>
      <c r="F23" s="1020">
        <v>0.96826390852894828</v>
      </c>
      <c r="G23" s="1020">
        <v>3.1736091471051678E-2</v>
      </c>
      <c r="I23" s="101">
        <v>11</v>
      </c>
      <c r="J23" s="101">
        <v>11</v>
      </c>
      <c r="K23" s="101">
        <v>11</v>
      </c>
      <c r="L23" s="101" t="s">
        <v>3</v>
      </c>
      <c r="M23" s="1019">
        <v>47931</v>
      </c>
      <c r="N23" s="1019">
        <v>1571</v>
      </c>
      <c r="O23" s="1020">
        <v>0.96826390852894828</v>
      </c>
      <c r="P23" s="1020">
        <v>3.1736091471051678E-2</v>
      </c>
      <c r="Q23" s="1020">
        <v>0.96630363116357321</v>
      </c>
    </row>
    <row r="24" spans="2:17" s="101" customFormat="1" x14ac:dyDescent="0.35">
      <c r="B24" s="101" t="s">
        <v>2</v>
      </c>
      <c r="C24" s="1019">
        <v>12925</v>
      </c>
      <c r="D24" s="1019">
        <v>11919</v>
      </c>
      <c r="E24" s="1019">
        <v>1006</v>
      </c>
      <c r="F24" s="1020">
        <v>0.9221663442940039</v>
      </c>
      <c r="G24" s="1020">
        <v>7.7833655705996138E-2</v>
      </c>
      <c r="I24" s="101">
        <v>17</v>
      </c>
      <c r="J24" s="101">
        <v>12</v>
      </c>
      <c r="K24" s="101">
        <v>20</v>
      </c>
      <c r="L24" s="101" t="s">
        <v>108</v>
      </c>
      <c r="M24" s="1019">
        <v>438210</v>
      </c>
      <c r="N24" s="1019">
        <v>15281</v>
      </c>
      <c r="O24" s="1020">
        <v>0.96630363116357321</v>
      </c>
      <c r="P24" s="1020">
        <v>3.3696368836426745E-2</v>
      </c>
      <c r="Q24" s="1020">
        <v>0.96630363116357321</v>
      </c>
    </row>
    <row r="25" spans="2:17" s="101" customFormat="1" x14ac:dyDescent="0.35">
      <c r="B25" s="101" t="s">
        <v>35</v>
      </c>
      <c r="C25" s="1019">
        <v>27661</v>
      </c>
      <c r="D25" s="1019">
        <v>27621</v>
      </c>
      <c r="E25" s="1019">
        <v>40</v>
      </c>
      <c r="F25" s="1020">
        <v>0.99855392068254945</v>
      </c>
      <c r="G25" s="1020">
        <v>1.4460793174505622E-3</v>
      </c>
      <c r="I25" s="101">
        <v>3</v>
      </c>
      <c r="J25" s="101">
        <v>13</v>
      </c>
      <c r="K25" s="101">
        <v>19</v>
      </c>
      <c r="L25" s="101" t="s">
        <v>46</v>
      </c>
      <c r="M25" s="1019">
        <v>2152</v>
      </c>
      <c r="N25" s="1019">
        <v>111</v>
      </c>
      <c r="O25" s="1020">
        <v>0.95095006628369416</v>
      </c>
      <c r="P25" s="1020">
        <v>4.9049933716305789E-2</v>
      </c>
      <c r="Q25" s="1020">
        <v>0.96630363116357321</v>
      </c>
    </row>
    <row r="26" spans="2:17" s="101" customFormat="1" x14ac:dyDescent="0.35">
      <c r="B26" s="101" t="s">
        <v>42</v>
      </c>
      <c r="C26" s="1019">
        <v>69659</v>
      </c>
      <c r="D26" s="1019">
        <v>68148</v>
      </c>
      <c r="E26" s="1019">
        <v>1511</v>
      </c>
      <c r="F26" s="1020">
        <v>0.97830861769477029</v>
      </c>
      <c r="G26" s="1020">
        <v>2.1691382305229764E-2</v>
      </c>
      <c r="I26" s="101">
        <v>9</v>
      </c>
      <c r="J26" s="101">
        <v>14</v>
      </c>
      <c r="K26" s="101">
        <v>10</v>
      </c>
      <c r="L26" s="101" t="s">
        <v>39</v>
      </c>
      <c r="M26" s="1019">
        <v>422</v>
      </c>
      <c r="N26" s="1019">
        <v>26</v>
      </c>
      <c r="O26" s="1020">
        <v>0.9419642857142857</v>
      </c>
      <c r="P26" s="1020">
        <v>5.8035714285714288E-2</v>
      </c>
      <c r="Q26" s="1020">
        <v>0.96630363116357321</v>
      </c>
    </row>
    <row r="27" spans="2:17" s="101" customFormat="1" x14ac:dyDescent="0.35">
      <c r="B27" s="101" t="s">
        <v>47</v>
      </c>
      <c r="C27" s="1019">
        <v>862</v>
      </c>
      <c r="D27" s="1019">
        <v>785</v>
      </c>
      <c r="E27" s="1019">
        <v>77</v>
      </c>
      <c r="F27" s="1020">
        <v>0.91067285382830632</v>
      </c>
      <c r="G27" s="1020">
        <v>8.9327146171693739E-2</v>
      </c>
      <c r="I27" s="101">
        <v>18</v>
      </c>
      <c r="J27" s="101">
        <v>15</v>
      </c>
      <c r="K27" s="101">
        <v>4</v>
      </c>
      <c r="L27" s="101" t="s">
        <v>38</v>
      </c>
      <c r="M27" s="1019">
        <v>8201</v>
      </c>
      <c r="N27" s="1019">
        <v>575</v>
      </c>
      <c r="O27" s="1020">
        <v>0.93448040109389241</v>
      </c>
      <c r="P27" s="1020">
        <v>6.5519598906107562E-2</v>
      </c>
      <c r="Q27" s="1020">
        <v>0.96630363116357321</v>
      </c>
    </row>
    <row r="28" spans="2:17" s="101" customFormat="1" x14ac:dyDescent="0.35">
      <c r="B28" s="101" t="s">
        <v>43</v>
      </c>
      <c r="C28" s="1019">
        <v>16158</v>
      </c>
      <c r="D28" s="1019">
        <v>14592</v>
      </c>
      <c r="E28" s="1019">
        <v>1566</v>
      </c>
      <c r="F28" s="1020">
        <v>0.90308206461195695</v>
      </c>
      <c r="G28" s="1020">
        <v>9.6917935388043081E-2</v>
      </c>
      <c r="I28" s="101">
        <v>19</v>
      </c>
      <c r="J28" s="101">
        <v>16</v>
      </c>
      <c r="K28" s="101">
        <v>9</v>
      </c>
      <c r="L28" s="101" t="s">
        <v>41</v>
      </c>
      <c r="M28" s="1019">
        <v>46021</v>
      </c>
      <c r="N28" s="1019">
        <v>3246</v>
      </c>
      <c r="O28" s="1020">
        <v>0.93411411289504132</v>
      </c>
      <c r="P28" s="1020">
        <v>6.5885887104958699E-2</v>
      </c>
      <c r="Q28" s="1020">
        <v>0.96630363116357321</v>
      </c>
    </row>
    <row r="29" spans="2:17" s="101" customFormat="1" x14ac:dyDescent="0.35">
      <c r="B29" s="101" t="s">
        <v>44</v>
      </c>
      <c r="C29" s="1019">
        <v>3236</v>
      </c>
      <c r="D29" s="1019">
        <v>3173</v>
      </c>
      <c r="E29" s="1019">
        <v>63</v>
      </c>
      <c r="F29" s="1020">
        <v>0.98053152039555003</v>
      </c>
      <c r="G29" s="1020">
        <v>1.9468479604449938E-2</v>
      </c>
      <c r="I29" s="101">
        <v>7</v>
      </c>
      <c r="J29" s="101">
        <v>17</v>
      </c>
      <c r="K29" s="101">
        <v>12</v>
      </c>
      <c r="L29" s="101" t="s">
        <v>2</v>
      </c>
      <c r="M29" s="1019">
        <v>11919</v>
      </c>
      <c r="N29" s="1019">
        <v>1006</v>
      </c>
      <c r="O29" s="1020">
        <v>0.9221663442940039</v>
      </c>
      <c r="P29" s="1020">
        <v>7.7833655705996138E-2</v>
      </c>
      <c r="Q29" s="1020">
        <v>0.96630363116357321</v>
      </c>
    </row>
    <row r="30" spans="2:17" s="101" customFormat="1" x14ac:dyDescent="0.35">
      <c r="B30" s="101" t="s">
        <v>45</v>
      </c>
      <c r="C30" s="1019">
        <v>19196</v>
      </c>
      <c r="D30" s="1019">
        <v>16842</v>
      </c>
      <c r="E30" s="1019">
        <v>2354</v>
      </c>
      <c r="F30" s="1020">
        <v>0.87737028547614082</v>
      </c>
      <c r="G30" s="1020">
        <v>0.12262971452385914</v>
      </c>
      <c r="I30" s="101">
        <v>20</v>
      </c>
      <c r="J30" s="101">
        <v>18</v>
      </c>
      <c r="K30" s="101">
        <v>15</v>
      </c>
      <c r="L30" s="101" t="s">
        <v>47</v>
      </c>
      <c r="M30" s="1019">
        <v>785</v>
      </c>
      <c r="N30" s="1019">
        <v>77</v>
      </c>
      <c r="O30" s="1020">
        <v>0.91067285382830632</v>
      </c>
      <c r="P30" s="1020">
        <v>8.9327146171693739E-2</v>
      </c>
      <c r="Q30" s="1020">
        <v>0.96630363116357321</v>
      </c>
    </row>
    <row r="31" spans="2:17" s="101" customFormat="1" x14ac:dyDescent="0.35">
      <c r="B31" s="101" t="s">
        <v>46</v>
      </c>
      <c r="C31" s="1019">
        <v>2263</v>
      </c>
      <c r="D31" s="1019">
        <v>2152</v>
      </c>
      <c r="E31" s="1019">
        <v>111</v>
      </c>
      <c r="F31" s="1020">
        <v>0.95095006628369416</v>
      </c>
      <c r="G31" s="1020">
        <v>4.9049933716305789E-2</v>
      </c>
      <c r="I31" s="101">
        <v>13</v>
      </c>
      <c r="J31" s="101">
        <v>19</v>
      </c>
      <c r="K31" s="101">
        <v>16</v>
      </c>
      <c r="L31" s="101" t="s">
        <v>43</v>
      </c>
      <c r="M31" s="1019">
        <v>14592</v>
      </c>
      <c r="N31" s="1019">
        <v>1566</v>
      </c>
      <c r="O31" s="1020">
        <v>0.90308206461195695</v>
      </c>
      <c r="P31" s="1020">
        <v>9.6917935388043081E-2</v>
      </c>
      <c r="Q31" s="1020">
        <v>0.96630363116357321</v>
      </c>
    </row>
    <row r="32" spans="2:17" s="101" customFormat="1" x14ac:dyDescent="0.35">
      <c r="B32" s="104" t="s">
        <v>108</v>
      </c>
      <c r="C32" s="105">
        <v>453491</v>
      </c>
      <c r="D32" s="105">
        <v>438210</v>
      </c>
      <c r="E32" s="105">
        <v>15281</v>
      </c>
      <c r="F32" s="106">
        <v>0.96630363116357321</v>
      </c>
      <c r="G32" s="106">
        <v>3.3696368836426745E-2</v>
      </c>
      <c r="I32" s="101">
        <v>12</v>
      </c>
      <c r="J32" s="101">
        <v>20</v>
      </c>
      <c r="K32" s="101">
        <v>18</v>
      </c>
      <c r="L32" s="101" t="s">
        <v>45</v>
      </c>
      <c r="M32" s="1019">
        <v>16842</v>
      </c>
      <c r="N32" s="1019">
        <v>2354</v>
      </c>
      <c r="O32" s="1020">
        <v>0.87737028547614082</v>
      </c>
      <c r="P32" s="1020">
        <v>0.12262971452385914</v>
      </c>
      <c r="Q32" s="1020">
        <v>0.96630363116357321</v>
      </c>
    </row>
    <row r="33" spans="13:16" s="113" customFormat="1" x14ac:dyDescent="0.35">
      <c r="M33" s="1146"/>
      <c r="N33" s="1146"/>
      <c r="O33" s="1147"/>
      <c r="P33" s="1147"/>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5" width="8.26953125" style="220" customWidth="1"/>
    <col min="26"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K1" s="221"/>
      <c r="L1" s="221"/>
    </row>
    <row r="2" spans="1:29" ht="48.75" customHeight="1" x14ac:dyDescent="0.35">
      <c r="A2" s="219"/>
      <c r="B2" s="219"/>
      <c r="K2" s="221"/>
      <c r="L2" s="221"/>
    </row>
    <row r="3" spans="1:29" ht="24" customHeight="1" x14ac:dyDescent="0.35">
      <c r="A3" s="219"/>
      <c r="B3" s="1428" t="s">
        <v>369</v>
      </c>
      <c r="C3" s="1428"/>
      <c r="D3" s="1428"/>
      <c r="E3" s="1428"/>
      <c r="F3" s="1428"/>
      <c r="G3" s="1428"/>
      <c r="H3" s="1428"/>
      <c r="I3" s="1428"/>
      <c r="J3" s="1428"/>
      <c r="K3" s="1428"/>
      <c r="L3" s="1428"/>
      <c r="M3" s="1428"/>
      <c r="N3" s="1428"/>
      <c r="O3" s="1428"/>
      <c r="P3" s="1428"/>
      <c r="Q3" s="1428"/>
      <c r="R3" s="1428"/>
      <c r="S3" s="1428"/>
      <c r="T3" s="1428"/>
      <c r="U3" s="1428"/>
      <c r="V3" s="1428"/>
      <c r="W3" s="1428"/>
      <c r="X3" s="1428"/>
      <c r="Y3" s="1428"/>
      <c r="Z3" s="1428"/>
    </row>
    <row r="5" spans="1:29" x14ac:dyDescent="0.35">
      <c r="B5" s="219"/>
      <c r="C5" s="219"/>
      <c r="D5" s="1429" t="s">
        <v>365</v>
      </c>
      <c r="E5" s="1429"/>
      <c r="F5" s="1429"/>
      <c r="G5" s="1429"/>
      <c r="H5" s="1429"/>
      <c r="I5" s="1429"/>
      <c r="J5" s="1429"/>
      <c r="K5" s="1429"/>
      <c r="L5" s="1429"/>
      <c r="M5" s="219"/>
      <c r="N5" s="1430" t="s">
        <v>339</v>
      </c>
      <c r="O5" s="1430"/>
      <c r="P5" s="1430"/>
      <c r="Q5" s="1430"/>
      <c r="R5" s="1430"/>
      <c r="S5" s="1430"/>
      <c r="T5" s="1430"/>
      <c r="U5" s="1430"/>
      <c r="V5" s="1430"/>
      <c r="W5" s="1430"/>
      <c r="X5" s="1430"/>
      <c r="Y5" s="1430"/>
      <c r="Z5" s="1430"/>
      <c r="AA5" s="1430"/>
    </row>
    <row r="6" spans="1:29" ht="21" customHeight="1" x14ac:dyDescent="0.35">
      <c r="B6" s="219"/>
      <c r="C6" s="219"/>
      <c r="D6" s="1430"/>
      <c r="E6" s="1430"/>
      <c r="F6" s="1430"/>
      <c r="G6" s="1430"/>
      <c r="H6" s="1430"/>
      <c r="I6" s="1430"/>
      <c r="J6" s="1430"/>
      <c r="K6" s="1430"/>
      <c r="L6" s="1430"/>
      <c r="M6" s="219"/>
      <c r="N6" s="1431">
        <v>44196</v>
      </c>
      <c r="O6" s="1432"/>
      <c r="P6" s="1433">
        <v>44561</v>
      </c>
      <c r="Q6" s="1434"/>
      <c r="R6" s="1433">
        <v>44926</v>
      </c>
      <c r="S6" s="1434"/>
      <c r="T6" s="1436">
        <v>45291</v>
      </c>
      <c r="U6" s="1437"/>
      <c r="V6" s="1424">
        <v>45657</v>
      </c>
      <c r="W6" s="1435"/>
      <c r="X6" s="1438">
        <v>46022</v>
      </c>
      <c r="Y6" s="1439"/>
      <c r="Z6" s="1424">
        <v>46081</v>
      </c>
      <c r="AA6" s="1425"/>
    </row>
    <row r="7" spans="1:29" x14ac:dyDescent="0.35">
      <c r="B7" s="225"/>
      <c r="C7" s="219"/>
      <c r="D7" s="226">
        <v>43830</v>
      </c>
      <c r="E7" s="227">
        <v>44196</v>
      </c>
      <c r="F7" s="228">
        <v>44561</v>
      </c>
      <c r="G7" s="228">
        <v>44926</v>
      </c>
      <c r="H7" s="228">
        <v>45291</v>
      </c>
      <c r="I7" s="228">
        <v>45657</v>
      </c>
      <c r="J7" s="228">
        <v>46022</v>
      </c>
      <c r="K7" s="228">
        <v>46081</v>
      </c>
      <c r="L7" s="229"/>
      <c r="M7" s="219"/>
      <c r="N7" s="230" t="s">
        <v>28</v>
      </c>
      <c r="O7" s="231" t="s">
        <v>340</v>
      </c>
      <c r="P7" s="232" t="s">
        <v>28</v>
      </c>
      <c r="Q7" s="233" t="s">
        <v>340</v>
      </c>
      <c r="R7" s="231" t="s">
        <v>28</v>
      </c>
      <c r="S7" s="232" t="s">
        <v>340</v>
      </c>
      <c r="T7" s="232" t="s">
        <v>28</v>
      </c>
      <c r="U7" s="232" t="s">
        <v>340</v>
      </c>
      <c r="V7" s="232" t="s">
        <v>28</v>
      </c>
      <c r="W7" s="1358" t="s">
        <v>340</v>
      </c>
      <c r="X7" s="232" t="s">
        <v>28</v>
      </c>
      <c r="Y7" s="227"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73871</v>
      </c>
      <c r="E9" s="300">
        <v>56534</v>
      </c>
      <c r="F9" s="300">
        <v>38325</v>
      </c>
      <c r="G9" s="254">
        <v>36606</v>
      </c>
      <c r="H9" s="254">
        <v>35558</v>
      </c>
      <c r="I9" s="254">
        <v>17192</v>
      </c>
      <c r="J9" s="276">
        <v>13300</v>
      </c>
      <c r="K9" s="301">
        <v>17340</v>
      </c>
      <c r="L9" s="302"/>
      <c r="M9" s="222"/>
      <c r="N9" s="278">
        <v>-0.23469291061444952</v>
      </c>
      <c r="O9" s="279">
        <v>-17337</v>
      </c>
      <c r="P9" s="280">
        <v>-0.32208936215374817</v>
      </c>
      <c r="Q9" s="279">
        <v>-18209</v>
      </c>
      <c r="R9" s="280">
        <v>-4.4853228962817959E-2</v>
      </c>
      <c r="S9" s="279">
        <v>-1719</v>
      </c>
      <c r="T9" s="280">
        <v>-2.862918647216306E-2</v>
      </c>
      <c r="U9" s="279">
        <v>-1048</v>
      </c>
      <c r="V9" s="280">
        <v>-0.51650824005849594</v>
      </c>
      <c r="W9" s="279">
        <v>-18366</v>
      </c>
      <c r="X9" s="280">
        <v>-0.2263843648208469</v>
      </c>
      <c r="Y9" s="276">
        <v>-3892</v>
      </c>
      <c r="Z9" s="280">
        <v>5.0399806154591609E-2</v>
      </c>
      <c r="AA9" s="279">
        <v>832</v>
      </c>
    </row>
    <row r="10" spans="1:29" x14ac:dyDescent="0.35">
      <c r="B10" s="303" t="s">
        <v>7</v>
      </c>
      <c r="C10" s="219"/>
      <c r="D10" s="253">
        <v>6236</v>
      </c>
      <c r="E10" s="254">
        <v>4811</v>
      </c>
      <c r="F10" s="254">
        <v>2779</v>
      </c>
      <c r="G10" s="254">
        <v>1565</v>
      </c>
      <c r="H10" s="254">
        <v>186</v>
      </c>
      <c r="I10" s="254">
        <v>86</v>
      </c>
      <c r="J10" s="254">
        <v>53</v>
      </c>
      <c r="K10" s="257">
        <v>80</v>
      </c>
      <c r="M10" s="222"/>
      <c r="N10" s="256">
        <v>-0.22851186658114175</v>
      </c>
      <c r="O10" s="257">
        <v>-1425</v>
      </c>
      <c r="P10" s="258">
        <v>-0.4223654125961338</v>
      </c>
      <c r="Q10" s="257">
        <v>-2032</v>
      </c>
      <c r="R10" s="258">
        <v>-0.43684778697373161</v>
      </c>
      <c r="S10" s="257">
        <v>-1214</v>
      </c>
      <c r="T10" s="258">
        <v>-0.88115015974440891</v>
      </c>
      <c r="U10" s="257">
        <v>-1379</v>
      </c>
      <c r="V10" s="258">
        <v>-0.5376344086021505</v>
      </c>
      <c r="W10" s="257">
        <v>-100</v>
      </c>
      <c r="X10" s="258">
        <v>-0.38372093023255816</v>
      </c>
      <c r="Y10" s="254">
        <v>-33</v>
      </c>
      <c r="Z10" s="258">
        <v>-0.23076923076923073</v>
      </c>
      <c r="AA10" s="257">
        <v>-24</v>
      </c>
    </row>
    <row r="11" spans="1:29" x14ac:dyDescent="0.35">
      <c r="B11" s="303" t="s">
        <v>37</v>
      </c>
      <c r="C11" s="219"/>
      <c r="D11" s="253">
        <v>5794</v>
      </c>
      <c r="E11" s="254">
        <v>3064</v>
      </c>
      <c r="F11" s="254">
        <v>2063</v>
      </c>
      <c r="G11" s="254">
        <v>2778</v>
      </c>
      <c r="H11" s="254">
        <v>1346</v>
      </c>
      <c r="I11" s="254">
        <v>445</v>
      </c>
      <c r="J11" s="254">
        <v>379</v>
      </c>
      <c r="K11" s="257">
        <v>372</v>
      </c>
      <c r="M11" s="222"/>
      <c r="N11" s="256">
        <v>-0.47117707973765965</v>
      </c>
      <c r="O11" s="257">
        <v>-2730</v>
      </c>
      <c r="P11" s="258">
        <v>-0.32669712793733685</v>
      </c>
      <c r="Q11" s="257">
        <v>-1001</v>
      </c>
      <c r="R11" s="258">
        <v>0.34658264663111971</v>
      </c>
      <c r="S11" s="257">
        <v>715</v>
      </c>
      <c r="T11" s="258">
        <v>-0.51547876169906415</v>
      </c>
      <c r="U11" s="257">
        <v>-1432</v>
      </c>
      <c r="V11" s="258">
        <v>-0.66939078751857362</v>
      </c>
      <c r="W11" s="257">
        <v>-901</v>
      </c>
      <c r="X11" s="258">
        <v>-0.14831460674157304</v>
      </c>
      <c r="Y11" s="254">
        <v>-66</v>
      </c>
      <c r="Z11" s="258">
        <v>-0.13689095127610207</v>
      </c>
      <c r="AA11" s="257">
        <v>-59</v>
      </c>
    </row>
    <row r="12" spans="1:29" x14ac:dyDescent="0.35">
      <c r="B12" s="303" t="s">
        <v>38</v>
      </c>
      <c r="C12" s="219"/>
      <c r="D12" s="253">
        <v>4317</v>
      </c>
      <c r="E12" s="254">
        <v>2454</v>
      </c>
      <c r="F12" s="254">
        <v>2514</v>
      </c>
      <c r="G12" s="254">
        <v>3293</v>
      </c>
      <c r="H12" s="254">
        <v>4117</v>
      </c>
      <c r="I12" s="254">
        <v>3750</v>
      </c>
      <c r="J12" s="254">
        <v>3846</v>
      </c>
      <c r="K12" s="257">
        <v>3872</v>
      </c>
      <c r="M12" s="222"/>
      <c r="N12" s="256">
        <v>-0.43154968728283527</v>
      </c>
      <c r="O12" s="257">
        <v>-1863</v>
      </c>
      <c r="P12" s="258">
        <v>2.4449877750611249E-2</v>
      </c>
      <c r="Q12" s="257">
        <v>60</v>
      </c>
      <c r="R12" s="258">
        <v>0.30986475735879071</v>
      </c>
      <c r="S12" s="257">
        <v>779</v>
      </c>
      <c r="T12" s="258">
        <v>0.25022775584573331</v>
      </c>
      <c r="U12" s="257">
        <v>824</v>
      </c>
      <c r="V12" s="258">
        <v>-8.9142579548214695E-2</v>
      </c>
      <c r="W12" s="257">
        <v>-367</v>
      </c>
      <c r="X12" s="258">
        <v>2.5600000000000067E-2</v>
      </c>
      <c r="Y12" s="254">
        <v>96</v>
      </c>
      <c r="Z12" s="258">
        <v>6.024096385542177E-2</v>
      </c>
      <c r="AA12" s="257">
        <v>220</v>
      </c>
    </row>
    <row r="13" spans="1:29" x14ac:dyDescent="0.35">
      <c r="B13" s="303" t="s">
        <v>6</v>
      </c>
      <c r="C13" s="219"/>
      <c r="D13" s="253">
        <v>9040</v>
      </c>
      <c r="E13" s="254">
        <v>8082</v>
      </c>
      <c r="F13" s="254">
        <v>9950</v>
      </c>
      <c r="G13" s="254">
        <v>7071</v>
      </c>
      <c r="H13" s="254">
        <v>5826</v>
      </c>
      <c r="I13" s="254">
        <v>7478</v>
      </c>
      <c r="J13" s="254">
        <v>2427</v>
      </c>
      <c r="K13" s="257">
        <v>1327</v>
      </c>
      <c r="L13" s="304"/>
      <c r="M13" s="219"/>
      <c r="N13" s="256">
        <v>-0.10597345132743363</v>
      </c>
      <c r="O13" s="257">
        <v>-958</v>
      </c>
      <c r="P13" s="258">
        <v>0.23113090819104176</v>
      </c>
      <c r="Q13" s="257">
        <v>1868</v>
      </c>
      <c r="R13" s="258">
        <v>-0.28934673366834174</v>
      </c>
      <c r="S13" s="257">
        <v>-2879</v>
      </c>
      <c r="T13" s="258">
        <v>-0.1760712770470938</v>
      </c>
      <c r="U13" s="257">
        <v>-1245</v>
      </c>
      <c r="V13" s="258">
        <v>0.28355647099210435</v>
      </c>
      <c r="W13" s="257">
        <v>1652</v>
      </c>
      <c r="X13" s="258">
        <v>-0.67544798074351431</v>
      </c>
      <c r="Y13" s="254">
        <v>-5051</v>
      </c>
      <c r="Z13" s="258">
        <v>-0.8766613997583419</v>
      </c>
      <c r="AA13" s="257">
        <v>-9432</v>
      </c>
      <c r="AC13" s="224"/>
    </row>
    <row r="14" spans="1:29" x14ac:dyDescent="0.35">
      <c r="B14" s="303" t="s">
        <v>5</v>
      </c>
      <c r="C14" s="219"/>
      <c r="D14" s="253">
        <v>3990</v>
      </c>
      <c r="E14" s="254">
        <v>3899</v>
      </c>
      <c r="F14" s="254">
        <v>1365</v>
      </c>
      <c r="G14" s="254">
        <v>873</v>
      </c>
      <c r="H14" s="254">
        <v>1583</v>
      </c>
      <c r="I14" s="254">
        <v>376</v>
      </c>
      <c r="J14" s="254">
        <v>425</v>
      </c>
      <c r="K14" s="257">
        <v>189</v>
      </c>
      <c r="L14" s="304"/>
      <c r="M14" s="219"/>
      <c r="N14" s="256">
        <v>-2.2807017543859609E-2</v>
      </c>
      <c r="O14" s="257">
        <v>-91</v>
      </c>
      <c r="P14" s="258">
        <v>-0.64991023339317766</v>
      </c>
      <c r="Q14" s="257">
        <v>-2534</v>
      </c>
      <c r="R14" s="258">
        <v>-0.36043956043956049</v>
      </c>
      <c r="S14" s="257">
        <v>-492</v>
      </c>
      <c r="T14" s="258">
        <v>0.81328751431844215</v>
      </c>
      <c r="U14" s="257">
        <v>710</v>
      </c>
      <c r="V14" s="258">
        <v>-0.76247631080227418</v>
      </c>
      <c r="W14" s="257">
        <v>-1207</v>
      </c>
      <c r="X14" s="258">
        <v>0.13031914893617014</v>
      </c>
      <c r="Y14" s="254">
        <v>49</v>
      </c>
      <c r="Z14" s="258">
        <v>-4.0609137055837574E-2</v>
      </c>
      <c r="AA14" s="257">
        <v>-8</v>
      </c>
      <c r="AC14" s="224"/>
    </row>
    <row r="15" spans="1:29" x14ac:dyDescent="0.35">
      <c r="B15" s="303" t="s">
        <v>4</v>
      </c>
      <c r="C15" s="219"/>
      <c r="D15" s="253">
        <v>1593</v>
      </c>
      <c r="E15" s="254">
        <v>119</v>
      </c>
      <c r="F15" s="254">
        <v>186</v>
      </c>
      <c r="G15" s="254">
        <v>207</v>
      </c>
      <c r="H15" s="254">
        <v>157</v>
      </c>
      <c r="I15" s="254">
        <v>151</v>
      </c>
      <c r="J15" s="254">
        <v>151</v>
      </c>
      <c r="K15" s="257">
        <v>163</v>
      </c>
      <c r="M15" s="222"/>
      <c r="N15" s="256">
        <v>-0.92529817953546767</v>
      </c>
      <c r="O15" s="257">
        <v>-1474</v>
      </c>
      <c r="P15" s="258">
        <v>0.56302521008403361</v>
      </c>
      <c r="Q15" s="257">
        <v>67</v>
      </c>
      <c r="R15" s="258">
        <v>0.11290322580645151</v>
      </c>
      <c r="S15" s="257">
        <v>21</v>
      </c>
      <c r="T15" s="258">
        <v>-0.24154589371980673</v>
      </c>
      <c r="U15" s="257">
        <v>-50</v>
      </c>
      <c r="V15" s="258">
        <v>-3.8216560509554132E-2</v>
      </c>
      <c r="W15" s="257">
        <v>-6</v>
      </c>
      <c r="X15" s="258">
        <v>0</v>
      </c>
      <c r="Y15" s="254">
        <v>0</v>
      </c>
      <c r="Z15" s="258">
        <v>7.2368421052631637E-2</v>
      </c>
      <c r="AA15" s="257">
        <v>11</v>
      </c>
      <c r="AC15" s="224"/>
    </row>
    <row r="16" spans="1:29" x14ac:dyDescent="0.35">
      <c r="B16" s="303" t="s">
        <v>40</v>
      </c>
      <c r="C16" s="219"/>
      <c r="D16" s="253">
        <v>5895</v>
      </c>
      <c r="E16" s="254">
        <v>4923</v>
      </c>
      <c r="F16" s="254">
        <v>3015</v>
      </c>
      <c r="G16" s="254">
        <v>2591</v>
      </c>
      <c r="H16" s="254">
        <v>2478</v>
      </c>
      <c r="I16" s="254">
        <v>2010</v>
      </c>
      <c r="J16" s="254">
        <v>1924</v>
      </c>
      <c r="K16" s="257">
        <v>2753</v>
      </c>
      <c r="M16" s="222"/>
      <c r="N16" s="256">
        <v>-0.16488549618320614</v>
      </c>
      <c r="O16" s="257">
        <v>-972</v>
      </c>
      <c r="P16" s="258">
        <v>-0.38756855575868376</v>
      </c>
      <c r="Q16" s="257">
        <v>-1908</v>
      </c>
      <c r="R16" s="258">
        <v>-0.14063018242122716</v>
      </c>
      <c r="S16" s="257">
        <v>-424</v>
      </c>
      <c r="T16" s="258">
        <v>-4.3612504824392162E-2</v>
      </c>
      <c r="U16" s="257">
        <v>-113</v>
      </c>
      <c r="V16" s="258">
        <v>-0.18886198547215494</v>
      </c>
      <c r="W16" s="257">
        <v>-468</v>
      </c>
      <c r="X16" s="258">
        <v>-4.2786069651741254E-2</v>
      </c>
      <c r="Y16" s="254">
        <v>-86</v>
      </c>
      <c r="Z16" s="258">
        <v>-7.9264214046822712E-2</v>
      </c>
      <c r="AA16" s="257">
        <v>-237</v>
      </c>
      <c r="AC16" s="224"/>
    </row>
    <row r="17" spans="2:31" x14ac:dyDescent="0.35">
      <c r="B17" s="303" t="s">
        <v>41</v>
      </c>
      <c r="C17" s="219"/>
      <c r="D17" s="253">
        <v>76253</v>
      </c>
      <c r="E17" s="254">
        <v>73386</v>
      </c>
      <c r="F17" s="254">
        <v>78542</v>
      </c>
      <c r="G17" s="254">
        <v>69770</v>
      </c>
      <c r="H17" s="254">
        <v>48470</v>
      </c>
      <c r="I17" s="254">
        <v>39755</v>
      </c>
      <c r="J17" s="254">
        <v>38335</v>
      </c>
      <c r="K17" s="257">
        <v>39617</v>
      </c>
      <c r="L17" s="304"/>
      <c r="M17" s="219"/>
      <c r="N17" s="256">
        <v>-3.7598520713939099E-2</v>
      </c>
      <c r="O17" s="257">
        <v>-2867</v>
      </c>
      <c r="P17" s="258">
        <v>7.0258632436704493E-2</v>
      </c>
      <c r="Q17" s="257">
        <v>5156</v>
      </c>
      <c r="R17" s="258">
        <v>-0.11168546764788267</v>
      </c>
      <c r="S17" s="257">
        <v>-8772</v>
      </c>
      <c r="T17" s="258">
        <v>-0.30528880607711051</v>
      </c>
      <c r="U17" s="257">
        <v>-21300</v>
      </c>
      <c r="V17" s="258">
        <v>-0.17980193934392408</v>
      </c>
      <c r="W17" s="257">
        <v>-8715</v>
      </c>
      <c r="X17" s="258">
        <v>-3.5718777512262601E-2</v>
      </c>
      <c r="Y17" s="254">
        <v>-1420</v>
      </c>
      <c r="Z17" s="258">
        <v>7.2460083392658081E-3</v>
      </c>
      <c r="AA17" s="257">
        <v>285</v>
      </c>
      <c r="AC17" s="224"/>
    </row>
    <row r="18" spans="2:31" x14ac:dyDescent="0.35">
      <c r="B18" s="303" t="s">
        <v>3</v>
      </c>
      <c r="C18" s="219"/>
      <c r="D18" s="253">
        <v>14865</v>
      </c>
      <c r="E18" s="254">
        <v>13381</v>
      </c>
      <c r="F18" s="254">
        <v>11826</v>
      </c>
      <c r="G18" s="254">
        <v>10571</v>
      </c>
      <c r="H18" s="254">
        <v>15501</v>
      </c>
      <c r="I18" s="254">
        <v>7989</v>
      </c>
      <c r="J18" s="254">
        <v>8677</v>
      </c>
      <c r="K18" s="257">
        <v>8320</v>
      </c>
      <c r="M18" s="222"/>
      <c r="N18" s="256">
        <v>-9.9831819710729852E-2</v>
      </c>
      <c r="O18" s="257">
        <v>-1484</v>
      </c>
      <c r="P18" s="258">
        <v>-0.11620955085569096</v>
      </c>
      <c r="Q18" s="257">
        <v>-1555</v>
      </c>
      <c r="R18" s="258">
        <v>-0.10612210383899878</v>
      </c>
      <c r="S18" s="257">
        <v>-1255</v>
      </c>
      <c r="T18" s="258">
        <v>0.46637025825371303</v>
      </c>
      <c r="U18" s="257">
        <v>4930</v>
      </c>
      <c r="V18" s="258">
        <v>-0.48461389587768533</v>
      </c>
      <c r="W18" s="257">
        <v>-7512</v>
      </c>
      <c r="X18" s="258">
        <v>8.6118412817624224E-2</v>
      </c>
      <c r="Y18" s="254">
        <v>688</v>
      </c>
      <c r="Z18" s="258">
        <v>-0.10219056868457965</v>
      </c>
      <c r="AA18" s="257">
        <v>-947</v>
      </c>
      <c r="AC18" s="224"/>
    </row>
    <row r="19" spans="2:31" x14ac:dyDescent="0.35">
      <c r="B19" s="303" t="s">
        <v>2</v>
      </c>
      <c r="C19" s="219"/>
      <c r="D19" s="253">
        <v>7206</v>
      </c>
      <c r="E19" s="254">
        <v>5685</v>
      </c>
      <c r="F19" s="254">
        <v>5272</v>
      </c>
      <c r="G19" s="254">
        <v>6122</v>
      </c>
      <c r="H19" s="254">
        <v>5753</v>
      </c>
      <c r="I19" s="254">
        <v>3823</v>
      </c>
      <c r="J19" s="254">
        <v>4838</v>
      </c>
      <c r="K19" s="257">
        <v>5722</v>
      </c>
      <c r="M19" s="222"/>
      <c r="N19" s="256">
        <v>-0.21107410491257284</v>
      </c>
      <c r="O19" s="257">
        <v>-1521</v>
      </c>
      <c r="P19" s="258">
        <v>-7.2647317502198772E-2</v>
      </c>
      <c r="Q19" s="257">
        <v>-413</v>
      </c>
      <c r="R19" s="258">
        <v>0.16122913505311076</v>
      </c>
      <c r="S19" s="257">
        <v>850</v>
      </c>
      <c r="T19" s="258">
        <v>-6.0274420124142414E-2</v>
      </c>
      <c r="U19" s="257">
        <v>-369</v>
      </c>
      <c r="V19" s="258">
        <v>-0.33547714236050752</v>
      </c>
      <c r="W19" s="257">
        <v>-1930</v>
      </c>
      <c r="X19" s="258">
        <v>0.26549829976458272</v>
      </c>
      <c r="Y19" s="254">
        <v>1015</v>
      </c>
      <c r="Z19" s="258">
        <v>8.6180713743356119E-2</v>
      </c>
      <c r="AA19" s="257">
        <v>454</v>
      </c>
      <c r="AC19" s="224"/>
    </row>
    <row r="20" spans="2:31" x14ac:dyDescent="0.35">
      <c r="B20" s="303" t="s">
        <v>35</v>
      </c>
      <c r="C20" s="219"/>
      <c r="D20" s="253">
        <v>8456</v>
      </c>
      <c r="E20" s="254">
        <v>4923</v>
      </c>
      <c r="F20" s="254">
        <v>4018</v>
      </c>
      <c r="G20" s="254">
        <v>3271</v>
      </c>
      <c r="H20" s="254">
        <v>1893</v>
      </c>
      <c r="I20" s="254">
        <v>1256</v>
      </c>
      <c r="J20" s="254">
        <v>594</v>
      </c>
      <c r="K20" s="257">
        <v>591</v>
      </c>
      <c r="M20" s="222"/>
      <c r="N20" s="256">
        <v>-0.41780983916745507</v>
      </c>
      <c r="O20" s="257">
        <v>-3533</v>
      </c>
      <c r="P20" s="258">
        <v>-0.18383099735933373</v>
      </c>
      <c r="Q20" s="257">
        <v>-905</v>
      </c>
      <c r="R20" s="258">
        <v>-0.18591338974614235</v>
      </c>
      <c r="S20" s="257">
        <v>-747</v>
      </c>
      <c r="T20" s="258">
        <v>-0.42127789666768567</v>
      </c>
      <c r="U20" s="257">
        <v>-1378</v>
      </c>
      <c r="V20" s="258">
        <v>-0.33650290544109873</v>
      </c>
      <c r="W20" s="257">
        <v>-637</v>
      </c>
      <c r="X20" s="258">
        <v>-0.52707006369426757</v>
      </c>
      <c r="Y20" s="254">
        <v>-662</v>
      </c>
      <c r="Z20" s="258">
        <v>-0.51317957166392092</v>
      </c>
      <c r="AA20" s="257">
        <v>-623</v>
      </c>
      <c r="AC20" s="224"/>
    </row>
    <row r="21" spans="2:31" x14ac:dyDescent="0.35">
      <c r="B21" s="303" t="s">
        <v>42</v>
      </c>
      <c r="C21" s="219"/>
      <c r="D21" s="253">
        <v>28300</v>
      </c>
      <c r="E21" s="254">
        <v>28494</v>
      </c>
      <c r="F21" s="254">
        <v>10563</v>
      </c>
      <c r="G21" s="254">
        <v>9303</v>
      </c>
      <c r="H21" s="254">
        <v>8062</v>
      </c>
      <c r="I21" s="254">
        <v>10859</v>
      </c>
      <c r="J21" s="254">
        <v>10056</v>
      </c>
      <c r="K21" s="257">
        <v>12019</v>
      </c>
      <c r="M21" s="222"/>
      <c r="N21" s="256">
        <v>6.8551236749117006E-3</v>
      </c>
      <c r="O21" s="257">
        <v>194</v>
      </c>
      <c r="P21" s="258">
        <v>-0.62929037692145717</v>
      </c>
      <c r="Q21" s="257">
        <v>-17931</v>
      </c>
      <c r="R21" s="258">
        <v>-0.11928429423459241</v>
      </c>
      <c r="S21" s="257">
        <v>-1260</v>
      </c>
      <c r="T21" s="258">
        <v>-0.13339782865742233</v>
      </c>
      <c r="U21" s="257">
        <v>-1241</v>
      </c>
      <c r="V21" s="258">
        <v>0.34693624410816182</v>
      </c>
      <c r="W21" s="257">
        <v>2797</v>
      </c>
      <c r="X21" s="258">
        <v>-7.3947877336771328E-2</v>
      </c>
      <c r="Y21" s="254">
        <v>-803</v>
      </c>
      <c r="Z21" s="258">
        <v>-0.25259623157763822</v>
      </c>
      <c r="AA21" s="257">
        <v>-4062</v>
      </c>
      <c r="AC21" s="224"/>
    </row>
    <row r="22" spans="2:31" x14ac:dyDescent="0.35">
      <c r="B22" s="303" t="s">
        <v>43</v>
      </c>
      <c r="C22" s="219"/>
      <c r="D22" s="253">
        <v>6258</v>
      </c>
      <c r="E22" s="254">
        <v>4718</v>
      </c>
      <c r="F22" s="254">
        <v>5035</v>
      </c>
      <c r="G22" s="254">
        <v>6525</v>
      </c>
      <c r="H22" s="254">
        <v>7096</v>
      </c>
      <c r="I22" s="254">
        <v>6987</v>
      </c>
      <c r="J22" s="254">
        <v>7279</v>
      </c>
      <c r="K22" s="257">
        <v>7772</v>
      </c>
      <c r="M22" s="222"/>
      <c r="N22" s="256">
        <v>-0.24608501118568238</v>
      </c>
      <c r="O22" s="257">
        <v>-1540</v>
      </c>
      <c r="P22" s="258">
        <v>6.7189487070792753E-2</v>
      </c>
      <c r="Q22" s="257">
        <v>317</v>
      </c>
      <c r="R22" s="258">
        <v>0.29592850049652442</v>
      </c>
      <c r="S22" s="257">
        <v>1490</v>
      </c>
      <c r="T22" s="258">
        <v>8.7509578544061384E-2</v>
      </c>
      <c r="U22" s="257">
        <v>571</v>
      </c>
      <c r="V22" s="258">
        <v>-1.5360766629086808E-2</v>
      </c>
      <c r="W22" s="257">
        <v>-109</v>
      </c>
      <c r="X22" s="258">
        <v>4.1791899241448327E-2</v>
      </c>
      <c r="Y22" s="254">
        <v>292</v>
      </c>
      <c r="Z22" s="258">
        <v>0.12948699316959744</v>
      </c>
      <c r="AA22" s="257">
        <v>891</v>
      </c>
      <c r="AC22" s="224"/>
    </row>
    <row r="23" spans="2:31" x14ac:dyDescent="0.35">
      <c r="B23" s="303" t="s">
        <v>44</v>
      </c>
      <c r="C23" s="219"/>
      <c r="D23" s="253">
        <v>836</v>
      </c>
      <c r="E23" s="254">
        <v>801</v>
      </c>
      <c r="F23" s="254">
        <v>1019</v>
      </c>
      <c r="G23" s="254">
        <v>768</v>
      </c>
      <c r="H23" s="254">
        <v>659</v>
      </c>
      <c r="I23" s="254">
        <v>458</v>
      </c>
      <c r="J23" s="254">
        <v>609</v>
      </c>
      <c r="K23" s="257">
        <v>544</v>
      </c>
      <c r="L23" s="304"/>
      <c r="M23" s="219"/>
      <c r="N23" s="256">
        <v>-4.186602870813394E-2</v>
      </c>
      <c r="O23" s="257">
        <v>-35</v>
      </c>
      <c r="P23" s="258">
        <v>0.27215980024968789</v>
      </c>
      <c r="Q23" s="257">
        <v>218</v>
      </c>
      <c r="R23" s="258">
        <v>-0.24631992149165849</v>
      </c>
      <c r="S23" s="257">
        <v>-251</v>
      </c>
      <c r="T23" s="258">
        <v>-0.14192708333333337</v>
      </c>
      <c r="U23" s="257">
        <v>-109</v>
      </c>
      <c r="V23" s="258">
        <v>-0.30500758725341426</v>
      </c>
      <c r="W23" s="257">
        <v>-201</v>
      </c>
      <c r="X23" s="258">
        <v>0.32969432314410474</v>
      </c>
      <c r="Y23" s="254">
        <v>151</v>
      </c>
      <c r="Z23" s="258">
        <v>0.20620842572062092</v>
      </c>
      <c r="AA23" s="257">
        <v>93</v>
      </c>
      <c r="AC23" s="224"/>
    </row>
    <row r="24" spans="2:31" x14ac:dyDescent="0.35">
      <c r="B24" s="303" t="s">
        <v>45</v>
      </c>
      <c r="C24" s="219"/>
      <c r="D24" s="253">
        <v>13680</v>
      </c>
      <c r="E24" s="254">
        <v>13558</v>
      </c>
      <c r="F24" s="254">
        <v>13090</v>
      </c>
      <c r="G24" s="254">
        <v>13861</v>
      </c>
      <c r="H24" s="254">
        <v>14769</v>
      </c>
      <c r="I24" s="254">
        <v>14321</v>
      </c>
      <c r="J24" s="254">
        <v>13234</v>
      </c>
      <c r="K24" s="257">
        <v>13121</v>
      </c>
      <c r="M24" s="222"/>
      <c r="N24" s="256">
        <v>-8.9181286549707695E-3</v>
      </c>
      <c r="O24" s="257">
        <v>-122</v>
      </c>
      <c r="P24" s="258">
        <v>-3.451836554064025E-2</v>
      </c>
      <c r="Q24" s="257">
        <v>-468</v>
      </c>
      <c r="R24" s="258">
        <v>5.8899923605805871E-2</v>
      </c>
      <c r="S24" s="257">
        <v>771</v>
      </c>
      <c r="T24" s="258">
        <v>6.5507539138590198E-2</v>
      </c>
      <c r="U24" s="257">
        <v>908</v>
      </c>
      <c r="V24" s="258">
        <v>-3.0333807299072424E-2</v>
      </c>
      <c r="W24" s="257">
        <v>-448</v>
      </c>
      <c r="X24" s="258">
        <v>-7.5902520773688975E-2</v>
      </c>
      <c r="Y24" s="254">
        <v>-1087</v>
      </c>
      <c r="Z24" s="258">
        <v>-9.5789401143959729E-2</v>
      </c>
      <c r="AA24" s="257">
        <v>-1390</v>
      </c>
      <c r="AC24" s="224"/>
    </row>
    <row r="25" spans="2:31" x14ac:dyDescent="0.35">
      <c r="B25" s="303" t="s">
        <v>46</v>
      </c>
      <c r="C25" s="219"/>
      <c r="D25" s="253">
        <v>3116</v>
      </c>
      <c r="E25" s="254">
        <v>3168</v>
      </c>
      <c r="F25" s="254">
        <v>3686</v>
      </c>
      <c r="G25" s="254">
        <v>1997</v>
      </c>
      <c r="H25" s="254">
        <v>1466</v>
      </c>
      <c r="I25" s="254">
        <v>1072</v>
      </c>
      <c r="J25" s="254">
        <v>809</v>
      </c>
      <c r="K25" s="257">
        <v>1071</v>
      </c>
      <c r="M25" s="222"/>
      <c r="N25" s="256">
        <v>1.6688061617458283E-2</v>
      </c>
      <c r="O25" s="257">
        <v>52</v>
      </c>
      <c r="P25" s="258">
        <v>0.16351010101010099</v>
      </c>
      <c r="Q25" s="257">
        <v>518</v>
      </c>
      <c r="R25" s="258">
        <v>-0.45822029300054257</v>
      </c>
      <c r="S25" s="257">
        <v>-1689</v>
      </c>
      <c r="T25" s="258">
        <v>-0.26589884827240862</v>
      </c>
      <c r="U25" s="257">
        <v>-531</v>
      </c>
      <c r="V25" s="258">
        <v>-0.26875852660300137</v>
      </c>
      <c r="W25" s="257">
        <v>-394</v>
      </c>
      <c r="X25" s="258">
        <v>-0.24533582089552242</v>
      </c>
      <c r="Y25" s="254">
        <v>-263</v>
      </c>
      <c r="Z25" s="258">
        <v>-4.1181736794986601E-2</v>
      </c>
      <c r="AA25" s="257">
        <v>-46</v>
      </c>
      <c r="AC25" s="224"/>
    </row>
    <row r="26" spans="2:31" x14ac:dyDescent="0.35">
      <c r="B26" s="305" t="s">
        <v>1</v>
      </c>
      <c r="C26" s="219"/>
      <c r="D26" s="260">
        <v>148</v>
      </c>
      <c r="E26" s="261">
        <v>243</v>
      </c>
      <c r="F26" s="261">
        <v>188</v>
      </c>
      <c r="G26" s="261">
        <v>251</v>
      </c>
      <c r="H26" s="261">
        <v>321</v>
      </c>
      <c r="I26" s="261">
        <v>325</v>
      </c>
      <c r="J26" s="254">
        <v>391</v>
      </c>
      <c r="K26" s="265">
        <v>356</v>
      </c>
      <c r="L26" s="1221"/>
      <c r="M26" s="219"/>
      <c r="N26" s="264">
        <v>0.64189189189189189</v>
      </c>
      <c r="O26" s="265">
        <v>95</v>
      </c>
      <c r="P26" s="266">
        <v>-0.22633744855967075</v>
      </c>
      <c r="Q26" s="265">
        <v>-55</v>
      </c>
      <c r="R26" s="266">
        <v>0.33510638297872331</v>
      </c>
      <c r="S26" s="265">
        <v>63</v>
      </c>
      <c r="T26" s="266">
        <v>0.2788844621513944</v>
      </c>
      <c r="U26" s="265">
        <v>70</v>
      </c>
      <c r="V26" s="266">
        <v>1.2461059190031154E-2</v>
      </c>
      <c r="W26" s="265">
        <v>4</v>
      </c>
      <c r="X26" s="266">
        <v>0.20307692307692315</v>
      </c>
      <c r="Y26" s="261">
        <v>66</v>
      </c>
      <c r="Z26" s="266">
        <v>9.8765432098765427E-2</v>
      </c>
      <c r="AA26" s="257">
        <v>32</v>
      </c>
      <c r="AC26" s="224"/>
      <c r="AD26" s="224"/>
      <c r="AE26" s="286"/>
    </row>
    <row r="27" spans="2:31" x14ac:dyDescent="0.35">
      <c r="B27" s="235" t="s">
        <v>0</v>
      </c>
      <c r="C27" s="219"/>
      <c r="D27" s="1222">
        <v>269854</v>
      </c>
      <c r="E27" s="306">
        <v>232243</v>
      </c>
      <c r="F27" s="307">
        <v>193436</v>
      </c>
      <c r="G27" s="306">
        <v>177423</v>
      </c>
      <c r="H27" s="307">
        <v>155241</v>
      </c>
      <c r="I27" s="306">
        <v>118333</v>
      </c>
      <c r="J27" s="306">
        <v>107327</v>
      </c>
      <c r="K27" s="306">
        <f>SUM(K9:K26)</f>
        <v>115229</v>
      </c>
      <c r="L27" s="308"/>
      <c r="M27" s="222"/>
      <c r="N27" s="240">
        <f>E27/D27-1</f>
        <v>-0.13937536593861866</v>
      </c>
      <c r="O27" s="241">
        <f>E27-D27</f>
        <v>-37611</v>
      </c>
      <c r="P27" s="242">
        <f>F27/E27-1</f>
        <v>-0.16709653251120593</v>
      </c>
      <c r="Q27" s="243">
        <f>F27-E27</f>
        <v>-38807</v>
      </c>
      <c r="R27" s="242">
        <f t="shared" ref="R27" si="0">G27/F27-1</f>
        <v>-8.2781902024442244E-2</v>
      </c>
      <c r="S27" s="237">
        <f t="shared" ref="S27" si="1">G27-F27</f>
        <v>-16013</v>
      </c>
      <c r="T27" s="242">
        <f t="shared" ref="T27" si="2">H27/G27-1</f>
        <v>-0.12502324952232802</v>
      </c>
      <c r="U27" s="243">
        <f t="shared" ref="U27" si="3">H27-G27</f>
        <v>-22182</v>
      </c>
      <c r="V27" s="309">
        <f t="shared" ref="V27" si="4">I27/H27-1</f>
        <v>-0.23774647161510165</v>
      </c>
      <c r="W27" s="237">
        <f t="shared" ref="W27" si="5">I27-H27</f>
        <v>-36908</v>
      </c>
      <c r="X27" s="309">
        <f t="shared" ref="X27" si="6">J27/I27-1</f>
        <v>-9.3008712700599183E-2</v>
      </c>
      <c r="Y27" s="237">
        <f t="shared" ref="Y27" si="7">J27-I27</f>
        <v>-11006</v>
      </c>
      <c r="Z27" s="242">
        <v>-0.10840380999543486</v>
      </c>
      <c r="AA27" s="243">
        <v>-14010</v>
      </c>
    </row>
    <row r="28" spans="2:31" x14ac:dyDescent="0.3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EVO_sinPIA!D9:K9</xm:f>
              <xm:sqref>L9</xm:sqref>
            </x14:sparkline>
            <x14:sparkline>
              <xm:f>EVO_sinPIA!D10:K10</xm:f>
              <xm:sqref>L10</xm:sqref>
            </x14:sparkline>
            <x14:sparkline>
              <xm:f>EVO_sinPIA!D11:K11</xm:f>
              <xm:sqref>L11</xm:sqref>
            </x14:sparkline>
            <x14:sparkline>
              <xm:f>EVO_sinPIA!D12:K12</xm:f>
              <xm:sqref>L12</xm:sqref>
            </x14:sparkline>
            <x14:sparkline>
              <xm:f>EVO_sinPIA!D13:K13</xm:f>
              <xm:sqref>L13</xm:sqref>
            </x14:sparkline>
            <x14:sparkline>
              <xm:f>EVO_sinPIA!D14:K14</xm:f>
              <xm:sqref>L14</xm:sqref>
            </x14:sparkline>
            <x14:sparkline>
              <xm:f>EVO_sinPIA!D15:K15</xm:f>
              <xm:sqref>L15</xm:sqref>
            </x14:sparkline>
            <x14:sparkline>
              <xm:f>EVO_sinPIA!D16:K16</xm:f>
              <xm:sqref>L16</xm:sqref>
            </x14:sparkline>
            <x14:sparkline>
              <xm:f>EVO_sinPIA!D17:K17</xm:f>
              <xm:sqref>L17</xm:sqref>
            </x14:sparkline>
            <x14:sparkline>
              <xm:f>EVO_sinPIA!D18:K18</xm:f>
              <xm:sqref>L18</xm:sqref>
            </x14:sparkline>
            <x14:sparkline>
              <xm:f>EVO_sinPIA!D19:K19</xm:f>
              <xm:sqref>L19</xm:sqref>
            </x14:sparkline>
            <x14:sparkline>
              <xm:f>EVO_sinPIA!D20:K20</xm:f>
              <xm:sqref>L20</xm:sqref>
            </x14:sparkline>
            <x14:sparkline>
              <xm:f>EVO_sinPIA!D21:K21</xm:f>
              <xm:sqref>L21</xm:sqref>
            </x14:sparkline>
            <x14:sparkline>
              <xm:f>EVO_sinPIA!D22:K22</xm:f>
              <xm:sqref>L22</xm:sqref>
            </x14:sparkline>
            <x14:sparkline>
              <xm:f>EVO_sinPIA!D23:K23</xm:f>
              <xm:sqref>L23</xm:sqref>
            </x14:sparkline>
            <x14:sparkline>
              <xm:f>EVO_sinPIA!D24:K24</xm:f>
              <xm:sqref>L24</xm:sqref>
            </x14:sparkline>
            <x14:sparkline>
              <xm:f>EVO_sinPIA!D25:K25</xm:f>
              <xm:sqref>L25</xm:sqref>
            </x14:sparkline>
            <x14:sparkline>
              <xm:f>EVO_sinPIA!D26:K26</xm:f>
              <xm:sqref>L26</xm:sqref>
            </x14:sparkline>
            <x14:sparkline>
              <xm:f>EVO_sinPIA!D27:K27</xm:f>
              <xm:sqref>L27</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60" t="s">
        <v>463</v>
      </c>
      <c r="C6" s="1560"/>
      <c r="D6" s="1560"/>
      <c r="E6" s="1560"/>
      <c r="F6" s="1560"/>
      <c r="G6" s="1560"/>
      <c r="H6" s="1560"/>
      <c r="I6" s="1560"/>
      <c r="J6" s="1560"/>
      <c r="K6" s="1560"/>
      <c r="L6" s="1560"/>
      <c r="M6" s="1560"/>
      <c r="N6" s="1560"/>
      <c r="O6" s="1016"/>
    </row>
    <row r="7" spans="1:17" s="621" customFormat="1" ht="24.75" customHeight="1" x14ac:dyDescent="0.25">
      <c r="A7" s="1015"/>
      <c r="B7" s="1560"/>
      <c r="C7" s="1560"/>
      <c r="D7" s="1560"/>
      <c r="E7" s="1560"/>
      <c r="F7" s="1560"/>
      <c r="G7" s="1560"/>
      <c r="H7" s="1560"/>
      <c r="I7" s="1560"/>
      <c r="J7" s="1560"/>
      <c r="K7" s="1560"/>
      <c r="L7" s="1560"/>
      <c r="M7" s="1560"/>
      <c r="N7" s="1560"/>
      <c r="O7" s="1016"/>
    </row>
    <row r="8" spans="1:17" s="621" customFormat="1" ht="15.75" customHeight="1" x14ac:dyDescent="0.25">
      <c r="A8" s="1015"/>
      <c r="B8" s="1699" t="s">
        <v>499</v>
      </c>
      <c r="C8" s="1699"/>
      <c r="D8" s="1699"/>
      <c r="E8" s="1699"/>
      <c r="F8" s="1699"/>
      <c r="G8" s="1699"/>
      <c r="H8" s="1699"/>
      <c r="I8" s="1699"/>
      <c r="J8" s="1699"/>
      <c r="K8" s="1699"/>
      <c r="L8" s="1699"/>
      <c r="M8" s="1699"/>
      <c r="N8" s="1699"/>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700" t="s">
        <v>33</v>
      </c>
      <c r="D11" s="1700"/>
      <c r="E11" s="1700"/>
      <c r="L11" s="101">
        <v>1</v>
      </c>
      <c r="M11" s="101">
        <v>3</v>
      </c>
      <c r="N11" s="101">
        <v>4</v>
      </c>
      <c r="O11" s="101">
        <v>5</v>
      </c>
      <c r="P11" s="101">
        <v>6</v>
      </c>
    </row>
    <row r="12" spans="1:17" s="101" customFormat="1" x14ac:dyDescent="0.3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150773</v>
      </c>
      <c r="D13" s="1019">
        <v>144710</v>
      </c>
      <c r="E13" s="1019">
        <v>6063</v>
      </c>
      <c r="F13" s="1020">
        <v>0.95978722980905073</v>
      </c>
      <c r="G13" s="1020">
        <v>4.0212770190949307E-2</v>
      </c>
      <c r="I13" s="101">
        <v>9</v>
      </c>
      <c r="J13" s="101">
        <v>1</v>
      </c>
      <c r="K13" s="101">
        <v>2</v>
      </c>
      <c r="L13" s="101" t="s">
        <v>7</v>
      </c>
      <c r="M13" s="1019">
        <v>17526</v>
      </c>
      <c r="N13" s="1019">
        <v>23</v>
      </c>
      <c r="O13" s="1020">
        <v>0.9986893840104849</v>
      </c>
      <c r="P13" s="1020">
        <v>1.3106159895150721E-3</v>
      </c>
      <c r="Q13" s="1020">
        <v>0.94872752905868618</v>
      </c>
    </row>
    <row r="14" spans="1:17" s="101" customFormat="1" x14ac:dyDescent="0.35">
      <c r="B14" s="101" t="s">
        <v>7</v>
      </c>
      <c r="C14" s="1019">
        <v>17549</v>
      </c>
      <c r="D14" s="1019">
        <v>17526</v>
      </c>
      <c r="E14" s="1019">
        <v>23</v>
      </c>
      <c r="F14" s="1020">
        <v>0.9986893840104849</v>
      </c>
      <c r="G14" s="1020">
        <v>1.3106159895150721E-3</v>
      </c>
      <c r="I14" s="101">
        <v>1</v>
      </c>
      <c r="J14" s="101">
        <v>2</v>
      </c>
      <c r="K14" s="101">
        <v>8</v>
      </c>
      <c r="L14" s="101" t="s">
        <v>4</v>
      </c>
      <c r="M14" s="1019">
        <v>41974</v>
      </c>
      <c r="N14" s="1019">
        <v>65</v>
      </c>
      <c r="O14" s="1020">
        <v>0.99845381669402222</v>
      </c>
      <c r="P14" s="1020">
        <v>1.5461833059777826E-3</v>
      </c>
      <c r="Q14" s="1020">
        <v>0.94872752905868618</v>
      </c>
    </row>
    <row r="15" spans="1:17" s="101" customFormat="1" x14ac:dyDescent="0.35">
      <c r="B15" s="101" t="s">
        <v>37</v>
      </c>
      <c r="C15" s="1019">
        <v>11114</v>
      </c>
      <c r="D15" s="1019">
        <v>10988</v>
      </c>
      <c r="E15" s="1019">
        <v>126</v>
      </c>
      <c r="F15" s="1020">
        <v>0.98866294763361529</v>
      </c>
      <c r="G15" s="1020">
        <v>1.133705236638474E-2</v>
      </c>
      <c r="I15" s="101">
        <v>5</v>
      </c>
      <c r="J15" s="101">
        <v>3</v>
      </c>
      <c r="K15" s="101">
        <v>13</v>
      </c>
      <c r="L15" s="101" t="s">
        <v>35</v>
      </c>
      <c r="M15" s="1019">
        <v>31134</v>
      </c>
      <c r="N15" s="1019">
        <v>127</v>
      </c>
      <c r="O15" s="1020">
        <v>0.99593743002463131</v>
      </c>
      <c r="P15" s="1020">
        <v>4.0625699753686706E-3</v>
      </c>
      <c r="Q15" s="1020">
        <v>0.94872752905868618</v>
      </c>
    </row>
    <row r="16" spans="1:17" s="101" customFormat="1" x14ac:dyDescent="0.35">
      <c r="B16" s="101" t="s">
        <v>38</v>
      </c>
      <c r="C16" s="1019">
        <v>11967</v>
      </c>
      <c r="D16" s="1019">
        <v>10975</v>
      </c>
      <c r="E16" s="1019">
        <v>992</v>
      </c>
      <c r="F16" s="1020">
        <v>0.91710537310938411</v>
      </c>
      <c r="G16" s="1020">
        <v>8.2894626890615858E-2</v>
      </c>
      <c r="I16" s="101">
        <v>15</v>
      </c>
      <c r="J16" s="101">
        <v>4</v>
      </c>
      <c r="K16" s="101">
        <v>6</v>
      </c>
      <c r="L16" s="101" t="s">
        <v>5</v>
      </c>
      <c r="M16" s="1019">
        <v>7736</v>
      </c>
      <c r="N16" s="1019">
        <v>63</v>
      </c>
      <c r="O16" s="1020">
        <v>0.99192204128734451</v>
      </c>
      <c r="P16" s="1020">
        <v>8.077958712655469E-3</v>
      </c>
      <c r="Q16" s="1020">
        <v>0.94872752905868618</v>
      </c>
    </row>
    <row r="17" spans="2:17" s="101" customFormat="1" x14ac:dyDescent="0.35">
      <c r="B17" s="101" t="s">
        <v>6</v>
      </c>
      <c r="C17" s="1019">
        <v>25241</v>
      </c>
      <c r="D17" s="1019">
        <v>24772</v>
      </c>
      <c r="E17" s="1019">
        <v>469</v>
      </c>
      <c r="F17" s="1020">
        <v>0.98141911968622475</v>
      </c>
      <c r="G17" s="1020">
        <v>1.8580880313775208E-2</v>
      </c>
      <c r="I17" s="101">
        <v>7</v>
      </c>
      <c r="J17" s="101">
        <v>5</v>
      </c>
      <c r="K17" s="101">
        <v>3</v>
      </c>
      <c r="L17" s="101" t="s">
        <v>37</v>
      </c>
      <c r="M17" s="1019">
        <v>10988</v>
      </c>
      <c r="N17" s="1019">
        <v>126</v>
      </c>
      <c r="O17" s="1020">
        <v>0.98866294763361529</v>
      </c>
      <c r="P17" s="1020">
        <v>1.133705236638474E-2</v>
      </c>
      <c r="Q17" s="1020">
        <v>0.94872752905868618</v>
      </c>
    </row>
    <row r="18" spans="2:17" s="101" customFormat="1" x14ac:dyDescent="0.35">
      <c r="B18" s="101" t="s">
        <v>5</v>
      </c>
      <c r="C18" s="1019">
        <v>7799</v>
      </c>
      <c r="D18" s="1019">
        <v>7736</v>
      </c>
      <c r="E18" s="1019">
        <v>63</v>
      </c>
      <c r="F18" s="1020">
        <v>0.99192204128734451</v>
      </c>
      <c r="G18" s="1020">
        <v>8.077958712655469E-3</v>
      </c>
      <c r="I18" s="101">
        <v>4</v>
      </c>
      <c r="J18" s="101">
        <v>6</v>
      </c>
      <c r="K18" s="101">
        <v>17</v>
      </c>
      <c r="L18" s="101" t="s">
        <v>44</v>
      </c>
      <c r="M18" s="1019">
        <v>6607</v>
      </c>
      <c r="N18" s="1019">
        <v>86</v>
      </c>
      <c r="O18" s="1020">
        <v>0.9871507545196474</v>
      </c>
      <c r="P18" s="1020">
        <v>1.2849245480352607E-2</v>
      </c>
      <c r="Q18" s="1020">
        <v>0.94872752905868618</v>
      </c>
    </row>
    <row r="19" spans="2:17" s="101" customFormat="1" x14ac:dyDescent="0.35">
      <c r="B19" s="101" t="s">
        <v>40</v>
      </c>
      <c r="C19" s="1019">
        <v>27095</v>
      </c>
      <c r="D19" s="1019">
        <v>26279</v>
      </c>
      <c r="E19" s="1019">
        <v>816</v>
      </c>
      <c r="F19" s="1020">
        <v>0.96988374238789443</v>
      </c>
      <c r="G19" s="1020">
        <v>3.0116257612105554E-2</v>
      </c>
      <c r="I19" s="101">
        <v>8</v>
      </c>
      <c r="J19" s="101">
        <v>7</v>
      </c>
      <c r="K19" s="101">
        <v>5</v>
      </c>
      <c r="L19" s="101" t="s">
        <v>6</v>
      </c>
      <c r="M19" s="1019">
        <v>24772</v>
      </c>
      <c r="N19" s="1019">
        <v>469</v>
      </c>
      <c r="O19" s="1020">
        <v>0.98141911968622475</v>
      </c>
      <c r="P19" s="1020">
        <v>1.8580880313775208E-2</v>
      </c>
      <c r="Q19" s="1020">
        <v>0.94872752905868618</v>
      </c>
    </row>
    <row r="20" spans="2:17" s="101" customFormat="1" x14ac:dyDescent="0.35">
      <c r="B20" s="101" t="s">
        <v>4</v>
      </c>
      <c r="C20" s="1019">
        <v>42039</v>
      </c>
      <c r="D20" s="1019">
        <v>41974</v>
      </c>
      <c r="E20" s="1019">
        <v>65</v>
      </c>
      <c r="F20" s="1020">
        <v>0.99845381669402222</v>
      </c>
      <c r="G20" s="1020">
        <v>1.5461833059777826E-3</v>
      </c>
      <c r="I20" s="101">
        <v>2</v>
      </c>
      <c r="J20" s="101">
        <v>8</v>
      </c>
      <c r="K20" s="101">
        <v>7</v>
      </c>
      <c r="L20" s="101" t="s">
        <v>40</v>
      </c>
      <c r="M20" s="1019">
        <v>26279</v>
      </c>
      <c r="N20" s="1019">
        <v>816</v>
      </c>
      <c r="O20" s="1020">
        <v>0.96988374238789443</v>
      </c>
      <c r="P20" s="1020">
        <v>3.0116257612105554E-2</v>
      </c>
      <c r="Q20" s="1020">
        <v>0.94872752905868618</v>
      </c>
    </row>
    <row r="21" spans="2:17" s="101" customFormat="1" x14ac:dyDescent="0.35">
      <c r="B21" s="101" t="s">
        <v>41</v>
      </c>
      <c r="C21" s="1019">
        <v>106303</v>
      </c>
      <c r="D21" s="1019">
        <v>95978</v>
      </c>
      <c r="E21" s="1019">
        <v>10325</v>
      </c>
      <c r="F21" s="1020">
        <v>0.90287197915392792</v>
      </c>
      <c r="G21" s="1020">
        <v>9.7128020846072083E-2</v>
      </c>
      <c r="I21" s="101">
        <v>17</v>
      </c>
      <c r="J21" s="101">
        <v>9</v>
      </c>
      <c r="K21" s="101">
        <v>1</v>
      </c>
      <c r="L21" s="101" t="s">
        <v>8</v>
      </c>
      <c r="M21" s="1019">
        <v>144710</v>
      </c>
      <c r="N21" s="1019">
        <v>6063</v>
      </c>
      <c r="O21" s="1020">
        <v>0.95978722980905073</v>
      </c>
      <c r="P21" s="1020">
        <v>4.0212770190949307E-2</v>
      </c>
      <c r="Q21" s="1020">
        <v>0.94872752905868618</v>
      </c>
    </row>
    <row r="22" spans="2:17" s="101" customFormat="1" x14ac:dyDescent="0.35">
      <c r="B22" s="101" t="s">
        <v>39</v>
      </c>
      <c r="C22" s="1019">
        <v>606</v>
      </c>
      <c r="D22" s="1019">
        <v>576</v>
      </c>
      <c r="E22" s="1019">
        <v>30</v>
      </c>
      <c r="F22" s="1020">
        <v>0.95049504950495045</v>
      </c>
      <c r="G22" s="1020">
        <v>4.9504950495049507E-2</v>
      </c>
      <c r="I22" s="101">
        <v>11</v>
      </c>
      <c r="J22" s="101">
        <v>10</v>
      </c>
      <c r="K22" s="101">
        <v>11</v>
      </c>
      <c r="L22" s="101" t="s">
        <v>3</v>
      </c>
      <c r="M22" s="1019">
        <v>67750</v>
      </c>
      <c r="N22" s="1019">
        <v>2944</v>
      </c>
      <c r="O22" s="1020">
        <v>0.95835573033072119</v>
      </c>
      <c r="P22" s="1020">
        <v>4.1644269669278866E-2</v>
      </c>
      <c r="Q22" s="1020">
        <v>0.94872752905868618</v>
      </c>
    </row>
    <row r="23" spans="2:17" s="101" customFormat="1" x14ac:dyDescent="0.35">
      <c r="B23" s="101" t="s">
        <v>3</v>
      </c>
      <c r="C23" s="1019">
        <v>70694</v>
      </c>
      <c r="D23" s="1019">
        <v>67750</v>
      </c>
      <c r="E23" s="1019">
        <v>2944</v>
      </c>
      <c r="F23" s="1020">
        <v>0.95835573033072119</v>
      </c>
      <c r="G23" s="1020">
        <v>4.1644269669278866E-2</v>
      </c>
      <c r="I23" s="101">
        <v>10</v>
      </c>
      <c r="J23" s="101">
        <v>11</v>
      </c>
      <c r="K23" s="101">
        <v>10</v>
      </c>
      <c r="L23" s="101" t="s">
        <v>39</v>
      </c>
      <c r="M23" s="1019">
        <v>576</v>
      </c>
      <c r="N23" s="1019">
        <v>30</v>
      </c>
      <c r="O23" s="1020">
        <v>0.95049504950495045</v>
      </c>
      <c r="P23" s="1020">
        <v>4.9504950495049507E-2</v>
      </c>
      <c r="Q23" s="1020">
        <v>0.94872752905868618</v>
      </c>
    </row>
    <row r="24" spans="2:17" s="101" customFormat="1" x14ac:dyDescent="0.35">
      <c r="B24" s="101" t="s">
        <v>2</v>
      </c>
      <c r="C24" s="1019">
        <v>13980</v>
      </c>
      <c r="D24" s="1019">
        <v>12355</v>
      </c>
      <c r="E24" s="1019">
        <v>1625</v>
      </c>
      <c r="F24" s="1020">
        <v>0.88376251788268956</v>
      </c>
      <c r="G24" s="1020">
        <v>0.11623748211731044</v>
      </c>
      <c r="I24" s="101">
        <v>20</v>
      </c>
      <c r="J24" s="101">
        <v>12</v>
      </c>
      <c r="K24" s="101">
        <v>14</v>
      </c>
      <c r="L24" s="101" t="s">
        <v>42</v>
      </c>
      <c r="M24" s="1019">
        <v>80153</v>
      </c>
      <c r="N24" s="1019">
        <v>4208</v>
      </c>
      <c r="O24" s="1020">
        <v>0.95011913087801236</v>
      </c>
      <c r="P24" s="1020">
        <v>4.988086912198765E-2</v>
      </c>
      <c r="Q24" s="1020">
        <v>0.94872752905868618</v>
      </c>
    </row>
    <row r="25" spans="2:17" s="101" customFormat="1" x14ac:dyDescent="0.35">
      <c r="B25" s="101" t="s">
        <v>35</v>
      </c>
      <c r="C25" s="1019">
        <v>31261</v>
      </c>
      <c r="D25" s="1019">
        <v>31134</v>
      </c>
      <c r="E25" s="1019">
        <v>127</v>
      </c>
      <c r="F25" s="1020">
        <v>0.99593743002463131</v>
      </c>
      <c r="G25" s="1020">
        <v>4.0625699753686706E-3</v>
      </c>
      <c r="I25" s="101">
        <v>3</v>
      </c>
      <c r="J25" s="101">
        <v>13</v>
      </c>
      <c r="K25" s="101">
        <v>20</v>
      </c>
      <c r="L25" s="101" t="s">
        <v>108</v>
      </c>
      <c r="M25" s="1019">
        <v>627181</v>
      </c>
      <c r="N25" s="1019">
        <v>33895</v>
      </c>
      <c r="O25" s="1020">
        <v>0.94872752905868618</v>
      </c>
      <c r="P25" s="1020">
        <v>5.1272470941313861E-2</v>
      </c>
      <c r="Q25" s="1020">
        <v>0.94872752905868618</v>
      </c>
    </row>
    <row r="26" spans="2:17" s="101" customFormat="1" x14ac:dyDescent="0.35">
      <c r="B26" s="101" t="s">
        <v>42</v>
      </c>
      <c r="C26" s="1019">
        <v>84361</v>
      </c>
      <c r="D26" s="1019">
        <v>80153</v>
      </c>
      <c r="E26" s="1019">
        <v>4208</v>
      </c>
      <c r="F26" s="1020">
        <v>0.95011913087801236</v>
      </c>
      <c r="G26" s="1020">
        <v>4.988086912198765E-2</v>
      </c>
      <c r="I26" s="101">
        <v>12</v>
      </c>
      <c r="J26" s="101">
        <v>14</v>
      </c>
      <c r="K26" s="101">
        <v>19</v>
      </c>
      <c r="L26" s="101" t="s">
        <v>46</v>
      </c>
      <c r="M26" s="1019">
        <v>4164</v>
      </c>
      <c r="N26" s="1019">
        <v>300</v>
      </c>
      <c r="O26" s="1020">
        <v>0.93279569892473113</v>
      </c>
      <c r="P26" s="1020">
        <v>6.7204301075268813E-2</v>
      </c>
      <c r="Q26" s="1020">
        <v>0.94872752905868618</v>
      </c>
    </row>
    <row r="27" spans="2:17" s="101" customFormat="1" x14ac:dyDescent="0.35">
      <c r="B27" s="101" t="s">
        <v>47</v>
      </c>
      <c r="C27" s="1019">
        <v>972</v>
      </c>
      <c r="D27" s="1019">
        <v>891</v>
      </c>
      <c r="E27" s="1019">
        <v>81</v>
      </c>
      <c r="F27" s="1020">
        <v>0.91666666666666663</v>
      </c>
      <c r="G27" s="1020">
        <v>8.3333333333333329E-2</v>
      </c>
      <c r="I27" s="101">
        <v>16</v>
      </c>
      <c r="J27" s="101">
        <v>15</v>
      </c>
      <c r="K27" s="101">
        <v>4</v>
      </c>
      <c r="L27" s="101" t="s">
        <v>38</v>
      </c>
      <c r="M27" s="1019">
        <v>10975</v>
      </c>
      <c r="N27" s="1019">
        <v>992</v>
      </c>
      <c r="O27" s="1020">
        <v>0.91710537310938411</v>
      </c>
      <c r="P27" s="1020">
        <v>8.2894626890615858E-2</v>
      </c>
      <c r="Q27" s="1020">
        <v>0.94872752905868618</v>
      </c>
    </row>
    <row r="28" spans="2:17" s="101" customFormat="1" x14ac:dyDescent="0.35">
      <c r="B28" s="101" t="s">
        <v>43</v>
      </c>
      <c r="C28" s="1019">
        <v>20959</v>
      </c>
      <c r="D28" s="1019">
        <v>18527</v>
      </c>
      <c r="E28" s="1019">
        <v>2432</v>
      </c>
      <c r="F28" s="1020">
        <v>0.88396392957679282</v>
      </c>
      <c r="G28" s="1020">
        <v>0.11603607042320721</v>
      </c>
      <c r="I28" s="101">
        <v>19</v>
      </c>
      <c r="J28" s="101">
        <v>16</v>
      </c>
      <c r="K28" s="101">
        <v>15</v>
      </c>
      <c r="L28" s="101" t="s">
        <v>47</v>
      </c>
      <c r="M28" s="1019">
        <v>891</v>
      </c>
      <c r="N28" s="1019">
        <v>81</v>
      </c>
      <c r="O28" s="1020">
        <v>0.91666666666666663</v>
      </c>
      <c r="P28" s="1020">
        <v>8.3333333333333329E-2</v>
      </c>
      <c r="Q28" s="1020">
        <v>0.94872752905868618</v>
      </c>
    </row>
    <row r="29" spans="2:17" s="101" customFormat="1" x14ac:dyDescent="0.35">
      <c r="B29" s="101" t="s">
        <v>44</v>
      </c>
      <c r="C29" s="1019">
        <v>6693</v>
      </c>
      <c r="D29" s="1019">
        <v>6607</v>
      </c>
      <c r="E29" s="1019">
        <v>86</v>
      </c>
      <c r="F29" s="1020">
        <v>0.9871507545196474</v>
      </c>
      <c r="G29" s="1020">
        <v>1.2849245480352607E-2</v>
      </c>
      <c r="I29" s="101">
        <v>6</v>
      </c>
      <c r="J29" s="101">
        <v>17</v>
      </c>
      <c r="K29" s="101">
        <v>9</v>
      </c>
      <c r="L29" s="101" t="s">
        <v>41</v>
      </c>
      <c r="M29" s="1019">
        <v>95978</v>
      </c>
      <c r="N29" s="1019">
        <v>10325</v>
      </c>
      <c r="O29" s="1020">
        <v>0.90287197915392792</v>
      </c>
      <c r="P29" s="1020">
        <v>9.7128020846072083E-2</v>
      </c>
      <c r="Q29" s="1020">
        <v>0.94872752905868618</v>
      </c>
    </row>
    <row r="30" spans="2:17" s="101" customFormat="1" x14ac:dyDescent="0.35">
      <c r="B30" s="101" t="s">
        <v>45</v>
      </c>
      <c r="C30" s="1019">
        <v>27206</v>
      </c>
      <c r="D30" s="1019">
        <v>24086</v>
      </c>
      <c r="E30" s="1019">
        <v>3120</v>
      </c>
      <c r="F30" s="1020">
        <v>0.8853194148349629</v>
      </c>
      <c r="G30" s="1020">
        <v>0.11468058516503712</v>
      </c>
      <c r="I30" s="101">
        <v>18</v>
      </c>
      <c r="J30" s="101">
        <v>18</v>
      </c>
      <c r="K30" s="101">
        <v>18</v>
      </c>
      <c r="L30" s="101" t="s">
        <v>45</v>
      </c>
      <c r="M30" s="1019">
        <v>24086</v>
      </c>
      <c r="N30" s="1019">
        <v>3120</v>
      </c>
      <c r="O30" s="1020">
        <v>0.8853194148349629</v>
      </c>
      <c r="P30" s="1020">
        <v>0.11468058516503712</v>
      </c>
      <c r="Q30" s="1020">
        <v>0.94872752905868618</v>
      </c>
    </row>
    <row r="31" spans="2:17" s="101" customFormat="1" x14ac:dyDescent="0.35">
      <c r="B31" s="101" t="s">
        <v>46</v>
      </c>
      <c r="C31" s="1019">
        <v>4464</v>
      </c>
      <c r="D31" s="1019">
        <v>4164</v>
      </c>
      <c r="E31" s="1019">
        <v>300</v>
      </c>
      <c r="F31" s="1020">
        <v>0.93279569892473113</v>
      </c>
      <c r="G31" s="1020">
        <v>6.7204301075268813E-2</v>
      </c>
      <c r="I31" s="101">
        <v>14</v>
      </c>
      <c r="J31" s="101">
        <v>19</v>
      </c>
      <c r="K31" s="101">
        <v>16</v>
      </c>
      <c r="L31" s="101" t="s">
        <v>43</v>
      </c>
      <c r="M31" s="1019">
        <v>18527</v>
      </c>
      <c r="N31" s="1019">
        <v>2432</v>
      </c>
      <c r="O31" s="1020">
        <v>0.88396392957679282</v>
      </c>
      <c r="P31" s="1020">
        <v>0.11603607042320721</v>
      </c>
      <c r="Q31" s="1020">
        <v>0.94872752905868618</v>
      </c>
    </row>
    <row r="32" spans="2:17" s="101" customFormat="1" x14ac:dyDescent="0.35">
      <c r="B32" s="104" t="s">
        <v>108</v>
      </c>
      <c r="C32" s="105">
        <v>661076</v>
      </c>
      <c r="D32" s="105">
        <v>627181</v>
      </c>
      <c r="E32" s="105">
        <v>33895</v>
      </c>
      <c r="F32" s="106">
        <v>0.94872752905868618</v>
      </c>
      <c r="G32" s="106">
        <v>5.1272470941313861E-2</v>
      </c>
      <c r="I32" s="101">
        <v>13</v>
      </c>
      <c r="J32" s="101">
        <v>20</v>
      </c>
      <c r="K32" s="101">
        <v>12</v>
      </c>
      <c r="L32" s="101" t="s">
        <v>2</v>
      </c>
      <c r="M32" s="1019">
        <v>12355</v>
      </c>
      <c r="N32" s="1019">
        <v>1625</v>
      </c>
      <c r="O32" s="1020">
        <v>0.88376251788268956</v>
      </c>
      <c r="P32" s="1020">
        <v>0.11623748211731044</v>
      </c>
      <c r="Q32" s="1020">
        <v>0.94872752905868618</v>
      </c>
    </row>
    <row r="33" spans="13:16" s="113" customFormat="1" x14ac:dyDescent="0.35">
      <c r="M33" s="1146"/>
      <c r="N33" s="1146"/>
      <c r="O33" s="1147"/>
      <c r="P33" s="1147"/>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60" t="s">
        <v>464</v>
      </c>
      <c r="C6" s="1560"/>
      <c r="D6" s="1560"/>
      <c r="E6" s="1560"/>
      <c r="F6" s="1560"/>
      <c r="G6" s="1560"/>
      <c r="H6" s="1560"/>
      <c r="I6" s="1560"/>
      <c r="J6" s="1560"/>
      <c r="K6" s="1560"/>
      <c r="L6" s="1560"/>
      <c r="M6" s="1560"/>
      <c r="N6" s="1560"/>
      <c r="O6" s="1016"/>
    </row>
    <row r="7" spans="1:17" s="621" customFormat="1" ht="24.75" customHeight="1" x14ac:dyDescent="0.25">
      <c r="A7" s="1015"/>
      <c r="B7" s="1560"/>
      <c r="C7" s="1560"/>
      <c r="D7" s="1560"/>
      <c r="E7" s="1560"/>
      <c r="F7" s="1560"/>
      <c r="G7" s="1560"/>
      <c r="H7" s="1560"/>
      <c r="I7" s="1560"/>
      <c r="J7" s="1560"/>
      <c r="K7" s="1560"/>
      <c r="L7" s="1560"/>
      <c r="M7" s="1560"/>
      <c r="N7" s="1560"/>
      <c r="O7" s="1016"/>
    </row>
    <row r="8" spans="1:17" s="621" customFormat="1" ht="15.75" customHeight="1" x14ac:dyDescent="0.25">
      <c r="A8" s="1015"/>
      <c r="B8" s="1699" t="s">
        <v>499</v>
      </c>
      <c r="C8" s="1699"/>
      <c r="D8" s="1699"/>
      <c r="E8" s="1699"/>
      <c r="F8" s="1699"/>
      <c r="G8" s="1699"/>
      <c r="H8" s="1699"/>
      <c r="I8" s="1699"/>
      <c r="J8" s="1699"/>
      <c r="K8" s="1699"/>
      <c r="L8" s="1699"/>
      <c r="M8" s="1699"/>
      <c r="N8" s="1699"/>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700" t="s">
        <v>48</v>
      </c>
      <c r="D11" s="1700"/>
      <c r="E11" s="1700"/>
      <c r="L11" s="101">
        <v>1</v>
      </c>
      <c r="M11" s="101">
        <v>3</v>
      </c>
      <c r="N11" s="101">
        <v>4</v>
      </c>
      <c r="O11" s="101">
        <v>5</v>
      </c>
      <c r="P11" s="101">
        <v>6</v>
      </c>
    </row>
    <row r="12" spans="1:17" s="101" customFormat="1" x14ac:dyDescent="0.3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121672</v>
      </c>
      <c r="D13" s="1019">
        <v>112497</v>
      </c>
      <c r="E13" s="1019">
        <v>9175</v>
      </c>
      <c r="F13" s="1020">
        <v>0.92459234663685974</v>
      </c>
      <c r="G13" s="1020">
        <v>7.5407653363140245E-2</v>
      </c>
      <c r="I13" s="101">
        <v>11</v>
      </c>
      <c r="J13" s="101">
        <v>1</v>
      </c>
      <c r="K13" s="101">
        <v>8</v>
      </c>
      <c r="L13" s="101" t="s">
        <v>4</v>
      </c>
      <c r="M13" s="1019">
        <v>51431</v>
      </c>
      <c r="N13" s="1019">
        <v>65</v>
      </c>
      <c r="O13" s="1020">
        <v>0.9987377660400808</v>
      </c>
      <c r="P13" s="1020">
        <v>1.262233959919217E-3</v>
      </c>
      <c r="Q13" s="1020">
        <v>0.90220165827657683</v>
      </c>
    </row>
    <row r="14" spans="1:17" s="101" customFormat="1" x14ac:dyDescent="0.35">
      <c r="B14" s="101" t="s">
        <v>7</v>
      </c>
      <c r="C14" s="1019">
        <v>17470</v>
      </c>
      <c r="D14" s="1019">
        <v>17422</v>
      </c>
      <c r="E14" s="1019">
        <v>48</v>
      </c>
      <c r="F14" s="1020">
        <v>0.99725243274184316</v>
      </c>
      <c r="G14" s="1020">
        <v>2.7475672581568403E-3</v>
      </c>
      <c r="I14" s="101">
        <v>2</v>
      </c>
      <c r="J14" s="101">
        <v>2</v>
      </c>
      <c r="K14" s="101">
        <v>2</v>
      </c>
      <c r="L14" s="101" t="s">
        <v>7</v>
      </c>
      <c r="M14" s="1019">
        <v>17422</v>
      </c>
      <c r="N14" s="1019">
        <v>48</v>
      </c>
      <c r="O14" s="1020">
        <v>0.99725243274184316</v>
      </c>
      <c r="P14" s="1020">
        <v>2.7475672581568403E-3</v>
      </c>
      <c r="Q14" s="1020">
        <v>0.90220165827657683</v>
      </c>
    </row>
    <row r="15" spans="1:17" s="101" customFormat="1" x14ac:dyDescent="0.35">
      <c r="B15" s="101" t="s">
        <v>37</v>
      </c>
      <c r="C15" s="1019">
        <v>15513</v>
      </c>
      <c r="D15" s="1019">
        <v>15330</v>
      </c>
      <c r="E15" s="1019">
        <v>183</v>
      </c>
      <c r="F15" s="1020">
        <v>0.98820344227422163</v>
      </c>
      <c r="G15" s="1020">
        <v>1.1796557725778379E-2</v>
      </c>
      <c r="I15" s="101">
        <v>3</v>
      </c>
      <c r="J15" s="101">
        <v>3</v>
      </c>
      <c r="K15" s="101">
        <v>3</v>
      </c>
      <c r="L15" s="101" t="s">
        <v>37</v>
      </c>
      <c r="M15" s="1019">
        <v>15330</v>
      </c>
      <c r="N15" s="1019">
        <v>183</v>
      </c>
      <c r="O15" s="1020">
        <v>0.98820344227422163</v>
      </c>
      <c r="P15" s="1020">
        <v>1.1796557725778379E-2</v>
      </c>
      <c r="Q15" s="1020">
        <v>0.90220165827657683</v>
      </c>
    </row>
    <row r="16" spans="1:17" s="101" customFormat="1" x14ac:dyDescent="0.35">
      <c r="B16" s="101" t="s">
        <v>38</v>
      </c>
      <c r="C16" s="1019">
        <v>17273</v>
      </c>
      <c r="D16" s="1019">
        <v>14968</v>
      </c>
      <c r="E16" s="1019">
        <v>2305</v>
      </c>
      <c r="F16" s="1020">
        <v>0.86655473860939036</v>
      </c>
      <c r="G16" s="1020">
        <v>0.13344526139060961</v>
      </c>
      <c r="I16" s="101">
        <v>14</v>
      </c>
      <c r="J16" s="101">
        <v>4</v>
      </c>
      <c r="K16" s="101">
        <v>13</v>
      </c>
      <c r="L16" s="101" t="s">
        <v>35</v>
      </c>
      <c r="M16" s="1019">
        <v>33742</v>
      </c>
      <c r="N16" s="1019">
        <v>424</v>
      </c>
      <c r="O16" s="1020">
        <v>0.98759000175613187</v>
      </c>
      <c r="P16" s="1020">
        <v>1.2409998243868172E-2</v>
      </c>
      <c r="Q16" s="1020">
        <v>0.90220165827657683</v>
      </c>
    </row>
    <row r="17" spans="2:17" s="101" customFormat="1" x14ac:dyDescent="0.35">
      <c r="B17" s="101" t="s">
        <v>6</v>
      </c>
      <c r="C17" s="1019">
        <v>21067</v>
      </c>
      <c r="D17" s="1019">
        <v>20581</v>
      </c>
      <c r="E17" s="1019">
        <v>486</v>
      </c>
      <c r="F17" s="1020">
        <v>0.97693074476669672</v>
      </c>
      <c r="G17" s="1020">
        <v>2.3069255233303269E-2</v>
      </c>
      <c r="I17" s="101">
        <v>6</v>
      </c>
      <c r="J17" s="101">
        <v>5</v>
      </c>
      <c r="K17" s="101">
        <v>6</v>
      </c>
      <c r="L17" s="101" t="s">
        <v>5</v>
      </c>
      <c r="M17" s="1019">
        <v>5122</v>
      </c>
      <c r="N17" s="1019">
        <v>98</v>
      </c>
      <c r="O17" s="1020">
        <v>0.98122605363984672</v>
      </c>
      <c r="P17" s="1020">
        <v>1.8773946360153258E-2</v>
      </c>
      <c r="Q17" s="1020">
        <v>0.90220165827657683</v>
      </c>
    </row>
    <row r="18" spans="2:17" s="101" customFormat="1" x14ac:dyDescent="0.35">
      <c r="B18" s="101" t="s">
        <v>5</v>
      </c>
      <c r="C18" s="1019">
        <v>5220</v>
      </c>
      <c r="D18" s="1019">
        <v>5122</v>
      </c>
      <c r="E18" s="1019">
        <v>98</v>
      </c>
      <c r="F18" s="1020">
        <v>0.98122605363984672</v>
      </c>
      <c r="G18" s="1020">
        <v>1.8773946360153258E-2</v>
      </c>
      <c r="I18" s="101">
        <v>5</v>
      </c>
      <c r="J18" s="101">
        <v>6</v>
      </c>
      <c r="K18" s="101">
        <v>5</v>
      </c>
      <c r="L18" s="101" t="s">
        <v>6</v>
      </c>
      <c r="M18" s="1019">
        <v>20581</v>
      </c>
      <c r="N18" s="1019">
        <v>486</v>
      </c>
      <c r="O18" s="1020">
        <v>0.97693074476669672</v>
      </c>
      <c r="P18" s="1020">
        <v>2.3069255233303269E-2</v>
      </c>
      <c r="Q18" s="1020">
        <v>0.90220165827657683</v>
      </c>
    </row>
    <row r="19" spans="2:17" s="101" customFormat="1" x14ac:dyDescent="0.35">
      <c r="B19" s="101" t="s">
        <v>40</v>
      </c>
      <c r="C19" s="1019">
        <v>31889</v>
      </c>
      <c r="D19" s="1019">
        <v>30480</v>
      </c>
      <c r="E19" s="1019">
        <v>1409</v>
      </c>
      <c r="F19" s="1020">
        <v>0.95581548496346702</v>
      </c>
      <c r="G19" s="1020">
        <v>4.4184515036532972E-2</v>
      </c>
      <c r="I19" s="101">
        <v>7</v>
      </c>
      <c r="J19" s="101">
        <v>7</v>
      </c>
      <c r="K19" s="101">
        <v>7</v>
      </c>
      <c r="L19" s="101" t="s">
        <v>40</v>
      </c>
      <c r="M19" s="1019">
        <v>30480</v>
      </c>
      <c r="N19" s="1019">
        <v>1409</v>
      </c>
      <c r="O19" s="1020">
        <v>0.95581548496346702</v>
      </c>
      <c r="P19" s="1020">
        <v>4.4184515036532972E-2</v>
      </c>
      <c r="Q19" s="1020">
        <v>0.90220165827657683</v>
      </c>
    </row>
    <row r="20" spans="2:17" s="101" customFormat="1" x14ac:dyDescent="0.35">
      <c r="B20" s="101" t="s">
        <v>4</v>
      </c>
      <c r="C20" s="1019">
        <v>51496</v>
      </c>
      <c r="D20" s="1019">
        <v>51431</v>
      </c>
      <c r="E20" s="1019">
        <v>65</v>
      </c>
      <c r="F20" s="1020">
        <v>0.9987377660400808</v>
      </c>
      <c r="G20" s="1020">
        <v>1.262233959919217E-3</v>
      </c>
      <c r="I20" s="101">
        <v>1</v>
      </c>
      <c r="J20" s="101">
        <v>8</v>
      </c>
      <c r="K20" s="101">
        <v>17</v>
      </c>
      <c r="L20" s="101" t="s">
        <v>44</v>
      </c>
      <c r="M20" s="1019">
        <v>7463</v>
      </c>
      <c r="N20" s="1019">
        <v>395</v>
      </c>
      <c r="O20" s="1020">
        <v>0.94973275642657162</v>
      </c>
      <c r="P20" s="1020">
        <v>5.0267243573428357E-2</v>
      </c>
      <c r="Q20" s="1020">
        <v>0.90220165827657683</v>
      </c>
    </row>
    <row r="21" spans="2:17" s="101" customFormat="1" x14ac:dyDescent="0.35">
      <c r="B21" s="101" t="s">
        <v>41</v>
      </c>
      <c r="C21" s="1019">
        <v>133259</v>
      </c>
      <c r="D21" s="1019">
        <v>107213</v>
      </c>
      <c r="E21" s="1019">
        <v>26046</v>
      </c>
      <c r="F21" s="1020">
        <v>0.80454603441418593</v>
      </c>
      <c r="G21" s="1020">
        <v>0.1954539655858141</v>
      </c>
      <c r="I21" s="101">
        <v>19</v>
      </c>
      <c r="J21" s="101">
        <v>9</v>
      </c>
      <c r="K21" s="101">
        <v>11</v>
      </c>
      <c r="L21" s="101" t="s">
        <v>3</v>
      </c>
      <c r="M21" s="1019">
        <v>63912</v>
      </c>
      <c r="N21" s="1019">
        <v>3805</v>
      </c>
      <c r="O21" s="1020">
        <v>0.94381026920861821</v>
      </c>
      <c r="P21" s="1020">
        <v>5.618973079138178E-2</v>
      </c>
      <c r="Q21" s="1020">
        <v>0.90220165827657683</v>
      </c>
    </row>
    <row r="22" spans="2:17" s="101" customFormat="1" x14ac:dyDescent="0.35">
      <c r="B22" s="101" t="s">
        <v>39</v>
      </c>
      <c r="C22" s="1019">
        <v>689</v>
      </c>
      <c r="D22" s="1019">
        <v>643</v>
      </c>
      <c r="E22" s="1019">
        <v>46</v>
      </c>
      <c r="F22" s="1020">
        <v>0.93323657474600874</v>
      </c>
      <c r="G22" s="1020">
        <v>6.6763425253991288E-2</v>
      </c>
      <c r="I22" s="101">
        <v>10</v>
      </c>
      <c r="J22" s="101">
        <v>10</v>
      </c>
      <c r="K22" s="101">
        <v>10</v>
      </c>
      <c r="L22" s="101" t="s">
        <v>39</v>
      </c>
      <c r="M22" s="1019">
        <v>643</v>
      </c>
      <c r="N22" s="1019">
        <v>46</v>
      </c>
      <c r="O22" s="1020">
        <v>0.93323657474600874</v>
      </c>
      <c r="P22" s="1020">
        <v>6.6763425253991288E-2</v>
      </c>
      <c r="Q22" s="1020">
        <v>0.90220165827657683</v>
      </c>
    </row>
    <row r="23" spans="2:17" s="101" customFormat="1" x14ac:dyDescent="0.35">
      <c r="B23" s="101" t="s">
        <v>3</v>
      </c>
      <c r="C23" s="1019">
        <v>67717</v>
      </c>
      <c r="D23" s="1019">
        <v>63912</v>
      </c>
      <c r="E23" s="1019">
        <v>3805</v>
      </c>
      <c r="F23" s="1020">
        <v>0.94381026920861821</v>
      </c>
      <c r="G23" s="1020">
        <v>5.618973079138178E-2</v>
      </c>
      <c r="I23" s="101">
        <v>9</v>
      </c>
      <c r="J23" s="101">
        <v>11</v>
      </c>
      <c r="K23" s="101">
        <v>1</v>
      </c>
      <c r="L23" s="101" t="s">
        <v>8</v>
      </c>
      <c r="M23" s="1019">
        <v>112497</v>
      </c>
      <c r="N23" s="1019">
        <v>9175</v>
      </c>
      <c r="O23" s="1020">
        <v>0.92459234663685974</v>
      </c>
      <c r="P23" s="1020">
        <v>7.5407653363140245E-2</v>
      </c>
      <c r="Q23" s="1020">
        <v>0.90220165827657683</v>
      </c>
    </row>
    <row r="24" spans="2:17" s="101" customFormat="1" x14ac:dyDescent="0.35">
      <c r="B24" s="101" t="s">
        <v>2</v>
      </c>
      <c r="C24" s="1019">
        <v>15185</v>
      </c>
      <c r="D24" s="1019">
        <v>12094</v>
      </c>
      <c r="E24" s="1019">
        <v>3091</v>
      </c>
      <c r="F24" s="1020">
        <v>0.7964438590714521</v>
      </c>
      <c r="G24" s="1020">
        <v>0.2035561409285479</v>
      </c>
      <c r="I24" s="101">
        <v>20</v>
      </c>
      <c r="J24" s="101">
        <v>12</v>
      </c>
      <c r="K24" s="101">
        <v>14</v>
      </c>
      <c r="L24" s="101" t="s">
        <v>42</v>
      </c>
      <c r="M24" s="1019">
        <v>62938</v>
      </c>
      <c r="N24" s="1019">
        <v>6300</v>
      </c>
      <c r="O24" s="1020">
        <v>0.90900950345186171</v>
      </c>
      <c r="P24" s="1020">
        <v>9.0990496548138303E-2</v>
      </c>
      <c r="Q24" s="1020">
        <v>0.90220165827657683</v>
      </c>
    </row>
    <row r="25" spans="2:17" s="101" customFormat="1" x14ac:dyDescent="0.35">
      <c r="B25" s="101" t="s">
        <v>35</v>
      </c>
      <c r="C25" s="1019">
        <v>34166</v>
      </c>
      <c r="D25" s="1019">
        <v>33742</v>
      </c>
      <c r="E25" s="1019">
        <v>424</v>
      </c>
      <c r="F25" s="1020">
        <v>0.98759000175613187</v>
      </c>
      <c r="G25" s="1020">
        <v>1.2409998243868172E-2</v>
      </c>
      <c r="I25" s="101">
        <v>4</v>
      </c>
      <c r="J25" s="101">
        <v>13</v>
      </c>
      <c r="K25" s="101">
        <v>20</v>
      </c>
      <c r="L25" s="101" t="s">
        <v>108</v>
      </c>
      <c r="M25" s="1019">
        <v>609347</v>
      </c>
      <c r="N25" s="1019">
        <v>66053</v>
      </c>
      <c r="O25" s="1020">
        <v>0.90220165827657683</v>
      </c>
      <c r="P25" s="1020">
        <v>9.7798341723423152E-2</v>
      </c>
      <c r="Q25" s="1020">
        <v>0.90220165827657683</v>
      </c>
    </row>
    <row r="26" spans="2:17" s="101" customFormat="1" x14ac:dyDescent="0.35">
      <c r="B26" s="101" t="s">
        <v>42</v>
      </c>
      <c r="C26" s="1019">
        <v>69238</v>
      </c>
      <c r="D26" s="1019">
        <v>62938</v>
      </c>
      <c r="E26" s="1019">
        <v>6300</v>
      </c>
      <c r="F26" s="1020">
        <v>0.90900950345186171</v>
      </c>
      <c r="G26" s="1020">
        <v>9.0990496548138303E-2</v>
      </c>
      <c r="I26" s="101">
        <v>12</v>
      </c>
      <c r="J26" s="101">
        <v>14</v>
      </c>
      <c r="K26" s="101">
        <v>4</v>
      </c>
      <c r="L26" s="101" t="s">
        <v>38</v>
      </c>
      <c r="M26" s="1019">
        <v>14968</v>
      </c>
      <c r="N26" s="1019">
        <v>2305</v>
      </c>
      <c r="O26" s="1020">
        <v>0.86655473860939036</v>
      </c>
      <c r="P26" s="1020">
        <v>0.13344526139060961</v>
      </c>
      <c r="Q26" s="1020">
        <v>0.90220165827657683</v>
      </c>
    </row>
    <row r="27" spans="2:17" s="101" customFormat="1" x14ac:dyDescent="0.35">
      <c r="B27" s="101" t="s">
        <v>47</v>
      </c>
      <c r="C27" s="1019">
        <v>713</v>
      </c>
      <c r="D27" s="1019">
        <v>617</v>
      </c>
      <c r="E27" s="1019">
        <v>96</v>
      </c>
      <c r="F27" s="1020">
        <v>0.86535764375876578</v>
      </c>
      <c r="G27" s="1020">
        <v>0.13464235624123422</v>
      </c>
      <c r="I27" s="101">
        <v>15</v>
      </c>
      <c r="J27" s="101">
        <v>15</v>
      </c>
      <c r="K27" s="101">
        <v>15</v>
      </c>
      <c r="L27" s="101" t="s">
        <v>47</v>
      </c>
      <c r="M27" s="1019">
        <v>617</v>
      </c>
      <c r="N27" s="1019">
        <v>96</v>
      </c>
      <c r="O27" s="1020">
        <v>0.86535764375876578</v>
      </c>
      <c r="P27" s="1020">
        <v>0.13464235624123422</v>
      </c>
      <c r="Q27" s="1020">
        <v>0.90220165827657683</v>
      </c>
    </row>
    <row r="28" spans="2:17" s="101" customFormat="1" x14ac:dyDescent="0.35">
      <c r="B28" s="101" t="s">
        <v>43</v>
      </c>
      <c r="C28" s="1019">
        <v>20585</v>
      </c>
      <c r="D28" s="1019">
        <v>16811</v>
      </c>
      <c r="E28" s="1019">
        <v>3774</v>
      </c>
      <c r="F28" s="1020">
        <v>0.8166626184114647</v>
      </c>
      <c r="G28" s="1020">
        <v>0.18333738158853535</v>
      </c>
      <c r="I28" s="101">
        <v>17</v>
      </c>
      <c r="J28" s="101">
        <v>16</v>
      </c>
      <c r="K28" s="101">
        <v>19</v>
      </c>
      <c r="L28" s="101" t="s">
        <v>46</v>
      </c>
      <c r="M28" s="1019">
        <v>3167</v>
      </c>
      <c r="N28" s="1019">
        <v>660</v>
      </c>
      <c r="O28" s="1020">
        <v>0.82754115495165925</v>
      </c>
      <c r="P28" s="1020">
        <v>0.17245884504834075</v>
      </c>
      <c r="Q28" s="1020">
        <v>0.90220165827657683</v>
      </c>
    </row>
    <row r="29" spans="2:17" s="101" customFormat="1" x14ac:dyDescent="0.35">
      <c r="B29" s="101" t="s">
        <v>44</v>
      </c>
      <c r="C29" s="1019">
        <v>7858</v>
      </c>
      <c r="D29" s="1019">
        <v>7463</v>
      </c>
      <c r="E29" s="1019">
        <v>395</v>
      </c>
      <c r="F29" s="1020">
        <v>0.94973275642657162</v>
      </c>
      <c r="G29" s="1020">
        <v>5.0267243573428357E-2</v>
      </c>
      <c r="I29" s="101">
        <v>8</v>
      </c>
      <c r="J29" s="101">
        <v>17</v>
      </c>
      <c r="K29" s="101">
        <v>16</v>
      </c>
      <c r="L29" s="101" t="s">
        <v>43</v>
      </c>
      <c r="M29" s="1019">
        <v>16811</v>
      </c>
      <c r="N29" s="1019">
        <v>3774</v>
      </c>
      <c r="O29" s="1020">
        <v>0.8166626184114647</v>
      </c>
      <c r="P29" s="1020">
        <v>0.18333738158853535</v>
      </c>
      <c r="Q29" s="1020">
        <v>0.90220165827657683</v>
      </c>
    </row>
    <row r="30" spans="2:17" s="101" customFormat="1" x14ac:dyDescent="0.35">
      <c r="B30" s="101" t="s">
        <v>45</v>
      </c>
      <c r="C30" s="1019">
        <v>40563</v>
      </c>
      <c r="D30" s="1019">
        <v>32916</v>
      </c>
      <c r="E30" s="1019">
        <v>7647</v>
      </c>
      <c r="F30" s="1020">
        <v>0.81147844094371713</v>
      </c>
      <c r="G30" s="1020">
        <v>0.18852155905628282</v>
      </c>
      <c r="I30" s="101">
        <v>18</v>
      </c>
      <c r="J30" s="101">
        <v>18</v>
      </c>
      <c r="K30" s="101">
        <v>18</v>
      </c>
      <c r="L30" s="101" t="s">
        <v>45</v>
      </c>
      <c r="M30" s="1019">
        <v>32916</v>
      </c>
      <c r="N30" s="1019">
        <v>7647</v>
      </c>
      <c r="O30" s="1020">
        <v>0.81147844094371713</v>
      </c>
      <c r="P30" s="1020">
        <v>0.18852155905628282</v>
      </c>
      <c r="Q30" s="1020">
        <v>0.90220165827657683</v>
      </c>
    </row>
    <row r="31" spans="2:17" s="101" customFormat="1" x14ac:dyDescent="0.35">
      <c r="B31" s="101" t="s">
        <v>46</v>
      </c>
      <c r="C31" s="1019">
        <v>3827</v>
      </c>
      <c r="D31" s="1019">
        <v>3167</v>
      </c>
      <c r="E31" s="1019">
        <v>660</v>
      </c>
      <c r="F31" s="1020">
        <v>0.82754115495165925</v>
      </c>
      <c r="G31" s="1020">
        <v>0.17245884504834075</v>
      </c>
      <c r="I31" s="101">
        <v>16</v>
      </c>
      <c r="J31" s="101">
        <v>19</v>
      </c>
      <c r="K31" s="101">
        <v>9</v>
      </c>
      <c r="L31" s="101" t="s">
        <v>41</v>
      </c>
      <c r="M31" s="1019">
        <v>107213</v>
      </c>
      <c r="N31" s="1019">
        <v>26046</v>
      </c>
      <c r="O31" s="1020">
        <v>0.80454603441418593</v>
      </c>
      <c r="P31" s="1020">
        <v>0.1954539655858141</v>
      </c>
      <c r="Q31" s="1020">
        <v>0.90220165827657683</v>
      </c>
    </row>
    <row r="32" spans="2:17" s="101" customFormat="1" x14ac:dyDescent="0.35">
      <c r="B32" s="104" t="s">
        <v>108</v>
      </c>
      <c r="C32" s="105">
        <v>675400</v>
      </c>
      <c r="D32" s="105">
        <v>609347</v>
      </c>
      <c r="E32" s="105">
        <v>66053</v>
      </c>
      <c r="F32" s="106">
        <v>0.90220165827657683</v>
      </c>
      <c r="G32" s="106">
        <v>9.7798341723423152E-2</v>
      </c>
      <c r="I32" s="101">
        <v>13</v>
      </c>
      <c r="J32" s="101">
        <v>20</v>
      </c>
      <c r="K32" s="101">
        <v>12</v>
      </c>
      <c r="L32" s="101" t="s">
        <v>2</v>
      </c>
      <c r="M32" s="1019">
        <v>12094</v>
      </c>
      <c r="N32" s="1019">
        <v>3091</v>
      </c>
      <c r="O32" s="1020">
        <v>0.7964438590714521</v>
      </c>
      <c r="P32" s="1020">
        <v>0.2035561409285479</v>
      </c>
      <c r="Q32" s="1020">
        <v>0.90220165827657683</v>
      </c>
    </row>
    <row r="33" spans="13:16" s="113" customFormat="1" x14ac:dyDescent="0.35">
      <c r="M33" s="1146"/>
      <c r="N33" s="1146"/>
      <c r="O33" s="1147"/>
      <c r="P33" s="1147"/>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3"/>
  <sheetViews>
    <sheetView zoomScale="80" zoomScaleNormal="80" workbookViewId="0">
      <selection activeCell="P28" sqref="P28"/>
    </sheetView>
  </sheetViews>
  <sheetFormatPr baseColWidth="10" defaultColWidth="11.453125" defaultRowHeight="14.5" x14ac:dyDescent="0.35"/>
  <cols>
    <col min="1" max="1" width="4.453125" style="1014" customWidth="1"/>
    <col min="2" max="2" width="28.7265625" style="1014" customWidth="1"/>
    <col min="3" max="3" width="0.54296875" style="1014" customWidth="1"/>
    <col min="4" max="4" width="13.453125" style="1014" customWidth="1"/>
    <col min="5" max="5" width="0.54296875" style="1014" customWidth="1"/>
    <col min="6" max="6" width="13.453125" style="1014" customWidth="1"/>
    <col min="7" max="7" width="10.453125" style="1014" customWidth="1"/>
    <col min="8" max="8" width="0.7265625" style="1014" customWidth="1"/>
    <col min="9" max="9" width="11.1796875" style="1014" customWidth="1"/>
    <col min="10" max="10" width="10.453125" style="1014" customWidth="1"/>
    <col min="11" max="11" width="0.7265625" style="1014" customWidth="1"/>
    <col min="12" max="12" width="9.54296875" style="1014" customWidth="1"/>
    <col min="13" max="13" width="11.453125" style="1014"/>
    <col min="14" max="14" width="9.54296875" style="1014" customWidth="1"/>
    <col min="15" max="15" width="11.453125" style="1014"/>
    <col min="16" max="16" width="9.54296875" style="1014" customWidth="1"/>
    <col min="17" max="16384" width="11.453125" style="1014"/>
  </cols>
  <sheetData>
    <row r="2" spans="1:19" s="965" customFormat="1" x14ac:dyDescent="0.35">
      <c r="B2" s="1755"/>
      <c r="C2" s="1755"/>
      <c r="D2" s="1156"/>
      <c r="E2" s="1157"/>
      <c r="F2" s="1155"/>
      <c r="G2" s="1157"/>
    </row>
    <row r="3" spans="1:19" s="965" customFormat="1" ht="38.25" customHeight="1" x14ac:dyDescent="0.35">
      <c r="B3" s="1155"/>
      <c r="C3" s="1155"/>
      <c r="D3" s="1155"/>
      <c r="E3" s="1157"/>
      <c r="F3" s="1155"/>
      <c r="G3" s="1157"/>
    </row>
    <row r="4" spans="1:19" s="967" customFormat="1" ht="37.5" customHeight="1" x14ac:dyDescent="0.25">
      <c r="B4" s="1776" t="s">
        <v>336</v>
      </c>
      <c r="C4" s="1776"/>
      <c r="D4" s="1776"/>
      <c r="E4" s="1776"/>
      <c r="F4" s="1776"/>
      <c r="G4" s="1776"/>
      <c r="H4" s="1776"/>
      <c r="I4" s="1776"/>
      <c r="J4" s="1776"/>
      <c r="K4" s="1776"/>
      <c r="L4" s="1776"/>
      <c r="M4" s="1776"/>
      <c r="N4" s="1776"/>
      <c r="O4" s="1776"/>
      <c r="P4" s="1776"/>
      <c r="Q4" s="1776"/>
    </row>
    <row r="5" spans="1:19" s="967" customFormat="1" ht="15.5" x14ac:dyDescent="0.25">
      <c r="B5" s="1481" t="str">
        <f>porsaad!$B$6</f>
        <v>Situación a 28 de febrero de 2026</v>
      </c>
      <c r="C5" s="1481"/>
      <c r="D5" s="1481"/>
      <c r="E5" s="1481"/>
      <c r="F5" s="1481"/>
      <c r="G5" s="1481"/>
      <c r="H5" s="1481"/>
      <c r="I5" s="1481"/>
      <c r="J5" s="1481"/>
      <c r="K5" s="1481"/>
      <c r="L5" s="1481"/>
      <c r="M5" s="1481"/>
      <c r="N5" s="1481"/>
      <c r="O5" s="1481"/>
      <c r="P5" s="1481"/>
      <c r="Q5" s="1481"/>
    </row>
    <row r="6" spans="1:19" s="967" customFormat="1" ht="6" customHeight="1" x14ac:dyDescent="0.25">
      <c r="B6" s="968"/>
      <c r="C6" s="968"/>
      <c r="D6" s="1158"/>
      <c r="E6" s="1158"/>
      <c r="F6" s="1158"/>
      <c r="G6" s="1158"/>
      <c r="H6" s="968"/>
      <c r="I6" s="968"/>
      <c r="J6" s="968"/>
      <c r="K6" s="968"/>
      <c r="L6" s="968"/>
      <c r="M6" s="968"/>
      <c r="N6" s="968"/>
      <c r="O6" s="968"/>
      <c r="P6" s="968"/>
      <c r="Q6" s="968"/>
    </row>
    <row r="7" spans="1:19" s="972" customFormat="1" ht="4.5" customHeight="1" x14ac:dyDescent="0.25">
      <c r="A7" s="1148"/>
      <c r="B7" s="1756" t="s">
        <v>12</v>
      </c>
      <c r="C7" s="1149"/>
      <c r="D7" s="1756" t="s">
        <v>273</v>
      </c>
      <c r="E7" s="1150"/>
      <c r="F7" s="1759" t="s">
        <v>465</v>
      </c>
      <c r="G7" s="1760"/>
      <c r="H7" s="1151"/>
      <c r="I7" s="1759" t="s">
        <v>274</v>
      </c>
      <c r="J7" s="1763"/>
      <c r="K7" s="1159"/>
      <c r="L7" s="1159"/>
      <c r="M7" s="1159"/>
      <c r="N7" s="1159"/>
      <c r="O7" s="1159"/>
      <c r="P7" s="1159"/>
      <c r="Q7" s="1160"/>
    </row>
    <row r="8" spans="1:19" s="972" customFormat="1" ht="15" customHeight="1" x14ac:dyDescent="0.25">
      <c r="A8" s="1148"/>
      <c r="B8" s="1757"/>
      <c r="C8" s="1149"/>
      <c r="D8" s="1757"/>
      <c r="E8" s="1150"/>
      <c r="F8" s="1761"/>
      <c r="G8" s="1762"/>
      <c r="H8" s="1151"/>
      <c r="I8" s="1761"/>
      <c r="J8" s="1764"/>
      <c r="K8" s="1152"/>
      <c r="L8" s="1767" t="s">
        <v>133</v>
      </c>
      <c r="M8" s="1768"/>
      <c r="N8" s="1771" t="s">
        <v>134</v>
      </c>
      <c r="O8" s="1745"/>
      <c r="P8" s="1745"/>
      <c r="Q8" s="1745"/>
    </row>
    <row r="9" spans="1:19" s="972" customFormat="1" ht="44.25" customHeight="1" x14ac:dyDescent="0.25">
      <c r="A9" s="1148"/>
      <c r="B9" s="1757"/>
      <c r="C9" s="1149"/>
      <c r="D9" s="1757"/>
      <c r="E9" s="1150"/>
      <c r="F9" s="1761"/>
      <c r="G9" s="1762"/>
      <c r="H9" s="1151"/>
      <c r="I9" s="1765"/>
      <c r="J9" s="1766"/>
      <c r="K9" s="1152"/>
      <c r="L9" s="1769"/>
      <c r="M9" s="1770"/>
      <c r="N9" s="1772" t="s">
        <v>468</v>
      </c>
      <c r="O9" s="1773"/>
      <c r="P9" s="1774" t="s">
        <v>469</v>
      </c>
      <c r="Q9" s="1775"/>
    </row>
    <row r="10" spans="1:19" s="972" customFormat="1" ht="72.5" x14ac:dyDescent="0.25">
      <c r="A10" s="1148"/>
      <c r="B10" s="1758"/>
      <c r="C10" s="1151"/>
      <c r="D10" s="1193" t="s">
        <v>9</v>
      </c>
      <c r="E10" s="1161"/>
      <c r="F10" s="1194" t="s">
        <v>9</v>
      </c>
      <c r="G10" s="1195" t="s">
        <v>275</v>
      </c>
      <c r="H10" s="1151"/>
      <c r="I10" s="1194" t="s">
        <v>9</v>
      </c>
      <c r="J10" s="1191" t="s">
        <v>275</v>
      </c>
      <c r="K10" s="1162"/>
      <c r="L10" s="1196" t="s">
        <v>9</v>
      </c>
      <c r="M10" s="1192" t="s">
        <v>470</v>
      </c>
      <c r="N10" s="1145" t="s">
        <v>9</v>
      </c>
      <c r="O10" s="1198" t="s">
        <v>470</v>
      </c>
      <c r="P10" s="1197" t="s">
        <v>9</v>
      </c>
      <c r="Q10" s="1144" t="s">
        <v>470</v>
      </c>
    </row>
    <row r="11" spans="1:19" s="961" customFormat="1" ht="9" customHeight="1" x14ac:dyDescent="0.35">
      <c r="A11" s="1153"/>
      <c r="B11" s="1154"/>
      <c r="D11" s="127"/>
      <c r="E11" s="1154"/>
      <c r="F11" s="127"/>
      <c r="G11" s="1154"/>
      <c r="I11" s="1154"/>
      <c r="J11" s="1154"/>
    </row>
    <row r="12" spans="1:19" s="962" customFormat="1" x14ac:dyDescent="0.25">
      <c r="A12" s="1163"/>
      <c r="B12" s="1164" t="s">
        <v>8</v>
      </c>
      <c r="D12" s="1165">
        <f>'41benpresaad'!D10</f>
        <v>338796</v>
      </c>
      <c r="E12" s="1166">
        <v>53364</v>
      </c>
      <c r="F12" s="1167">
        <f>D12-I12</f>
        <v>323339</v>
      </c>
      <c r="G12" s="1168">
        <f>F12*100/D12</f>
        <v>95.437667504929223</v>
      </c>
      <c r="I12" s="1167">
        <f>L12+N12+P12</f>
        <v>15457</v>
      </c>
      <c r="J12" s="1168">
        <f t="shared" ref="J12:J29" si="0">I12*100/D12</f>
        <v>4.5623324950707804</v>
      </c>
      <c r="L12" s="1167">
        <v>3</v>
      </c>
      <c r="M12" s="1169">
        <f>L12/$I12*100</f>
        <v>1.9408682150481981E-2</v>
      </c>
      <c r="N12" s="1167">
        <v>10741</v>
      </c>
      <c r="O12" s="1126">
        <f>N12/$I12*100</f>
        <v>69.489551659442327</v>
      </c>
      <c r="P12" s="1167">
        <v>4713</v>
      </c>
      <c r="Q12" s="1126">
        <f>P12/$I12*100</f>
        <v>30.491039658407193</v>
      </c>
      <c r="R12" s="1170"/>
      <c r="S12" s="1170"/>
    </row>
    <row r="13" spans="1:19" s="962" customFormat="1" x14ac:dyDescent="0.25">
      <c r="A13" s="1163"/>
      <c r="B13" s="1171" t="s">
        <v>7</v>
      </c>
      <c r="D13" s="1172">
        <f>'41benpresaad'!D11</f>
        <v>49233</v>
      </c>
      <c r="E13" s="1166">
        <v>5161</v>
      </c>
      <c r="F13" s="1173">
        <f t="shared" ref="F13:F29" si="1">D13-I13</f>
        <v>48585</v>
      </c>
      <c r="G13" s="1174">
        <f t="shared" ref="G13:G29" si="2">F13*100/D13</f>
        <v>98.68380963987569</v>
      </c>
      <c r="I13" s="1173">
        <f t="shared" ref="I13:I29" si="3">L13+N13+P13</f>
        <v>648</v>
      </c>
      <c r="J13" s="1174">
        <f t="shared" si="0"/>
        <v>1.3161903601243068</v>
      </c>
      <c r="L13" s="1173">
        <v>0</v>
      </c>
      <c r="M13" s="1175">
        <f>L13/$I13*100</f>
        <v>0</v>
      </c>
      <c r="N13" s="1173">
        <v>401</v>
      </c>
      <c r="O13" s="1127">
        <f>N13/$I13*100</f>
        <v>61.882716049382715</v>
      </c>
      <c r="P13" s="1173">
        <v>247</v>
      </c>
      <c r="Q13" s="1127">
        <f>P13/$I13*100</f>
        <v>38.117283950617285</v>
      </c>
      <c r="R13" s="1170"/>
      <c r="S13" s="1170"/>
    </row>
    <row r="14" spans="1:19" s="962" customFormat="1" x14ac:dyDescent="0.25">
      <c r="A14" s="1163"/>
      <c r="B14" s="1171" t="s">
        <v>37</v>
      </c>
      <c r="D14" s="1172">
        <f>'41benpresaad'!D12</f>
        <v>33640</v>
      </c>
      <c r="E14" s="1166">
        <v>3593</v>
      </c>
      <c r="F14" s="1173">
        <f t="shared" si="1"/>
        <v>32723</v>
      </c>
      <c r="G14" s="1174">
        <f t="shared" si="2"/>
        <v>97.27407847800238</v>
      </c>
      <c r="I14" s="1173">
        <f t="shared" si="3"/>
        <v>917</v>
      </c>
      <c r="J14" s="1174">
        <f t="shared" si="0"/>
        <v>2.7259215219976221</v>
      </c>
      <c r="L14" s="1173">
        <v>3</v>
      </c>
      <c r="M14" s="1175">
        <f>L14/$I14*100</f>
        <v>0.32715376226826609</v>
      </c>
      <c r="N14" s="1173">
        <v>248</v>
      </c>
      <c r="O14" s="1127">
        <f>N14/$I14*100</f>
        <v>27.044711014176663</v>
      </c>
      <c r="P14" s="1173">
        <v>666</v>
      </c>
      <c r="Q14" s="1127">
        <f>P14/$I14*100</f>
        <v>72.628135223555063</v>
      </c>
      <c r="R14" s="1170"/>
      <c r="S14" s="1170"/>
    </row>
    <row r="15" spans="1:19" s="962" customFormat="1" x14ac:dyDescent="0.25">
      <c r="A15" s="1163"/>
      <c r="B15" s="1171" t="s">
        <v>38</v>
      </c>
      <c r="D15" s="1172">
        <f>'41benpresaad'!D13</f>
        <v>34144</v>
      </c>
      <c r="E15" s="1166">
        <v>2742</v>
      </c>
      <c r="F15" s="1173">
        <f t="shared" si="1"/>
        <v>34144</v>
      </c>
      <c r="G15" s="1174">
        <f t="shared" si="2"/>
        <v>100</v>
      </c>
      <c r="I15" s="1173">
        <f t="shared" si="3"/>
        <v>0</v>
      </c>
      <c r="J15" s="1174">
        <f t="shared" si="0"/>
        <v>0</v>
      </c>
      <c r="L15" s="1173">
        <v>0</v>
      </c>
      <c r="M15" s="1175" t="s">
        <v>363</v>
      </c>
      <c r="N15" s="1173">
        <v>0</v>
      </c>
      <c r="O15" s="1127" t="s">
        <v>363</v>
      </c>
      <c r="P15" s="1173">
        <v>0</v>
      </c>
      <c r="Q15" s="1127" t="s">
        <v>363</v>
      </c>
      <c r="R15" s="1170"/>
      <c r="S15" s="1170"/>
    </row>
    <row r="16" spans="1:19" s="962" customFormat="1" x14ac:dyDescent="0.25">
      <c r="A16" s="1163"/>
      <c r="B16" s="1171" t="s">
        <v>6</v>
      </c>
      <c r="D16" s="1172">
        <f>'41benpresaad'!D14</f>
        <v>69284</v>
      </c>
      <c r="E16" s="1166">
        <v>7296</v>
      </c>
      <c r="F16" s="1173">
        <f t="shared" si="1"/>
        <v>52380</v>
      </c>
      <c r="G16" s="1174">
        <f t="shared" si="2"/>
        <v>75.601870561745855</v>
      </c>
      <c r="I16" s="1173">
        <f t="shared" si="3"/>
        <v>16904</v>
      </c>
      <c r="J16" s="1174">
        <f t="shared" si="0"/>
        <v>24.398129438254141</v>
      </c>
      <c r="L16" s="1173">
        <v>15845</v>
      </c>
      <c r="M16" s="1175">
        <f>L16/$I16*100</f>
        <v>93.735210601041175</v>
      </c>
      <c r="N16" s="1173">
        <v>427</v>
      </c>
      <c r="O16" s="1127">
        <f>N16/$I16*100</f>
        <v>2.5260293421675342</v>
      </c>
      <c r="P16" s="1173">
        <v>632</v>
      </c>
      <c r="Q16" s="1127">
        <f>P16/$I16*100</f>
        <v>3.7387600567912918</v>
      </c>
      <c r="R16" s="1170"/>
      <c r="S16" s="1170"/>
    </row>
    <row r="17" spans="1:19" s="962" customFormat="1" x14ac:dyDescent="0.25">
      <c r="A17" s="1163"/>
      <c r="B17" s="1171" t="s">
        <v>5</v>
      </c>
      <c r="D17" s="1172">
        <f>'41benpresaad'!D15</f>
        <v>17725</v>
      </c>
      <c r="E17" s="1166">
        <v>3462</v>
      </c>
      <c r="F17" s="1173">
        <f t="shared" si="1"/>
        <v>17724</v>
      </c>
      <c r="G17" s="1174">
        <f t="shared" si="2"/>
        <v>99.994358251057832</v>
      </c>
      <c r="I17" s="1173">
        <f t="shared" si="3"/>
        <v>1</v>
      </c>
      <c r="J17" s="1174">
        <f t="shared" si="0"/>
        <v>5.6417489421720732E-3</v>
      </c>
      <c r="L17" s="1173">
        <v>0</v>
      </c>
      <c r="M17" s="1175" t="s">
        <v>363</v>
      </c>
      <c r="N17" s="1173">
        <v>0</v>
      </c>
      <c r="O17" s="1127" t="s">
        <v>363</v>
      </c>
      <c r="P17" s="1173">
        <v>1</v>
      </c>
      <c r="Q17" s="1127" t="s">
        <v>363</v>
      </c>
      <c r="R17" s="1170"/>
      <c r="S17" s="1170"/>
    </row>
    <row r="18" spans="1:19" s="962" customFormat="1" x14ac:dyDescent="0.25">
      <c r="A18" s="1163"/>
      <c r="B18" s="1171" t="s">
        <v>4</v>
      </c>
      <c r="D18" s="1172">
        <f>'41benpresaad'!D16</f>
        <v>127280</v>
      </c>
      <c r="E18" s="1166">
        <v>14325</v>
      </c>
      <c r="F18" s="1173">
        <f t="shared" si="1"/>
        <v>123843</v>
      </c>
      <c r="G18" s="1174">
        <f t="shared" si="2"/>
        <v>97.299654305468252</v>
      </c>
      <c r="I18" s="1173">
        <f t="shared" si="3"/>
        <v>3437</v>
      </c>
      <c r="J18" s="1174">
        <f>I18*100/D18</f>
        <v>2.700345694531741</v>
      </c>
      <c r="L18" s="1173">
        <v>3419</v>
      </c>
      <c r="M18" s="1175">
        <f>L18/$I18*100</f>
        <v>99.476287459994182</v>
      </c>
      <c r="N18" s="1173">
        <v>18</v>
      </c>
      <c r="O18" s="1127">
        <f>N18/$I18*100</f>
        <v>0.52371254000581902</v>
      </c>
      <c r="P18" s="1173">
        <v>0</v>
      </c>
      <c r="Q18" s="1127">
        <f>P18/$I18*100</f>
        <v>0</v>
      </c>
      <c r="R18" s="1170"/>
      <c r="S18" s="1170"/>
    </row>
    <row r="19" spans="1:19" s="962" customFormat="1" x14ac:dyDescent="0.25">
      <c r="A19" s="1163"/>
      <c r="B19" s="1171" t="s">
        <v>40</v>
      </c>
      <c r="D19" s="1172">
        <f>'41benpresaad'!D17</f>
        <v>81293</v>
      </c>
      <c r="E19" s="1166">
        <v>9188</v>
      </c>
      <c r="F19" s="1173">
        <f t="shared" si="1"/>
        <v>79799</v>
      </c>
      <c r="G19" s="1174">
        <f t="shared" si="2"/>
        <v>98.162203387745564</v>
      </c>
      <c r="I19" s="1173">
        <f t="shared" si="3"/>
        <v>1494</v>
      </c>
      <c r="J19" s="1174">
        <f t="shared" si="0"/>
        <v>1.8377966122544376</v>
      </c>
      <c r="L19" s="1173">
        <v>4</v>
      </c>
      <c r="M19" s="1175">
        <f>L19/$I19*100</f>
        <v>0.2677376171352075</v>
      </c>
      <c r="N19" s="1173">
        <v>468</v>
      </c>
      <c r="O19" s="1127">
        <f>N19/$I19*100</f>
        <v>31.325301204819279</v>
      </c>
      <c r="P19" s="1173">
        <v>1022</v>
      </c>
      <c r="Q19" s="1127">
        <f>P19/$I19*100</f>
        <v>68.406961178045506</v>
      </c>
      <c r="R19" s="1170"/>
      <c r="S19" s="1170"/>
    </row>
    <row r="20" spans="1:19" s="962" customFormat="1" x14ac:dyDescent="0.25">
      <c r="A20" s="1163"/>
      <c r="B20" s="1171" t="s">
        <v>41</v>
      </c>
      <c r="D20" s="1172">
        <f>'41benpresaad'!D18</f>
        <v>249212</v>
      </c>
      <c r="E20" s="1166">
        <v>34612</v>
      </c>
      <c r="F20" s="1173">
        <f t="shared" si="1"/>
        <v>249212</v>
      </c>
      <c r="G20" s="1174">
        <f t="shared" si="2"/>
        <v>100</v>
      </c>
      <c r="I20" s="1173">
        <f t="shared" si="3"/>
        <v>0</v>
      </c>
      <c r="J20" s="1174">
        <f t="shared" si="0"/>
        <v>0</v>
      </c>
      <c r="L20" s="1173">
        <v>0</v>
      </c>
      <c r="M20" s="1175" t="s">
        <v>363</v>
      </c>
      <c r="N20" s="1173">
        <v>0</v>
      </c>
      <c r="O20" s="1127" t="s">
        <v>363</v>
      </c>
      <c r="P20" s="1173">
        <v>0</v>
      </c>
      <c r="Q20" s="1127" t="s">
        <v>363</v>
      </c>
      <c r="R20" s="1170"/>
      <c r="S20" s="1170"/>
    </row>
    <row r="21" spans="1:19" s="962" customFormat="1" x14ac:dyDescent="0.25">
      <c r="A21" s="1163"/>
      <c r="B21" s="1171" t="s">
        <v>3</v>
      </c>
      <c r="D21" s="1172">
        <f>'41benpresaad'!D19</f>
        <v>179593</v>
      </c>
      <c r="E21" s="1166">
        <v>13397</v>
      </c>
      <c r="F21" s="1173">
        <f t="shared" si="1"/>
        <v>177374</v>
      </c>
      <c r="G21" s="1174">
        <f t="shared" si="2"/>
        <v>98.764428457679301</v>
      </c>
      <c r="I21" s="1173">
        <f t="shared" si="3"/>
        <v>2219</v>
      </c>
      <c r="J21" s="1174">
        <f t="shared" si="0"/>
        <v>1.2355715423206919</v>
      </c>
      <c r="L21" s="1173">
        <v>11</v>
      </c>
      <c r="M21" s="1175">
        <f>L21/$I21*100</f>
        <v>0.4957187922487607</v>
      </c>
      <c r="N21" s="1173">
        <v>1455</v>
      </c>
      <c r="O21" s="1127">
        <f>N21/$I21*100</f>
        <v>65.570076611086066</v>
      </c>
      <c r="P21" s="1173">
        <v>753</v>
      </c>
      <c r="Q21" s="1127">
        <f>P21/$I21*100</f>
        <v>33.934204596665161</v>
      </c>
      <c r="R21" s="1170"/>
      <c r="S21" s="1170"/>
    </row>
    <row r="22" spans="1:19" s="962" customFormat="1" x14ac:dyDescent="0.25">
      <c r="A22" s="1163"/>
      <c r="B22" s="1171" t="s">
        <v>2</v>
      </c>
      <c r="D22" s="1172">
        <f>'41benpresaad'!D20</f>
        <v>36368</v>
      </c>
      <c r="E22" s="1166">
        <v>6540</v>
      </c>
      <c r="F22" s="1173">
        <f t="shared" si="1"/>
        <v>36174</v>
      </c>
      <c r="G22" s="1174">
        <f t="shared" si="2"/>
        <v>99.466564012318528</v>
      </c>
      <c r="I22" s="1173">
        <f t="shared" si="3"/>
        <v>194</v>
      </c>
      <c r="J22" s="1174">
        <f t="shared" si="0"/>
        <v>0.53343598768147826</v>
      </c>
      <c r="L22" s="1173">
        <v>1</v>
      </c>
      <c r="M22" s="1175">
        <f>L22/$I22*100</f>
        <v>0.51546391752577314</v>
      </c>
      <c r="N22" s="1173">
        <v>1</v>
      </c>
      <c r="O22" s="1127">
        <f>N22/$I22*100</f>
        <v>0.51546391752577314</v>
      </c>
      <c r="P22" s="1173">
        <v>192</v>
      </c>
      <c r="Q22" s="1127">
        <f>P22/$I22*100</f>
        <v>98.969072164948457</v>
      </c>
      <c r="R22" s="1170"/>
      <c r="S22" s="1170"/>
    </row>
    <row r="23" spans="1:19" s="962" customFormat="1" x14ac:dyDescent="0.25">
      <c r="A23" s="1163"/>
      <c r="B23" s="1171" t="s">
        <v>35</v>
      </c>
      <c r="D23" s="1172">
        <f>'41benpresaad'!D21</f>
        <v>92497</v>
      </c>
      <c r="E23" s="1166">
        <v>13798</v>
      </c>
      <c r="F23" s="1173">
        <f t="shared" si="1"/>
        <v>91724</v>
      </c>
      <c r="G23" s="1174">
        <f t="shared" si="2"/>
        <v>99.164297220450393</v>
      </c>
      <c r="I23" s="1173">
        <f t="shared" si="3"/>
        <v>773</v>
      </c>
      <c r="J23" s="1174">
        <f t="shared" si="0"/>
        <v>0.83570277954960703</v>
      </c>
      <c r="L23" s="1173">
        <v>9</v>
      </c>
      <c r="M23" s="1175">
        <f>L23/$I23*100</f>
        <v>1.1642949547218628</v>
      </c>
      <c r="N23" s="1173">
        <v>25</v>
      </c>
      <c r="O23" s="1127">
        <f>N23/$I23*100</f>
        <v>3.2341526520051747</v>
      </c>
      <c r="P23" s="1173">
        <v>739</v>
      </c>
      <c r="Q23" s="1127">
        <f>P23/$I23*100</f>
        <v>95.601552393272954</v>
      </c>
      <c r="R23" s="1170"/>
      <c r="S23" s="1170"/>
    </row>
    <row r="24" spans="1:19" s="962" customFormat="1" x14ac:dyDescent="0.25">
      <c r="A24" s="1163"/>
      <c r="B24" s="1171" t="s">
        <v>42</v>
      </c>
      <c r="D24" s="1172">
        <f>'41benpresaad'!D22</f>
        <v>211239</v>
      </c>
      <c r="E24" s="1166">
        <v>24812</v>
      </c>
      <c r="F24" s="1173">
        <f t="shared" si="1"/>
        <v>211239</v>
      </c>
      <c r="G24" s="1174">
        <f t="shared" si="2"/>
        <v>100</v>
      </c>
      <c r="I24" s="1173">
        <f t="shared" si="3"/>
        <v>0</v>
      </c>
      <c r="J24" s="1174">
        <f t="shared" si="0"/>
        <v>0</v>
      </c>
      <c r="L24" s="1173">
        <v>0</v>
      </c>
      <c r="M24" s="1175" t="s">
        <v>363</v>
      </c>
      <c r="N24" s="1173">
        <v>0</v>
      </c>
      <c r="O24" s="1127" t="s">
        <v>363</v>
      </c>
      <c r="P24" s="1173">
        <v>0</v>
      </c>
      <c r="Q24" s="1127" t="s">
        <v>363</v>
      </c>
      <c r="R24" s="1170"/>
      <c r="S24" s="1170"/>
    </row>
    <row r="25" spans="1:19" s="962" customFormat="1" x14ac:dyDescent="0.25">
      <c r="A25" s="1163"/>
      <c r="B25" s="1171" t="s">
        <v>43</v>
      </c>
      <c r="D25" s="1172">
        <f>'41benpresaad'!D23</f>
        <v>49930</v>
      </c>
      <c r="E25" s="1166">
        <v>10064</v>
      </c>
      <c r="F25" s="1173">
        <f t="shared" si="1"/>
        <v>49717</v>
      </c>
      <c r="G25" s="1174">
        <f t="shared" si="2"/>
        <v>99.57340276386941</v>
      </c>
      <c r="I25" s="1173">
        <f t="shared" si="3"/>
        <v>213</v>
      </c>
      <c r="J25" s="1174">
        <f t="shared" si="0"/>
        <v>0.42659723613058281</v>
      </c>
      <c r="L25" s="1173">
        <v>0</v>
      </c>
      <c r="M25" s="1175">
        <f>L25/$I25*100</f>
        <v>0</v>
      </c>
      <c r="N25" s="1173">
        <v>180</v>
      </c>
      <c r="O25" s="1127">
        <f>N25/$I25*100</f>
        <v>84.507042253521121</v>
      </c>
      <c r="P25" s="1173">
        <v>33</v>
      </c>
      <c r="Q25" s="1127">
        <f>P25/$I25*100</f>
        <v>15.492957746478872</v>
      </c>
      <c r="R25" s="1170"/>
      <c r="S25" s="1170"/>
    </row>
    <row r="26" spans="1:19" s="962" customFormat="1" x14ac:dyDescent="0.25">
      <c r="B26" s="1171" t="s">
        <v>44</v>
      </c>
      <c r="D26" s="1172">
        <f>'41benpresaad'!D24</f>
        <v>17243</v>
      </c>
      <c r="E26" s="1166">
        <v>1275</v>
      </c>
      <c r="F26" s="1176">
        <f t="shared" si="1"/>
        <v>17243</v>
      </c>
      <c r="G26" s="1174">
        <f t="shared" si="2"/>
        <v>100</v>
      </c>
      <c r="I26" s="1176">
        <f t="shared" si="3"/>
        <v>0</v>
      </c>
      <c r="J26" s="1174">
        <f t="shared" si="0"/>
        <v>0</v>
      </c>
      <c r="L26" s="1176">
        <v>0</v>
      </c>
      <c r="M26" s="1175" t="s">
        <v>363</v>
      </c>
      <c r="N26" s="1176">
        <v>0</v>
      </c>
      <c r="O26" s="1127" t="s">
        <v>363</v>
      </c>
      <c r="P26" s="1176">
        <v>0</v>
      </c>
      <c r="Q26" s="1127" t="s">
        <v>363</v>
      </c>
      <c r="R26" s="1170"/>
      <c r="S26" s="1170"/>
    </row>
    <row r="27" spans="1:19" s="962" customFormat="1" x14ac:dyDescent="0.25">
      <c r="B27" s="1171" t="s">
        <v>45</v>
      </c>
      <c r="D27" s="1177">
        <f>'41benpresaad'!D25</f>
        <v>73844</v>
      </c>
      <c r="E27" s="1166">
        <v>8030</v>
      </c>
      <c r="F27" s="1176">
        <f t="shared" si="1"/>
        <v>73844</v>
      </c>
      <c r="G27" s="1174">
        <f t="shared" si="2"/>
        <v>100</v>
      </c>
      <c r="I27" s="1176">
        <f t="shared" si="3"/>
        <v>0</v>
      </c>
      <c r="J27" s="1174">
        <f t="shared" si="0"/>
        <v>0</v>
      </c>
      <c r="L27" s="1176">
        <v>0</v>
      </c>
      <c r="M27" s="1175" t="s">
        <v>363</v>
      </c>
      <c r="N27" s="1176">
        <v>0</v>
      </c>
      <c r="O27" s="1127" t="s">
        <v>363</v>
      </c>
      <c r="P27" s="1176">
        <v>0</v>
      </c>
      <c r="Q27" s="1127" t="s">
        <v>363</v>
      </c>
      <c r="R27" s="1170"/>
      <c r="S27" s="1170"/>
    </row>
    <row r="28" spans="1:19" s="962" customFormat="1" x14ac:dyDescent="0.25">
      <c r="B28" s="1171" t="s">
        <v>46</v>
      </c>
      <c r="D28" s="1177">
        <f>'41benpresaad'!D26</f>
        <v>9483</v>
      </c>
      <c r="E28" s="1178">
        <v>1753</v>
      </c>
      <c r="F28" s="1176">
        <f t="shared" si="1"/>
        <v>9321</v>
      </c>
      <c r="G28" s="1179">
        <f t="shared" si="2"/>
        <v>98.291679848149315</v>
      </c>
      <c r="I28" s="1176">
        <f t="shared" si="3"/>
        <v>162</v>
      </c>
      <c r="J28" s="1179">
        <f t="shared" si="0"/>
        <v>1.7083201518506801</v>
      </c>
      <c r="L28" s="1176">
        <v>105</v>
      </c>
      <c r="M28" s="1175" t="s">
        <v>363</v>
      </c>
      <c r="N28" s="1176">
        <v>57</v>
      </c>
      <c r="O28" s="1175" t="s">
        <v>363</v>
      </c>
      <c r="P28" s="1176">
        <v>0</v>
      </c>
      <c r="Q28" s="1175" t="s">
        <v>363</v>
      </c>
      <c r="R28" s="1170"/>
      <c r="S28" s="1170"/>
    </row>
    <row r="29" spans="1:19" s="962" customFormat="1" x14ac:dyDescent="0.25">
      <c r="B29" s="1180" t="s">
        <v>1</v>
      </c>
      <c r="D29" s="1181">
        <f>'41benpresaad'!D27</f>
        <v>3934</v>
      </c>
      <c r="E29" s="1178">
        <v>384</v>
      </c>
      <c r="F29" s="1182">
        <f t="shared" si="1"/>
        <v>3864</v>
      </c>
      <c r="G29" s="1183">
        <f t="shared" si="2"/>
        <v>98.220640569395016</v>
      </c>
      <c r="I29" s="1182">
        <f t="shared" si="3"/>
        <v>70</v>
      </c>
      <c r="J29" s="1183">
        <f t="shared" si="0"/>
        <v>1.7793594306049823</v>
      </c>
      <c r="L29" s="1182">
        <v>0</v>
      </c>
      <c r="M29" s="1184">
        <f>L29/$I29*100</f>
        <v>0</v>
      </c>
      <c r="N29" s="1182">
        <v>30</v>
      </c>
      <c r="O29" s="1129">
        <f>N29/$I29*100</f>
        <v>42.857142857142854</v>
      </c>
      <c r="P29" s="1182">
        <v>40</v>
      </c>
      <c r="Q29" s="1129">
        <f>P29/$I29*100</f>
        <v>57.142857142857139</v>
      </c>
      <c r="R29" s="1170"/>
      <c r="S29" s="1170"/>
    </row>
    <row r="30" spans="1:19" s="961" customFormat="1" ht="7.5" customHeight="1" x14ac:dyDescent="0.35">
      <c r="A30" s="1153"/>
      <c r="B30" s="1154"/>
      <c r="D30" s="1185"/>
      <c r="E30" s="1186"/>
      <c r="F30" s="1185"/>
      <c r="G30" s="1187"/>
      <c r="I30" s="1188"/>
      <c r="J30" s="1187"/>
      <c r="L30" s="1188"/>
      <c r="M30" s="1187"/>
      <c r="N30" s="1188"/>
      <c r="O30" s="1187"/>
      <c r="P30" s="1188"/>
      <c r="Q30" s="1187"/>
    </row>
    <row r="31" spans="1:19" s="1312" customFormat="1" x14ac:dyDescent="0.25">
      <c r="B31" s="1313" t="s">
        <v>0</v>
      </c>
      <c r="D31" s="1314">
        <f>SUM(D12:D29)</f>
        <v>1674738</v>
      </c>
      <c r="E31" s="1315"/>
      <c r="F31" s="1316">
        <f>SUM(F12:F29)</f>
        <v>1632249</v>
      </c>
      <c r="G31" s="1317">
        <f>F31*100/D31</f>
        <v>97.462946442966</v>
      </c>
      <c r="I31" s="1318">
        <f>SUM(I12:I29)</f>
        <v>42489</v>
      </c>
      <c r="J31" s="1317">
        <f>I31*100/D31</f>
        <v>2.5370535570339956</v>
      </c>
      <c r="L31" s="1318">
        <f>SUM(L12:L29)</f>
        <v>19400</v>
      </c>
      <c r="M31" s="1317">
        <f>L31/$I31*100</f>
        <v>45.658876415072136</v>
      </c>
      <c r="N31" s="1318">
        <f>SUM(N12:N29)</f>
        <v>14051</v>
      </c>
      <c r="O31" s="1317">
        <f>N31/$I31*100</f>
        <v>33.069735696297862</v>
      </c>
      <c r="P31" s="1318">
        <f>SUM(P12:P29)</f>
        <v>9038</v>
      </c>
      <c r="Q31" s="1317">
        <f>P31/$I31*100</f>
        <v>21.271387888629999</v>
      </c>
    </row>
    <row r="32" spans="1:19" s="961" customFormat="1" x14ac:dyDescent="0.35">
      <c r="B32" s="1189" t="s">
        <v>39</v>
      </c>
      <c r="C32" s="1190"/>
    </row>
    <row r="33" spans="2:16" ht="33" customHeight="1" x14ac:dyDescent="0.35">
      <c r="B33" s="1754" t="s">
        <v>276</v>
      </c>
      <c r="C33" s="1754"/>
      <c r="D33" s="1754"/>
      <c r="E33" s="1754"/>
      <c r="F33" s="1754"/>
      <c r="G33" s="1754"/>
      <c r="H33" s="1754"/>
      <c r="I33" s="1754"/>
      <c r="J33" s="1754"/>
      <c r="K33" s="1754"/>
      <c r="L33" s="1754"/>
      <c r="M33" s="1754"/>
      <c r="N33" s="1754"/>
      <c r="O33" s="1754"/>
      <c r="P33" s="1754"/>
    </row>
  </sheetData>
  <mergeCells count="12">
    <mergeCell ref="B33:P33"/>
    <mergeCell ref="B2:C2"/>
    <mergeCell ref="B7:B10"/>
    <mergeCell ref="D7:D9"/>
    <mergeCell ref="F7:G9"/>
    <mergeCell ref="I7:J9"/>
    <mergeCell ref="L8:M9"/>
    <mergeCell ref="N8:Q8"/>
    <mergeCell ref="N9:O9"/>
    <mergeCell ref="P9:Q9"/>
    <mergeCell ref="B4:Q4"/>
    <mergeCell ref="B5:Q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87" orientation="landscape" r:id="rId1"/>
  <headerFooter alignWithMargins="0"/>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BE3AD-7E37-4DA1-8156-F329EABCECD5}">
  <sheetPr codeName="Hoja7">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4" t="s">
        <v>488</v>
      </c>
      <c r="C3" s="1544"/>
      <c r="D3" s="1544"/>
      <c r="E3" s="1544"/>
      <c r="F3" s="1544"/>
      <c r="G3" s="1544"/>
      <c r="H3" s="1544"/>
      <c r="I3" s="1544"/>
      <c r="J3" s="1544"/>
      <c r="K3" s="1544"/>
      <c r="L3" s="1544"/>
      <c r="M3" s="1544"/>
      <c r="N3" s="1544"/>
      <c r="O3" s="1544"/>
      <c r="P3" s="1544"/>
      <c r="Q3" s="1544"/>
      <c r="R3" s="1544"/>
      <c r="S3" s="1544"/>
      <c r="T3" s="1544"/>
      <c r="U3" s="1544"/>
      <c r="V3" s="1544"/>
      <c r="W3" s="1544"/>
      <c r="X3" s="1544"/>
      <c r="Y3" s="821"/>
    </row>
    <row r="4" spans="2:30" s="621" customFormat="1" ht="14.25" customHeight="1" x14ac:dyDescent="0.25">
      <c r="B4" s="1481" t="str">
        <f>porsaad!$B$6</f>
        <v>Situación a 28 de febrero de 2026</v>
      </c>
      <c r="C4" s="1481"/>
      <c r="D4" s="1481"/>
      <c r="E4" s="1481"/>
      <c r="F4" s="1481"/>
      <c r="G4" s="1481"/>
      <c r="H4" s="1481"/>
      <c r="I4" s="1481"/>
      <c r="J4" s="1481"/>
      <c r="K4" s="1481"/>
      <c r="L4" s="1481"/>
      <c r="M4" s="1481"/>
      <c r="N4" s="1481"/>
      <c r="O4" s="1481"/>
      <c r="P4" s="1481"/>
      <c r="Q4" s="1481"/>
      <c r="R4" s="1481"/>
      <c r="S4" s="1481"/>
      <c r="T4" s="1481"/>
      <c r="U4" s="1481"/>
      <c r="V4" s="1481"/>
      <c r="W4" s="1481"/>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6" t="s">
        <v>489</v>
      </c>
      <c r="G6" s="1597"/>
      <c r="H6" s="1597"/>
      <c r="I6" s="1597"/>
      <c r="J6" s="1597"/>
      <c r="K6" s="1597"/>
      <c r="L6" s="1597"/>
      <c r="M6" s="1597"/>
      <c r="N6" s="1597"/>
      <c r="O6" s="1597"/>
      <c r="P6" s="1597"/>
      <c r="Q6" s="1597"/>
      <c r="R6" s="1597"/>
      <c r="S6" s="1597"/>
      <c r="T6" s="1597"/>
      <c r="U6" s="1597"/>
      <c r="V6" s="1597"/>
      <c r="W6" s="1598"/>
      <c r="X6" s="825"/>
      <c r="Y6" s="826"/>
    </row>
    <row r="7" spans="2:30" s="621" customFormat="1" ht="64.5" customHeight="1" x14ac:dyDescent="0.25">
      <c r="B7" s="1558" t="s">
        <v>12</v>
      </c>
      <c r="C7" s="625"/>
      <c r="D7" s="871" t="s">
        <v>490</v>
      </c>
      <c r="E7" s="625"/>
      <c r="F7" s="1599" t="s">
        <v>54</v>
      </c>
      <c r="G7" s="1600"/>
      <c r="H7" s="1601" t="s">
        <v>55</v>
      </c>
      <c r="I7" s="1602"/>
      <c r="J7" s="1603" t="s">
        <v>56</v>
      </c>
      <c r="K7" s="1604"/>
      <c r="L7" s="1603" t="s">
        <v>57</v>
      </c>
      <c r="M7" s="1605"/>
      <c r="N7" s="1604" t="s">
        <v>58</v>
      </c>
      <c r="O7" s="1604"/>
      <c r="P7" s="1603" t="s">
        <v>59</v>
      </c>
      <c r="Q7" s="1605"/>
      <c r="R7" s="1601" t="s">
        <v>60</v>
      </c>
      <c r="S7" s="1602"/>
      <c r="T7" s="1603" t="s">
        <v>61</v>
      </c>
      <c r="U7" s="1605"/>
      <c r="V7" s="1603" t="s">
        <v>0</v>
      </c>
      <c r="W7" s="1606"/>
      <c r="X7" s="627"/>
      <c r="Y7" s="1361" t="s">
        <v>491</v>
      </c>
      <c r="AD7" s="827"/>
    </row>
    <row r="8" spans="2:30" s="626" customFormat="1" ht="20.25" customHeight="1" x14ac:dyDescent="0.25">
      <c r="B8" s="1559"/>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2">
        <v>323339</v>
      </c>
      <c r="E10" s="1363"/>
      <c r="F10" s="1364">
        <v>507</v>
      </c>
      <c r="G10" s="1365">
        <v>0.10253340425058598</v>
      </c>
      <c r="H10" s="1364">
        <v>172547</v>
      </c>
      <c r="I10" s="1365">
        <v>34.895130775593408</v>
      </c>
      <c r="J10" s="1364">
        <v>192611</v>
      </c>
      <c r="K10" s="1365">
        <v>38.952784075166896</v>
      </c>
      <c r="L10" s="1364">
        <v>13388</v>
      </c>
      <c r="M10" s="1365">
        <v>2.7075290258517652</v>
      </c>
      <c r="N10" s="1364">
        <v>23959</v>
      </c>
      <c r="O10" s="1365">
        <v>4.8453606162520497</v>
      </c>
      <c r="P10" s="1364">
        <v>3638</v>
      </c>
      <c r="Q10" s="1365">
        <v>0.73573279026357352</v>
      </c>
      <c r="R10" s="1364">
        <v>87811</v>
      </c>
      <c r="S10" s="1365">
        <v>17.758502486485611</v>
      </c>
      <c r="T10" s="1364">
        <v>12</v>
      </c>
      <c r="U10" s="1365">
        <v>2.4268261361085437E-3</v>
      </c>
      <c r="V10" s="1366">
        <v>494473</v>
      </c>
      <c r="W10" s="1365">
        <v>99.999999999999986</v>
      </c>
      <c r="X10" s="1367"/>
      <c r="Y10" s="1368">
        <v>1.5292711364852369</v>
      </c>
    </row>
    <row r="11" spans="2:30" s="633" customFormat="1" ht="18" customHeight="1" x14ac:dyDescent="0.25">
      <c r="B11" s="682" t="s">
        <v>7</v>
      </c>
      <c r="D11" s="1369">
        <v>48585</v>
      </c>
      <c r="E11" s="1363"/>
      <c r="F11" s="1370">
        <v>4961</v>
      </c>
      <c r="G11" s="1371">
        <v>7.7745216342010002</v>
      </c>
      <c r="H11" s="1370">
        <v>10674</v>
      </c>
      <c r="I11" s="1371">
        <v>16.727523467740671</v>
      </c>
      <c r="J11" s="1370">
        <v>5593</v>
      </c>
      <c r="K11" s="1371">
        <v>8.7649464825813723</v>
      </c>
      <c r="L11" s="1370">
        <v>1782</v>
      </c>
      <c r="M11" s="1371">
        <v>2.792621961730736</v>
      </c>
      <c r="N11" s="1370">
        <v>3970</v>
      </c>
      <c r="O11" s="1371">
        <v>6.2214978608703833</v>
      </c>
      <c r="P11" s="1370">
        <v>10565</v>
      </c>
      <c r="Q11" s="1371">
        <v>16.556706523953551</v>
      </c>
      <c r="R11" s="1370">
        <v>26266</v>
      </c>
      <c r="S11" s="1371">
        <v>41.162182068922284</v>
      </c>
      <c r="T11" s="1370">
        <v>0</v>
      </c>
      <c r="U11" s="1371">
        <v>0</v>
      </c>
      <c r="V11" s="1372">
        <v>63811</v>
      </c>
      <c r="W11" s="1371">
        <v>100</v>
      </c>
      <c r="X11" s="1367"/>
      <c r="Y11" s="1373">
        <v>1.3133889060409591</v>
      </c>
    </row>
    <row r="12" spans="2:30" s="633" customFormat="1" ht="22.5" customHeight="1" x14ac:dyDescent="0.25">
      <c r="B12" s="682" t="s">
        <v>37</v>
      </c>
      <c r="D12" s="1369">
        <v>32723</v>
      </c>
      <c r="E12" s="1363"/>
      <c r="F12" s="1374">
        <v>6087</v>
      </c>
      <c r="G12" s="1371">
        <v>13.247295915036236</v>
      </c>
      <c r="H12" s="1374">
        <v>8628</v>
      </c>
      <c r="I12" s="1371">
        <v>18.777340094452544</v>
      </c>
      <c r="J12" s="1374">
        <v>7555</v>
      </c>
      <c r="K12" s="1371">
        <v>16.442142375242117</v>
      </c>
      <c r="L12" s="1374">
        <v>2149</v>
      </c>
      <c r="M12" s="1371">
        <v>4.6769244162005705</v>
      </c>
      <c r="N12" s="1374">
        <v>3218</v>
      </c>
      <c r="O12" s="1371">
        <v>7.0034168317047163</v>
      </c>
      <c r="P12" s="1374">
        <v>5013</v>
      </c>
      <c r="Q12" s="1371">
        <v>10.909921869899236</v>
      </c>
      <c r="R12" s="1374">
        <v>13270</v>
      </c>
      <c r="S12" s="1371">
        <v>28.879845045594028</v>
      </c>
      <c r="T12" s="1374">
        <v>29</v>
      </c>
      <c r="U12" s="1371">
        <v>6.3113451870552131E-2</v>
      </c>
      <c r="V12" s="1372">
        <v>45949</v>
      </c>
      <c r="W12" s="1371">
        <v>100</v>
      </c>
      <c r="X12" s="1367"/>
      <c r="Y12" s="1373">
        <v>1.4041805457934786</v>
      </c>
    </row>
    <row r="13" spans="2:30" s="633" customFormat="1" ht="18" customHeight="1" x14ac:dyDescent="0.25">
      <c r="B13" s="682" t="s">
        <v>38</v>
      </c>
      <c r="D13" s="1369">
        <v>34144</v>
      </c>
      <c r="E13" s="1363"/>
      <c r="F13" s="1370">
        <v>3727</v>
      </c>
      <c r="G13" s="1371">
        <v>6.5406619634270475</v>
      </c>
      <c r="H13" s="1370">
        <v>18733</v>
      </c>
      <c r="I13" s="1371">
        <v>32.87529395247622</v>
      </c>
      <c r="J13" s="1370">
        <v>2585</v>
      </c>
      <c r="K13" s="1371">
        <v>4.5365203046576115</v>
      </c>
      <c r="L13" s="1370">
        <v>1824</v>
      </c>
      <c r="M13" s="1371">
        <v>3.2010108455301673</v>
      </c>
      <c r="N13" s="1370">
        <v>3068</v>
      </c>
      <c r="O13" s="1371">
        <v>5.3841564002667512</v>
      </c>
      <c r="P13" s="1370">
        <v>824</v>
      </c>
      <c r="Q13" s="1371">
        <v>1.4460706889895054</v>
      </c>
      <c r="R13" s="1370">
        <v>26221</v>
      </c>
      <c r="S13" s="1371">
        <v>46.0162858446527</v>
      </c>
      <c r="T13" s="1370">
        <v>0</v>
      </c>
      <c r="U13" s="1371">
        <v>0</v>
      </c>
      <c r="V13" s="1372">
        <v>56982</v>
      </c>
      <c r="W13" s="1371">
        <v>100.00000000000001</v>
      </c>
      <c r="X13" s="1367"/>
      <c r="Y13" s="1373">
        <v>1.6688730084348642</v>
      </c>
    </row>
    <row r="14" spans="2:30" s="633" customFormat="1" ht="18" customHeight="1" x14ac:dyDescent="0.25">
      <c r="B14" s="682" t="s">
        <v>6</v>
      </c>
      <c r="D14" s="1369">
        <v>52381</v>
      </c>
      <c r="E14" s="1363"/>
      <c r="F14" s="1370">
        <v>1725</v>
      </c>
      <c r="G14" s="1371">
        <v>2.9199180730233425</v>
      </c>
      <c r="H14" s="1370">
        <v>6210</v>
      </c>
      <c r="I14" s="1371">
        <v>10.511705062884033</v>
      </c>
      <c r="J14" s="1370">
        <v>542</v>
      </c>
      <c r="K14" s="1371">
        <v>0.91744672207458067</v>
      </c>
      <c r="L14" s="1370">
        <v>5316</v>
      </c>
      <c r="M14" s="1371">
        <v>8.9984257832997621</v>
      </c>
      <c r="N14" s="1370">
        <v>5028</v>
      </c>
      <c r="O14" s="1371">
        <v>8.5109264180645603</v>
      </c>
      <c r="P14" s="1370">
        <v>10160</v>
      </c>
      <c r="Q14" s="1371">
        <v>17.197894273575166</v>
      </c>
      <c r="R14" s="1370">
        <v>29879</v>
      </c>
      <c r="S14" s="1371">
        <v>50.57636643702287</v>
      </c>
      <c r="T14" s="1370">
        <v>217</v>
      </c>
      <c r="U14" s="1371">
        <v>0.36731723005569006</v>
      </c>
      <c r="V14" s="1372">
        <v>59077</v>
      </c>
      <c r="W14" s="1371">
        <v>100</v>
      </c>
      <c r="X14" s="1367"/>
      <c r="Y14" s="1373">
        <v>1.1278326110612626</v>
      </c>
    </row>
    <row r="15" spans="2:30" s="633" customFormat="1" ht="18" customHeight="1" x14ac:dyDescent="0.25">
      <c r="B15" s="682" t="s">
        <v>5</v>
      </c>
      <c r="D15" s="1369">
        <v>17724</v>
      </c>
      <c r="E15" s="1363"/>
      <c r="F15" s="1374">
        <v>6193</v>
      </c>
      <c r="G15" s="1371">
        <v>21.915917616250265</v>
      </c>
      <c r="H15" s="1374">
        <v>4258</v>
      </c>
      <c r="I15" s="1371">
        <v>15.068299242692335</v>
      </c>
      <c r="J15" s="1374">
        <v>1308</v>
      </c>
      <c r="K15" s="1371">
        <v>4.6287776912732674</v>
      </c>
      <c r="L15" s="1374">
        <v>2164</v>
      </c>
      <c r="M15" s="1371">
        <v>7.6580083516172408</v>
      </c>
      <c r="N15" s="1374">
        <v>4252</v>
      </c>
      <c r="O15" s="1371">
        <v>15.047066317503008</v>
      </c>
      <c r="P15" s="1374">
        <v>573</v>
      </c>
      <c r="Q15" s="1371">
        <v>2.0277443555807206</v>
      </c>
      <c r="R15" s="1374">
        <v>9510</v>
      </c>
      <c r="S15" s="1371">
        <v>33.654186425083161</v>
      </c>
      <c r="T15" s="1374">
        <v>0</v>
      </c>
      <c r="U15" s="1371">
        <v>0</v>
      </c>
      <c r="V15" s="1372">
        <v>28258</v>
      </c>
      <c r="W15" s="1371">
        <v>100</v>
      </c>
      <c r="X15" s="1367"/>
      <c r="Y15" s="1373">
        <v>1.5943353644775446</v>
      </c>
    </row>
    <row r="16" spans="2:30" s="742" customFormat="1" ht="18" customHeight="1" x14ac:dyDescent="0.25">
      <c r="B16" s="836" t="s">
        <v>4</v>
      </c>
      <c r="D16" s="1369">
        <v>123843</v>
      </c>
      <c r="E16" s="1363"/>
      <c r="F16" s="1370">
        <v>14098</v>
      </c>
      <c r="G16" s="1371">
        <v>7.9977761893415931</v>
      </c>
      <c r="H16" s="1370">
        <v>36259</v>
      </c>
      <c r="I16" s="1371">
        <v>20.569681291625539</v>
      </c>
      <c r="J16" s="1370">
        <v>23563</v>
      </c>
      <c r="K16" s="1371">
        <v>13.367257791846784</v>
      </c>
      <c r="L16" s="1370">
        <v>8187</v>
      </c>
      <c r="M16" s="1371">
        <v>4.6444739439735869</v>
      </c>
      <c r="N16" s="1370">
        <v>8983</v>
      </c>
      <c r="O16" s="1371">
        <v>5.0960436593031302</v>
      </c>
      <c r="P16" s="1370">
        <v>42966</v>
      </c>
      <c r="Q16" s="1371">
        <v>24.374553252323089</v>
      </c>
      <c r="R16" s="1370">
        <v>39367</v>
      </c>
      <c r="S16" s="1371">
        <v>22.332845456505215</v>
      </c>
      <c r="T16" s="1370">
        <v>2851</v>
      </c>
      <c r="U16" s="1371">
        <v>1.617368415081067</v>
      </c>
      <c r="V16" s="1372">
        <v>176274</v>
      </c>
      <c r="W16" s="1371">
        <v>100</v>
      </c>
      <c r="X16" s="1367"/>
      <c r="Y16" s="1373">
        <v>1.4233666820086723</v>
      </c>
    </row>
    <row r="17" spans="2:25" s="742" customFormat="1" ht="18" customHeight="1" x14ac:dyDescent="0.25">
      <c r="B17" s="836" t="s">
        <v>40</v>
      </c>
      <c r="D17" s="1369">
        <v>79799</v>
      </c>
      <c r="E17" s="1363"/>
      <c r="F17" s="1370">
        <v>15622</v>
      </c>
      <c r="G17" s="1371">
        <v>13.452860735076298</v>
      </c>
      <c r="H17" s="1370">
        <v>34020</v>
      </c>
      <c r="I17" s="1371">
        <v>29.296269505011885</v>
      </c>
      <c r="J17" s="1370">
        <v>14474</v>
      </c>
      <c r="K17" s="1371">
        <v>12.464262340256967</v>
      </c>
      <c r="L17" s="1370">
        <v>4079</v>
      </c>
      <c r="M17" s="1371">
        <v>3.5126244359477798</v>
      </c>
      <c r="N17" s="1370">
        <v>12241</v>
      </c>
      <c r="O17" s="1371">
        <v>10.541317901553512</v>
      </c>
      <c r="P17" s="1370">
        <v>12581</v>
      </c>
      <c r="Q17" s="1371">
        <v>10.834108366918121</v>
      </c>
      <c r="R17" s="1370">
        <v>23088</v>
      </c>
      <c r="S17" s="1371">
        <v>19.882194895112121</v>
      </c>
      <c r="T17" s="1370">
        <v>19</v>
      </c>
      <c r="U17" s="1371">
        <v>1.6361820123316453E-2</v>
      </c>
      <c r="V17" s="1372">
        <v>116124</v>
      </c>
      <c r="W17" s="1371">
        <v>100</v>
      </c>
      <c r="X17" s="1367"/>
      <c r="Y17" s="1373">
        <v>1.4552062055915487</v>
      </c>
    </row>
    <row r="18" spans="2:25" s="742" customFormat="1" ht="18" customHeight="1" x14ac:dyDescent="0.25">
      <c r="B18" s="836" t="s">
        <v>41</v>
      </c>
      <c r="D18" s="1369">
        <v>249212</v>
      </c>
      <c r="E18" s="1363"/>
      <c r="F18" s="1370">
        <v>14</v>
      </c>
      <c r="G18" s="1371">
        <v>4.525398800769318E-3</v>
      </c>
      <c r="H18" s="1370">
        <v>41890</v>
      </c>
      <c r="I18" s="1371">
        <v>13.540639697444766</v>
      </c>
      <c r="J18" s="1370">
        <v>32101</v>
      </c>
      <c r="K18" s="1371">
        <v>10.376416207392563</v>
      </c>
      <c r="L18" s="1370">
        <v>14487</v>
      </c>
      <c r="M18" s="1371">
        <v>4.6828180304817932</v>
      </c>
      <c r="N18" s="1370">
        <v>38333</v>
      </c>
      <c r="O18" s="1371">
        <v>12.390865159277876</v>
      </c>
      <c r="P18" s="1370">
        <v>22665</v>
      </c>
      <c r="Q18" s="1371">
        <v>7.3262974156740421</v>
      </c>
      <c r="R18" s="1370">
        <v>159786</v>
      </c>
      <c r="S18" s="1371">
        <v>51.649669484266155</v>
      </c>
      <c r="T18" s="1370">
        <v>89</v>
      </c>
      <c r="U18" s="1371">
        <v>2.876860666203352E-2</v>
      </c>
      <c r="V18" s="1372">
        <v>309365</v>
      </c>
      <c r="W18" s="1371">
        <v>100</v>
      </c>
      <c r="X18" s="1367"/>
      <c r="Y18" s="1373">
        <v>1.2413728070879413</v>
      </c>
    </row>
    <row r="19" spans="2:25" s="742" customFormat="1" ht="18" customHeight="1" x14ac:dyDescent="0.25">
      <c r="B19" s="836" t="s">
        <v>3</v>
      </c>
      <c r="D19" s="1369">
        <v>177374</v>
      </c>
      <c r="E19" s="1363"/>
      <c r="F19" s="1370">
        <v>1713</v>
      </c>
      <c r="G19" s="1371">
        <v>0.64103043865492126</v>
      </c>
      <c r="H19" s="1370">
        <v>80109</v>
      </c>
      <c r="I19" s="1371">
        <v>29.977996153068936</v>
      </c>
      <c r="J19" s="1370">
        <v>6963</v>
      </c>
      <c r="K19" s="1371">
        <v>2.6056596289283229</v>
      </c>
      <c r="L19" s="1370">
        <v>9942</v>
      </c>
      <c r="M19" s="1371">
        <v>3.7204463637520302</v>
      </c>
      <c r="N19" s="1370">
        <v>13070</v>
      </c>
      <c r="O19" s="1371">
        <v>4.8909911460711157</v>
      </c>
      <c r="P19" s="1370">
        <v>24899</v>
      </c>
      <c r="Q19" s="1371">
        <v>9.3175813730699861</v>
      </c>
      <c r="R19" s="1370">
        <v>129569</v>
      </c>
      <c r="S19" s="1371">
        <v>48.486674200863689</v>
      </c>
      <c r="T19" s="1370">
        <v>961</v>
      </c>
      <c r="U19" s="1371">
        <v>0.35962069559099791</v>
      </c>
      <c r="V19" s="1372">
        <v>267226</v>
      </c>
      <c r="W19" s="1371">
        <v>100.00000000000001</v>
      </c>
      <c r="X19" s="1367"/>
      <c r="Y19" s="1373">
        <v>1.5065680426669072</v>
      </c>
    </row>
    <row r="20" spans="2:25" s="633" customFormat="1" ht="18" customHeight="1" x14ac:dyDescent="0.25">
      <c r="B20" s="836" t="s">
        <v>2</v>
      </c>
      <c r="D20" s="1369">
        <v>36174</v>
      </c>
      <c r="E20" s="1363"/>
      <c r="F20" s="1370">
        <v>1812</v>
      </c>
      <c r="G20" s="1371">
        <v>4.2080817464003717</v>
      </c>
      <c r="H20" s="1370">
        <v>6234</v>
      </c>
      <c r="I20" s="1371">
        <v>14.477473293079424</v>
      </c>
      <c r="J20" s="1370">
        <v>898</v>
      </c>
      <c r="K20" s="1371">
        <v>2.0854621458430098</v>
      </c>
      <c r="L20" s="1370">
        <v>2483</v>
      </c>
      <c r="M20" s="1371">
        <v>5.7663725034835114</v>
      </c>
      <c r="N20" s="1370">
        <v>4901</v>
      </c>
      <c r="O20" s="1371">
        <v>11.381792847189967</v>
      </c>
      <c r="P20" s="1370">
        <v>19389</v>
      </c>
      <c r="Q20" s="1371">
        <v>45.027868091035764</v>
      </c>
      <c r="R20" s="1370">
        <v>7343</v>
      </c>
      <c r="S20" s="1371">
        <v>17.052949372967952</v>
      </c>
      <c r="T20" s="1370">
        <v>0</v>
      </c>
      <c r="U20" s="1371">
        <v>0</v>
      </c>
      <c r="V20" s="1372">
        <v>43060</v>
      </c>
      <c r="W20" s="1371">
        <v>100</v>
      </c>
      <c r="X20" s="1367"/>
      <c r="Y20" s="1373">
        <v>1.1903577154862608</v>
      </c>
    </row>
    <row r="21" spans="2:25" s="633" customFormat="1" ht="18" customHeight="1" x14ac:dyDescent="0.25">
      <c r="B21" s="682" t="s">
        <v>35</v>
      </c>
      <c r="D21" s="1369">
        <v>91724</v>
      </c>
      <c r="E21" s="1363"/>
      <c r="F21" s="1370">
        <v>5453</v>
      </c>
      <c r="G21" s="1371">
        <v>4.8692282277723704</v>
      </c>
      <c r="H21" s="1370">
        <v>15795</v>
      </c>
      <c r="I21" s="1371">
        <v>14.10406379197957</v>
      </c>
      <c r="J21" s="1370">
        <v>19042</v>
      </c>
      <c r="K21" s="1371">
        <v>17.003455696541625</v>
      </c>
      <c r="L21" s="1370">
        <v>7622</v>
      </c>
      <c r="M21" s="1371">
        <v>6.8060255917991945</v>
      </c>
      <c r="N21" s="1370">
        <v>6587</v>
      </c>
      <c r="O21" s="1371">
        <v>5.8818276795042372</v>
      </c>
      <c r="P21" s="1370">
        <v>20442</v>
      </c>
      <c r="Q21" s="1371">
        <v>18.253578476457509</v>
      </c>
      <c r="R21" s="1370">
        <v>36903</v>
      </c>
      <c r="S21" s="1371">
        <v>32.952343533739921</v>
      </c>
      <c r="T21" s="1370">
        <v>145</v>
      </c>
      <c r="U21" s="1371">
        <v>0.12947700220557376</v>
      </c>
      <c r="V21" s="1372">
        <v>111989</v>
      </c>
      <c r="W21" s="1371">
        <v>100</v>
      </c>
      <c r="X21" s="1367"/>
      <c r="Y21" s="1373">
        <v>1.2209345427587108</v>
      </c>
    </row>
    <row r="22" spans="2:25" s="633" customFormat="1" ht="21" customHeight="1" x14ac:dyDescent="0.25">
      <c r="B22" s="682" t="s">
        <v>42</v>
      </c>
      <c r="D22" s="1369">
        <v>211239</v>
      </c>
      <c r="E22" s="1363"/>
      <c r="F22" s="1370">
        <v>6720</v>
      </c>
      <c r="G22" s="1371">
        <v>2.2100392347739151</v>
      </c>
      <c r="H22" s="1370">
        <v>101673</v>
      </c>
      <c r="I22" s="1371">
        <v>33.437696297197654</v>
      </c>
      <c r="J22" s="1370">
        <v>61408</v>
      </c>
      <c r="K22" s="1371">
        <v>20.195549007291156</v>
      </c>
      <c r="L22" s="1370">
        <v>18789</v>
      </c>
      <c r="M22" s="1371">
        <v>6.1792302354415307</v>
      </c>
      <c r="N22" s="1370">
        <v>24427</v>
      </c>
      <c r="O22" s="1371">
        <v>8.0334268434259553</v>
      </c>
      <c r="P22" s="1370">
        <v>30360</v>
      </c>
      <c r="Q22" s="1371">
        <v>9.9846415428178652</v>
      </c>
      <c r="R22" s="1370">
        <v>60600</v>
      </c>
      <c r="S22" s="1371">
        <v>19.929818099300483</v>
      </c>
      <c r="T22" s="1370">
        <v>90</v>
      </c>
      <c r="U22" s="1371">
        <v>2.959873975143636E-2</v>
      </c>
      <c r="V22" s="1372">
        <v>304067</v>
      </c>
      <c r="W22" s="1371">
        <v>100</v>
      </c>
      <c r="X22" s="1367"/>
      <c r="Y22" s="1373">
        <v>1.4394453675694356</v>
      </c>
    </row>
    <row r="23" spans="2:25" s="633" customFormat="1" ht="18" customHeight="1" x14ac:dyDescent="0.25">
      <c r="B23" s="682" t="s">
        <v>43</v>
      </c>
      <c r="D23" s="1369">
        <v>49717</v>
      </c>
      <c r="E23" s="1363"/>
      <c r="F23" s="1370">
        <v>3060</v>
      </c>
      <c r="G23" s="1371">
        <v>4.6707573953658761</v>
      </c>
      <c r="H23" s="1370">
        <v>16584</v>
      </c>
      <c r="I23" s="1371">
        <v>25.313673413316238</v>
      </c>
      <c r="J23" s="1370">
        <v>3576</v>
      </c>
      <c r="K23" s="1371">
        <v>5.4583753090942393</v>
      </c>
      <c r="L23" s="1370">
        <v>4228</v>
      </c>
      <c r="M23" s="1371">
        <v>6.4535824403944195</v>
      </c>
      <c r="N23" s="1370">
        <v>5338</v>
      </c>
      <c r="O23" s="1371">
        <v>8.1478767896938056</v>
      </c>
      <c r="P23" s="1370">
        <v>1652</v>
      </c>
      <c r="Q23" s="1371">
        <v>2.5215984369753031</v>
      </c>
      <c r="R23" s="1370">
        <v>31074</v>
      </c>
      <c r="S23" s="1371">
        <v>47.431083432548768</v>
      </c>
      <c r="T23" s="1370">
        <v>2</v>
      </c>
      <c r="U23" s="1371">
        <v>3.0527826113502456E-3</v>
      </c>
      <c r="V23" s="1372">
        <v>65514</v>
      </c>
      <c r="W23" s="1371">
        <v>100</v>
      </c>
      <c r="X23" s="1367"/>
      <c r="Y23" s="1373">
        <v>1.3177383993402658</v>
      </c>
    </row>
    <row r="24" spans="2:25" s="633" customFormat="1" ht="22.5" customHeight="1" x14ac:dyDescent="0.25">
      <c r="B24" s="682" t="s">
        <v>44</v>
      </c>
      <c r="D24" s="1369">
        <v>17243</v>
      </c>
      <c r="E24" s="1363"/>
      <c r="F24" s="1374">
        <v>2418</v>
      </c>
      <c r="G24" s="1375">
        <v>9.7938353112722272</v>
      </c>
      <c r="H24" s="1374">
        <v>4132</v>
      </c>
      <c r="I24" s="1371">
        <v>16.736198306938313</v>
      </c>
      <c r="J24" s="1374">
        <v>1239</v>
      </c>
      <c r="K24" s="1371">
        <v>5.0184292599943294</v>
      </c>
      <c r="L24" s="1374">
        <v>823</v>
      </c>
      <c r="M24" s="1371">
        <v>3.3334683462270647</v>
      </c>
      <c r="N24" s="1374">
        <v>2742</v>
      </c>
      <c r="O24" s="1371">
        <v>11.106160638340961</v>
      </c>
      <c r="P24" s="1374">
        <v>3042</v>
      </c>
      <c r="Q24" s="1371">
        <v>12.321276681923123</v>
      </c>
      <c r="R24" s="1374">
        <v>10254</v>
      </c>
      <c r="S24" s="1371">
        <v>41.532666369638299</v>
      </c>
      <c r="T24" s="1374">
        <v>39</v>
      </c>
      <c r="U24" s="1371">
        <v>0.15796508566568107</v>
      </c>
      <c r="V24" s="1376">
        <v>24689</v>
      </c>
      <c r="W24" s="1371">
        <v>99.999999999999986</v>
      </c>
      <c r="X24" s="1367"/>
      <c r="Y24" s="1373">
        <v>1.4318274082236271</v>
      </c>
    </row>
    <row r="25" spans="2:25" s="633" customFormat="1" ht="18" customHeight="1" x14ac:dyDescent="0.25">
      <c r="B25" s="682" t="s">
        <v>45</v>
      </c>
      <c r="D25" s="1369">
        <v>73844</v>
      </c>
      <c r="E25" s="1363"/>
      <c r="F25" s="1374">
        <v>1119</v>
      </c>
      <c r="G25" s="1375">
        <v>1.0443108854711065</v>
      </c>
      <c r="H25" s="1374">
        <v>29154</v>
      </c>
      <c r="I25" s="1371">
        <v>27.208078243989846</v>
      </c>
      <c r="J25" s="1374">
        <v>7185</v>
      </c>
      <c r="K25" s="1371">
        <v>6.7054278034941017</v>
      </c>
      <c r="L25" s="1374">
        <v>7845</v>
      </c>
      <c r="M25" s="1371">
        <v>7.3213752426459608</v>
      </c>
      <c r="N25" s="1374">
        <v>13156</v>
      </c>
      <c r="O25" s="1371">
        <v>12.277885620427057</v>
      </c>
      <c r="P25" s="1374">
        <v>1441</v>
      </c>
      <c r="Q25" s="1371">
        <v>1.3448185754815589</v>
      </c>
      <c r="R25" s="1374">
        <v>39627</v>
      </c>
      <c r="S25" s="1371">
        <v>36.982044198895025</v>
      </c>
      <c r="T25" s="1374">
        <v>7625</v>
      </c>
      <c r="U25" s="1371">
        <v>7.1160594295953414</v>
      </c>
      <c r="V25" s="1376">
        <v>107152</v>
      </c>
      <c r="W25" s="1371">
        <v>100</v>
      </c>
      <c r="X25" s="1367"/>
      <c r="Y25" s="1373">
        <v>1.451058989220519</v>
      </c>
    </row>
    <row r="26" spans="2:25" s="633" customFormat="1" ht="18" customHeight="1" x14ac:dyDescent="0.25">
      <c r="B26" s="682" t="s">
        <v>46</v>
      </c>
      <c r="D26" s="1369">
        <v>9321</v>
      </c>
      <c r="E26" s="1363"/>
      <c r="F26" s="1374">
        <v>1342</v>
      </c>
      <c r="G26" s="1375">
        <v>9.2577262693156737</v>
      </c>
      <c r="H26" s="1374">
        <v>3772</v>
      </c>
      <c r="I26" s="1371">
        <v>26.020971302428258</v>
      </c>
      <c r="J26" s="1374">
        <v>3591</v>
      </c>
      <c r="K26" s="1371">
        <v>24.772350993377483</v>
      </c>
      <c r="L26" s="1374">
        <v>1454</v>
      </c>
      <c r="M26" s="1371">
        <v>10.030353200883003</v>
      </c>
      <c r="N26" s="1374">
        <v>2142</v>
      </c>
      <c r="O26" s="1371">
        <v>14.776490066225165</v>
      </c>
      <c r="P26" s="1374">
        <v>957</v>
      </c>
      <c r="Q26" s="1371">
        <v>6.6018211920529799</v>
      </c>
      <c r="R26" s="1374">
        <v>1238</v>
      </c>
      <c r="S26" s="1371">
        <v>8.5402869757174393</v>
      </c>
      <c r="T26" s="1374">
        <v>0</v>
      </c>
      <c r="U26" s="1371">
        <v>0</v>
      </c>
      <c r="V26" s="1376">
        <v>14496</v>
      </c>
      <c r="W26" s="1371">
        <v>100</v>
      </c>
      <c r="X26" s="1367"/>
      <c r="Y26" s="1373">
        <v>1.5551979401351785</v>
      </c>
    </row>
    <row r="27" spans="2:25" s="633" customFormat="1" ht="18" customHeight="1" x14ac:dyDescent="0.25">
      <c r="B27" s="682" t="s">
        <v>1</v>
      </c>
      <c r="D27" s="1369">
        <v>3864</v>
      </c>
      <c r="E27" s="1363"/>
      <c r="F27" s="1374">
        <v>741</v>
      </c>
      <c r="G27" s="1375">
        <v>14.421954067730635</v>
      </c>
      <c r="H27" s="1374">
        <v>839</v>
      </c>
      <c r="I27" s="1371">
        <v>16.329311015959519</v>
      </c>
      <c r="J27" s="1374">
        <v>1325</v>
      </c>
      <c r="K27" s="1371">
        <v>25.788244453094588</v>
      </c>
      <c r="L27" s="1374">
        <v>68</v>
      </c>
      <c r="M27" s="1371">
        <v>1.3234721681588166</v>
      </c>
      <c r="N27" s="1374">
        <v>182</v>
      </c>
      <c r="O27" s="1371">
        <v>3.542234332425068</v>
      </c>
      <c r="P27" s="1374">
        <v>6</v>
      </c>
      <c r="Q27" s="1371">
        <v>0.11677695601401324</v>
      </c>
      <c r="R27" s="1374">
        <v>1977</v>
      </c>
      <c r="S27" s="1371">
        <v>38.478007006617361</v>
      </c>
      <c r="T27" s="1374">
        <v>0</v>
      </c>
      <c r="U27" s="1371">
        <v>0</v>
      </c>
      <c r="V27" s="1372">
        <v>5138</v>
      </c>
      <c r="W27" s="1371">
        <v>100</v>
      </c>
      <c r="X27" s="1367"/>
      <c r="Y27" s="1373">
        <v>1.3297101449275361</v>
      </c>
    </row>
    <row r="28" spans="2:25" s="633" customFormat="1" ht="8.25" customHeight="1" x14ac:dyDescent="0.25">
      <c r="B28" s="688"/>
      <c r="D28" s="1377"/>
      <c r="E28" s="1363"/>
      <c r="F28" s="1378"/>
      <c r="G28" s="1379"/>
      <c r="H28" s="1378"/>
      <c r="I28" s="1380"/>
      <c r="J28" s="1378"/>
      <c r="K28" s="1380"/>
      <c r="L28" s="1378"/>
      <c r="M28" s="1380"/>
      <c r="N28" s="1378"/>
      <c r="O28" s="1379"/>
      <c r="P28" s="1378"/>
      <c r="Q28" s="1379"/>
      <c r="R28" s="1378"/>
      <c r="S28" s="1379"/>
      <c r="T28" s="1378"/>
      <c r="U28" s="1379"/>
      <c r="V28" s="1381"/>
      <c r="W28" s="1380"/>
      <c r="X28" s="1367"/>
      <c r="Y28" s="1382"/>
    </row>
    <row r="29" spans="2:25" s="633" customFormat="1" ht="3" customHeight="1" x14ac:dyDescent="0.25">
      <c r="B29" s="630"/>
      <c r="C29" s="631"/>
      <c r="D29" s="1402"/>
      <c r="E29" s="1384"/>
      <c r="F29" s="1385"/>
      <c r="G29" s="1385"/>
      <c r="H29" s="1385"/>
      <c r="I29" s="1385"/>
      <c r="J29" s="1385"/>
      <c r="K29" s="1385"/>
      <c r="L29" s="1385"/>
      <c r="M29" s="1385"/>
      <c r="N29" s="1385"/>
      <c r="O29" s="1385"/>
      <c r="P29" s="1385"/>
      <c r="Q29" s="1385"/>
      <c r="R29" s="1385"/>
      <c r="S29" s="1385"/>
      <c r="T29" s="1385"/>
      <c r="U29" s="1385"/>
      <c r="V29" s="1386"/>
      <c r="W29" s="1385"/>
      <c r="X29" s="1385"/>
      <c r="Y29" s="1385"/>
    </row>
    <row r="30" spans="2:25" s="1225" customFormat="1" ht="20.25" customHeight="1" x14ac:dyDescent="0.25">
      <c r="B30" s="1249" t="s">
        <v>0</v>
      </c>
      <c r="D30" s="1405">
        <f>SUM(D10:D27)</f>
        <v>1632250</v>
      </c>
      <c r="E30" s="1403"/>
      <c r="F30" s="1389">
        <f>SUM(F10:F27)</f>
        <v>77312</v>
      </c>
      <c r="G30" s="1390">
        <f>F30*100/$V30</f>
        <v>3.3707061775933842</v>
      </c>
      <c r="H30" s="1389">
        <f>SUM(H10:H27)</f>
        <v>591511</v>
      </c>
      <c r="I30" s="1390">
        <f>H30*100/$V30</f>
        <v>25.789137285472375</v>
      </c>
      <c r="J30" s="1389">
        <f>SUM(J10:J27)</f>
        <v>385559</v>
      </c>
      <c r="K30" s="1390">
        <f>J30*100/$V30</f>
        <v>16.809888544168146</v>
      </c>
      <c r="L30" s="1389">
        <f>SUM(L10:L27)</f>
        <v>106630</v>
      </c>
      <c r="M30" s="1390">
        <f>L30*100/$V30</f>
        <v>4.6489341850784163</v>
      </c>
      <c r="N30" s="1389">
        <f>SUM(N10:N27)</f>
        <v>175597</v>
      </c>
      <c r="O30" s="1390">
        <f>N30*100/$V30</f>
        <v>7.6558088351984876</v>
      </c>
      <c r="P30" s="1389">
        <f>SUM(P10:P27)</f>
        <v>211173</v>
      </c>
      <c r="Q30" s="1390">
        <f>P30*100/$V30</f>
        <v>9.2068777892297149</v>
      </c>
      <c r="R30" s="1389">
        <f>SUM(R10:R27)</f>
        <v>733783</v>
      </c>
      <c r="S30" s="1390">
        <f>R30*100/$V30</f>
        <v>31.992017941755563</v>
      </c>
      <c r="T30" s="1389">
        <f>SUM(T10:T28)</f>
        <v>12079</v>
      </c>
      <c r="U30" s="1390">
        <f>T30*100/$V30</f>
        <v>0.52662924150391255</v>
      </c>
      <c r="V30" s="1389">
        <f>SUM(V10:V27)</f>
        <v>2293644</v>
      </c>
      <c r="W30" s="1390">
        <f>G30+I30+K30+M30+O30+Q30+S30+U30</f>
        <v>100</v>
      </c>
      <c r="X30" s="1391"/>
      <c r="Y30" s="1392">
        <f>(V30/D30)</f>
        <v>1.4052038597028642</v>
      </c>
    </row>
    <row r="31" spans="2:25" s="631" customFormat="1" ht="5.25" customHeight="1" x14ac:dyDescent="0.25">
      <c r="B31" s="644"/>
      <c r="C31" s="645"/>
      <c r="D31" s="1404"/>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6B280-1BD5-4A04-BBE1-9D6DABC68DF2}">
  <sheetPr codeName="Hoja9">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B1" s="613" t="s">
        <v>48</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4" t="s">
        <v>492</v>
      </c>
      <c r="C3" s="1544"/>
      <c r="D3" s="1544"/>
      <c r="E3" s="1544"/>
      <c r="F3" s="1544"/>
      <c r="G3" s="1544"/>
      <c r="H3" s="1544"/>
      <c r="I3" s="1544"/>
      <c r="J3" s="1544"/>
      <c r="K3" s="1544"/>
      <c r="L3" s="1544"/>
      <c r="M3" s="1544"/>
      <c r="N3" s="1544"/>
      <c r="O3" s="1544"/>
      <c r="P3" s="1544"/>
      <c r="Q3" s="1544"/>
      <c r="R3" s="1544"/>
      <c r="S3" s="1544"/>
      <c r="T3" s="1544"/>
      <c r="U3" s="1544"/>
      <c r="V3" s="1544"/>
      <c r="W3" s="1544"/>
      <c r="X3" s="1544"/>
      <c r="Y3" s="821"/>
    </row>
    <row r="4" spans="2:30" s="621" customFormat="1" ht="14.25" customHeight="1" x14ac:dyDescent="0.25">
      <c r="B4" s="1481" t="str">
        <f>porsaad!$B$6</f>
        <v>Situación a 28 de febrero de 2026</v>
      </c>
      <c r="C4" s="1481"/>
      <c r="D4" s="1481"/>
      <c r="E4" s="1481"/>
      <c r="F4" s="1481"/>
      <c r="G4" s="1481"/>
      <c r="H4" s="1481"/>
      <c r="I4" s="1481"/>
      <c r="J4" s="1481"/>
      <c r="K4" s="1481"/>
      <c r="L4" s="1481"/>
      <c r="M4" s="1481"/>
      <c r="N4" s="1481"/>
      <c r="O4" s="1481"/>
      <c r="P4" s="1481"/>
      <c r="Q4" s="1481"/>
      <c r="R4" s="1481"/>
      <c r="S4" s="1481"/>
      <c r="T4" s="1481"/>
      <c r="U4" s="1481"/>
      <c r="V4" s="1481"/>
      <c r="W4" s="1481"/>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6" t="s">
        <v>489</v>
      </c>
      <c r="G6" s="1597"/>
      <c r="H6" s="1597"/>
      <c r="I6" s="1597"/>
      <c r="J6" s="1597"/>
      <c r="K6" s="1597"/>
      <c r="L6" s="1597"/>
      <c r="M6" s="1597"/>
      <c r="N6" s="1597"/>
      <c r="O6" s="1597"/>
      <c r="P6" s="1597"/>
      <c r="Q6" s="1597"/>
      <c r="R6" s="1597"/>
      <c r="S6" s="1597"/>
      <c r="T6" s="1597"/>
      <c r="U6" s="1597"/>
      <c r="V6" s="1597"/>
      <c r="W6" s="1598"/>
      <c r="X6" s="825"/>
      <c r="Y6" s="826"/>
    </row>
    <row r="7" spans="2:30" s="621" customFormat="1" ht="64.5" customHeight="1" x14ac:dyDescent="0.25">
      <c r="B7" s="1558" t="s">
        <v>12</v>
      </c>
      <c r="C7" s="625"/>
      <c r="D7" s="871" t="s">
        <v>490</v>
      </c>
      <c r="E7" s="625"/>
      <c r="F7" s="1599" t="s">
        <v>54</v>
      </c>
      <c r="G7" s="1600"/>
      <c r="H7" s="1601" t="s">
        <v>55</v>
      </c>
      <c r="I7" s="1602"/>
      <c r="J7" s="1603" t="s">
        <v>56</v>
      </c>
      <c r="K7" s="1604"/>
      <c r="L7" s="1603" t="s">
        <v>57</v>
      </c>
      <c r="M7" s="1605"/>
      <c r="N7" s="1604" t="s">
        <v>58</v>
      </c>
      <c r="O7" s="1604"/>
      <c r="P7" s="1603" t="s">
        <v>59</v>
      </c>
      <c r="Q7" s="1605"/>
      <c r="R7" s="1601" t="s">
        <v>60</v>
      </c>
      <c r="S7" s="1602"/>
      <c r="T7" s="1603" t="s">
        <v>61</v>
      </c>
      <c r="U7" s="1605"/>
      <c r="V7" s="1603" t="s">
        <v>0</v>
      </c>
      <c r="W7" s="1606"/>
      <c r="X7" s="627"/>
      <c r="Y7" s="1361" t="s">
        <v>491</v>
      </c>
      <c r="AD7" s="827"/>
    </row>
    <row r="8" spans="2:30" s="626" customFormat="1" ht="20.25" customHeight="1" x14ac:dyDescent="0.25">
      <c r="B8" s="1559"/>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2">
        <v>107536</v>
      </c>
      <c r="E10" s="1363"/>
      <c r="F10" s="1364">
        <v>473</v>
      </c>
      <c r="G10" s="1365">
        <v>0.26813754946089047</v>
      </c>
      <c r="H10" s="1364">
        <v>72935</v>
      </c>
      <c r="I10" s="1365">
        <v>41.345903107674516</v>
      </c>
      <c r="J10" s="1364">
        <v>80401</v>
      </c>
      <c r="K10" s="1365">
        <v>45.578281425380666</v>
      </c>
      <c r="L10" s="1364">
        <v>608</v>
      </c>
      <c r="M10" s="1365">
        <v>0.34466729402160973</v>
      </c>
      <c r="N10" s="1364">
        <v>81</v>
      </c>
      <c r="O10" s="1365">
        <v>4.591784673643156E-2</v>
      </c>
      <c r="P10" s="1364">
        <v>89</v>
      </c>
      <c r="Q10" s="1365">
        <v>5.0452942710400107E-2</v>
      </c>
      <c r="R10" s="1364">
        <v>21815</v>
      </c>
      <c r="S10" s="1365">
        <v>12.366639834015487</v>
      </c>
      <c r="T10" s="1364">
        <v>0</v>
      </c>
      <c r="U10" s="1365">
        <v>0</v>
      </c>
      <c r="V10" s="1366">
        <v>176402</v>
      </c>
      <c r="W10" s="1365">
        <v>99.999999999999986</v>
      </c>
      <c r="X10" s="1367"/>
      <c r="Y10" s="1368">
        <v>1.6403994941228983</v>
      </c>
    </row>
    <row r="11" spans="2:30" s="633" customFormat="1" ht="18" customHeight="1" x14ac:dyDescent="0.25">
      <c r="B11" s="682" t="s">
        <v>7</v>
      </c>
      <c r="D11" s="1369">
        <v>17001</v>
      </c>
      <c r="E11" s="1363"/>
      <c r="F11" s="1370">
        <v>1100</v>
      </c>
      <c r="G11" s="1371">
        <v>4.8657495466006102</v>
      </c>
      <c r="H11" s="1370">
        <v>4839</v>
      </c>
      <c r="I11" s="1371">
        <v>21.404874596363957</v>
      </c>
      <c r="J11" s="1370">
        <v>3135</v>
      </c>
      <c r="K11" s="1371">
        <v>13.867386207811739</v>
      </c>
      <c r="L11" s="1370">
        <v>605</v>
      </c>
      <c r="M11" s="1371">
        <v>2.6761622506303357</v>
      </c>
      <c r="N11" s="1370">
        <v>96</v>
      </c>
      <c r="O11" s="1371">
        <v>0.42464723315787145</v>
      </c>
      <c r="P11" s="1370">
        <v>1889</v>
      </c>
      <c r="Q11" s="1371">
        <v>8.3558189941168663</v>
      </c>
      <c r="R11" s="1370">
        <v>10943</v>
      </c>
      <c r="S11" s="1371">
        <v>48.405361171318617</v>
      </c>
      <c r="T11" s="1370">
        <v>0</v>
      </c>
      <c r="U11" s="1371">
        <v>0</v>
      </c>
      <c r="V11" s="1372">
        <v>22607</v>
      </c>
      <c r="W11" s="1371">
        <v>100</v>
      </c>
      <c r="X11" s="1367"/>
      <c r="Y11" s="1373">
        <v>1.3297453090994646</v>
      </c>
    </row>
    <row r="12" spans="2:30" s="633" customFormat="1" ht="22.5" customHeight="1" x14ac:dyDescent="0.25">
      <c r="B12" s="682" t="s">
        <v>37</v>
      </c>
      <c r="D12" s="1369">
        <v>14786</v>
      </c>
      <c r="E12" s="1363"/>
      <c r="F12" s="1374">
        <v>1947</v>
      </c>
      <c r="G12" s="1371">
        <v>9.3269461077844316</v>
      </c>
      <c r="H12" s="1374">
        <v>5437</v>
      </c>
      <c r="I12" s="1371">
        <v>26.04550898203593</v>
      </c>
      <c r="J12" s="1374">
        <v>4903</v>
      </c>
      <c r="K12" s="1371">
        <v>23.487425149700599</v>
      </c>
      <c r="L12" s="1374">
        <v>771</v>
      </c>
      <c r="M12" s="1371">
        <v>3.6934131736526945</v>
      </c>
      <c r="N12" s="1374">
        <v>46</v>
      </c>
      <c r="O12" s="1371">
        <v>0.22035928143712574</v>
      </c>
      <c r="P12" s="1374">
        <v>1637</v>
      </c>
      <c r="Q12" s="1371">
        <v>7.8419161676646709</v>
      </c>
      <c r="R12" s="1374">
        <v>6123</v>
      </c>
      <c r="S12" s="1371">
        <v>29.331736526946109</v>
      </c>
      <c r="T12" s="1374">
        <v>11</v>
      </c>
      <c r="U12" s="1371">
        <v>5.2694610778443111E-2</v>
      </c>
      <c r="V12" s="1372">
        <v>20875</v>
      </c>
      <c r="W12" s="1371">
        <v>100</v>
      </c>
      <c r="X12" s="1367"/>
      <c r="Y12" s="1373">
        <v>1.4118084674692277</v>
      </c>
    </row>
    <row r="13" spans="2:30" s="633" customFormat="1" ht="18" customHeight="1" x14ac:dyDescent="0.25">
      <c r="B13" s="682" t="s">
        <v>38</v>
      </c>
      <c r="D13" s="1369">
        <v>14968</v>
      </c>
      <c r="E13" s="1363"/>
      <c r="F13" s="1370">
        <v>2317</v>
      </c>
      <c r="G13" s="1371">
        <v>8.7427363972530383</v>
      </c>
      <c r="H13" s="1370">
        <v>9976</v>
      </c>
      <c r="I13" s="1371">
        <v>37.642442079843029</v>
      </c>
      <c r="J13" s="1370">
        <v>986</v>
      </c>
      <c r="K13" s="1371">
        <v>3.7204739264961133</v>
      </c>
      <c r="L13" s="1370">
        <v>219</v>
      </c>
      <c r="M13" s="1371">
        <v>0.82635272809599281</v>
      </c>
      <c r="N13" s="1370">
        <v>3</v>
      </c>
      <c r="O13" s="1371">
        <v>1.1319900384876612E-2</v>
      </c>
      <c r="P13" s="1370">
        <v>49</v>
      </c>
      <c r="Q13" s="1371">
        <v>0.18489170628631801</v>
      </c>
      <c r="R13" s="1370">
        <v>12952</v>
      </c>
      <c r="S13" s="1371">
        <v>48.87178326164063</v>
      </c>
      <c r="T13" s="1370">
        <v>0</v>
      </c>
      <c r="U13" s="1371">
        <v>0</v>
      </c>
      <c r="V13" s="1372">
        <v>26502</v>
      </c>
      <c r="W13" s="1371">
        <v>100</v>
      </c>
      <c r="X13" s="1367"/>
      <c r="Y13" s="1373">
        <v>1.7705772314270443</v>
      </c>
    </row>
    <row r="14" spans="2:30" s="633" customFormat="1" ht="18" customHeight="1" x14ac:dyDescent="0.25">
      <c r="B14" s="682" t="s">
        <v>6</v>
      </c>
      <c r="D14" s="1369">
        <v>13927</v>
      </c>
      <c r="E14" s="1363"/>
      <c r="F14" s="1370">
        <v>523</v>
      </c>
      <c r="G14" s="1371">
        <v>3.2634468987894669</v>
      </c>
      <c r="H14" s="1370">
        <v>2132</v>
      </c>
      <c r="I14" s="1371">
        <v>13.303382004243105</v>
      </c>
      <c r="J14" s="1370">
        <v>158</v>
      </c>
      <c r="K14" s="1371">
        <v>0.98589791588668418</v>
      </c>
      <c r="L14" s="1370">
        <v>1793</v>
      </c>
      <c r="M14" s="1371">
        <v>11.188069387245726</v>
      </c>
      <c r="N14" s="1370">
        <v>115</v>
      </c>
      <c r="O14" s="1371">
        <v>0.71758392612005495</v>
      </c>
      <c r="P14" s="1370">
        <v>2970</v>
      </c>
      <c r="Q14" s="1371">
        <v>18.53238487457881</v>
      </c>
      <c r="R14" s="1370">
        <v>8322</v>
      </c>
      <c r="S14" s="1371">
        <v>51.928116810183454</v>
      </c>
      <c r="T14" s="1370">
        <v>13</v>
      </c>
      <c r="U14" s="1371">
        <v>8.1118182952701859E-2</v>
      </c>
      <c r="V14" s="1372">
        <v>16026</v>
      </c>
      <c r="W14" s="1371">
        <v>100.00000000000001</v>
      </c>
      <c r="X14" s="1367"/>
      <c r="Y14" s="1373">
        <v>1.1507144395777986</v>
      </c>
    </row>
    <row r="15" spans="2:30" s="633" customFormat="1" ht="18" customHeight="1" x14ac:dyDescent="0.25">
      <c r="B15" s="682" t="s">
        <v>5</v>
      </c>
      <c r="D15" s="1369">
        <v>5122</v>
      </c>
      <c r="E15" s="1363"/>
      <c r="F15" s="1374">
        <v>715</v>
      </c>
      <c r="G15" s="1371">
        <v>9.615384615384615</v>
      </c>
      <c r="H15" s="1374">
        <v>1903</v>
      </c>
      <c r="I15" s="1371">
        <v>25.591715976331361</v>
      </c>
      <c r="J15" s="1374">
        <v>394</v>
      </c>
      <c r="K15" s="1371">
        <v>5.2985476062399135</v>
      </c>
      <c r="L15" s="1374">
        <v>589</v>
      </c>
      <c r="M15" s="1371">
        <v>7.920925228617536</v>
      </c>
      <c r="N15" s="1374">
        <v>45</v>
      </c>
      <c r="O15" s="1371">
        <v>0.6051640667025282</v>
      </c>
      <c r="P15" s="1374">
        <v>14</v>
      </c>
      <c r="Q15" s="1371">
        <v>0.18827326519634213</v>
      </c>
      <c r="R15" s="1374">
        <v>3776</v>
      </c>
      <c r="S15" s="1371">
        <v>50.779989241527701</v>
      </c>
      <c r="T15" s="1374">
        <v>0</v>
      </c>
      <c r="U15" s="1371">
        <v>0</v>
      </c>
      <c r="V15" s="1372">
        <v>7436</v>
      </c>
      <c r="W15" s="1371">
        <v>100</v>
      </c>
      <c r="X15" s="1367"/>
      <c r="Y15" s="1373">
        <v>1.4517766497461928</v>
      </c>
    </row>
    <row r="16" spans="2:30" s="742" customFormat="1" ht="18" customHeight="1" x14ac:dyDescent="0.25">
      <c r="B16" s="836" t="s">
        <v>4</v>
      </c>
      <c r="D16" s="1369">
        <v>49039</v>
      </c>
      <c r="E16" s="1363"/>
      <c r="F16" s="1370">
        <v>3590</v>
      </c>
      <c r="G16" s="1371">
        <v>5.0711228511293491</v>
      </c>
      <c r="H16" s="1370">
        <v>20678</v>
      </c>
      <c r="I16" s="1371">
        <v>29.209102594889327</v>
      </c>
      <c r="J16" s="1370">
        <v>13094</v>
      </c>
      <c r="K16" s="1371">
        <v>18.496179000748661</v>
      </c>
      <c r="L16" s="1370">
        <v>3642</v>
      </c>
      <c r="M16" s="1371">
        <v>5.1445764411735624</v>
      </c>
      <c r="N16" s="1370">
        <v>4</v>
      </c>
      <c r="O16" s="1371">
        <v>5.6502761572471858E-3</v>
      </c>
      <c r="P16" s="1370">
        <v>12952</v>
      </c>
      <c r="Q16" s="1371">
        <v>18.295594197166388</v>
      </c>
      <c r="R16" s="1370">
        <v>15550</v>
      </c>
      <c r="S16" s="1371">
        <v>21.965448561298434</v>
      </c>
      <c r="T16" s="1370">
        <v>1283</v>
      </c>
      <c r="U16" s="1371">
        <v>1.8123260774370347</v>
      </c>
      <c r="V16" s="1372">
        <v>70793</v>
      </c>
      <c r="W16" s="1371">
        <v>100</v>
      </c>
      <c r="X16" s="1367"/>
      <c r="Y16" s="1373">
        <v>1.4436061094231123</v>
      </c>
    </row>
    <row r="17" spans="2:25" s="742" customFormat="1" ht="18" customHeight="1" x14ac:dyDescent="0.25">
      <c r="B17" s="836" t="s">
        <v>40</v>
      </c>
      <c r="D17" s="1369">
        <v>29582</v>
      </c>
      <c r="E17" s="1363"/>
      <c r="F17" s="1370">
        <v>6353</v>
      </c>
      <c r="G17" s="1371">
        <v>14.874040082412437</v>
      </c>
      <c r="H17" s="1370">
        <v>17912</v>
      </c>
      <c r="I17" s="1371">
        <v>41.936692264469002</v>
      </c>
      <c r="J17" s="1370">
        <v>7333</v>
      </c>
      <c r="K17" s="1371">
        <v>17.168477242929388</v>
      </c>
      <c r="L17" s="1370">
        <v>1010</v>
      </c>
      <c r="M17" s="1371">
        <v>2.3646750327776735</v>
      </c>
      <c r="N17" s="1370">
        <v>1456</v>
      </c>
      <c r="O17" s="1371">
        <v>3.4088780670537555</v>
      </c>
      <c r="P17" s="1370">
        <v>3595</v>
      </c>
      <c r="Q17" s="1371">
        <v>8.4168383592433038</v>
      </c>
      <c r="R17" s="1370">
        <v>5052</v>
      </c>
      <c r="S17" s="1371">
        <v>11.82805768870575</v>
      </c>
      <c r="T17" s="1370">
        <v>1</v>
      </c>
      <c r="U17" s="1371">
        <v>2.3412624086907659E-3</v>
      </c>
      <c r="V17" s="1372">
        <v>42712</v>
      </c>
      <c r="W17" s="1371">
        <v>99.999999999999986</v>
      </c>
      <c r="X17" s="1367"/>
      <c r="Y17" s="1373">
        <v>1.4438509904671759</v>
      </c>
    </row>
    <row r="18" spans="2:25" s="742" customFormat="1" ht="18" customHeight="1" x14ac:dyDescent="0.25">
      <c r="B18" s="836" t="s">
        <v>41</v>
      </c>
      <c r="D18" s="1369">
        <v>107213</v>
      </c>
      <c r="E18" s="1363"/>
      <c r="F18" s="1370">
        <v>1</v>
      </c>
      <c r="G18" s="1371">
        <v>7.6493536296182976E-4</v>
      </c>
      <c r="H18" s="1370">
        <v>23431</v>
      </c>
      <c r="I18" s="1371">
        <v>17.923200489558631</v>
      </c>
      <c r="J18" s="1370">
        <v>12968</v>
      </c>
      <c r="K18" s="1371">
        <v>9.9196817868890079</v>
      </c>
      <c r="L18" s="1370">
        <v>3192</v>
      </c>
      <c r="M18" s="1371">
        <v>2.4416736785741606</v>
      </c>
      <c r="N18" s="1370">
        <v>3191</v>
      </c>
      <c r="O18" s="1371">
        <v>2.4409087432111987</v>
      </c>
      <c r="P18" s="1370">
        <v>4290</v>
      </c>
      <c r="Q18" s="1371">
        <v>3.2815727071062497</v>
      </c>
      <c r="R18" s="1370">
        <v>83649</v>
      </c>
      <c r="S18" s="1371">
        <v>63.986078176394095</v>
      </c>
      <c r="T18" s="1370">
        <v>8</v>
      </c>
      <c r="U18" s="1371">
        <v>6.1194829036946381E-3</v>
      </c>
      <c r="V18" s="1372">
        <v>130730</v>
      </c>
      <c r="W18" s="1371">
        <v>100</v>
      </c>
      <c r="X18" s="1367"/>
      <c r="Y18" s="1373">
        <v>1.2193483999141894</v>
      </c>
    </row>
    <row r="19" spans="2:25" s="742" customFormat="1" ht="18" customHeight="1" x14ac:dyDescent="0.25">
      <c r="B19" s="836" t="s">
        <v>3</v>
      </c>
      <c r="D19" s="1369">
        <v>62556</v>
      </c>
      <c r="E19" s="1363"/>
      <c r="F19" s="1370">
        <v>1320</v>
      </c>
      <c r="G19" s="1371">
        <v>1.3915977017553107</v>
      </c>
      <c r="H19" s="1370">
        <v>30457</v>
      </c>
      <c r="I19" s="1371">
        <v>32.109008486637499</v>
      </c>
      <c r="J19" s="1370">
        <v>3294</v>
      </c>
      <c r="K19" s="1371">
        <v>3.472668810289389</v>
      </c>
      <c r="L19" s="1370">
        <v>2282</v>
      </c>
      <c r="M19" s="1371">
        <v>2.4057772389436507</v>
      </c>
      <c r="N19" s="1370">
        <v>856</v>
      </c>
      <c r="O19" s="1371">
        <v>0.90243002477465606</v>
      </c>
      <c r="P19" s="1370">
        <v>7442</v>
      </c>
      <c r="Q19" s="1371">
        <v>7.845659163987138</v>
      </c>
      <c r="R19" s="1370">
        <v>49053</v>
      </c>
      <c r="S19" s="1371">
        <v>51.71366823045701</v>
      </c>
      <c r="T19" s="1370">
        <v>151</v>
      </c>
      <c r="U19" s="1371">
        <v>0.15919034315534236</v>
      </c>
      <c r="V19" s="1372">
        <v>94855</v>
      </c>
      <c r="W19" s="1371">
        <v>100</v>
      </c>
      <c r="X19" s="1367"/>
      <c r="Y19" s="1373">
        <v>1.5163213760470617</v>
      </c>
    </row>
    <row r="20" spans="2:25" s="633" customFormat="1" ht="18" customHeight="1" x14ac:dyDescent="0.25">
      <c r="B20" s="836" t="s">
        <v>2</v>
      </c>
      <c r="D20" s="1369">
        <v>12081</v>
      </c>
      <c r="E20" s="1363"/>
      <c r="F20" s="1370">
        <v>931</v>
      </c>
      <c r="G20" s="1371">
        <v>6.1266122663858908</v>
      </c>
      <c r="H20" s="1370">
        <v>3431</v>
      </c>
      <c r="I20" s="1371">
        <v>22.578310081600421</v>
      </c>
      <c r="J20" s="1370">
        <v>442</v>
      </c>
      <c r="K20" s="1371">
        <v>2.9086601737299289</v>
      </c>
      <c r="L20" s="1370">
        <v>759</v>
      </c>
      <c r="M20" s="1371">
        <v>4.9947354566991313</v>
      </c>
      <c r="N20" s="1370">
        <v>42</v>
      </c>
      <c r="O20" s="1371">
        <v>0.27638852329560409</v>
      </c>
      <c r="P20" s="1370">
        <v>7034</v>
      </c>
      <c r="Q20" s="1371">
        <v>46.2884969728876</v>
      </c>
      <c r="R20" s="1370">
        <v>2557</v>
      </c>
      <c r="S20" s="1371">
        <v>16.82679652540142</v>
      </c>
      <c r="T20" s="1370">
        <v>0</v>
      </c>
      <c r="U20" s="1371">
        <v>0</v>
      </c>
      <c r="V20" s="1372">
        <v>15196</v>
      </c>
      <c r="W20" s="1371">
        <v>100</v>
      </c>
      <c r="X20" s="1367"/>
      <c r="Y20" s="1373">
        <v>1.257842893800182</v>
      </c>
    </row>
    <row r="21" spans="2:25" s="633" customFormat="1" ht="18" customHeight="1" x14ac:dyDescent="0.25">
      <c r="B21" s="682" t="s">
        <v>35</v>
      </c>
      <c r="D21" s="1369">
        <v>33157</v>
      </c>
      <c r="E21" s="1363"/>
      <c r="F21" s="1370">
        <v>2220</v>
      </c>
      <c r="G21" s="1371">
        <v>5.4772889886753351</v>
      </c>
      <c r="H21" s="1370">
        <v>5698</v>
      </c>
      <c r="I21" s="1371">
        <v>14.05837507093336</v>
      </c>
      <c r="J21" s="1370">
        <v>5449</v>
      </c>
      <c r="K21" s="1371">
        <v>13.444030495176532</v>
      </c>
      <c r="L21" s="1370">
        <v>3338</v>
      </c>
      <c r="M21" s="1371">
        <v>8.2356714613505719</v>
      </c>
      <c r="N21" s="1370">
        <v>487</v>
      </c>
      <c r="O21" s="1371">
        <v>1.2015494312994992</v>
      </c>
      <c r="P21" s="1370">
        <v>7025</v>
      </c>
      <c r="Q21" s="1371">
        <v>17.33241222767758</v>
      </c>
      <c r="R21" s="1370">
        <v>16312</v>
      </c>
      <c r="S21" s="1371">
        <v>40.24573783030273</v>
      </c>
      <c r="T21" s="1370">
        <v>2</v>
      </c>
      <c r="U21" s="1371">
        <v>4.9344945843921937E-3</v>
      </c>
      <c r="V21" s="1372">
        <v>40531</v>
      </c>
      <c r="W21" s="1371">
        <v>99.999999999999986</v>
      </c>
      <c r="X21" s="1367"/>
      <c r="Y21" s="1373">
        <v>1.2223964773652622</v>
      </c>
    </row>
    <row r="22" spans="2:25" s="633" customFormat="1" ht="21" customHeight="1" x14ac:dyDescent="0.25">
      <c r="B22" s="682" t="s">
        <v>42</v>
      </c>
      <c r="D22" s="1369">
        <v>62938</v>
      </c>
      <c r="E22" s="1363"/>
      <c r="F22" s="1370">
        <v>1113</v>
      </c>
      <c r="G22" s="1371">
        <v>1.2658659751603658</v>
      </c>
      <c r="H22" s="1370">
        <v>39895</v>
      </c>
      <c r="I22" s="1371">
        <v>45.374414266866843</v>
      </c>
      <c r="J22" s="1370">
        <v>18612</v>
      </c>
      <c r="K22" s="1371">
        <v>21.168281697829944</v>
      </c>
      <c r="L22" s="1370">
        <v>3344</v>
      </c>
      <c r="M22" s="1371">
        <v>3.8032846549292572</v>
      </c>
      <c r="N22" s="1370">
        <v>1151</v>
      </c>
      <c r="O22" s="1371">
        <v>1.3090851189663801</v>
      </c>
      <c r="P22" s="1370">
        <v>5339</v>
      </c>
      <c r="Q22" s="1371">
        <v>6.0722897047450068</v>
      </c>
      <c r="R22" s="1370">
        <v>18467</v>
      </c>
      <c r="S22" s="1371">
        <v>21.003366543833309</v>
      </c>
      <c r="T22" s="1370">
        <v>3</v>
      </c>
      <c r="U22" s="1371">
        <v>3.4120376688958646E-3</v>
      </c>
      <c r="V22" s="1372">
        <v>87924</v>
      </c>
      <c r="W22" s="1371">
        <v>100</v>
      </c>
      <c r="X22" s="1367"/>
      <c r="Y22" s="1373">
        <v>1.3969938669802027</v>
      </c>
    </row>
    <row r="23" spans="2:25" s="633" customFormat="1" ht="18" customHeight="1" x14ac:dyDescent="0.25">
      <c r="B23" s="682" t="s">
        <v>43</v>
      </c>
      <c r="D23" s="1369">
        <v>16743</v>
      </c>
      <c r="E23" s="1363"/>
      <c r="F23" s="1370">
        <v>375</v>
      </c>
      <c r="G23" s="1371">
        <v>1.5918159436284913</v>
      </c>
      <c r="H23" s="1370">
        <v>8314</v>
      </c>
      <c r="I23" s="1371">
        <v>35.29162068087274</v>
      </c>
      <c r="J23" s="1370">
        <v>1911</v>
      </c>
      <c r="K23" s="1371">
        <v>8.1118940487307913</v>
      </c>
      <c r="L23" s="1370">
        <v>685</v>
      </c>
      <c r="M23" s="1371">
        <v>2.9077171236947108</v>
      </c>
      <c r="N23" s="1370">
        <v>20</v>
      </c>
      <c r="O23" s="1371">
        <v>8.4896850326852874E-2</v>
      </c>
      <c r="P23" s="1370">
        <v>183</v>
      </c>
      <c r="Q23" s="1371">
        <v>0.77680618049070382</v>
      </c>
      <c r="R23" s="1370">
        <v>12069</v>
      </c>
      <c r="S23" s="1371">
        <v>51.231004329739363</v>
      </c>
      <c r="T23" s="1370">
        <v>1</v>
      </c>
      <c r="U23" s="1371">
        <v>4.2448425163426435E-3</v>
      </c>
      <c r="V23" s="1372">
        <v>23558</v>
      </c>
      <c r="W23" s="1371">
        <v>99.999999999999986</v>
      </c>
      <c r="X23" s="1367"/>
      <c r="Y23" s="1373">
        <v>1.4070357761452548</v>
      </c>
    </row>
    <row r="24" spans="2:25" s="633" customFormat="1" ht="22.5" customHeight="1" x14ac:dyDescent="0.25">
      <c r="B24" s="682" t="s">
        <v>44</v>
      </c>
      <c r="D24" s="1369">
        <v>7463</v>
      </c>
      <c r="E24" s="1363"/>
      <c r="F24" s="1374">
        <v>1374</v>
      </c>
      <c r="G24" s="1375">
        <v>11.760677908071557</v>
      </c>
      <c r="H24" s="1374">
        <v>2543</v>
      </c>
      <c r="I24" s="1371">
        <v>21.766669519815117</v>
      </c>
      <c r="J24" s="1374">
        <v>702</v>
      </c>
      <c r="K24" s="1371">
        <v>6.0087306342549001</v>
      </c>
      <c r="L24" s="1374">
        <v>267</v>
      </c>
      <c r="M24" s="1371">
        <v>2.2853719079003683</v>
      </c>
      <c r="N24" s="1374">
        <v>75</v>
      </c>
      <c r="O24" s="1371">
        <v>0.64195840109560898</v>
      </c>
      <c r="P24" s="1374">
        <v>908</v>
      </c>
      <c r="Q24" s="1371">
        <v>7.7719763759308398</v>
      </c>
      <c r="R24" s="1374">
        <v>5802</v>
      </c>
      <c r="S24" s="1371">
        <v>49.661901908756313</v>
      </c>
      <c r="T24" s="1374">
        <v>12</v>
      </c>
      <c r="U24" s="1371">
        <v>0.10271334417529744</v>
      </c>
      <c r="V24" s="1376">
        <v>11683</v>
      </c>
      <c r="W24" s="1371">
        <v>100</v>
      </c>
      <c r="X24" s="1367"/>
      <c r="Y24" s="1373">
        <v>1.5654562508374648</v>
      </c>
    </row>
    <row r="25" spans="2:25" s="633" customFormat="1" ht="18" customHeight="1" x14ac:dyDescent="0.25">
      <c r="B25" s="682" t="s">
        <v>45</v>
      </c>
      <c r="D25" s="1369">
        <v>32916</v>
      </c>
      <c r="E25" s="1363"/>
      <c r="F25" s="1374">
        <v>382</v>
      </c>
      <c r="G25" s="1375">
        <v>0.81739204861556891</v>
      </c>
      <c r="H25" s="1374">
        <v>14736</v>
      </c>
      <c r="I25" s="1371">
        <v>31.531647194761845</v>
      </c>
      <c r="J25" s="1374">
        <v>3617</v>
      </c>
      <c r="K25" s="1371">
        <v>7.7395472247186206</v>
      </c>
      <c r="L25" s="1374">
        <v>2620</v>
      </c>
      <c r="M25" s="1371">
        <v>5.6061967732272011</v>
      </c>
      <c r="N25" s="1374">
        <v>2457</v>
      </c>
      <c r="O25" s="1371">
        <v>5.2574143022210809</v>
      </c>
      <c r="P25" s="1374">
        <v>39</v>
      </c>
      <c r="Q25" s="1371">
        <v>8.3451020670175888E-2</v>
      </c>
      <c r="R25" s="1374">
        <v>20063</v>
      </c>
      <c r="S25" s="1371">
        <v>42.930200710403561</v>
      </c>
      <c r="T25" s="1374">
        <v>2820</v>
      </c>
      <c r="U25" s="1371">
        <v>6.0341507253819486</v>
      </c>
      <c r="V25" s="1376">
        <v>46734</v>
      </c>
      <c r="W25" s="1371">
        <v>100</v>
      </c>
      <c r="X25" s="1367"/>
      <c r="Y25" s="1373">
        <v>1.41979584396646</v>
      </c>
    </row>
    <row r="26" spans="2:25" s="633" customFormat="1" ht="18" customHeight="1" x14ac:dyDescent="0.25">
      <c r="B26" s="682" t="s">
        <v>46</v>
      </c>
      <c r="D26" s="1369">
        <v>3037</v>
      </c>
      <c r="E26" s="1363"/>
      <c r="F26" s="1374">
        <v>309</v>
      </c>
      <c r="G26" s="1375">
        <v>6.8636161705908485</v>
      </c>
      <c r="H26" s="1374">
        <v>2062</v>
      </c>
      <c r="I26" s="1371">
        <v>45.8018658374056</v>
      </c>
      <c r="J26" s="1374">
        <v>1657</v>
      </c>
      <c r="K26" s="1371">
        <v>36.805864060417591</v>
      </c>
      <c r="L26" s="1374">
        <v>308</v>
      </c>
      <c r="M26" s="1371">
        <v>6.8414038205242118</v>
      </c>
      <c r="N26" s="1374">
        <v>119</v>
      </c>
      <c r="O26" s="1371">
        <v>2.6432696579298089</v>
      </c>
      <c r="P26" s="1374">
        <v>40</v>
      </c>
      <c r="Q26" s="1371">
        <v>0.88849400266548206</v>
      </c>
      <c r="R26" s="1374">
        <v>7</v>
      </c>
      <c r="S26" s="1371">
        <v>0.15548645046645934</v>
      </c>
      <c r="T26" s="1374">
        <v>0</v>
      </c>
      <c r="U26" s="1371">
        <v>0</v>
      </c>
      <c r="V26" s="1376">
        <v>4502</v>
      </c>
      <c r="W26" s="1371">
        <v>99.999999999999986</v>
      </c>
      <c r="X26" s="1367"/>
      <c r="Y26" s="1373">
        <v>1.4823839315113598</v>
      </c>
    </row>
    <row r="27" spans="2:25" s="633" customFormat="1" ht="18" customHeight="1" x14ac:dyDescent="0.25">
      <c r="B27" s="682" t="s">
        <v>1</v>
      </c>
      <c r="D27" s="1369">
        <v>1242</v>
      </c>
      <c r="E27" s="1363"/>
      <c r="F27" s="1374">
        <v>302</v>
      </c>
      <c r="G27" s="1375">
        <v>17.588817705299942</v>
      </c>
      <c r="H27" s="1374">
        <v>338</v>
      </c>
      <c r="I27" s="1371">
        <v>19.685497961560863</v>
      </c>
      <c r="J27" s="1374">
        <v>499</v>
      </c>
      <c r="K27" s="1371">
        <v>29.062317996505534</v>
      </c>
      <c r="L27" s="1374">
        <v>24</v>
      </c>
      <c r="M27" s="1371">
        <v>1.3977868375072802</v>
      </c>
      <c r="N27" s="1374">
        <v>0</v>
      </c>
      <c r="O27" s="1371">
        <v>0</v>
      </c>
      <c r="P27" s="1374">
        <v>1</v>
      </c>
      <c r="Q27" s="1371">
        <v>5.8241118229470007E-2</v>
      </c>
      <c r="R27" s="1374">
        <v>553</v>
      </c>
      <c r="S27" s="1371">
        <v>32.207338380896914</v>
      </c>
      <c r="T27" s="1374">
        <v>0</v>
      </c>
      <c r="U27" s="1371">
        <v>0</v>
      </c>
      <c r="V27" s="1372">
        <v>1717</v>
      </c>
      <c r="W27" s="1371">
        <v>100.00000000000001</v>
      </c>
      <c r="X27" s="1367"/>
      <c r="Y27" s="1373">
        <v>1.3824476650563606</v>
      </c>
    </row>
    <row r="28" spans="2:25" s="633" customFormat="1" ht="8.25" customHeight="1" x14ac:dyDescent="0.25">
      <c r="B28" s="688"/>
      <c r="D28" s="1377"/>
      <c r="E28" s="1363"/>
      <c r="F28" s="1378"/>
      <c r="G28" s="1379"/>
      <c r="H28" s="1378"/>
      <c r="I28" s="1380"/>
      <c r="J28" s="1378"/>
      <c r="K28" s="1380"/>
      <c r="L28" s="1378"/>
      <c r="M28" s="1380"/>
      <c r="N28" s="1378"/>
      <c r="O28" s="1379"/>
      <c r="P28" s="1378"/>
      <c r="Q28" s="1379"/>
      <c r="R28" s="1378"/>
      <c r="S28" s="1379"/>
      <c r="T28" s="1378"/>
      <c r="U28" s="1379"/>
      <c r="V28" s="1381"/>
      <c r="W28" s="1380"/>
      <c r="X28" s="1367"/>
      <c r="Y28" s="1382"/>
    </row>
    <row r="29" spans="2:25" s="633" customFormat="1" ht="3" customHeight="1" x14ac:dyDescent="0.25">
      <c r="B29" s="630"/>
      <c r="C29" s="631"/>
      <c r="D29" s="1383"/>
      <c r="E29" s="1384"/>
      <c r="F29" s="1385"/>
      <c r="G29" s="1385"/>
      <c r="H29" s="1385"/>
      <c r="I29" s="1385"/>
      <c r="J29" s="1385"/>
      <c r="K29" s="1385"/>
      <c r="L29" s="1385"/>
      <c r="M29" s="1385"/>
      <c r="N29" s="1385"/>
      <c r="O29" s="1385"/>
      <c r="P29" s="1385"/>
      <c r="Q29" s="1385"/>
      <c r="R29" s="1385"/>
      <c r="S29" s="1385"/>
      <c r="T29" s="1385"/>
      <c r="U29" s="1385"/>
      <c r="V29" s="1386"/>
      <c r="W29" s="1385"/>
      <c r="X29" s="1385"/>
      <c r="Y29" s="1385"/>
    </row>
    <row r="30" spans="2:25" s="1225" customFormat="1" ht="20.25" customHeight="1" x14ac:dyDescent="0.25">
      <c r="B30" s="1249" t="s">
        <v>0</v>
      </c>
      <c r="D30" s="1387">
        <f>SUM(D10:D27)</f>
        <v>591307</v>
      </c>
      <c r="E30" s="1388"/>
      <c r="F30" s="1389">
        <f>SUM(F10:F27)</f>
        <v>25345</v>
      </c>
      <c r="G30" s="1390">
        <f>F30*100/$V30</f>
        <v>3.0144520048573771</v>
      </c>
      <c r="H30" s="1389">
        <f>SUM(H10:H27)</f>
        <v>266717</v>
      </c>
      <c r="I30" s="1390">
        <f>H30*100/$V30</f>
        <v>31.722453950662658</v>
      </c>
      <c r="J30" s="1389">
        <f>SUM(J10:J27)</f>
        <v>159555</v>
      </c>
      <c r="K30" s="1390">
        <f>J30*100/$V30</f>
        <v>18.976953625370637</v>
      </c>
      <c r="L30" s="1389">
        <f>SUM(L10:L27)</f>
        <v>26056</v>
      </c>
      <c r="M30" s="1390">
        <f>L30*100/$V30</f>
        <v>3.0990160362424075</v>
      </c>
      <c r="N30" s="1389">
        <f>SUM(N10:N27)</f>
        <v>10244</v>
      </c>
      <c r="O30" s="1390">
        <f>N30*100/$V30</f>
        <v>1.2183880977612536</v>
      </c>
      <c r="P30" s="1389">
        <f>SUM(P10:P27)</f>
        <v>55496</v>
      </c>
      <c r="Q30" s="1390">
        <f>P30*100/$V30</f>
        <v>6.6005140446464781</v>
      </c>
      <c r="R30" s="1389">
        <f>SUM(R10:R27)</f>
        <v>293065</v>
      </c>
      <c r="S30" s="1390">
        <f>R30*100/$V30</f>
        <v>34.856199518781899</v>
      </c>
      <c r="T30" s="1389">
        <f>SUM(T10:T28)</f>
        <v>4305</v>
      </c>
      <c r="U30" s="1390">
        <f>T30*100/$V30</f>
        <v>0.51202272167729368</v>
      </c>
      <c r="V30" s="1389">
        <f>SUM(V10:V27)</f>
        <v>840783</v>
      </c>
      <c r="W30" s="1390">
        <f>G30+I30+K30+M30+O30+Q30+S30+U30</f>
        <v>100.00000000000001</v>
      </c>
      <c r="X30" s="1391"/>
      <c r="Y30" s="1392">
        <f>(V30/D30)</f>
        <v>1.4219060488037516</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1393"/>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01597-C678-4920-B7E9-B602A0C9151B}">
  <sheetPr codeName="Hoja13">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B1" s="613" t="s">
        <v>33</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4" t="s">
        <v>493</v>
      </c>
      <c r="C3" s="1544"/>
      <c r="D3" s="1544"/>
      <c r="E3" s="1544"/>
      <c r="F3" s="1544"/>
      <c r="G3" s="1544"/>
      <c r="H3" s="1544"/>
      <c r="I3" s="1544"/>
      <c r="J3" s="1544"/>
      <c r="K3" s="1544"/>
      <c r="L3" s="1544"/>
      <c r="M3" s="1544"/>
      <c r="N3" s="1544"/>
      <c r="O3" s="1544"/>
      <c r="P3" s="1544"/>
      <c r="Q3" s="1544"/>
      <c r="R3" s="1544"/>
      <c r="S3" s="1544"/>
      <c r="T3" s="1544"/>
      <c r="U3" s="1544"/>
      <c r="V3" s="1544"/>
      <c r="W3" s="1544"/>
      <c r="X3" s="1544"/>
      <c r="Y3" s="821"/>
    </row>
    <row r="4" spans="2:30" s="621" customFormat="1" ht="14.25" customHeight="1" x14ac:dyDescent="0.25">
      <c r="B4" s="1481" t="str">
        <f>porsaad!$B$6</f>
        <v>Situación a 28 de febrero de 2026</v>
      </c>
      <c r="C4" s="1481"/>
      <c r="D4" s="1481"/>
      <c r="E4" s="1481"/>
      <c r="F4" s="1481"/>
      <c r="G4" s="1481"/>
      <c r="H4" s="1481"/>
      <c r="I4" s="1481"/>
      <c r="J4" s="1481"/>
      <c r="K4" s="1481"/>
      <c r="L4" s="1481"/>
      <c r="M4" s="1481"/>
      <c r="N4" s="1481"/>
      <c r="O4" s="1481"/>
      <c r="P4" s="1481"/>
      <c r="Q4" s="1481"/>
      <c r="R4" s="1481"/>
      <c r="S4" s="1481"/>
      <c r="T4" s="1481"/>
      <c r="U4" s="1481"/>
      <c r="V4" s="1481"/>
      <c r="W4" s="1481"/>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6" t="s">
        <v>489</v>
      </c>
      <c r="G6" s="1597"/>
      <c r="H6" s="1597"/>
      <c r="I6" s="1597"/>
      <c r="J6" s="1597"/>
      <c r="K6" s="1597"/>
      <c r="L6" s="1597"/>
      <c r="M6" s="1597"/>
      <c r="N6" s="1597"/>
      <c r="O6" s="1597"/>
      <c r="P6" s="1597"/>
      <c r="Q6" s="1597"/>
      <c r="R6" s="1597"/>
      <c r="S6" s="1597"/>
      <c r="T6" s="1597"/>
      <c r="U6" s="1597"/>
      <c r="V6" s="1597"/>
      <c r="W6" s="1598"/>
      <c r="X6" s="825"/>
      <c r="Y6" s="826"/>
    </row>
    <row r="7" spans="2:30" s="621" customFormat="1" ht="64.5" customHeight="1" x14ac:dyDescent="0.25">
      <c r="B7" s="1558" t="s">
        <v>12</v>
      </c>
      <c r="C7" s="625"/>
      <c r="D7" s="871" t="s">
        <v>490</v>
      </c>
      <c r="E7" s="625"/>
      <c r="F7" s="1599" t="s">
        <v>54</v>
      </c>
      <c r="G7" s="1600"/>
      <c r="H7" s="1601" t="s">
        <v>55</v>
      </c>
      <c r="I7" s="1602"/>
      <c r="J7" s="1603" t="s">
        <v>56</v>
      </c>
      <c r="K7" s="1604"/>
      <c r="L7" s="1603" t="s">
        <v>57</v>
      </c>
      <c r="M7" s="1605"/>
      <c r="N7" s="1604" t="s">
        <v>58</v>
      </c>
      <c r="O7" s="1604"/>
      <c r="P7" s="1603" t="s">
        <v>59</v>
      </c>
      <c r="Q7" s="1605"/>
      <c r="R7" s="1601" t="s">
        <v>60</v>
      </c>
      <c r="S7" s="1602"/>
      <c r="T7" s="1603" t="s">
        <v>61</v>
      </c>
      <c r="U7" s="1605"/>
      <c r="V7" s="1603" t="s">
        <v>0</v>
      </c>
      <c r="W7" s="1606"/>
      <c r="X7" s="627"/>
      <c r="Y7" s="1361" t="s">
        <v>491</v>
      </c>
      <c r="AD7" s="827"/>
    </row>
    <row r="8" spans="2:30" s="626" customFormat="1" ht="20.25" customHeight="1" x14ac:dyDescent="0.25">
      <c r="B8" s="1559"/>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2">
        <v>138433</v>
      </c>
      <c r="E10" s="1363"/>
      <c r="F10" s="1364">
        <v>24</v>
      </c>
      <c r="G10" s="1365">
        <v>1.151057054061313E-2</v>
      </c>
      <c r="H10" s="1364">
        <v>68903</v>
      </c>
      <c r="I10" s="1365">
        <v>33.04636841499444</v>
      </c>
      <c r="J10" s="1364">
        <v>77693</v>
      </c>
      <c r="K10" s="1365">
        <v>37.262114875493992</v>
      </c>
      <c r="L10" s="1364">
        <v>7215</v>
      </c>
      <c r="M10" s="1365">
        <v>3.460365268771822</v>
      </c>
      <c r="N10" s="1364">
        <v>13194</v>
      </c>
      <c r="O10" s="1365">
        <v>6.3279361547020683</v>
      </c>
      <c r="P10" s="1364">
        <v>1775</v>
      </c>
      <c r="Q10" s="1365">
        <v>0.8513026128995127</v>
      </c>
      <c r="R10" s="1364">
        <v>39697</v>
      </c>
      <c r="S10" s="1365">
        <v>19.038963281279976</v>
      </c>
      <c r="T10" s="1364">
        <v>3</v>
      </c>
      <c r="U10" s="1365">
        <v>1.4388213175766413E-3</v>
      </c>
      <c r="V10" s="1366">
        <v>208504</v>
      </c>
      <c r="W10" s="1365">
        <v>100.00000000000001</v>
      </c>
      <c r="X10" s="1367"/>
      <c r="Y10" s="1368">
        <v>1.5061726611429356</v>
      </c>
    </row>
    <row r="11" spans="2:30" s="633" customFormat="1" ht="18" customHeight="1" x14ac:dyDescent="0.25">
      <c r="B11" s="682" t="s">
        <v>7</v>
      </c>
      <c r="D11" s="1369">
        <v>17343</v>
      </c>
      <c r="E11" s="1363"/>
      <c r="F11" s="1370">
        <v>1423</v>
      </c>
      <c r="G11" s="1371">
        <v>6.3193889332978062</v>
      </c>
      <c r="H11" s="1370">
        <v>3814</v>
      </c>
      <c r="I11" s="1371">
        <v>16.937561062261302</v>
      </c>
      <c r="J11" s="1370">
        <v>1748</v>
      </c>
      <c r="K11" s="1371">
        <v>7.7626787458921749</v>
      </c>
      <c r="L11" s="1370">
        <v>664</v>
      </c>
      <c r="M11" s="1371">
        <v>2.9487521094235722</v>
      </c>
      <c r="N11" s="1370">
        <v>1066</v>
      </c>
      <c r="O11" s="1371">
        <v>4.7339905853095301</v>
      </c>
      <c r="P11" s="1370">
        <v>4103</v>
      </c>
      <c r="Q11" s="1371">
        <v>18.220978772537524</v>
      </c>
      <c r="R11" s="1370">
        <v>9700</v>
      </c>
      <c r="S11" s="1371">
        <v>43.076649791278086</v>
      </c>
      <c r="T11" s="1370">
        <v>0</v>
      </c>
      <c r="U11" s="1371">
        <v>0</v>
      </c>
      <c r="V11" s="1372">
        <v>22518</v>
      </c>
      <c r="W11" s="1371">
        <v>99.999999999999986</v>
      </c>
      <c r="X11" s="1367"/>
      <c r="Y11" s="1373">
        <v>1.2983912817851582</v>
      </c>
    </row>
    <row r="12" spans="2:30" s="633" customFormat="1" ht="22.5" customHeight="1" x14ac:dyDescent="0.25">
      <c r="B12" s="682" t="s">
        <v>37</v>
      </c>
      <c r="D12" s="1369">
        <v>10730</v>
      </c>
      <c r="E12" s="1363"/>
      <c r="F12" s="1374">
        <v>2198</v>
      </c>
      <c r="G12" s="1371">
        <v>14.51208239799287</v>
      </c>
      <c r="H12" s="1374">
        <v>2347</v>
      </c>
      <c r="I12" s="1371">
        <v>15.495840485936881</v>
      </c>
      <c r="J12" s="1374">
        <v>1865</v>
      </c>
      <c r="K12" s="1371">
        <v>12.313482107487125</v>
      </c>
      <c r="L12" s="1374">
        <v>855</v>
      </c>
      <c r="M12" s="1371">
        <v>5.6450547999471805</v>
      </c>
      <c r="N12" s="1374">
        <v>1553</v>
      </c>
      <c r="O12" s="1371">
        <v>10.253532285752014</v>
      </c>
      <c r="P12" s="1374">
        <v>1855</v>
      </c>
      <c r="Q12" s="1371">
        <v>12.247458074739205</v>
      </c>
      <c r="R12" s="1374">
        <v>4467</v>
      </c>
      <c r="S12" s="1371">
        <v>29.492935428495972</v>
      </c>
      <c r="T12" s="1374">
        <v>6</v>
      </c>
      <c r="U12" s="1371">
        <v>3.9614419648752147E-2</v>
      </c>
      <c r="V12" s="1372">
        <v>15146</v>
      </c>
      <c r="W12" s="1371">
        <v>100</v>
      </c>
      <c r="X12" s="1367"/>
      <c r="Y12" s="1373">
        <v>1.411556383970177</v>
      </c>
    </row>
    <row r="13" spans="2:30" s="633" customFormat="1" ht="18" customHeight="1" x14ac:dyDescent="0.25">
      <c r="B13" s="682" t="s">
        <v>38</v>
      </c>
      <c r="D13" s="1369">
        <v>10975</v>
      </c>
      <c r="E13" s="1363"/>
      <c r="F13" s="1370">
        <v>956</v>
      </c>
      <c r="G13" s="1371">
        <v>5.1776429809358753</v>
      </c>
      <c r="H13" s="1370">
        <v>5866</v>
      </c>
      <c r="I13" s="1371">
        <v>31.76993067590988</v>
      </c>
      <c r="J13" s="1370">
        <v>937</v>
      </c>
      <c r="K13" s="1371">
        <v>5.074740034662045</v>
      </c>
      <c r="L13" s="1370">
        <v>976</v>
      </c>
      <c r="M13" s="1371">
        <v>5.2859618717504331</v>
      </c>
      <c r="N13" s="1370">
        <v>874</v>
      </c>
      <c r="O13" s="1371">
        <v>4.7335355285961871</v>
      </c>
      <c r="P13" s="1370">
        <v>363</v>
      </c>
      <c r="Q13" s="1371">
        <v>1.9659878682842287</v>
      </c>
      <c r="R13" s="1370">
        <v>8492</v>
      </c>
      <c r="S13" s="1371">
        <v>45.992201039861349</v>
      </c>
      <c r="T13" s="1370">
        <v>0</v>
      </c>
      <c r="U13" s="1371">
        <v>0</v>
      </c>
      <c r="V13" s="1372">
        <v>18464</v>
      </c>
      <c r="W13" s="1371">
        <v>100</v>
      </c>
      <c r="X13" s="1367"/>
      <c r="Y13" s="1373">
        <v>1.682369020501139</v>
      </c>
    </row>
    <row r="14" spans="2:30" s="633" customFormat="1" ht="18" customHeight="1" x14ac:dyDescent="0.25">
      <c r="B14" s="682" t="s">
        <v>6</v>
      </c>
      <c r="D14" s="1369">
        <v>18762</v>
      </c>
      <c r="E14" s="1363"/>
      <c r="F14" s="1370">
        <v>555</v>
      </c>
      <c r="G14" s="1371">
        <v>2.6222537207654146</v>
      </c>
      <c r="H14" s="1370">
        <v>2323</v>
      </c>
      <c r="I14" s="1371">
        <v>10.975667375383889</v>
      </c>
      <c r="J14" s="1370">
        <v>163</v>
      </c>
      <c r="K14" s="1371">
        <v>0.77013938105362623</v>
      </c>
      <c r="L14" s="1370">
        <v>1818</v>
      </c>
      <c r="M14" s="1371">
        <v>8.5896527285613047</v>
      </c>
      <c r="N14" s="1370">
        <v>1783</v>
      </c>
      <c r="O14" s="1371">
        <v>8.4242853768013237</v>
      </c>
      <c r="P14" s="1370">
        <v>3469</v>
      </c>
      <c r="Q14" s="1371">
        <v>16.390266950153556</v>
      </c>
      <c r="R14" s="1370">
        <v>10986</v>
      </c>
      <c r="S14" s="1371">
        <v>51.906449326718636</v>
      </c>
      <c r="T14" s="1370">
        <v>68</v>
      </c>
      <c r="U14" s="1371">
        <v>0.32128514056224899</v>
      </c>
      <c r="V14" s="1372">
        <v>21165</v>
      </c>
      <c r="W14" s="1371">
        <v>100</v>
      </c>
      <c r="X14" s="1367"/>
      <c r="Y14" s="1373">
        <v>1.1280780300607611</v>
      </c>
    </row>
    <row r="15" spans="2:30" s="633" customFormat="1" ht="18" customHeight="1" x14ac:dyDescent="0.25">
      <c r="B15" s="682" t="s">
        <v>5</v>
      </c>
      <c r="D15" s="1369">
        <v>7735</v>
      </c>
      <c r="E15" s="1363"/>
      <c r="F15" s="1374">
        <v>3254</v>
      </c>
      <c r="G15" s="1371">
        <v>25.473618287145765</v>
      </c>
      <c r="H15" s="1374">
        <v>1666</v>
      </c>
      <c r="I15" s="1371">
        <v>13.042116799749492</v>
      </c>
      <c r="J15" s="1374">
        <v>553</v>
      </c>
      <c r="K15" s="1371">
        <v>4.3291059965555032</v>
      </c>
      <c r="L15" s="1374">
        <v>871</v>
      </c>
      <c r="M15" s="1371">
        <v>6.8185376546109282</v>
      </c>
      <c r="N15" s="1374">
        <v>2550</v>
      </c>
      <c r="O15" s="1371">
        <v>19.962423673085954</v>
      </c>
      <c r="P15" s="1374">
        <v>310</v>
      </c>
      <c r="Q15" s="1371">
        <v>2.4268044465320182</v>
      </c>
      <c r="R15" s="1374">
        <v>3570</v>
      </c>
      <c r="S15" s="1371">
        <v>27.947393142320337</v>
      </c>
      <c r="T15" s="1374">
        <v>0</v>
      </c>
      <c r="U15" s="1371">
        <v>0</v>
      </c>
      <c r="V15" s="1372">
        <v>12774</v>
      </c>
      <c r="W15" s="1371">
        <v>100</v>
      </c>
      <c r="X15" s="1367"/>
      <c r="Y15" s="1373">
        <v>1.6514544279250161</v>
      </c>
    </row>
    <row r="16" spans="2:30" s="742" customFormat="1" ht="18" customHeight="1" x14ac:dyDescent="0.25">
      <c r="B16" s="836" t="s">
        <v>4</v>
      </c>
      <c r="D16" s="1369">
        <v>41155</v>
      </c>
      <c r="E16" s="1363"/>
      <c r="F16" s="1370">
        <v>4725</v>
      </c>
      <c r="G16" s="1371">
        <v>8.0595640159656128</v>
      </c>
      <c r="H16" s="1370">
        <v>10742</v>
      </c>
      <c r="I16" s="1371">
        <v>18.322928393545524</v>
      </c>
      <c r="J16" s="1370">
        <v>7197</v>
      </c>
      <c r="K16" s="1371">
        <v>12.276123221778732</v>
      </c>
      <c r="L16" s="1370">
        <v>2479</v>
      </c>
      <c r="M16" s="1371">
        <v>4.2284993006515883</v>
      </c>
      <c r="N16" s="1370">
        <v>3513</v>
      </c>
      <c r="O16" s="1371">
        <v>5.992221881076655</v>
      </c>
      <c r="P16" s="1370">
        <v>14689</v>
      </c>
      <c r="Q16" s="1371">
        <v>25.055436154607172</v>
      </c>
      <c r="R16" s="1370">
        <v>14331</v>
      </c>
      <c r="S16" s="1371">
        <v>24.444785590011257</v>
      </c>
      <c r="T16" s="1370">
        <v>950</v>
      </c>
      <c r="U16" s="1371">
        <v>1.6204414423634566</v>
      </c>
      <c r="V16" s="1372">
        <v>58626</v>
      </c>
      <c r="W16" s="1371">
        <v>99.999999999999986</v>
      </c>
      <c r="X16" s="1367"/>
      <c r="Y16" s="1373">
        <v>1.4245170696148706</v>
      </c>
    </row>
    <row r="17" spans="2:25" s="742" customFormat="1" ht="18" customHeight="1" x14ac:dyDescent="0.25">
      <c r="B17" s="836" t="s">
        <v>40</v>
      </c>
      <c r="D17" s="1369">
        <v>25848</v>
      </c>
      <c r="E17" s="1363"/>
      <c r="F17" s="1370">
        <v>4349</v>
      </c>
      <c r="G17" s="1371">
        <v>11.551435629100375</v>
      </c>
      <c r="H17" s="1370">
        <v>10311</v>
      </c>
      <c r="I17" s="1371">
        <v>27.38718159844883</v>
      </c>
      <c r="J17" s="1370">
        <v>4269</v>
      </c>
      <c r="K17" s="1371">
        <v>11.338946585566681</v>
      </c>
      <c r="L17" s="1370">
        <v>1627</v>
      </c>
      <c r="M17" s="1371">
        <v>4.3214959228664771</v>
      </c>
      <c r="N17" s="1370">
        <v>3314</v>
      </c>
      <c r="O17" s="1371">
        <v>8.8023586283832245</v>
      </c>
      <c r="P17" s="1370">
        <v>4668</v>
      </c>
      <c r="Q17" s="1371">
        <v>12.398735690190975</v>
      </c>
      <c r="R17" s="1370">
        <v>9106</v>
      </c>
      <c r="S17" s="1371">
        <v>24.186565380222582</v>
      </c>
      <c r="T17" s="1370">
        <v>5</v>
      </c>
      <c r="U17" s="1371">
        <v>1.32805652208558E-2</v>
      </c>
      <c r="V17" s="1372">
        <v>37649</v>
      </c>
      <c r="W17" s="1371">
        <v>99.999999999999986</v>
      </c>
      <c r="X17" s="1367"/>
      <c r="Y17" s="1373">
        <v>1.456553698545342</v>
      </c>
    </row>
    <row r="18" spans="2:25" s="742" customFormat="1" ht="18" customHeight="1" x14ac:dyDescent="0.25">
      <c r="B18" s="836" t="s">
        <v>41</v>
      </c>
      <c r="D18" s="1369">
        <v>95978</v>
      </c>
      <c r="E18" s="1363"/>
      <c r="F18" s="1370">
        <v>4</v>
      </c>
      <c r="G18" s="1371">
        <v>3.2994044574954219E-3</v>
      </c>
      <c r="H18" s="1370">
        <v>13985</v>
      </c>
      <c r="I18" s="1371">
        <v>11.535542834518369</v>
      </c>
      <c r="J18" s="1370">
        <v>13339</v>
      </c>
      <c r="K18" s="1371">
        <v>11.002689014632859</v>
      </c>
      <c r="L18" s="1370">
        <v>7608</v>
      </c>
      <c r="M18" s="1371">
        <v>6.2754672781562926</v>
      </c>
      <c r="N18" s="1370">
        <v>20821</v>
      </c>
      <c r="O18" s="1371">
        <v>17.174225052378045</v>
      </c>
      <c r="P18" s="1370">
        <v>11813</v>
      </c>
      <c r="Q18" s="1371">
        <v>9.7439662140983554</v>
      </c>
      <c r="R18" s="1370">
        <v>53647</v>
      </c>
      <c r="S18" s="1371">
        <v>44.250787732814224</v>
      </c>
      <c r="T18" s="1370">
        <v>17</v>
      </c>
      <c r="U18" s="1371">
        <v>1.4022468944355543E-2</v>
      </c>
      <c r="V18" s="1372">
        <v>121234</v>
      </c>
      <c r="W18" s="1371">
        <v>100</v>
      </c>
      <c r="X18" s="1367"/>
      <c r="Y18" s="1373">
        <v>1.2631436370834983</v>
      </c>
    </row>
    <row r="19" spans="2:25" s="742" customFormat="1" ht="18" customHeight="1" x14ac:dyDescent="0.25">
      <c r="B19" s="836" t="s">
        <v>3</v>
      </c>
      <c r="D19" s="1369">
        <v>67108</v>
      </c>
      <c r="E19" s="1363"/>
      <c r="F19" s="1370">
        <v>371</v>
      </c>
      <c r="G19" s="1371">
        <v>0.36652473300994853</v>
      </c>
      <c r="H19" s="1370">
        <v>30045</v>
      </c>
      <c r="I19" s="1371">
        <v>29.682575750091384</v>
      </c>
      <c r="J19" s="1370">
        <v>2516</v>
      </c>
      <c r="K19" s="1371">
        <v>2.4856502109246104</v>
      </c>
      <c r="L19" s="1370">
        <v>4404</v>
      </c>
      <c r="M19" s="1371">
        <v>4.3508758064038098</v>
      </c>
      <c r="N19" s="1370">
        <v>6244</v>
      </c>
      <c r="O19" s="1371">
        <v>6.1686804121674355</v>
      </c>
      <c r="P19" s="1370">
        <v>9791</v>
      </c>
      <c r="Q19" s="1371">
        <v>9.6728939646911218</v>
      </c>
      <c r="R19" s="1370">
        <v>47382</v>
      </c>
      <c r="S19" s="1371">
        <v>46.810444472984855</v>
      </c>
      <c r="T19" s="1370">
        <v>468</v>
      </c>
      <c r="U19" s="1371">
        <v>0.46235464972683532</v>
      </c>
      <c r="V19" s="1372">
        <v>101221</v>
      </c>
      <c r="W19" s="1371">
        <v>99.999999999999986</v>
      </c>
      <c r="X19" s="1367"/>
      <c r="Y19" s="1373">
        <v>1.5083298563509566</v>
      </c>
    </row>
    <row r="20" spans="2:25" s="633" customFormat="1" ht="18" customHeight="1" x14ac:dyDescent="0.25">
      <c r="B20" s="836" t="s">
        <v>2</v>
      </c>
      <c r="D20" s="1369">
        <v>12254</v>
      </c>
      <c r="E20" s="1363"/>
      <c r="F20" s="1370">
        <v>446</v>
      </c>
      <c r="G20" s="1371">
        <v>3.0594045822472218</v>
      </c>
      <c r="H20" s="1370">
        <v>1943</v>
      </c>
      <c r="I20" s="1371">
        <v>13.328302922211552</v>
      </c>
      <c r="J20" s="1370">
        <v>282</v>
      </c>
      <c r="K20" s="1371">
        <v>1.9344217313760461</v>
      </c>
      <c r="L20" s="1370">
        <v>952</v>
      </c>
      <c r="M20" s="1371">
        <v>6.5303882562765816</v>
      </c>
      <c r="N20" s="1370">
        <v>1650</v>
      </c>
      <c r="O20" s="1371">
        <v>11.31842502400878</v>
      </c>
      <c r="P20" s="1370">
        <v>6546</v>
      </c>
      <c r="Q20" s="1371">
        <v>44.903278913431201</v>
      </c>
      <c r="R20" s="1370">
        <v>2759</v>
      </c>
      <c r="S20" s="1371">
        <v>18.925778570448621</v>
      </c>
      <c r="T20" s="1370">
        <v>0</v>
      </c>
      <c r="U20" s="1371">
        <v>0</v>
      </c>
      <c r="V20" s="1372">
        <v>14578</v>
      </c>
      <c r="W20" s="1371">
        <v>100</v>
      </c>
      <c r="X20" s="1367"/>
      <c r="Y20" s="1373">
        <v>1.1896523584135792</v>
      </c>
    </row>
    <row r="21" spans="2:25" s="633" customFormat="1" ht="18" customHeight="1" x14ac:dyDescent="0.25">
      <c r="B21" s="682" t="s">
        <v>35</v>
      </c>
      <c r="D21" s="1369">
        <v>30983</v>
      </c>
      <c r="E21" s="1363"/>
      <c r="F21" s="1370">
        <v>1965</v>
      </c>
      <c r="G21" s="1371">
        <v>5.2188462764262189</v>
      </c>
      <c r="H21" s="1370">
        <v>5165</v>
      </c>
      <c r="I21" s="1371">
        <v>13.717730797832784</v>
      </c>
      <c r="J21" s="1370">
        <v>6500</v>
      </c>
      <c r="K21" s="1371">
        <v>17.263359184107085</v>
      </c>
      <c r="L21" s="1370">
        <v>2702</v>
      </c>
      <c r="M21" s="1371">
        <v>7.1762456177626683</v>
      </c>
      <c r="N21" s="1370">
        <v>2511</v>
      </c>
      <c r="O21" s="1371">
        <v>6.6689684478912143</v>
      </c>
      <c r="P21" s="1370">
        <v>6612</v>
      </c>
      <c r="Q21" s="1371">
        <v>17.560820142356317</v>
      </c>
      <c r="R21" s="1370">
        <v>12143</v>
      </c>
      <c r="S21" s="1371">
        <v>32.250610857324979</v>
      </c>
      <c r="T21" s="1370">
        <v>54</v>
      </c>
      <c r="U21" s="1371">
        <v>0.14341867629873578</v>
      </c>
      <c r="V21" s="1372">
        <v>37652</v>
      </c>
      <c r="W21" s="1371">
        <v>100.00000000000001</v>
      </c>
      <c r="X21" s="1367"/>
      <c r="Y21" s="1373">
        <v>1.2152470709744052</v>
      </c>
    </row>
    <row r="22" spans="2:25" s="633" customFormat="1" ht="21" customHeight="1" x14ac:dyDescent="0.25">
      <c r="B22" s="682" t="s">
        <v>42</v>
      </c>
      <c r="D22" s="1369">
        <v>80153</v>
      </c>
      <c r="E22" s="1363"/>
      <c r="F22" s="1370">
        <v>2920</v>
      </c>
      <c r="G22" s="1371">
        <v>2.476045111506826</v>
      </c>
      <c r="H22" s="1370">
        <v>38517</v>
      </c>
      <c r="I22" s="1371">
        <v>32.660900534215216</v>
      </c>
      <c r="J22" s="1370">
        <v>25220</v>
      </c>
      <c r="K22" s="1371">
        <v>21.385567709658272</v>
      </c>
      <c r="L22" s="1370">
        <v>8194</v>
      </c>
      <c r="M22" s="1371">
        <v>6.9481896040023745</v>
      </c>
      <c r="N22" s="1370">
        <v>7783</v>
      </c>
      <c r="O22" s="1371">
        <v>6.5996777749512425</v>
      </c>
      <c r="P22" s="1370">
        <v>11321</v>
      </c>
      <c r="Q22" s="1371">
        <v>9.5997625710167043</v>
      </c>
      <c r="R22" s="1370">
        <v>23953</v>
      </c>
      <c r="S22" s="1371">
        <v>20.311201560247603</v>
      </c>
      <c r="T22" s="1370">
        <v>22</v>
      </c>
      <c r="U22" s="1371">
        <v>1.8655134401763758E-2</v>
      </c>
      <c r="V22" s="1372">
        <v>117930</v>
      </c>
      <c r="W22" s="1371">
        <v>100</v>
      </c>
      <c r="X22" s="1367"/>
      <c r="Y22" s="1373">
        <v>1.4713111174878046</v>
      </c>
    </row>
    <row r="23" spans="2:25" s="633" customFormat="1" ht="18" customHeight="1" x14ac:dyDescent="0.25">
      <c r="B23" s="682" t="s">
        <v>43</v>
      </c>
      <c r="D23" s="1369">
        <v>18445</v>
      </c>
      <c r="E23" s="1363"/>
      <c r="F23" s="1370">
        <v>1572</v>
      </c>
      <c r="G23" s="1371">
        <v>6.5807099799062287</v>
      </c>
      <c r="H23" s="1370">
        <v>5312</v>
      </c>
      <c r="I23" s="1371">
        <v>22.237106496985934</v>
      </c>
      <c r="J23" s="1370">
        <v>1114</v>
      </c>
      <c r="K23" s="1371">
        <v>4.6634293369055593</v>
      </c>
      <c r="L23" s="1370">
        <v>1997</v>
      </c>
      <c r="M23" s="1371">
        <v>8.3598459477561953</v>
      </c>
      <c r="N23" s="1370">
        <v>2510</v>
      </c>
      <c r="O23" s="1371">
        <v>10.507367716008037</v>
      </c>
      <c r="P23" s="1370">
        <v>498</v>
      </c>
      <c r="Q23" s="1371">
        <v>2.0847287340924314</v>
      </c>
      <c r="R23" s="1370">
        <v>10884</v>
      </c>
      <c r="S23" s="1371">
        <v>45.562625586068322</v>
      </c>
      <c r="T23" s="1370">
        <v>1</v>
      </c>
      <c r="U23" s="1371">
        <v>4.1862022772940393E-3</v>
      </c>
      <c r="V23" s="1372">
        <v>23888</v>
      </c>
      <c r="W23" s="1371">
        <v>99.999999999999986</v>
      </c>
      <c r="X23" s="1367"/>
      <c r="Y23" s="1373">
        <v>1.2950935212794796</v>
      </c>
    </row>
    <row r="24" spans="2:25" s="633" customFormat="1" ht="22.5" customHeight="1" x14ac:dyDescent="0.25">
      <c r="B24" s="682" t="s">
        <v>44</v>
      </c>
      <c r="D24" s="1369">
        <v>6607</v>
      </c>
      <c r="E24" s="1363"/>
      <c r="F24" s="1374">
        <v>710</v>
      </c>
      <c r="G24" s="1375">
        <v>7.9766318391192002</v>
      </c>
      <c r="H24" s="1374">
        <v>1226</v>
      </c>
      <c r="I24" s="1371">
        <v>13.773733288394562</v>
      </c>
      <c r="J24" s="1374">
        <v>349</v>
      </c>
      <c r="K24" s="1371">
        <v>3.9209077631726772</v>
      </c>
      <c r="L24" s="1374">
        <v>361</v>
      </c>
      <c r="M24" s="1371">
        <v>4.0557240759465225</v>
      </c>
      <c r="N24" s="1374">
        <v>1658</v>
      </c>
      <c r="O24" s="1371">
        <v>18.627120548253004</v>
      </c>
      <c r="P24" s="1374">
        <v>1423</v>
      </c>
      <c r="Q24" s="1371">
        <v>15.986967756431861</v>
      </c>
      <c r="R24" s="1374">
        <v>3159</v>
      </c>
      <c r="S24" s="1371">
        <v>35.490394337714861</v>
      </c>
      <c r="T24" s="1374">
        <v>15</v>
      </c>
      <c r="U24" s="1371">
        <v>0.16852039096730703</v>
      </c>
      <c r="V24" s="1376">
        <v>8901</v>
      </c>
      <c r="W24" s="1371">
        <v>99.999999999999986</v>
      </c>
      <c r="X24" s="1367"/>
      <c r="Y24" s="1373">
        <v>1.3472075071893446</v>
      </c>
    </row>
    <row r="25" spans="2:25" s="633" customFormat="1" ht="18" customHeight="1" x14ac:dyDescent="0.25">
      <c r="B25" s="682" t="s">
        <v>45</v>
      </c>
      <c r="D25" s="1369">
        <v>24086</v>
      </c>
      <c r="E25" s="1363"/>
      <c r="F25" s="1374">
        <v>480</v>
      </c>
      <c r="G25" s="1375">
        <v>1.3356707571583604</v>
      </c>
      <c r="H25" s="1374">
        <v>9169</v>
      </c>
      <c r="I25" s="1371">
        <v>25.514094109135431</v>
      </c>
      <c r="J25" s="1374">
        <v>2136</v>
      </c>
      <c r="K25" s="1371">
        <v>5.9437348693547039</v>
      </c>
      <c r="L25" s="1374">
        <v>3264</v>
      </c>
      <c r="M25" s="1371">
        <v>9.0825611486768505</v>
      </c>
      <c r="N25" s="1374">
        <v>4961</v>
      </c>
      <c r="O25" s="1371">
        <v>13.804713804713804</v>
      </c>
      <c r="P25" s="1374">
        <v>713</v>
      </c>
      <c r="Q25" s="1371">
        <v>1.9840276038623146</v>
      </c>
      <c r="R25" s="1374">
        <v>12428</v>
      </c>
      <c r="S25" s="1371">
        <v>34.582742020758552</v>
      </c>
      <c r="T25" s="1374">
        <v>2786</v>
      </c>
      <c r="U25" s="1371">
        <v>7.7524556863399843</v>
      </c>
      <c r="V25" s="1376">
        <v>35937</v>
      </c>
      <c r="W25" s="1371">
        <v>100.00000000000001</v>
      </c>
      <c r="X25" s="1367"/>
      <c r="Y25" s="1373">
        <v>1.4920285643112181</v>
      </c>
    </row>
    <row r="26" spans="2:25" s="633" customFormat="1" ht="18" customHeight="1" x14ac:dyDescent="0.25">
      <c r="B26" s="682" t="s">
        <v>46</v>
      </c>
      <c r="D26" s="1369">
        <v>4137</v>
      </c>
      <c r="E26" s="1363"/>
      <c r="F26" s="1374">
        <v>658</v>
      </c>
      <c r="G26" s="1375">
        <v>9.9848254931714724</v>
      </c>
      <c r="H26" s="1374">
        <v>1268</v>
      </c>
      <c r="I26" s="1371">
        <v>19.241274658573598</v>
      </c>
      <c r="J26" s="1374">
        <v>1315</v>
      </c>
      <c r="K26" s="1371">
        <v>19.954476479514415</v>
      </c>
      <c r="L26" s="1374">
        <v>758</v>
      </c>
      <c r="M26" s="1371">
        <v>11.50227617602428</v>
      </c>
      <c r="N26" s="1374">
        <v>1319</v>
      </c>
      <c r="O26" s="1371">
        <v>20.015174506828529</v>
      </c>
      <c r="P26" s="1374">
        <v>519</v>
      </c>
      <c r="Q26" s="1371">
        <v>7.8755690440060695</v>
      </c>
      <c r="R26" s="1374">
        <v>753</v>
      </c>
      <c r="S26" s="1371">
        <v>11.426403641881638</v>
      </c>
      <c r="T26" s="1374">
        <v>0</v>
      </c>
      <c r="U26" s="1371">
        <v>0</v>
      </c>
      <c r="V26" s="1376">
        <v>6590</v>
      </c>
      <c r="W26" s="1371">
        <v>100</v>
      </c>
      <c r="X26" s="1367"/>
      <c r="Y26" s="1373">
        <v>1.5929417452260093</v>
      </c>
    </row>
    <row r="27" spans="2:25" s="633" customFormat="1" ht="18" customHeight="1" x14ac:dyDescent="0.25">
      <c r="B27" s="682" t="s">
        <v>1</v>
      </c>
      <c r="D27" s="1369">
        <v>1437</v>
      </c>
      <c r="E27" s="1363"/>
      <c r="F27" s="1374">
        <v>252</v>
      </c>
      <c r="G27" s="1375">
        <v>13.404255319148936</v>
      </c>
      <c r="H27" s="1374">
        <v>285</v>
      </c>
      <c r="I27" s="1371">
        <v>15.159574468085106</v>
      </c>
      <c r="J27" s="1374">
        <v>444</v>
      </c>
      <c r="K27" s="1371">
        <v>23.617021276595743</v>
      </c>
      <c r="L27" s="1374">
        <v>24</v>
      </c>
      <c r="M27" s="1371">
        <v>1.2765957446808511</v>
      </c>
      <c r="N27" s="1374">
        <v>102</v>
      </c>
      <c r="O27" s="1371">
        <v>5.4255319148936172</v>
      </c>
      <c r="P27" s="1374">
        <v>4</v>
      </c>
      <c r="Q27" s="1371">
        <v>0.21276595744680851</v>
      </c>
      <c r="R27" s="1374">
        <v>769</v>
      </c>
      <c r="S27" s="1371">
        <v>40.904255319148938</v>
      </c>
      <c r="T27" s="1374">
        <v>0</v>
      </c>
      <c r="U27" s="1371">
        <v>0</v>
      </c>
      <c r="V27" s="1372">
        <v>1880</v>
      </c>
      <c r="W27" s="1371">
        <v>100</v>
      </c>
      <c r="X27" s="1367"/>
      <c r="Y27" s="1373">
        <v>1.3082811412665274</v>
      </c>
    </row>
    <row r="28" spans="2:25" s="633" customFormat="1" ht="8.25" customHeight="1" x14ac:dyDescent="0.25">
      <c r="B28" s="688"/>
      <c r="D28" s="1377"/>
      <c r="E28" s="1363"/>
      <c r="F28" s="1378"/>
      <c r="G28" s="1379"/>
      <c r="H28" s="1378"/>
      <c r="I28" s="1380"/>
      <c r="J28" s="1378"/>
      <c r="K28" s="1380"/>
      <c r="L28" s="1378"/>
      <c r="M28" s="1380"/>
      <c r="N28" s="1378"/>
      <c r="O28" s="1379"/>
      <c r="P28" s="1378"/>
      <c r="Q28" s="1379"/>
      <c r="R28" s="1378"/>
      <c r="S28" s="1379"/>
      <c r="T28" s="1378"/>
      <c r="U28" s="1379"/>
      <c r="V28" s="1381"/>
      <c r="W28" s="1380"/>
      <c r="X28" s="1367"/>
      <c r="Y28" s="1382"/>
    </row>
    <row r="29" spans="2:25" s="633" customFormat="1" ht="3" customHeight="1" x14ac:dyDescent="0.25">
      <c r="B29" s="630"/>
      <c r="C29" s="631"/>
      <c r="D29" s="1383"/>
      <c r="E29" s="1384"/>
      <c r="F29" s="1385"/>
      <c r="G29" s="1385"/>
      <c r="H29" s="1385"/>
      <c r="I29" s="1385"/>
      <c r="J29" s="1385"/>
      <c r="K29" s="1385"/>
      <c r="L29" s="1385"/>
      <c r="M29" s="1385"/>
      <c r="N29" s="1385"/>
      <c r="O29" s="1385"/>
      <c r="P29" s="1385"/>
      <c r="Q29" s="1385"/>
      <c r="R29" s="1385"/>
      <c r="S29" s="1385"/>
      <c r="T29" s="1385"/>
      <c r="U29" s="1385"/>
      <c r="V29" s="1386"/>
      <c r="W29" s="1385"/>
      <c r="X29" s="1385"/>
      <c r="Y29" s="1385"/>
    </row>
    <row r="30" spans="2:25" s="1225" customFormat="1" ht="20.25" customHeight="1" x14ac:dyDescent="0.25">
      <c r="B30" s="1249" t="s">
        <v>0</v>
      </c>
      <c r="D30" s="1387">
        <f>SUM(D10:D27)</f>
        <v>612169</v>
      </c>
      <c r="E30" s="1388"/>
      <c r="F30" s="1389">
        <f>SUM(F10:F27)</f>
        <v>26862</v>
      </c>
      <c r="G30" s="1390">
        <f>F30*100/$V30</f>
        <v>3.1066654176164654</v>
      </c>
      <c r="H30" s="1389">
        <f>SUM(H10:H27)</f>
        <v>212887</v>
      </c>
      <c r="I30" s="1390">
        <f>H30*100/$V30</f>
        <v>24.620976872910298</v>
      </c>
      <c r="J30" s="1389">
        <f>SUM(J10:J27)</f>
        <v>147640</v>
      </c>
      <c r="K30" s="1390">
        <f>J30*100/$V30</f>
        <v>17.074978864451452</v>
      </c>
      <c r="L30" s="1389">
        <f>SUM(L10:L27)</f>
        <v>46769</v>
      </c>
      <c r="M30" s="1390">
        <f>L30*100/$V30</f>
        <v>5.4089656360845977</v>
      </c>
      <c r="N30" s="1389">
        <f>SUM(N10:N27)</f>
        <v>77406</v>
      </c>
      <c r="O30" s="1390">
        <f>N30*100/$V30</f>
        <v>8.9522203602122001</v>
      </c>
      <c r="P30" s="1389">
        <f>SUM(P10:P27)</f>
        <v>80472</v>
      </c>
      <c r="Q30" s="1390">
        <f>P30*100/$V30</f>
        <v>9.3068118340567416</v>
      </c>
      <c r="R30" s="1389">
        <f>SUM(R10:R27)</f>
        <v>268226</v>
      </c>
      <c r="S30" s="1390">
        <f>R30*100/$V30</f>
        <v>31.021086974372498</v>
      </c>
      <c r="T30" s="1389">
        <f>SUM(T10:T28)</f>
        <v>4395</v>
      </c>
      <c r="U30" s="1390">
        <f>T30*100/$V30</f>
        <v>0.50829404029574732</v>
      </c>
      <c r="V30" s="1389">
        <f>SUM(V10:V27)</f>
        <v>864657</v>
      </c>
      <c r="W30" s="1390">
        <f>G30+I30+K30+M30+O30+Q30+S30+U30</f>
        <v>100</v>
      </c>
      <c r="X30" s="1391"/>
      <c r="Y30" s="1392">
        <f>(V30/D30)</f>
        <v>1.4124481964947588</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6D888-65C4-415B-A02F-7E1751C62655}">
  <sheetPr codeName="Hoja19">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B1" s="613" t="s">
        <v>32</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4" t="s">
        <v>494</v>
      </c>
      <c r="C3" s="1544"/>
      <c r="D3" s="1544"/>
      <c r="E3" s="1544"/>
      <c r="F3" s="1544"/>
      <c r="G3" s="1544"/>
      <c r="H3" s="1544"/>
      <c r="I3" s="1544"/>
      <c r="J3" s="1544"/>
      <c r="K3" s="1544"/>
      <c r="L3" s="1544"/>
      <c r="M3" s="1544"/>
      <c r="N3" s="1544"/>
      <c r="O3" s="1544"/>
      <c r="P3" s="1544"/>
      <c r="Q3" s="1544"/>
      <c r="R3" s="1544"/>
      <c r="S3" s="1544"/>
      <c r="T3" s="1544"/>
      <c r="U3" s="1544"/>
      <c r="V3" s="1544"/>
      <c r="W3" s="1544"/>
      <c r="X3" s="1544"/>
      <c r="Y3" s="821"/>
    </row>
    <row r="4" spans="2:30" s="621" customFormat="1" ht="14.25" customHeight="1" x14ac:dyDescent="0.25">
      <c r="B4" s="1481" t="str">
        <f>porsaad!$B$6</f>
        <v>Situación a 28 de febrero de 2026</v>
      </c>
      <c r="C4" s="1481"/>
      <c r="D4" s="1481"/>
      <c r="E4" s="1481"/>
      <c r="F4" s="1481"/>
      <c r="G4" s="1481"/>
      <c r="H4" s="1481"/>
      <c r="I4" s="1481"/>
      <c r="J4" s="1481"/>
      <c r="K4" s="1481"/>
      <c r="L4" s="1481"/>
      <c r="M4" s="1481"/>
      <c r="N4" s="1481"/>
      <c r="O4" s="1481"/>
      <c r="P4" s="1481"/>
      <c r="Q4" s="1481"/>
      <c r="R4" s="1481"/>
      <c r="S4" s="1481"/>
      <c r="T4" s="1481"/>
      <c r="U4" s="1481"/>
      <c r="V4" s="1481"/>
      <c r="W4" s="1481"/>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6" t="s">
        <v>489</v>
      </c>
      <c r="G6" s="1597"/>
      <c r="H6" s="1597"/>
      <c r="I6" s="1597"/>
      <c r="J6" s="1597"/>
      <c r="K6" s="1597"/>
      <c r="L6" s="1597"/>
      <c r="M6" s="1597"/>
      <c r="N6" s="1597"/>
      <c r="O6" s="1597"/>
      <c r="P6" s="1597"/>
      <c r="Q6" s="1597"/>
      <c r="R6" s="1597"/>
      <c r="S6" s="1597"/>
      <c r="T6" s="1597"/>
      <c r="U6" s="1597"/>
      <c r="V6" s="1597"/>
      <c r="W6" s="1598"/>
      <c r="X6" s="825"/>
      <c r="Y6" s="826"/>
    </row>
    <row r="7" spans="2:30" s="621" customFormat="1" ht="64.5" customHeight="1" x14ac:dyDescent="0.25">
      <c r="B7" s="1558" t="s">
        <v>12</v>
      </c>
      <c r="C7" s="625"/>
      <c r="D7" s="871" t="s">
        <v>490</v>
      </c>
      <c r="E7" s="625"/>
      <c r="F7" s="1599" t="s">
        <v>54</v>
      </c>
      <c r="G7" s="1600"/>
      <c r="H7" s="1601" t="s">
        <v>55</v>
      </c>
      <c r="I7" s="1602"/>
      <c r="J7" s="1603" t="s">
        <v>56</v>
      </c>
      <c r="K7" s="1604"/>
      <c r="L7" s="1603" t="s">
        <v>57</v>
      </c>
      <c r="M7" s="1605"/>
      <c r="N7" s="1604" t="s">
        <v>58</v>
      </c>
      <c r="O7" s="1604"/>
      <c r="P7" s="1603" t="s">
        <v>59</v>
      </c>
      <c r="Q7" s="1605"/>
      <c r="R7" s="1601" t="s">
        <v>60</v>
      </c>
      <c r="S7" s="1602"/>
      <c r="T7" s="1603" t="s">
        <v>61</v>
      </c>
      <c r="U7" s="1605"/>
      <c r="V7" s="1603" t="s">
        <v>0</v>
      </c>
      <c r="W7" s="1606"/>
      <c r="X7" s="627"/>
      <c r="Y7" s="1361" t="s">
        <v>491</v>
      </c>
      <c r="AD7" s="827"/>
    </row>
    <row r="8" spans="2:30" s="626" customFormat="1" ht="20.25" customHeight="1" x14ac:dyDescent="0.25">
      <c r="B8" s="1559"/>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2">
        <v>77370</v>
      </c>
      <c r="E10" s="1363"/>
      <c r="F10" s="1364">
        <v>10</v>
      </c>
      <c r="G10" s="1365">
        <v>9.1268356348170529E-3</v>
      </c>
      <c r="H10" s="1364">
        <v>30709</v>
      </c>
      <c r="I10" s="1365">
        <v>28.027599550959685</v>
      </c>
      <c r="J10" s="1364">
        <v>34517</v>
      </c>
      <c r="K10" s="1365">
        <v>31.503098560698021</v>
      </c>
      <c r="L10" s="1364">
        <v>5565</v>
      </c>
      <c r="M10" s="1365">
        <v>5.0790840307756895</v>
      </c>
      <c r="N10" s="1364">
        <v>10684</v>
      </c>
      <c r="O10" s="1365">
        <v>9.7511111922385396</v>
      </c>
      <c r="P10" s="1364">
        <v>1774</v>
      </c>
      <c r="Q10" s="1365">
        <v>1.6191006416165452</v>
      </c>
      <c r="R10" s="1364">
        <v>26299</v>
      </c>
      <c r="S10" s="1365">
        <v>24.002665036005368</v>
      </c>
      <c r="T10" s="1364">
        <v>9</v>
      </c>
      <c r="U10" s="1365">
        <v>8.214152071335348E-3</v>
      </c>
      <c r="V10" s="1366">
        <v>109567</v>
      </c>
      <c r="W10" s="1365">
        <v>100</v>
      </c>
      <c r="X10" s="1367"/>
      <c r="Y10" s="1368">
        <v>1.4161432079617422</v>
      </c>
    </row>
    <row r="11" spans="2:30" s="633" customFormat="1" ht="18" customHeight="1" x14ac:dyDescent="0.25">
      <c r="B11" s="682" t="s">
        <v>7</v>
      </c>
      <c r="D11" s="1369">
        <v>14241</v>
      </c>
      <c r="E11" s="1363"/>
      <c r="F11" s="1370">
        <v>2438</v>
      </c>
      <c r="G11" s="1371">
        <v>13.047201113132827</v>
      </c>
      <c r="H11" s="1370">
        <v>2021</v>
      </c>
      <c r="I11" s="1371">
        <v>10.815583859574012</v>
      </c>
      <c r="J11" s="1370">
        <v>710</v>
      </c>
      <c r="K11" s="1371">
        <v>3.7996360911912661</v>
      </c>
      <c r="L11" s="1370">
        <v>513</v>
      </c>
      <c r="M11" s="1371">
        <v>2.7453708658889009</v>
      </c>
      <c r="N11" s="1370">
        <v>2808</v>
      </c>
      <c r="O11" s="1371">
        <v>15.027293160655036</v>
      </c>
      <c r="P11" s="1370">
        <v>4573</v>
      </c>
      <c r="Q11" s="1371">
        <v>24.472867387348817</v>
      </c>
      <c r="R11" s="1370">
        <v>5623</v>
      </c>
      <c r="S11" s="1371">
        <v>30.092047522209139</v>
      </c>
      <c r="T11" s="1370">
        <v>0</v>
      </c>
      <c r="U11" s="1371">
        <v>0</v>
      </c>
      <c r="V11" s="1372">
        <v>18686</v>
      </c>
      <c r="W11" s="1371">
        <v>100</v>
      </c>
      <c r="X11" s="1367"/>
      <c r="Y11" s="1373">
        <v>1.3121269573765888</v>
      </c>
    </row>
    <row r="12" spans="2:30" s="633" customFormat="1" ht="22.5" customHeight="1" x14ac:dyDescent="0.25">
      <c r="B12" s="682" t="s">
        <v>37</v>
      </c>
      <c r="D12" s="1369">
        <v>7207</v>
      </c>
      <c r="E12" s="1363"/>
      <c r="F12" s="1374">
        <v>1942</v>
      </c>
      <c r="G12" s="1371">
        <v>19.560838033843673</v>
      </c>
      <c r="H12" s="1374">
        <v>844</v>
      </c>
      <c r="I12" s="1371">
        <v>8.5012087026591452</v>
      </c>
      <c r="J12" s="1374">
        <v>787</v>
      </c>
      <c r="K12" s="1371">
        <v>7.927074939564867</v>
      </c>
      <c r="L12" s="1374">
        <v>523</v>
      </c>
      <c r="M12" s="1371">
        <v>5.2679290894439967</v>
      </c>
      <c r="N12" s="1374">
        <v>1619</v>
      </c>
      <c r="O12" s="1371">
        <v>16.307413376309427</v>
      </c>
      <c r="P12" s="1374">
        <v>1521</v>
      </c>
      <c r="Q12" s="1371">
        <v>15.320306204673651</v>
      </c>
      <c r="R12" s="1374">
        <v>2680</v>
      </c>
      <c r="S12" s="1371">
        <v>26.994359387590652</v>
      </c>
      <c r="T12" s="1374">
        <v>12</v>
      </c>
      <c r="U12" s="1371">
        <v>0.12087026591458501</v>
      </c>
      <c r="V12" s="1372">
        <v>9928</v>
      </c>
      <c r="W12" s="1371">
        <v>100</v>
      </c>
      <c r="X12" s="1367"/>
      <c r="Y12" s="1373">
        <v>1.3775496045511308</v>
      </c>
    </row>
    <row r="13" spans="2:30" s="633" customFormat="1" ht="18" customHeight="1" x14ac:dyDescent="0.25">
      <c r="B13" s="682" t="s">
        <v>38</v>
      </c>
      <c r="D13" s="1369">
        <v>8201</v>
      </c>
      <c r="E13" s="1363"/>
      <c r="F13" s="1370">
        <v>454</v>
      </c>
      <c r="G13" s="1371">
        <v>3.778295605858855</v>
      </c>
      <c r="H13" s="1370">
        <v>2891</v>
      </c>
      <c r="I13" s="1371">
        <v>24.059587217043941</v>
      </c>
      <c r="J13" s="1370">
        <v>662</v>
      </c>
      <c r="K13" s="1371">
        <v>5.5093209054593872</v>
      </c>
      <c r="L13" s="1370">
        <v>629</v>
      </c>
      <c r="M13" s="1371">
        <v>5.234687083888149</v>
      </c>
      <c r="N13" s="1370">
        <v>2191</v>
      </c>
      <c r="O13" s="1371">
        <v>18.234021304926763</v>
      </c>
      <c r="P13" s="1370">
        <v>412</v>
      </c>
      <c r="Q13" s="1371">
        <v>3.4287616511318242</v>
      </c>
      <c r="R13" s="1370">
        <v>4777</v>
      </c>
      <c r="S13" s="1371">
        <v>39.755326231691079</v>
      </c>
      <c r="T13" s="1370">
        <v>0</v>
      </c>
      <c r="U13" s="1371">
        <v>0</v>
      </c>
      <c r="V13" s="1372">
        <v>12016</v>
      </c>
      <c r="W13" s="1371">
        <v>100</v>
      </c>
      <c r="X13" s="1367"/>
      <c r="Y13" s="1373">
        <v>1.4651871722960614</v>
      </c>
    </row>
    <row r="14" spans="2:30" s="633" customFormat="1" ht="18" customHeight="1" x14ac:dyDescent="0.25">
      <c r="B14" s="682" t="s">
        <v>6</v>
      </c>
      <c r="D14" s="1369">
        <v>19692</v>
      </c>
      <c r="E14" s="1363"/>
      <c r="F14" s="1370">
        <v>647</v>
      </c>
      <c r="G14" s="1371">
        <v>2.9562277254866123</v>
      </c>
      <c r="H14" s="1370">
        <v>1755</v>
      </c>
      <c r="I14" s="1371">
        <v>8.0188248195193275</v>
      </c>
      <c r="J14" s="1370">
        <v>221</v>
      </c>
      <c r="K14" s="1371">
        <v>1.0097779402357672</v>
      </c>
      <c r="L14" s="1370">
        <v>1705</v>
      </c>
      <c r="M14" s="1371">
        <v>7.7903682719546739</v>
      </c>
      <c r="N14" s="1370">
        <v>3130</v>
      </c>
      <c r="O14" s="1371">
        <v>14.301379877547291</v>
      </c>
      <c r="P14" s="1370">
        <v>3721</v>
      </c>
      <c r="Q14" s="1371">
        <v>17.001736269761491</v>
      </c>
      <c r="R14" s="1370">
        <v>10571</v>
      </c>
      <c r="S14" s="1371">
        <v>48.300283286118983</v>
      </c>
      <c r="T14" s="1370">
        <v>136</v>
      </c>
      <c r="U14" s="1371">
        <v>0.62140180937585676</v>
      </c>
      <c r="V14" s="1372">
        <v>21886</v>
      </c>
      <c r="W14" s="1371">
        <v>100</v>
      </c>
      <c r="X14" s="1367"/>
      <c r="Y14" s="1373">
        <v>1.1114158033719277</v>
      </c>
    </row>
    <row r="15" spans="2:30" s="633" customFormat="1" ht="18" customHeight="1" x14ac:dyDescent="0.25">
      <c r="B15" s="682" t="s">
        <v>5</v>
      </c>
      <c r="D15" s="1369">
        <v>4867</v>
      </c>
      <c r="E15" s="1363"/>
      <c r="F15" s="1374">
        <v>2224</v>
      </c>
      <c r="G15" s="1371">
        <v>27.634194831013918</v>
      </c>
      <c r="H15" s="1374">
        <v>689</v>
      </c>
      <c r="I15" s="1371">
        <v>8.5611332007952292</v>
      </c>
      <c r="J15" s="1374">
        <v>361</v>
      </c>
      <c r="K15" s="1371">
        <v>4.4855864811133204</v>
      </c>
      <c r="L15" s="1374">
        <v>704</v>
      </c>
      <c r="M15" s="1371">
        <v>8.7475149105367791</v>
      </c>
      <c r="N15" s="1374">
        <v>1657</v>
      </c>
      <c r="O15" s="1371">
        <v>20.5889662027833</v>
      </c>
      <c r="P15" s="1374">
        <v>249</v>
      </c>
      <c r="Q15" s="1371">
        <v>3.0939363817097414</v>
      </c>
      <c r="R15" s="1374">
        <v>2164</v>
      </c>
      <c r="S15" s="1371">
        <v>26.888667992047715</v>
      </c>
      <c r="T15" s="1374">
        <v>0</v>
      </c>
      <c r="U15" s="1371">
        <v>0</v>
      </c>
      <c r="V15" s="1372">
        <v>8048</v>
      </c>
      <c r="W15" s="1371">
        <v>100</v>
      </c>
      <c r="X15" s="1367"/>
      <c r="Y15" s="1373">
        <v>1.6535853708650092</v>
      </c>
    </row>
    <row r="16" spans="2:30" s="742" customFormat="1" ht="18" customHeight="1" x14ac:dyDescent="0.25">
      <c r="B16" s="836" t="s">
        <v>4</v>
      </c>
      <c r="D16" s="1369">
        <v>33649</v>
      </c>
      <c r="E16" s="1363"/>
      <c r="F16" s="1370">
        <v>5783</v>
      </c>
      <c r="G16" s="1371">
        <v>12.342332728630883</v>
      </c>
      <c r="H16" s="1370">
        <v>4839</v>
      </c>
      <c r="I16" s="1371">
        <v>10.327606445416711</v>
      </c>
      <c r="J16" s="1370">
        <v>3272</v>
      </c>
      <c r="K16" s="1371">
        <v>6.9832461850389498</v>
      </c>
      <c r="L16" s="1370">
        <v>2066</v>
      </c>
      <c r="M16" s="1371">
        <v>4.4093479884750826</v>
      </c>
      <c r="N16" s="1370">
        <v>5466</v>
      </c>
      <c r="O16" s="1371">
        <v>11.665777398356632</v>
      </c>
      <c r="P16" s="1370">
        <v>15325</v>
      </c>
      <c r="Q16" s="1371">
        <v>32.707288443069039</v>
      </c>
      <c r="R16" s="1370">
        <v>9486</v>
      </c>
      <c r="S16" s="1371">
        <v>20.245438053569522</v>
      </c>
      <c r="T16" s="1370">
        <v>618</v>
      </c>
      <c r="U16" s="1371">
        <v>1.3189627574431757</v>
      </c>
      <c r="V16" s="1372">
        <v>46855</v>
      </c>
      <c r="W16" s="1371">
        <v>99.999999999999986</v>
      </c>
      <c r="X16" s="1367"/>
      <c r="Y16" s="1373">
        <v>1.3924633718684063</v>
      </c>
    </row>
    <row r="17" spans="2:25" s="742" customFormat="1" ht="18" customHeight="1" x14ac:dyDescent="0.25">
      <c r="B17" s="836" t="s">
        <v>40</v>
      </c>
      <c r="D17" s="1369">
        <v>24369</v>
      </c>
      <c r="E17" s="1363"/>
      <c r="F17" s="1370">
        <v>4920</v>
      </c>
      <c r="G17" s="1371">
        <v>13.757235131280932</v>
      </c>
      <c r="H17" s="1370">
        <v>5797</v>
      </c>
      <c r="I17" s="1371">
        <v>16.209490255291783</v>
      </c>
      <c r="J17" s="1370">
        <v>2872</v>
      </c>
      <c r="K17" s="1371">
        <v>8.0306461985851296</v>
      </c>
      <c r="L17" s="1370">
        <v>1442</v>
      </c>
      <c r="M17" s="1371">
        <v>4.0321002153063219</v>
      </c>
      <c r="N17" s="1370">
        <v>7471</v>
      </c>
      <c r="O17" s="1371">
        <v>20.89030562313005</v>
      </c>
      <c r="P17" s="1370">
        <v>4318</v>
      </c>
      <c r="Q17" s="1371">
        <v>12.073931157900624</v>
      </c>
      <c r="R17" s="1370">
        <v>8930</v>
      </c>
      <c r="S17" s="1371">
        <v>24.969941000475352</v>
      </c>
      <c r="T17" s="1370">
        <v>13</v>
      </c>
      <c r="U17" s="1371">
        <v>3.635041802980734E-2</v>
      </c>
      <c r="V17" s="1372">
        <v>35763</v>
      </c>
      <c r="W17" s="1371">
        <v>100.00000000000001</v>
      </c>
      <c r="X17" s="1367"/>
      <c r="Y17" s="1373">
        <v>1.467561245845131</v>
      </c>
    </row>
    <row r="18" spans="2:25" s="742" customFormat="1" ht="18" customHeight="1" x14ac:dyDescent="0.25">
      <c r="B18" s="836" t="s">
        <v>41</v>
      </c>
      <c r="D18" s="1369">
        <v>46021</v>
      </c>
      <c r="E18" s="1363"/>
      <c r="F18" s="1370">
        <v>9</v>
      </c>
      <c r="G18" s="1371">
        <v>1.5679169352450305E-2</v>
      </c>
      <c r="H18" s="1370">
        <v>4474</v>
      </c>
      <c r="I18" s="1371">
        <v>7.794289298095852</v>
      </c>
      <c r="J18" s="1370">
        <v>5794</v>
      </c>
      <c r="K18" s="1371">
        <v>10.093900803121898</v>
      </c>
      <c r="L18" s="1370">
        <v>3687</v>
      </c>
      <c r="M18" s="1371">
        <v>6.4232330447204751</v>
      </c>
      <c r="N18" s="1370">
        <v>14321</v>
      </c>
      <c r="O18" s="1371">
        <v>24.949042699604536</v>
      </c>
      <c r="P18" s="1370">
        <v>6562</v>
      </c>
      <c r="Q18" s="1371">
        <v>11.431856587864322</v>
      </c>
      <c r="R18" s="1370">
        <v>22490</v>
      </c>
      <c r="S18" s="1371">
        <v>39.180502081845262</v>
      </c>
      <c r="T18" s="1370">
        <v>64</v>
      </c>
      <c r="U18" s="1371">
        <v>0.11149631539520218</v>
      </c>
      <c r="V18" s="1372">
        <v>57401</v>
      </c>
      <c r="W18" s="1371">
        <v>100</v>
      </c>
      <c r="X18" s="1367"/>
      <c r="Y18" s="1373">
        <v>1.2472784163751331</v>
      </c>
    </row>
    <row r="19" spans="2:25" s="742" customFormat="1" ht="18" customHeight="1" x14ac:dyDescent="0.25">
      <c r="B19" s="836" t="s">
        <v>3</v>
      </c>
      <c r="D19" s="1369">
        <v>47710</v>
      </c>
      <c r="E19" s="1363"/>
      <c r="F19" s="1370">
        <v>22</v>
      </c>
      <c r="G19" s="1371">
        <v>3.0920590302178495E-2</v>
      </c>
      <c r="H19" s="1370">
        <v>19607</v>
      </c>
      <c r="I19" s="1371">
        <v>27.557273366127898</v>
      </c>
      <c r="J19" s="1370">
        <v>1153</v>
      </c>
      <c r="K19" s="1371">
        <v>1.6205200281096275</v>
      </c>
      <c r="L19" s="1370">
        <v>3256</v>
      </c>
      <c r="M19" s="1371">
        <v>4.5762473647224171</v>
      </c>
      <c r="N19" s="1370">
        <v>5970</v>
      </c>
      <c r="O19" s="1371">
        <v>8.3907238229093473</v>
      </c>
      <c r="P19" s="1370">
        <v>7666</v>
      </c>
      <c r="Q19" s="1371">
        <v>10.774420238931834</v>
      </c>
      <c r="R19" s="1370">
        <v>33134</v>
      </c>
      <c r="S19" s="1371">
        <v>46.569219957835557</v>
      </c>
      <c r="T19" s="1370">
        <v>342</v>
      </c>
      <c r="U19" s="1371">
        <v>0.48067463106113845</v>
      </c>
      <c r="V19" s="1372">
        <v>71150</v>
      </c>
      <c r="W19" s="1371">
        <v>100</v>
      </c>
      <c r="X19" s="1367"/>
      <c r="Y19" s="1373">
        <v>1.4913016139174178</v>
      </c>
    </row>
    <row r="20" spans="2:25" s="633" customFormat="1" ht="18" customHeight="1" x14ac:dyDescent="0.25">
      <c r="B20" s="836" t="s">
        <v>2</v>
      </c>
      <c r="D20" s="1369">
        <v>11839</v>
      </c>
      <c r="E20" s="1363"/>
      <c r="F20" s="1370">
        <v>435</v>
      </c>
      <c r="G20" s="1371">
        <v>3.2741231371368356</v>
      </c>
      <c r="H20" s="1370">
        <v>860</v>
      </c>
      <c r="I20" s="1371">
        <v>6.4729790757188015</v>
      </c>
      <c r="J20" s="1370">
        <v>174</v>
      </c>
      <c r="K20" s="1371">
        <v>1.3096492548547343</v>
      </c>
      <c r="L20" s="1370">
        <v>772</v>
      </c>
      <c r="M20" s="1371">
        <v>5.8106277284359473</v>
      </c>
      <c r="N20" s="1370">
        <v>3209</v>
      </c>
      <c r="O20" s="1371">
        <v>24.153244016257716</v>
      </c>
      <c r="P20" s="1370">
        <v>5809</v>
      </c>
      <c r="Q20" s="1371">
        <v>43.722715640523859</v>
      </c>
      <c r="R20" s="1370">
        <v>2027</v>
      </c>
      <c r="S20" s="1371">
        <v>15.256661147072107</v>
      </c>
      <c r="T20" s="1370">
        <v>0</v>
      </c>
      <c r="U20" s="1371">
        <v>0</v>
      </c>
      <c r="V20" s="1372">
        <v>13286</v>
      </c>
      <c r="W20" s="1371">
        <v>100</v>
      </c>
      <c r="X20" s="1367"/>
      <c r="Y20" s="1373">
        <v>1.1222231607399273</v>
      </c>
    </row>
    <row r="21" spans="2:25" s="633" customFormat="1" ht="18" customHeight="1" x14ac:dyDescent="0.25">
      <c r="B21" s="682" t="s">
        <v>35</v>
      </c>
      <c r="D21" s="1369">
        <v>27584</v>
      </c>
      <c r="E21" s="1363"/>
      <c r="F21" s="1370">
        <v>1268</v>
      </c>
      <c r="G21" s="1371">
        <v>3.7508134650653728</v>
      </c>
      <c r="H21" s="1370">
        <v>4932</v>
      </c>
      <c r="I21" s="1371">
        <v>14.58912619061705</v>
      </c>
      <c r="J21" s="1370">
        <v>7093</v>
      </c>
      <c r="K21" s="1371">
        <v>20.981482577057328</v>
      </c>
      <c r="L21" s="1370">
        <v>1582</v>
      </c>
      <c r="M21" s="1371">
        <v>4.6796426669821924</v>
      </c>
      <c r="N21" s="1370">
        <v>3589</v>
      </c>
      <c r="O21" s="1371">
        <v>10.616458616813583</v>
      </c>
      <c r="P21" s="1370">
        <v>6805</v>
      </c>
      <c r="Q21" s="1371">
        <v>20.129562799503045</v>
      </c>
      <c r="R21" s="1370">
        <v>8448</v>
      </c>
      <c r="S21" s="1371">
        <v>24.98964680825889</v>
      </c>
      <c r="T21" s="1370">
        <v>89</v>
      </c>
      <c r="U21" s="1371">
        <v>0.26326687570253798</v>
      </c>
      <c r="V21" s="1372">
        <v>33806</v>
      </c>
      <c r="W21" s="1371">
        <v>99.999999999999986</v>
      </c>
      <c r="X21" s="1367"/>
      <c r="Y21" s="1373">
        <v>1.2255655452436194</v>
      </c>
    </row>
    <row r="22" spans="2:25" s="633" customFormat="1" ht="21" customHeight="1" x14ac:dyDescent="0.25">
      <c r="B22" s="682" t="s">
        <v>42</v>
      </c>
      <c r="D22" s="1369">
        <v>68148</v>
      </c>
      <c r="E22" s="1363"/>
      <c r="F22" s="1370">
        <v>2687</v>
      </c>
      <c r="G22" s="1371">
        <v>2.7358903607465406</v>
      </c>
      <c r="H22" s="1370">
        <v>23261</v>
      </c>
      <c r="I22" s="1371">
        <v>23.684237320924929</v>
      </c>
      <c r="J22" s="1370">
        <v>17576</v>
      </c>
      <c r="K22" s="1371">
        <v>17.895797908627166</v>
      </c>
      <c r="L22" s="1370">
        <v>7251</v>
      </c>
      <c r="M22" s="1371">
        <v>7.38293301294126</v>
      </c>
      <c r="N22" s="1370">
        <v>15493</v>
      </c>
      <c r="O22" s="1371">
        <v>15.774897416838911</v>
      </c>
      <c r="P22" s="1370">
        <v>13700</v>
      </c>
      <c r="Q22" s="1371">
        <v>13.949273517762414</v>
      </c>
      <c r="R22" s="1370">
        <v>18180</v>
      </c>
      <c r="S22" s="1371">
        <v>18.510787777585453</v>
      </c>
      <c r="T22" s="1370">
        <v>65</v>
      </c>
      <c r="U22" s="1371">
        <v>6.6182684573325323E-2</v>
      </c>
      <c r="V22" s="1372">
        <v>98213</v>
      </c>
      <c r="W22" s="1371">
        <v>99.999999999999986</v>
      </c>
      <c r="X22" s="1367"/>
      <c r="Y22" s="1373">
        <v>1.4411721547220755</v>
      </c>
    </row>
    <row r="23" spans="2:25" s="633" customFormat="1" ht="18" customHeight="1" x14ac:dyDescent="0.25">
      <c r="B23" s="682" t="s">
        <v>43</v>
      </c>
      <c r="D23" s="1369">
        <v>14529</v>
      </c>
      <c r="E23" s="1363"/>
      <c r="F23" s="1370">
        <v>1113</v>
      </c>
      <c r="G23" s="1371">
        <v>6.1600619880451628</v>
      </c>
      <c r="H23" s="1370">
        <v>2958</v>
      </c>
      <c r="I23" s="1371">
        <v>16.371485499225148</v>
      </c>
      <c r="J23" s="1370">
        <v>551</v>
      </c>
      <c r="K23" s="1371">
        <v>3.0495904361301749</v>
      </c>
      <c r="L23" s="1370">
        <v>1546</v>
      </c>
      <c r="M23" s="1371">
        <v>8.5565640912109799</v>
      </c>
      <c r="N23" s="1370">
        <v>2808</v>
      </c>
      <c r="O23" s="1371">
        <v>15.541288465795882</v>
      </c>
      <c r="P23" s="1370">
        <v>971</v>
      </c>
      <c r="Q23" s="1371">
        <v>5.3741421297321228</v>
      </c>
      <c r="R23" s="1370">
        <v>8121</v>
      </c>
      <c r="S23" s="1371">
        <v>44.946867389860529</v>
      </c>
      <c r="T23" s="1370">
        <v>0</v>
      </c>
      <c r="U23" s="1371">
        <v>0</v>
      </c>
      <c r="V23" s="1372">
        <v>18068</v>
      </c>
      <c r="W23" s="1371">
        <v>100</v>
      </c>
      <c r="X23" s="1367"/>
      <c r="Y23" s="1373">
        <v>1.2435818019134146</v>
      </c>
    </row>
    <row r="24" spans="2:25" s="633" customFormat="1" ht="22.5" customHeight="1" x14ac:dyDescent="0.25">
      <c r="B24" s="682" t="s">
        <v>44</v>
      </c>
      <c r="D24" s="1369">
        <v>3173</v>
      </c>
      <c r="E24" s="1363"/>
      <c r="F24" s="1374">
        <v>334</v>
      </c>
      <c r="G24" s="1375">
        <v>8.1364190012180266</v>
      </c>
      <c r="H24" s="1374">
        <v>363</v>
      </c>
      <c r="I24" s="1371">
        <v>8.8428745432399509</v>
      </c>
      <c r="J24" s="1374">
        <v>188</v>
      </c>
      <c r="K24" s="1371">
        <v>4.5797807551766141</v>
      </c>
      <c r="L24" s="1374">
        <v>195</v>
      </c>
      <c r="M24" s="1371">
        <v>4.7503045066991474</v>
      </c>
      <c r="N24" s="1374">
        <v>1009</v>
      </c>
      <c r="O24" s="1371">
        <v>24.579780755176614</v>
      </c>
      <c r="P24" s="1374">
        <v>711</v>
      </c>
      <c r="Q24" s="1371">
        <v>17.320341047503046</v>
      </c>
      <c r="R24" s="1374">
        <v>1293</v>
      </c>
      <c r="S24" s="1371">
        <v>31.498172959805117</v>
      </c>
      <c r="T24" s="1374">
        <v>12</v>
      </c>
      <c r="U24" s="1371">
        <v>0.29232643118148599</v>
      </c>
      <c r="V24" s="1376">
        <v>4105</v>
      </c>
      <c r="W24" s="1371">
        <v>100</v>
      </c>
      <c r="X24" s="1367"/>
      <c r="Y24" s="1373">
        <v>1.293728332808068</v>
      </c>
    </row>
    <row r="25" spans="2:25" s="633" customFormat="1" ht="18" customHeight="1" x14ac:dyDescent="0.25">
      <c r="B25" s="682" t="s">
        <v>45</v>
      </c>
      <c r="D25" s="1369">
        <v>16842</v>
      </c>
      <c r="E25" s="1363"/>
      <c r="F25" s="1374">
        <v>257</v>
      </c>
      <c r="G25" s="1375">
        <v>1.0497937175768963</v>
      </c>
      <c r="H25" s="1374">
        <v>5249</v>
      </c>
      <c r="I25" s="1371">
        <v>21.441117601405171</v>
      </c>
      <c r="J25" s="1374">
        <v>1432</v>
      </c>
      <c r="K25" s="1371">
        <v>5.8494342551366367</v>
      </c>
      <c r="L25" s="1374">
        <v>1961</v>
      </c>
      <c r="M25" s="1371">
        <v>8.0102936971528944</v>
      </c>
      <c r="N25" s="1374">
        <v>5738</v>
      </c>
      <c r="O25" s="1371">
        <v>23.438585025121522</v>
      </c>
      <c r="P25" s="1374">
        <v>689</v>
      </c>
      <c r="Q25" s="1371">
        <v>2.8144275152158817</v>
      </c>
      <c r="R25" s="1374">
        <v>7136</v>
      </c>
      <c r="S25" s="1371">
        <v>29.149136064703239</v>
      </c>
      <c r="T25" s="1374">
        <v>2019</v>
      </c>
      <c r="U25" s="1371">
        <v>8.247212123687758</v>
      </c>
      <c r="V25" s="1376">
        <v>24481</v>
      </c>
      <c r="W25" s="1371">
        <v>100</v>
      </c>
      <c r="X25" s="1367"/>
      <c r="Y25" s="1373">
        <v>1.4535684598028737</v>
      </c>
    </row>
    <row r="26" spans="2:25" s="633" customFormat="1" ht="18" customHeight="1" x14ac:dyDescent="0.25">
      <c r="B26" s="682" t="s">
        <v>46</v>
      </c>
      <c r="D26" s="1369">
        <v>2147</v>
      </c>
      <c r="E26" s="1363"/>
      <c r="F26" s="1374">
        <v>375</v>
      </c>
      <c r="G26" s="1375">
        <v>11.016451233842538</v>
      </c>
      <c r="H26" s="1374">
        <v>442</v>
      </c>
      <c r="I26" s="1371">
        <v>12.984723854289072</v>
      </c>
      <c r="J26" s="1374">
        <v>619</v>
      </c>
      <c r="K26" s="1371">
        <v>18.184488836662748</v>
      </c>
      <c r="L26" s="1374">
        <v>388</v>
      </c>
      <c r="M26" s="1371">
        <v>11.398354876615747</v>
      </c>
      <c r="N26" s="1374">
        <v>704</v>
      </c>
      <c r="O26" s="1371">
        <v>20.681551116333726</v>
      </c>
      <c r="P26" s="1374">
        <v>398</v>
      </c>
      <c r="Q26" s="1371">
        <v>11.692126909518214</v>
      </c>
      <c r="R26" s="1374">
        <v>478</v>
      </c>
      <c r="S26" s="1371">
        <v>14.042303172737956</v>
      </c>
      <c r="T26" s="1374">
        <v>0</v>
      </c>
      <c r="U26" s="1371">
        <v>0</v>
      </c>
      <c r="V26" s="1376">
        <v>3404</v>
      </c>
      <c r="W26" s="1371">
        <v>100</v>
      </c>
      <c r="X26" s="1367"/>
      <c r="Y26" s="1373">
        <v>1.5854680950163018</v>
      </c>
    </row>
    <row r="27" spans="2:25" s="633" customFormat="1" ht="18" customHeight="1" x14ac:dyDescent="0.25">
      <c r="B27" s="682" t="s">
        <v>1</v>
      </c>
      <c r="D27" s="1369">
        <v>1185</v>
      </c>
      <c r="E27" s="1363"/>
      <c r="F27" s="1374">
        <v>187</v>
      </c>
      <c r="G27" s="1375">
        <v>12.134977287475666</v>
      </c>
      <c r="H27" s="1374">
        <v>216</v>
      </c>
      <c r="I27" s="1371">
        <v>14.016872160934458</v>
      </c>
      <c r="J27" s="1374">
        <v>382</v>
      </c>
      <c r="K27" s="1371">
        <v>24.789097988319273</v>
      </c>
      <c r="L27" s="1374">
        <v>20</v>
      </c>
      <c r="M27" s="1371">
        <v>1.2978585334198571</v>
      </c>
      <c r="N27" s="1374">
        <v>80</v>
      </c>
      <c r="O27" s="1371">
        <v>5.1914341336794285</v>
      </c>
      <c r="P27" s="1374">
        <v>1</v>
      </c>
      <c r="Q27" s="1371">
        <v>6.4892926670992862E-2</v>
      </c>
      <c r="R27" s="1374">
        <v>655</v>
      </c>
      <c r="S27" s="1371">
        <v>42.504866969500327</v>
      </c>
      <c r="T27" s="1374">
        <v>0</v>
      </c>
      <c r="U27" s="1371">
        <v>0</v>
      </c>
      <c r="V27" s="1372">
        <v>1541</v>
      </c>
      <c r="W27" s="1371">
        <v>100</v>
      </c>
      <c r="X27" s="1367"/>
      <c r="Y27" s="1373">
        <v>1.30042194092827</v>
      </c>
    </row>
    <row r="28" spans="2:25" s="633" customFormat="1" ht="8.25" customHeight="1" x14ac:dyDescent="0.25">
      <c r="B28" s="688"/>
      <c r="D28" s="1377"/>
      <c r="E28" s="1363"/>
      <c r="F28" s="1378"/>
      <c r="G28" s="1379"/>
      <c r="H28" s="1378"/>
      <c r="I28" s="1380"/>
      <c r="J28" s="1378"/>
      <c r="K28" s="1380"/>
      <c r="L28" s="1378"/>
      <c r="M28" s="1380"/>
      <c r="N28" s="1378"/>
      <c r="O28" s="1379"/>
      <c r="P28" s="1378"/>
      <c r="Q28" s="1379"/>
      <c r="R28" s="1378"/>
      <c r="S28" s="1379"/>
      <c r="T28" s="1378"/>
      <c r="U28" s="1379"/>
      <c r="V28" s="1381"/>
      <c r="W28" s="1380"/>
      <c r="X28" s="1367"/>
      <c r="Y28" s="1382"/>
    </row>
    <row r="29" spans="2:25" s="633" customFormat="1" ht="3" customHeight="1" x14ac:dyDescent="0.25">
      <c r="B29" s="630"/>
      <c r="C29" s="631"/>
      <c r="D29" s="1383"/>
      <c r="E29" s="1384"/>
      <c r="F29" s="1385"/>
      <c r="G29" s="1385"/>
      <c r="H29" s="1385"/>
      <c r="I29" s="1385"/>
      <c r="J29" s="1385"/>
      <c r="K29" s="1385"/>
      <c r="L29" s="1385"/>
      <c r="M29" s="1385"/>
      <c r="N29" s="1385"/>
      <c r="O29" s="1385"/>
      <c r="P29" s="1385"/>
      <c r="Q29" s="1385"/>
      <c r="R29" s="1385"/>
      <c r="S29" s="1385"/>
      <c r="T29" s="1385"/>
      <c r="U29" s="1385"/>
      <c r="V29" s="1386"/>
      <c r="W29" s="1385"/>
      <c r="X29" s="1385"/>
      <c r="Y29" s="1385"/>
    </row>
    <row r="30" spans="2:25" s="1225" customFormat="1" ht="20.25" customHeight="1" x14ac:dyDescent="0.25">
      <c r="B30" s="1249" t="s">
        <v>0</v>
      </c>
      <c r="D30" s="1387">
        <f>SUM(D10:D27)</f>
        <v>428774</v>
      </c>
      <c r="E30" s="1388"/>
      <c r="F30" s="1389">
        <f>SUM(F10:F27)</f>
        <v>25105</v>
      </c>
      <c r="G30" s="1390">
        <f>F30*100/$V30</f>
        <v>4.2680770616996826</v>
      </c>
      <c r="H30" s="1389">
        <f>SUM(H10:H27)</f>
        <v>111907</v>
      </c>
      <c r="I30" s="1390">
        <f>H30*100/$V30</f>
        <v>19.025202140753887</v>
      </c>
      <c r="J30" s="1389">
        <f>SUM(J10:J27)</f>
        <v>78364</v>
      </c>
      <c r="K30" s="1390">
        <f>J30*100/$V30</f>
        <v>13.322588761722123</v>
      </c>
      <c r="L30" s="1389">
        <f>SUM(L10:L27)</f>
        <v>33805</v>
      </c>
      <c r="M30" s="1390">
        <f>L30*100/$V30</f>
        <v>5.74715574868583</v>
      </c>
      <c r="N30" s="1389">
        <f>SUM(N10:N27)</f>
        <v>87947</v>
      </c>
      <c r="O30" s="1390">
        <f>N30*100/$V30</f>
        <v>14.95178543498514</v>
      </c>
      <c r="P30" s="1389">
        <f>SUM(P10:P27)</f>
        <v>75205</v>
      </c>
      <c r="Q30" s="1390">
        <f>P30*100/$V30</f>
        <v>12.785530190206119</v>
      </c>
      <c r="R30" s="1389">
        <f>SUM(R10:R27)</f>
        <v>172492</v>
      </c>
      <c r="S30" s="1390">
        <f>R30*100/$V30</f>
        <v>29.325200100645354</v>
      </c>
      <c r="T30" s="1389">
        <f>SUM(T10:T28)</f>
        <v>3379</v>
      </c>
      <c r="U30" s="1390">
        <f>T30*100/$V30</f>
        <v>0.57446056130186129</v>
      </c>
      <c r="V30" s="1389">
        <f>SUM(V10:V27)</f>
        <v>588204</v>
      </c>
      <c r="W30" s="1390">
        <f>G30+I30+K30+M30+O30+Q30+S30+U30</f>
        <v>100</v>
      </c>
      <c r="X30" s="1391"/>
      <c r="Y30" s="1392">
        <f>(V30/D30)</f>
        <v>1.3718275828291828</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96</vt:i4>
      </vt:variant>
      <vt:variant>
        <vt:lpstr>Rangos con nombre</vt:lpstr>
      </vt:variant>
      <vt:variant>
        <vt:i4>83</vt:i4>
      </vt:variant>
    </vt:vector>
  </HeadingPairs>
  <TitlesOfParts>
    <vt:vector size="179"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12BenefEfect_pre</vt:lpstr>
      <vt:lpstr>12BenefEfect_pre_GI</vt:lpstr>
      <vt:lpstr>12BenefEfect_pre_GII</vt:lpstr>
      <vt:lpstr>12BenefEfect_pre_GIII</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'12BenefEfect_pre'!Área_de_impresión</vt:lpstr>
      <vt:lpstr>'12BenefEfect_pre_GI'!Área_de_impresión</vt:lpstr>
      <vt:lpstr>'12BenefEfect_pre_GII'!Área_de_impresión</vt:lpstr>
      <vt:lpstr>'12BenefEfect_pre_GIII'!Área_de_impresión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Miguel Ayora López</dc:creator>
  <cp:lastModifiedBy>María Llanos Hinojosa Cervera</cp:lastModifiedBy>
  <cp:lastPrinted>2026-03-02T11:32:36Z</cp:lastPrinted>
  <dcterms:created xsi:type="dcterms:W3CDTF">2023-11-02T11:23:22Z</dcterms:created>
  <dcterms:modified xsi:type="dcterms:W3CDTF">2026-03-05T09:40:12Z</dcterms:modified>
</cp:coreProperties>
</file>