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4.xml" ContentType="application/vnd.ms-office.chartstyle+xml"/>
  <Override PartName="/xl/charts/colors4.xml" ContentType="application/vnd.ms-office.chartcolorstyle+xml"/>
  <Override PartName="/xl/charts/chart40.xml" ContentType="application/vnd.openxmlformats-officedocument.drawingml.chart+xml"/>
  <Override PartName="/xl/charts/style5.xml" ContentType="application/vnd.ms-office.chartstyle+xml"/>
  <Override PartName="/xl/charts/colors5.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charts/chart50.xml" ContentType="application/vnd.openxmlformats-officedocument.drawingml.chart+xml"/>
  <Override PartName="/xl/drawings/drawing91.xml" ContentType="application/vnd.openxmlformats-officedocument.drawingml.chartshapes+xml"/>
  <Override PartName="/xl/drawings/drawing92.xml" ContentType="application/vnd.openxmlformats-officedocument.drawing+xml"/>
  <Override PartName="/xl/charts/chart51.xml" ContentType="application/vnd.openxmlformats-officedocument.drawingml.chart+xml"/>
  <Override PartName="/xl/drawings/drawing93.xml" ContentType="application/vnd.openxmlformats-officedocument.drawingml.chartshapes+xml"/>
  <Override PartName="/xl/drawings/drawing94.xml" ContentType="application/vnd.openxmlformats-officedocument.drawing+xml"/>
  <Override PartName="/xl/charts/chart52.xml" ContentType="application/vnd.openxmlformats-officedocument.drawingml.chart+xml"/>
  <Override PartName="/xl/drawings/drawing95.xml" ContentType="application/vnd.openxmlformats-officedocument.drawingml.chartshapes+xml"/>
  <Override PartName="/xl/drawings/drawing96.xml" ContentType="application/vnd.openxmlformats-officedocument.drawing+xml"/>
  <Override PartName="/xl/charts/chart53.xml" ContentType="application/vnd.openxmlformats-officedocument.drawingml.chart+xml"/>
  <Override PartName="/xl/drawings/drawing97.xml" ContentType="application/vnd.openxmlformats-officedocument.drawingml.chartshapes+xml"/>
  <Override PartName="/xl/drawings/drawing9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hidePivotFieldList="1"/>
  <mc:AlternateContent xmlns:mc="http://schemas.openxmlformats.org/markup-compatibility/2006">
    <mc:Choice Requires="x15">
      <x15ac:absPath xmlns:x15ac="http://schemas.microsoft.com/office/spreadsheetml/2010/11/ac" url="Z:\AREA DE ESTADÍSTICA\ESTADÍSTICA\Estadistica\2023\Informes especiales a 31 de enero de 2023\"/>
    </mc:Choice>
  </mc:AlternateContent>
  <xr:revisionPtr revIDLastSave="0" documentId="13_ncr:1_{3E929110-FC6A-481A-BDA4-05FD2CEBD257}" xr6:coauthVersionLast="47" xr6:coauthVersionMax="47" xr10:uidLastSave="{00000000-0000-0000-0000-000000000000}"/>
  <bookViews>
    <workbookView xWindow="-110" yWindow="-110" windowWidth="19420" windowHeight="10420" tabRatio="891" firstSheet="8" activeTab="12" xr2:uid="{00000000-000D-0000-FFFF-FFFF00000000}"/>
  </bookViews>
  <sheets>
    <sheet name="porsaad" sheetId="1"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91TiempoEspera_evo" sheetId="168" r:id="rId85"/>
    <sheet name="10pendResol" sheetId="106" r:id="rId86"/>
    <sheet name="10pendPrest" sheetId="84" r:id="rId87"/>
    <sheet name="10pend" sheetId="107" r:id="rId88"/>
    <sheet name="11ListaEspera" sheetId="70" r:id="rId89"/>
    <sheet name="11ListaEsperaGIII" sheetId="61" r:id="rId90"/>
    <sheet name="11ListaEsperaGII" sheetId="62" r:id="rId91"/>
    <sheet name="11ListaEsperaGI" sheetId="63" r:id="rId92"/>
    <sheet name="12BenefEfect" sheetId="155" r:id="rId93"/>
  </sheet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4" hidden="1">'91TiempoEspera_evo'!$D$12:$E$30</definedName>
    <definedName name="_xlnm._FilterDatabase" localSheetId="83" hidden="1">'9TiempoEspera'!$L$12:$M$30</definedName>
    <definedName name="_xlnm.Print_Area" localSheetId="87">'10pend'!$A$1:$K$34</definedName>
    <definedName name="_xlnm.Print_Area" localSheetId="86">'10pendPrest'!$A$1:$I$34</definedName>
    <definedName name="_xlnm.Print_Area" localSheetId="85">'10pendResol'!$A$1:$I$36</definedName>
    <definedName name="_xlnm.Print_Area" localSheetId="88">'11ListaEspera'!$A$1:$N$43</definedName>
    <definedName name="_xlnm.Print_Area" localSheetId="91">'11ListaEsperaGI'!$A$1:$N$42</definedName>
    <definedName name="_xlnm.Print_Area" localSheetId="90">'11ListaEsperaGII'!$A$1:$N$42</definedName>
    <definedName name="_xlnm.Print_Area" localSheetId="89">'11ListaEsperaGIII'!$A$1:$N$42</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'51aPAPDgrado'!$A$1:$S$31</definedName>
    <definedName name="_xlnm.Print_Area" localSheetId="56">'51bTeleasgrado'!$A$1:$S$31</definedName>
    <definedName name="_xlnm.Print_Area" localSheetId="57">'51cSADgrado'!$A$1:$S$30</definedName>
    <definedName name="_xlnm.Print_Area" localSheetId="58">'51dCDgrado'!$A$1:$S$30</definedName>
    <definedName name="_xlnm.Print_Area" localSheetId="59">'51eSARgrado'!$A$1:$S$30</definedName>
    <definedName name="_xlnm.Print_Area" localSheetId="60">'51fPEVincgrado'!$A$1:$S$30</definedName>
    <definedName name="_xlnm.Print_Area" localSheetId="61">'51gPECgrado'!$A$1:$S$30</definedName>
    <definedName name="_xlnm.Print_Area" localSheetId="62">'51hPEAsistPgrado'!$A$1:$S$30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4">'91TiempoEspera_evo'!$A$1:$J$35</definedName>
    <definedName name="_xlnm.Print_Area" localSheetId="83">'9TiempoEspera'!$A$1:$Q$37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90" l="1"/>
  <c r="R9" i="164" l="1"/>
  <c r="R10" i="164"/>
  <c r="R11" i="164"/>
  <c r="R12" i="164"/>
  <c r="R13" i="164"/>
  <c r="R14" i="164"/>
  <c r="R15" i="164"/>
  <c r="R16" i="164"/>
  <c r="R17" i="164"/>
  <c r="R18" i="164"/>
  <c r="R19" i="164"/>
  <c r="R20" i="164"/>
  <c r="R21" i="164"/>
  <c r="R22" i="164"/>
  <c r="R23" i="164"/>
  <c r="R24" i="164"/>
  <c r="R25" i="164"/>
  <c r="R26" i="164"/>
  <c r="R8" i="164"/>
  <c r="Q9" i="163"/>
  <c r="Q10" i="163"/>
  <c r="Q11" i="163"/>
  <c r="Q12" i="163"/>
  <c r="Q13" i="163"/>
  <c r="Q14" i="163"/>
  <c r="Q15" i="163"/>
  <c r="Q16" i="163"/>
  <c r="Q17" i="163"/>
  <c r="Q18" i="163"/>
  <c r="Q19" i="163"/>
  <c r="Q20" i="163"/>
  <c r="Q21" i="163"/>
  <c r="Q22" i="163"/>
  <c r="Q23" i="163"/>
  <c r="Q24" i="163"/>
  <c r="Q25" i="163"/>
  <c r="Q26" i="163"/>
  <c r="Q8" i="163"/>
  <c r="Q9" i="162"/>
  <c r="Q10" i="162"/>
  <c r="Q11" i="162"/>
  <c r="Q12" i="162"/>
  <c r="Q13" i="162"/>
  <c r="Q14" i="162"/>
  <c r="Q15" i="162"/>
  <c r="Q16" i="162"/>
  <c r="Q17" i="162"/>
  <c r="Q18" i="162"/>
  <c r="Q19" i="162"/>
  <c r="Q20" i="162"/>
  <c r="Q21" i="162"/>
  <c r="Q22" i="162"/>
  <c r="Q23" i="162"/>
  <c r="Q24" i="162"/>
  <c r="Q25" i="162"/>
  <c r="Q26" i="162"/>
  <c r="Q8" i="162"/>
  <c r="Q9" i="161"/>
  <c r="Q10" i="161"/>
  <c r="Q11" i="161"/>
  <c r="Q12" i="161"/>
  <c r="Q13" i="161"/>
  <c r="Q14" i="161"/>
  <c r="Q15" i="161"/>
  <c r="Q16" i="161"/>
  <c r="Q17" i="161"/>
  <c r="Q18" i="161"/>
  <c r="Q19" i="161"/>
  <c r="Q20" i="161"/>
  <c r="Q21" i="161"/>
  <c r="Q22" i="161"/>
  <c r="Q23" i="161"/>
  <c r="Q24" i="161"/>
  <c r="Q25" i="161"/>
  <c r="Q26" i="161"/>
  <c r="Q8" i="161"/>
  <c r="Q26" i="160"/>
  <c r="Q9" i="160"/>
  <c r="Q10" i="160"/>
  <c r="Q11" i="160"/>
  <c r="Q12" i="160"/>
  <c r="Q13" i="160"/>
  <c r="Q14" i="160"/>
  <c r="Q15" i="160"/>
  <c r="Q16" i="160"/>
  <c r="Q17" i="160"/>
  <c r="Q18" i="160"/>
  <c r="Q19" i="160"/>
  <c r="Q20" i="160"/>
  <c r="Q21" i="160"/>
  <c r="Q22" i="160"/>
  <c r="Q23" i="160"/>
  <c r="Q24" i="160"/>
  <c r="Q25" i="160"/>
  <c r="Q8" i="160"/>
  <c r="Q26" i="159"/>
  <c r="Q9" i="159"/>
  <c r="Q10" i="159"/>
  <c r="Q11" i="159"/>
  <c r="Q12" i="159"/>
  <c r="Q13" i="159"/>
  <c r="Q14" i="159"/>
  <c r="Q15" i="159"/>
  <c r="Q16" i="159"/>
  <c r="Q17" i="159"/>
  <c r="Q18" i="159"/>
  <c r="Q19" i="159"/>
  <c r="Q20" i="159"/>
  <c r="Q21" i="159"/>
  <c r="Q22" i="159"/>
  <c r="Q23" i="159"/>
  <c r="Q24" i="159"/>
  <c r="Q25" i="159"/>
  <c r="Q8" i="159"/>
  <c r="Q28" i="158"/>
  <c r="Q29" i="158"/>
  <c r="Q30" i="158"/>
  <c r="Q31" i="158"/>
  <c r="Q32" i="158"/>
  <c r="Q33" i="158"/>
  <c r="Q34" i="158"/>
  <c r="Q35" i="158"/>
  <c r="Q36" i="158"/>
  <c r="Q37" i="158"/>
  <c r="Q38" i="158"/>
  <c r="Q39" i="158"/>
  <c r="Q40" i="158"/>
  <c r="Q41" i="158"/>
  <c r="Q42" i="158"/>
  <c r="Q27" i="158"/>
  <c r="Q9" i="158"/>
  <c r="Q10" i="158"/>
  <c r="Q11" i="158"/>
  <c r="Q12" i="158"/>
  <c r="Q13" i="158"/>
  <c r="Q14" i="158"/>
  <c r="Q15" i="158"/>
  <c r="Q16" i="158"/>
  <c r="Q17" i="158"/>
  <c r="Q18" i="158"/>
  <c r="Q19" i="158"/>
  <c r="Q20" i="158"/>
  <c r="Q21" i="158"/>
  <c r="Q22" i="158"/>
  <c r="Q8" i="158"/>
  <c r="J35" i="54"/>
  <c r="F35" i="54"/>
  <c r="P34" i="54"/>
  <c r="F34" i="54"/>
  <c r="O35" i="54"/>
  <c r="J34" i="54"/>
  <c r="P35" i="54"/>
  <c r="O34" i="54"/>
  <c r="K34" i="54"/>
  <c r="K35" i="54"/>
  <c r="F33" i="90" l="1"/>
  <c r="I33" i="90"/>
  <c r="D31" i="106" l="1"/>
  <c r="I13" i="155" l="1"/>
  <c r="I14" i="155"/>
  <c r="I15" i="155"/>
  <c r="I16" i="155"/>
  <c r="I17" i="155"/>
  <c r="I18" i="155"/>
  <c r="I19" i="155"/>
  <c r="I20" i="155"/>
  <c r="I21" i="155"/>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O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C33" i="168" l="1"/>
  <c r="C31" i="168"/>
  <c r="C30" i="168"/>
  <c r="C29" i="168"/>
  <c r="C28" i="168"/>
  <c r="C27" i="168"/>
  <c r="C26" i="168"/>
  <c r="C25" i="168"/>
  <c r="C24" i="168"/>
  <c r="C23" i="168"/>
  <c r="C22" i="168"/>
  <c r="C21" i="168"/>
  <c r="C20" i="168"/>
  <c r="C19" i="168"/>
  <c r="C18" i="168"/>
  <c r="C17" i="168"/>
  <c r="C16" i="168"/>
  <c r="C15" i="168"/>
  <c r="C14" i="168"/>
  <c r="C13" i="168"/>
  <c r="X19" i="167" l="1"/>
  <c r="X28" i="167"/>
  <c r="X18" i="167"/>
  <c r="X25" i="167"/>
  <c r="X12" i="167"/>
  <c r="X27" i="167"/>
  <c r="X21" i="167"/>
  <c r="X15" i="167"/>
  <c r="X13" i="167"/>
  <c r="X16" i="167"/>
  <c r="X14" i="167"/>
  <c r="X24" i="167"/>
  <c r="X20" i="167"/>
  <c r="X26" i="167"/>
  <c r="X29" i="167"/>
  <c r="X22" i="167"/>
  <c r="X17" i="167"/>
  <c r="X23" i="167"/>
  <c r="H26" i="158"/>
  <c r="H7" i="164"/>
  <c r="S6" i="164" s="1"/>
  <c r="H7" i="163"/>
  <c r="H7" i="159"/>
  <c r="R6" i="159" s="1"/>
  <c r="R6" i="161" s="1"/>
  <c r="H7" i="162"/>
  <c r="H7" i="161"/>
  <c r="H7" i="160"/>
  <c r="R6" i="158"/>
  <c r="R25" i="158" s="1"/>
  <c r="R6" i="162" l="1"/>
  <c r="R6" i="163"/>
  <c r="R6" i="160"/>
  <c r="W31" i="167"/>
  <c r="X31" i="167" s="1"/>
  <c r="D29" i="155" l="1"/>
  <c r="F29" i="155" s="1"/>
  <c r="G45" i="111"/>
  <c r="K37" i="10"/>
  <c r="G46" i="112"/>
  <c r="K38" i="10"/>
  <c r="G45" i="112"/>
  <c r="Q38" i="10"/>
  <c r="Z37" i="134"/>
  <c r="N38" i="134"/>
  <c r="L37" i="134"/>
  <c r="N36" i="48"/>
  <c r="W37" i="10"/>
  <c r="U38" i="134"/>
  <c r="N37" i="134"/>
  <c r="D35" i="47"/>
  <c r="X37" i="134"/>
  <c r="AB37" i="134"/>
  <c r="D36" i="48"/>
  <c r="G46" i="111"/>
  <c r="D35" i="48"/>
  <c r="AB38" i="134"/>
  <c r="U37" i="134"/>
  <c r="S37" i="134"/>
  <c r="W38" i="10"/>
  <c r="N35" i="48"/>
  <c r="N38" i="10"/>
  <c r="N36" i="47"/>
  <c r="Q37" i="10"/>
  <c r="N35" i="49"/>
  <c r="N37" i="10"/>
  <c r="Z38" i="134"/>
  <c r="S38" i="134"/>
  <c r="Q37" i="134"/>
  <c r="N36" i="49"/>
  <c r="X38" i="134"/>
  <c r="N35" i="47"/>
  <c r="D36" i="49"/>
  <c r="Q38" i="134"/>
  <c r="L38" i="134"/>
  <c r="D36" i="47"/>
  <c r="D35" i="49"/>
  <c r="G46" i="110"/>
  <c r="G45" i="110"/>
  <c r="M38" i="134" l="1"/>
  <c r="R38" i="134"/>
  <c r="Y38" i="134"/>
  <c r="R37" i="134"/>
  <c r="T38" i="134"/>
  <c r="AA38" i="134"/>
  <c r="O37" i="10"/>
  <c r="R37" i="10"/>
  <c r="O38" i="10"/>
  <c r="X38" i="10"/>
  <c r="T37" i="134"/>
  <c r="V37" i="134"/>
  <c r="AC38" i="134"/>
  <c r="AC37" i="134"/>
  <c r="Y37" i="134"/>
  <c r="O37" i="134"/>
  <c r="V38" i="134"/>
  <c r="X37" i="10"/>
  <c r="M37" i="134"/>
  <c r="O38" i="134"/>
  <c r="AA37" i="134"/>
  <c r="R38" i="10"/>
  <c r="T38" i="10"/>
  <c r="U38" i="10" s="1"/>
  <c r="L38" i="10"/>
  <c r="T37" i="10"/>
  <c r="U37" i="10" s="1"/>
  <c r="L37" i="10"/>
  <c r="B34" i="36"/>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5" i="166" l="1"/>
  <c r="B5" i="165"/>
  <c r="B5" i="167"/>
  <c r="B5" i="105"/>
  <c r="B5" i="155"/>
  <c r="B5" i="103"/>
  <c r="B6" i="152"/>
  <c r="B5" i="145"/>
  <c r="B5" i="139"/>
  <c r="B5" i="148"/>
  <c r="B5" i="144"/>
  <c r="B5" i="147"/>
  <c r="B5" i="143"/>
  <c r="B4" i="141"/>
  <c r="B5" i="146"/>
  <c r="B5" i="142"/>
  <c r="B5" i="140"/>
  <c r="B5" i="138"/>
  <c r="B5" i="137"/>
  <c r="B5" i="136"/>
  <c r="B5" i="134"/>
  <c r="B7" i="80"/>
  <c r="B5" i="77"/>
  <c r="B5" i="58"/>
  <c r="B7" i="83"/>
  <c r="B7" i="76"/>
  <c r="B7" i="67"/>
  <c r="B5" i="88"/>
  <c r="B7" i="82"/>
  <c r="B7" i="75"/>
  <c r="B7" i="66"/>
  <c r="B7" i="81"/>
  <c r="B7" i="74"/>
  <c r="B7" i="59"/>
  <c r="B5" i="54"/>
  <c r="B5" i="50"/>
  <c r="B7" i="84"/>
  <c r="B6" i="98"/>
  <c r="B5" i="57"/>
  <c r="B5" i="53"/>
  <c r="B5" i="45"/>
  <c r="B5" i="87"/>
  <c r="B5" i="56"/>
  <c r="B5" i="52"/>
  <c r="B7" i="107"/>
  <c r="B5" i="101"/>
  <c r="B8" i="86"/>
  <c r="B5" i="55"/>
  <c r="B5" i="51"/>
  <c r="B7" i="106"/>
  <c r="B5" i="36"/>
  <c r="B5" i="43"/>
  <c r="B5" i="104"/>
  <c r="B5" i="100"/>
  <c r="B5" i="10"/>
  <c r="B5" i="90"/>
  <c r="B5" i="168" s="1"/>
  <c r="B6" i="125"/>
  <c r="B5" i="102"/>
  <c r="B5" i="4"/>
  <c r="B8" i="168" l="1"/>
  <c r="B4" i="112"/>
  <c r="B4" i="111"/>
  <c r="B4" i="110"/>
  <c r="B4" i="109" l="1"/>
  <c r="D30" i="108" l="1"/>
  <c r="B4" i="108"/>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B4" i="97"/>
  <c r="B4" i="96"/>
  <c r="D27" i="95"/>
  <c r="B4" i="95"/>
  <c r="B4" i="94"/>
  <c r="P21" i="98" l="1"/>
  <c r="H21" i="98"/>
  <c r="T21" i="98"/>
  <c r="R21" i="98"/>
  <c r="L21" i="98"/>
  <c r="J21" i="98"/>
  <c r="N21" i="98"/>
  <c r="K28" i="92"/>
  <c r="I28" i="92"/>
  <c r="G28" i="92"/>
  <c r="E28" i="92"/>
  <c r="B6" i="92"/>
  <c r="L31" i="90" l="1"/>
  <c r="L13" i="90"/>
  <c r="L20" i="90" l="1"/>
  <c r="L28" i="90"/>
  <c r="L15" i="90"/>
  <c r="L19" i="90"/>
  <c r="L24" i="90"/>
  <c r="L33" i="90"/>
  <c r="L22" i="90"/>
  <c r="L26" i="90"/>
  <c r="L17" i="90"/>
  <c r="L21" i="90"/>
  <c r="L29" i="90" l="1"/>
  <c r="L18" i="90"/>
  <c r="L27" i="90"/>
  <c r="L16" i="90"/>
  <c r="L25" i="90"/>
  <c r="L30" i="90"/>
  <c r="L14" i="90"/>
  <c r="L23" i="90"/>
  <c r="N15" i="90" l="1"/>
  <c r="P15" i="90" s="1"/>
  <c r="N21" i="90"/>
  <c r="P21" i="90" s="1"/>
  <c r="N25" i="90"/>
  <c r="O25" i="90" s="1"/>
  <c r="N19" i="90"/>
  <c r="O19" i="90" s="1"/>
  <c r="N32" i="90"/>
  <c r="N13" i="90"/>
  <c r="N29" i="90"/>
  <c r="P29" i="90" s="1"/>
  <c r="N16" i="90"/>
  <c r="O16" i="90" s="1"/>
  <c r="N17" i="90"/>
  <c r="O17" i="90" s="1"/>
  <c r="N22" i="90"/>
  <c r="O22" i="90" s="1"/>
  <c r="N26" i="90"/>
  <c r="O26" i="90" s="1"/>
  <c r="N30" i="90"/>
  <c r="O30" i="90" s="1"/>
  <c r="N31" i="90"/>
  <c r="P31" i="90" s="1"/>
  <c r="N18" i="90"/>
  <c r="O18" i="90" s="1"/>
  <c r="N23" i="90"/>
  <c r="O23" i="90" s="1"/>
  <c r="N27" i="90"/>
  <c r="P27" i="90" s="1"/>
  <c r="N14" i="90"/>
  <c r="P14" i="90" s="1"/>
  <c r="N20" i="90"/>
  <c r="O20" i="90" s="1"/>
  <c r="N24" i="90"/>
  <c r="O24" i="90" s="1"/>
  <c r="N28" i="90"/>
  <c r="O28" i="90" s="1"/>
  <c r="O15" i="90" l="1"/>
  <c r="P19" i="90"/>
  <c r="O21" i="90"/>
  <c r="P25" i="90"/>
  <c r="P16" i="90"/>
  <c r="P23" i="90"/>
  <c r="O29" i="90"/>
  <c r="P20" i="90"/>
  <c r="P26" i="90"/>
  <c r="O27" i="90"/>
  <c r="P13" i="90"/>
  <c r="O13" i="90"/>
  <c r="O32" i="90"/>
  <c r="P32" i="90"/>
  <c r="P30" i="90"/>
  <c r="P28" i="90"/>
  <c r="P22" i="90"/>
  <c r="O14" i="90"/>
  <c r="P18" i="90"/>
  <c r="O31" i="90"/>
  <c r="P17" i="90"/>
  <c r="P24" i="90"/>
  <c r="F31" i="36" l="1"/>
  <c r="O26" i="79"/>
  <c r="N26" i="79"/>
  <c r="L26" i="79"/>
  <c r="K26" i="79"/>
  <c r="I26" i="79"/>
  <c r="H26" i="79"/>
  <c r="F26" i="79"/>
  <c r="E26" i="79"/>
  <c r="B6" i="79"/>
  <c r="W27" i="49"/>
  <c r="W26" i="49"/>
  <c r="W25" i="49"/>
  <c r="W24" i="49"/>
  <c r="W23" i="49"/>
  <c r="W22" i="49"/>
  <c r="W21" i="49"/>
  <c r="W20" i="49"/>
  <c r="W19" i="49"/>
  <c r="W18" i="49"/>
  <c r="W17" i="49"/>
  <c r="W16" i="49"/>
  <c r="W15" i="49"/>
  <c r="W14" i="49"/>
  <c r="W13" i="49"/>
  <c r="W12" i="49"/>
  <c r="W11" i="49"/>
  <c r="W10" i="49"/>
  <c r="B4" i="49"/>
  <c r="W27" i="48"/>
  <c r="W26" i="48"/>
  <c r="W25" i="48"/>
  <c r="W24" i="48"/>
  <c r="W23" i="48"/>
  <c r="W22" i="48"/>
  <c r="W21" i="48"/>
  <c r="W20" i="48"/>
  <c r="W19" i="48"/>
  <c r="W18" i="48"/>
  <c r="W17" i="48"/>
  <c r="W16" i="48"/>
  <c r="W15" i="48"/>
  <c r="W14" i="48"/>
  <c r="W13" i="48"/>
  <c r="W12" i="48"/>
  <c r="W11" i="48"/>
  <c r="W10" i="48"/>
  <c r="B4" i="48"/>
  <c r="W27" i="47"/>
  <c r="W26" i="47"/>
  <c r="W25" i="47"/>
  <c r="W24" i="47"/>
  <c r="W23" i="47"/>
  <c r="W22" i="47"/>
  <c r="W21" i="47"/>
  <c r="W20" i="47"/>
  <c r="W19" i="47"/>
  <c r="W18" i="47"/>
  <c r="W17" i="47"/>
  <c r="W16" i="47"/>
  <c r="W15" i="47"/>
  <c r="W14" i="47"/>
  <c r="W13" i="47"/>
  <c r="W12" i="47"/>
  <c r="W11" i="47"/>
  <c r="W10" i="47"/>
  <c r="B4" i="47"/>
  <c r="B4" i="34"/>
  <c r="O28" i="68"/>
  <c r="N28" i="68"/>
  <c r="L28" i="68"/>
  <c r="K28" i="68"/>
  <c r="I28" i="68"/>
  <c r="H28" i="68"/>
  <c r="F28" i="68"/>
  <c r="E28" i="68"/>
  <c r="B6" i="68"/>
  <c r="G31" i="43"/>
  <c r="M30" i="4"/>
  <c r="D30" i="4"/>
  <c r="E28" i="4" s="1"/>
  <c r="B5" i="3"/>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G23" i="139" l="1"/>
  <c r="J21" i="144"/>
  <c r="E21" i="144"/>
  <c r="D21" i="139"/>
  <c r="G26" i="139"/>
  <c r="V27" i="104"/>
  <c r="W27" i="104" s="1"/>
  <c r="J29" i="145"/>
  <c r="E29" i="145"/>
  <c r="G25" i="139"/>
  <c r="N26" i="136"/>
  <c r="G28" i="147"/>
  <c r="D27" i="134"/>
  <c r="S26" i="103"/>
  <c r="E14" i="148"/>
  <c r="J14" i="148"/>
  <c r="J16" i="145"/>
  <c r="E16" i="145"/>
  <c r="E27" i="134"/>
  <c r="F27" i="134" s="1"/>
  <c r="D18" i="137"/>
  <c r="G15" i="147"/>
  <c r="D13" i="136"/>
  <c r="E13" i="136" s="1"/>
  <c r="AC15" i="137"/>
  <c r="E27" i="143"/>
  <c r="J27" i="143"/>
  <c r="G28" i="139"/>
  <c r="Y22" i="103"/>
  <c r="Z22" i="103" s="1"/>
  <c r="S13" i="105"/>
  <c r="D14" i="140"/>
  <c r="G21" i="142"/>
  <c r="G26" i="143"/>
  <c r="G24" i="142"/>
  <c r="V17" i="103"/>
  <c r="W17" i="103" s="1"/>
  <c r="G24" i="139"/>
  <c r="AC23" i="147"/>
  <c r="N19" i="136"/>
  <c r="E20" i="139"/>
  <c r="V15" i="103"/>
  <c r="W15" i="103" s="1"/>
  <c r="J22" i="142"/>
  <c r="E22" i="142"/>
  <c r="G25" i="142"/>
  <c r="S31" i="144"/>
  <c r="G27" i="139"/>
  <c r="G23" i="137"/>
  <c r="J17" i="145"/>
  <c r="E17" i="145"/>
  <c r="D15" i="139"/>
  <c r="V12" i="104"/>
  <c r="W12" i="104" s="1"/>
  <c r="E13" i="134"/>
  <c r="G16" i="142"/>
  <c r="J15" i="145"/>
  <c r="E15" i="145"/>
  <c r="S12" i="105"/>
  <c r="D13" i="140"/>
  <c r="G12" i="134"/>
  <c r="N31" i="134"/>
  <c r="E21" i="134"/>
  <c r="E29" i="143"/>
  <c r="J29" i="143"/>
  <c r="AC29" i="143"/>
  <c r="AC26" i="137"/>
  <c r="G14" i="139"/>
  <c r="D12" i="136"/>
  <c r="E12" i="136" s="1"/>
  <c r="G31" i="136"/>
  <c r="E23" i="134"/>
  <c r="G13" i="144"/>
  <c r="E22" i="139"/>
  <c r="X31" i="137"/>
  <c r="D28" i="140"/>
  <c r="S27" i="105"/>
  <c r="AC14" i="139"/>
  <c r="E15" i="147"/>
  <c r="J15" i="147"/>
  <c r="N20" i="138"/>
  <c r="Y19" i="104"/>
  <c r="Z19" i="104" s="1"/>
  <c r="G23" i="147"/>
  <c r="G25" i="144"/>
  <c r="Y22" i="104"/>
  <c r="Z22" i="104" s="1"/>
  <c r="N23" i="138"/>
  <c r="J12" i="142"/>
  <c r="L31" i="142"/>
  <c r="E12" i="142"/>
  <c r="G13" i="137"/>
  <c r="N31" i="139"/>
  <c r="G12" i="139"/>
  <c r="AC22" i="137"/>
  <c r="U31" i="147"/>
  <c r="J14" i="143"/>
  <c r="E14" i="143"/>
  <c r="N18" i="138"/>
  <c r="Y17" i="104"/>
  <c r="Z17" i="104" s="1"/>
  <c r="V22" i="104"/>
  <c r="W22" i="104" s="1"/>
  <c r="U31" i="137"/>
  <c r="N25" i="136"/>
  <c r="G28" i="148"/>
  <c r="G21" i="139"/>
  <c r="H21" i="139" s="1"/>
  <c r="Y15" i="103"/>
  <c r="Z15" i="103" s="1"/>
  <c r="D19" i="138"/>
  <c r="E19" i="138" s="1"/>
  <c r="S18" i="104"/>
  <c r="E18" i="137"/>
  <c r="F18" i="137" s="1"/>
  <c r="E26" i="134"/>
  <c r="G23" i="142"/>
  <c r="S13" i="104"/>
  <c r="D14" i="138"/>
  <c r="E14" i="138" s="1"/>
  <c r="E29" i="139"/>
  <c r="E18" i="144"/>
  <c r="J18" i="144"/>
  <c r="N20" i="140"/>
  <c r="Y19" i="105"/>
  <c r="Z19" i="105" s="1"/>
  <c r="J16" i="148"/>
  <c r="E16" i="148"/>
  <c r="J29" i="147"/>
  <c r="E29" i="147"/>
  <c r="Y28" i="103"/>
  <c r="Z28" i="103" s="1"/>
  <c r="D16" i="139"/>
  <c r="J29" i="142"/>
  <c r="E29" i="142"/>
  <c r="D12" i="134"/>
  <c r="S11" i="103"/>
  <c r="J31" i="134"/>
  <c r="G16" i="145"/>
  <c r="S31" i="142"/>
  <c r="E29" i="137"/>
  <c r="J21" i="146"/>
  <c r="E21" i="146"/>
  <c r="G20" i="147"/>
  <c r="G21" i="147"/>
  <c r="S20" i="105"/>
  <c r="D21" i="140"/>
  <c r="D29" i="139"/>
  <c r="G15" i="144"/>
  <c r="E14" i="139"/>
  <c r="V12" i="105"/>
  <c r="W12" i="105" s="1"/>
  <c r="E21" i="139"/>
  <c r="F21" i="139" s="1"/>
  <c r="G18" i="139"/>
  <c r="G15" i="145"/>
  <c r="V20" i="105"/>
  <c r="W20" i="105" s="1"/>
  <c r="AC25" i="134"/>
  <c r="E29" i="146"/>
  <c r="J29" i="146"/>
  <c r="AC20" i="147"/>
  <c r="Y18" i="104"/>
  <c r="Z18" i="104" s="1"/>
  <c r="N19" i="138"/>
  <c r="S31" i="145"/>
  <c r="S25" i="103"/>
  <c r="D26" i="134"/>
  <c r="AC15" i="143"/>
  <c r="E13" i="147"/>
  <c r="J13" i="147"/>
  <c r="Y16" i="103"/>
  <c r="Z16" i="103" s="1"/>
  <c r="G28" i="146"/>
  <c r="D23" i="137"/>
  <c r="N29" i="140"/>
  <c r="Y28" i="105"/>
  <c r="Z28" i="105" s="1"/>
  <c r="AC18" i="134"/>
  <c r="V22" i="105"/>
  <c r="W22" i="105" s="1"/>
  <c r="S19" i="104"/>
  <c r="D20" i="138"/>
  <c r="E20" i="138" s="1"/>
  <c r="J23" i="144"/>
  <c r="E23" i="144"/>
  <c r="V24" i="105"/>
  <c r="W24" i="105" s="1"/>
  <c r="G16" i="144"/>
  <c r="N29" i="138"/>
  <c r="Y28" i="104"/>
  <c r="Z28" i="104" s="1"/>
  <c r="G28" i="134"/>
  <c r="S17" i="105"/>
  <c r="D18" i="140"/>
  <c r="J21" i="147"/>
  <c r="E21" i="147"/>
  <c r="V26" i="103"/>
  <c r="W26" i="103" s="1"/>
  <c r="D13" i="139"/>
  <c r="Z31" i="139"/>
  <c r="S21" i="104"/>
  <c r="D22" i="138"/>
  <c r="E22" i="138" s="1"/>
  <c r="E24" i="139"/>
  <c r="S16" i="103"/>
  <c r="D17" i="134"/>
  <c r="E19" i="146"/>
  <c r="J19" i="146"/>
  <c r="G22" i="147"/>
  <c r="S27" i="103"/>
  <c r="D28" i="134"/>
  <c r="G19" i="148"/>
  <c r="E28" i="137"/>
  <c r="V23" i="103"/>
  <c r="W23" i="103" s="1"/>
  <c r="Y17" i="105"/>
  <c r="Z17" i="105" s="1"/>
  <c r="N18" i="140"/>
  <c r="Y12" i="105"/>
  <c r="Z12" i="105" s="1"/>
  <c r="N13" i="140"/>
  <c r="D16" i="138"/>
  <c r="E16" i="138" s="1"/>
  <c r="S15" i="104"/>
  <c r="E18" i="148"/>
  <c r="J18" i="148"/>
  <c r="G12" i="147"/>
  <c r="N31" i="147"/>
  <c r="AC28" i="142"/>
  <c r="AC27" i="139"/>
  <c r="J15" i="146"/>
  <c r="E15" i="146"/>
  <c r="AC14" i="137"/>
  <c r="E25" i="137"/>
  <c r="S23" i="105"/>
  <c r="D24" i="140"/>
  <c r="G27" i="134"/>
  <c r="G14" i="145"/>
  <c r="V28" i="104"/>
  <c r="W28" i="104" s="1"/>
  <c r="S22" i="104"/>
  <c r="D23" i="138"/>
  <c r="E23" i="138" s="1"/>
  <c r="S31" i="143"/>
  <c r="G24" i="144"/>
  <c r="AC14" i="145"/>
  <c r="E27" i="137"/>
  <c r="J21" i="142"/>
  <c r="E21" i="142"/>
  <c r="E20" i="134"/>
  <c r="D19" i="137"/>
  <c r="E16" i="137"/>
  <c r="G17" i="145"/>
  <c r="E27" i="145"/>
  <c r="J27" i="145"/>
  <c r="G20" i="145"/>
  <c r="AC23" i="144"/>
  <c r="G12" i="148"/>
  <c r="N31" i="148"/>
  <c r="N25" i="140"/>
  <c r="Y24" i="105"/>
  <c r="Z24" i="105" s="1"/>
  <c r="N16" i="136"/>
  <c r="V18" i="104"/>
  <c r="W18" i="104" s="1"/>
  <c r="E18" i="143"/>
  <c r="J18" i="143"/>
  <c r="V26" i="105"/>
  <c r="W26" i="105" s="1"/>
  <c r="G25" i="134"/>
  <c r="Y21" i="105"/>
  <c r="Z21" i="105" s="1"/>
  <c r="N22" i="140"/>
  <c r="G14" i="137"/>
  <c r="G29" i="134"/>
  <c r="U31" i="139"/>
  <c r="J15" i="142"/>
  <c r="E15" i="142"/>
  <c r="E17" i="134"/>
  <c r="S27" i="104"/>
  <c r="D28" i="138"/>
  <c r="E28" i="138" s="1"/>
  <c r="G26" i="148"/>
  <c r="N14" i="136"/>
  <c r="D19" i="136"/>
  <c r="E19" i="136" s="1"/>
  <c r="AB31" i="143"/>
  <c r="J28" i="148"/>
  <c r="E28" i="148"/>
  <c r="AC16" i="139"/>
  <c r="G19" i="145"/>
  <c r="J14" i="147"/>
  <c r="E14" i="147"/>
  <c r="AC13" i="139"/>
  <c r="E14" i="137"/>
  <c r="N31" i="144"/>
  <c r="G12" i="144"/>
  <c r="AC17" i="134"/>
  <c r="G26" i="146"/>
  <c r="AC12" i="134"/>
  <c r="AB31" i="134"/>
  <c r="D28" i="137"/>
  <c r="AC16" i="137"/>
  <c r="Y21" i="104"/>
  <c r="Z21" i="104" s="1"/>
  <c r="N22" i="138"/>
  <c r="V28" i="103"/>
  <c r="W28" i="103" s="1"/>
  <c r="E19" i="145"/>
  <c r="J19" i="145"/>
  <c r="AC20" i="134"/>
  <c r="J26" i="143"/>
  <c r="E26" i="143"/>
  <c r="D26" i="136"/>
  <c r="E26" i="136" s="1"/>
  <c r="G15" i="148"/>
  <c r="S31" i="148"/>
  <c r="Y25" i="104"/>
  <c r="Z25" i="104" s="1"/>
  <c r="N26" i="138"/>
  <c r="J28" i="146"/>
  <c r="E28" i="146"/>
  <c r="E19" i="144"/>
  <c r="J19" i="144"/>
  <c r="E27" i="146"/>
  <c r="J27" i="146"/>
  <c r="AC22" i="139"/>
  <c r="E23" i="139"/>
  <c r="AC21" i="137"/>
  <c r="E28" i="139"/>
  <c r="J24" i="145"/>
  <c r="E24" i="145"/>
  <c r="S18" i="105"/>
  <c r="D19" i="140"/>
  <c r="Y14" i="103"/>
  <c r="Z14" i="103" s="1"/>
  <c r="D29" i="136"/>
  <c r="E29" i="136" s="1"/>
  <c r="J23" i="148"/>
  <c r="E23" i="148"/>
  <c r="N28" i="138"/>
  <c r="Y27" i="104"/>
  <c r="Z27" i="104" s="1"/>
  <c r="E16" i="134"/>
  <c r="V15" i="105"/>
  <c r="W15" i="105" s="1"/>
  <c r="E22" i="137"/>
  <c r="Z31" i="144"/>
  <c r="G22" i="148"/>
  <c r="G21" i="148"/>
  <c r="G25" i="147"/>
  <c r="G29" i="144"/>
  <c r="G22" i="146"/>
  <c r="E20" i="137"/>
  <c r="V21" i="105"/>
  <c r="W21" i="105" s="1"/>
  <c r="AC20" i="142"/>
  <c r="S12" i="104"/>
  <c r="D13" i="138"/>
  <c r="E13" i="138" s="1"/>
  <c r="D22" i="134"/>
  <c r="S21" i="103"/>
  <c r="D18" i="134"/>
  <c r="S17" i="103"/>
  <c r="D18" i="138"/>
  <c r="E18" i="138" s="1"/>
  <c r="S17" i="104"/>
  <c r="E18" i="134"/>
  <c r="D25" i="140"/>
  <c r="S24" i="105"/>
  <c r="J21" i="145"/>
  <c r="E21" i="145"/>
  <c r="AC14" i="148"/>
  <c r="D13" i="137"/>
  <c r="G21" i="144"/>
  <c r="AC14" i="142"/>
  <c r="G26" i="147"/>
  <c r="V25" i="103"/>
  <c r="W25" i="103" s="1"/>
  <c r="AC15" i="134"/>
  <c r="G18" i="137"/>
  <c r="H18" i="137" s="1"/>
  <c r="AC28" i="139"/>
  <c r="E17" i="148"/>
  <c r="J17" i="148"/>
  <c r="N27" i="140"/>
  <c r="Y26" i="105"/>
  <c r="Z26" i="105" s="1"/>
  <c r="G14" i="142"/>
  <c r="G13" i="147"/>
  <c r="D24" i="134"/>
  <c r="S23" i="103"/>
  <c r="G16" i="146"/>
  <c r="G13" i="142"/>
  <c r="G20" i="139"/>
  <c r="V20" i="104"/>
  <c r="W20" i="104" s="1"/>
  <c r="E20" i="143"/>
  <c r="J20" i="143"/>
  <c r="AC19" i="146"/>
  <c r="N23" i="136"/>
  <c r="AC23" i="134"/>
  <c r="AC24" i="142"/>
  <c r="E12" i="143"/>
  <c r="L31" i="143"/>
  <c r="J12" i="143"/>
  <c r="AC13" i="148"/>
  <c r="AB31" i="144"/>
  <c r="AC12" i="144"/>
  <c r="G19" i="147"/>
  <c r="N28" i="136"/>
  <c r="G28" i="137"/>
  <c r="H28" i="137" s="1"/>
  <c r="M31" i="138"/>
  <c r="N31" i="138" s="1"/>
  <c r="N12" i="138"/>
  <c r="Y11" i="104"/>
  <c r="Z11" i="104" s="1"/>
  <c r="AC16" i="134"/>
  <c r="G22" i="145"/>
  <c r="G28" i="145"/>
  <c r="G29" i="139"/>
  <c r="H29" i="139" s="1"/>
  <c r="E13" i="137"/>
  <c r="F13" i="137" s="1"/>
  <c r="E23" i="142"/>
  <c r="J23" i="142"/>
  <c r="E15" i="134"/>
  <c r="G22" i="144"/>
  <c r="AC26" i="148"/>
  <c r="G22" i="142"/>
  <c r="E25" i="139"/>
  <c r="E13" i="139"/>
  <c r="E26" i="144"/>
  <c r="J26" i="144"/>
  <c r="G27" i="137"/>
  <c r="G19" i="142"/>
  <c r="E15" i="144"/>
  <c r="J15" i="144"/>
  <c r="E26" i="139"/>
  <c r="D26" i="138"/>
  <c r="E26" i="138" s="1"/>
  <c r="S25" i="104"/>
  <c r="V12" i="103"/>
  <c r="W12" i="103" s="1"/>
  <c r="Y25" i="105"/>
  <c r="Z25" i="105" s="1"/>
  <c r="N26" i="140"/>
  <c r="G12" i="145"/>
  <c r="N31" i="145"/>
  <c r="N14" i="140"/>
  <c r="Y13" i="105"/>
  <c r="Z13" i="105" s="1"/>
  <c r="V16" i="104"/>
  <c r="W16" i="104" s="1"/>
  <c r="V13" i="104"/>
  <c r="W13" i="104" s="1"/>
  <c r="D17" i="136"/>
  <c r="E17" i="136" s="1"/>
  <c r="G26" i="137"/>
  <c r="V16" i="103"/>
  <c r="W16" i="103" s="1"/>
  <c r="G13" i="134"/>
  <c r="J23" i="143"/>
  <c r="E23" i="143"/>
  <c r="S31" i="146"/>
  <c r="AC17" i="142"/>
  <c r="Z31" i="145"/>
  <c r="J12" i="144"/>
  <c r="L31" i="144"/>
  <c r="E12" i="144"/>
  <c r="G18" i="146"/>
  <c r="E24" i="144"/>
  <c r="J24" i="144"/>
  <c r="Y24" i="104"/>
  <c r="Z24" i="104" s="1"/>
  <c r="N25" i="138"/>
  <c r="U31" i="146"/>
  <c r="G17" i="134"/>
  <c r="D15" i="136"/>
  <c r="E15" i="136" s="1"/>
  <c r="AB31" i="142"/>
  <c r="AC19" i="143"/>
  <c r="E24" i="148"/>
  <c r="J24" i="148"/>
  <c r="J20" i="142"/>
  <c r="E20" i="142"/>
  <c r="AC20" i="148"/>
  <c r="N17" i="136"/>
  <c r="E14" i="134"/>
  <c r="D14" i="137"/>
  <c r="D20" i="137"/>
  <c r="Y24" i="103"/>
  <c r="Z24" i="103" s="1"/>
  <c r="G21" i="143"/>
  <c r="G27" i="147"/>
  <c r="AC23" i="148"/>
  <c r="J13" i="146"/>
  <c r="E13" i="146"/>
  <c r="J14" i="142"/>
  <c r="E14" i="142"/>
  <c r="G15" i="142"/>
  <c r="J19" i="142"/>
  <c r="E19" i="142"/>
  <c r="AC17" i="148"/>
  <c r="Y23" i="103"/>
  <c r="Z23" i="103" s="1"/>
  <c r="D24" i="136"/>
  <c r="E24" i="136" s="1"/>
  <c r="E25" i="145"/>
  <c r="J25" i="145"/>
  <c r="AC18" i="137"/>
  <c r="D18" i="139"/>
  <c r="G13" i="143"/>
  <c r="AC27" i="145"/>
  <c r="E27" i="144"/>
  <c r="J27" i="144"/>
  <c r="S14" i="105"/>
  <c r="D15" i="140"/>
  <c r="D22" i="137"/>
  <c r="AC24" i="139"/>
  <c r="AC19" i="147"/>
  <c r="E17" i="143"/>
  <c r="J17" i="143"/>
  <c r="U31" i="134"/>
  <c r="AC17" i="139"/>
  <c r="E29" i="134"/>
  <c r="N14" i="138"/>
  <c r="Y13" i="104"/>
  <c r="Z13" i="104" s="1"/>
  <c r="E27" i="139"/>
  <c r="G16" i="134"/>
  <c r="J28" i="144"/>
  <c r="E28" i="144"/>
  <c r="V17" i="104"/>
  <c r="W17" i="104" s="1"/>
  <c r="AC22" i="142"/>
  <c r="AC29" i="142"/>
  <c r="V11" i="105"/>
  <c r="J31" i="140"/>
  <c r="K31" i="140" s="1"/>
  <c r="S22" i="105"/>
  <c r="D23" i="140"/>
  <c r="D27" i="139"/>
  <c r="D26" i="139"/>
  <c r="V18" i="105"/>
  <c r="W18" i="105" s="1"/>
  <c r="X31" i="139"/>
  <c r="G15" i="146"/>
  <c r="D12" i="139"/>
  <c r="J31" i="139"/>
  <c r="AC23" i="137"/>
  <c r="AB31" i="148"/>
  <c r="Q31" i="139"/>
  <c r="S31" i="139"/>
  <c r="AC21" i="143"/>
  <c r="D23" i="139"/>
  <c r="G14" i="146"/>
  <c r="E12" i="146"/>
  <c r="L31" i="146"/>
  <c r="J12" i="146"/>
  <c r="AC15" i="148"/>
  <c r="E16" i="144"/>
  <c r="J16" i="144"/>
  <c r="E29" i="148"/>
  <c r="J29" i="148"/>
  <c r="S31" i="137"/>
  <c r="S19" i="105"/>
  <c r="D20" i="140"/>
  <c r="AC24" i="145"/>
  <c r="G13" i="139"/>
  <c r="H13" i="139" s="1"/>
  <c r="J13" i="143"/>
  <c r="E13" i="143"/>
  <c r="D23" i="136"/>
  <c r="E23" i="136" s="1"/>
  <c r="E24" i="142"/>
  <c r="J24" i="142"/>
  <c r="D24" i="142" s="1"/>
  <c r="Y21" i="103"/>
  <c r="Z21" i="103" s="1"/>
  <c r="AC18" i="147"/>
  <c r="G18" i="145"/>
  <c r="Y26" i="103"/>
  <c r="Z26" i="103" s="1"/>
  <c r="AC25" i="137"/>
  <c r="V27" i="103"/>
  <c r="W27" i="103" s="1"/>
  <c r="Y27" i="103"/>
  <c r="Z27" i="103" s="1"/>
  <c r="G24" i="147"/>
  <c r="V19" i="103"/>
  <c r="W19" i="103" s="1"/>
  <c r="AC17" i="137"/>
  <c r="E24" i="137"/>
  <c r="D29" i="137"/>
  <c r="G24" i="143"/>
  <c r="G23" i="146"/>
  <c r="AC18" i="144"/>
  <c r="G20" i="134"/>
  <c r="N15" i="140"/>
  <c r="Y14" i="105"/>
  <c r="Z14" i="105" s="1"/>
  <c r="G13" i="145"/>
  <c r="G29" i="142"/>
  <c r="AC18" i="139"/>
  <c r="G15" i="139"/>
  <c r="H15" i="139" s="1"/>
  <c r="G22" i="143"/>
  <c r="S16" i="105"/>
  <c r="T16" i="105" s="1"/>
  <c r="D17" i="140"/>
  <c r="G13" i="148"/>
  <c r="G14" i="134"/>
  <c r="G25" i="143"/>
  <c r="J23" i="147"/>
  <c r="E23" i="147"/>
  <c r="G31" i="138"/>
  <c r="S11" i="104"/>
  <c r="D12" i="138"/>
  <c r="E12" i="138" s="1"/>
  <c r="E16" i="139"/>
  <c r="F16" i="139" s="1"/>
  <c r="G22" i="139"/>
  <c r="J31" i="136"/>
  <c r="K31" i="136" s="1"/>
  <c r="AC27" i="134"/>
  <c r="AC13" i="142"/>
  <c r="D28" i="136"/>
  <c r="E28" i="136" s="1"/>
  <c r="AC19" i="134"/>
  <c r="E18" i="145"/>
  <c r="J18" i="145"/>
  <c r="AC25" i="148"/>
  <c r="G17" i="148"/>
  <c r="G24" i="148"/>
  <c r="E28" i="147"/>
  <c r="J28" i="147"/>
  <c r="Z31" i="134"/>
  <c r="E12" i="139"/>
  <c r="F12" i="139" s="1"/>
  <c r="L31" i="139"/>
  <c r="G25" i="148"/>
  <c r="G18" i="142"/>
  <c r="V13" i="105"/>
  <c r="W13" i="105" s="1"/>
  <c r="G21" i="146"/>
  <c r="AC27" i="147"/>
  <c r="Z31" i="143"/>
  <c r="Q31" i="137"/>
  <c r="G18" i="134"/>
  <c r="H18" i="134" s="1"/>
  <c r="J28" i="142"/>
  <c r="E28" i="142"/>
  <c r="AB31" i="146"/>
  <c r="V20" i="103"/>
  <c r="W20" i="103" s="1"/>
  <c r="N13" i="136"/>
  <c r="E20" i="147"/>
  <c r="J20" i="147"/>
  <c r="AC28" i="137"/>
  <c r="AC29" i="134"/>
  <c r="Z31" i="142"/>
  <c r="J22" i="145"/>
  <c r="D22" i="145" s="1"/>
  <c r="K22" i="145" s="1"/>
  <c r="E22" i="145"/>
  <c r="J22" i="148"/>
  <c r="E22" i="148"/>
  <c r="G16" i="137"/>
  <c r="U31" i="145"/>
  <c r="J26" i="146"/>
  <c r="E26" i="146"/>
  <c r="AC26" i="139"/>
  <c r="G27" i="143"/>
  <c r="G18" i="143"/>
  <c r="Q31" i="134"/>
  <c r="V11" i="103"/>
  <c r="AC14" i="147"/>
  <c r="N24" i="140"/>
  <c r="Y23" i="105"/>
  <c r="Z23" i="105" s="1"/>
  <c r="D24" i="137"/>
  <c r="AC24" i="147"/>
  <c r="N28" i="140"/>
  <c r="Y27" i="105"/>
  <c r="Z27" i="105" s="1"/>
  <c r="AC16" i="144"/>
  <c r="E25" i="144"/>
  <c r="J25" i="144"/>
  <c r="V26" i="104"/>
  <c r="W26" i="104" s="1"/>
  <c r="G21" i="137"/>
  <c r="Z31" i="147"/>
  <c r="Y16" i="105"/>
  <c r="Z16" i="105" s="1"/>
  <c r="N17" i="140"/>
  <c r="S12" i="103"/>
  <c r="D13" i="134"/>
  <c r="AC24" i="137"/>
  <c r="G18" i="144"/>
  <c r="E13" i="148"/>
  <c r="J13" i="148"/>
  <c r="E23" i="137"/>
  <c r="F23" i="137" s="1"/>
  <c r="V14" i="104"/>
  <c r="W14" i="104" s="1"/>
  <c r="AC26" i="134"/>
  <c r="E28" i="145"/>
  <c r="J28" i="145"/>
  <c r="D28" i="145" s="1"/>
  <c r="K28" i="145" s="1"/>
  <c r="AC22" i="143"/>
  <c r="J20" i="148"/>
  <c r="E20" i="148"/>
  <c r="V27" i="105"/>
  <c r="W27" i="105" s="1"/>
  <c r="J19" i="147"/>
  <c r="E19" i="147"/>
  <c r="J16" i="146"/>
  <c r="E16" i="146"/>
  <c r="G13" i="146"/>
  <c r="G24" i="137"/>
  <c r="Y18" i="105"/>
  <c r="Z18" i="105" s="1"/>
  <c r="N19" i="140"/>
  <c r="J25" i="143"/>
  <c r="E25" i="143"/>
  <c r="E21" i="137"/>
  <c r="AC14" i="134"/>
  <c r="J19" i="143"/>
  <c r="E19" i="143"/>
  <c r="D20" i="139"/>
  <c r="G29" i="143"/>
  <c r="G16" i="147"/>
  <c r="J24" i="147"/>
  <c r="E24" i="147"/>
  <c r="AC19" i="148"/>
  <c r="AC13" i="147"/>
  <c r="G17" i="147"/>
  <c r="G26" i="134"/>
  <c r="H26" i="134" s="1"/>
  <c r="D22" i="139"/>
  <c r="E26" i="137"/>
  <c r="AC28" i="134"/>
  <c r="G20" i="146"/>
  <c r="V21" i="104"/>
  <c r="W21" i="104" s="1"/>
  <c r="G12" i="137"/>
  <c r="N31" i="137"/>
  <c r="V17" i="105"/>
  <c r="W17" i="105" s="1"/>
  <c r="E24" i="134"/>
  <c r="F24" i="134" s="1"/>
  <c r="V22" i="103"/>
  <c r="W22" i="103" s="1"/>
  <c r="J26" i="147"/>
  <c r="E26" i="147"/>
  <c r="G16" i="139"/>
  <c r="H16" i="139" s="1"/>
  <c r="G24" i="145"/>
  <c r="V25" i="104"/>
  <c r="W25" i="104" s="1"/>
  <c r="G26" i="144"/>
  <c r="J27" i="142"/>
  <c r="E27" i="142"/>
  <c r="G19" i="137"/>
  <c r="AC24" i="143"/>
  <c r="AC28" i="147"/>
  <c r="AC16" i="146"/>
  <c r="V15" i="104"/>
  <c r="W15" i="104" s="1"/>
  <c r="G27" i="144"/>
  <c r="J19" i="148"/>
  <c r="E19" i="148"/>
  <c r="E19" i="134"/>
  <c r="D19" i="139"/>
  <c r="AC22" i="146"/>
  <c r="J22" i="143"/>
  <c r="E22" i="143"/>
  <c r="N12" i="140"/>
  <c r="M31" i="140"/>
  <c r="N31" i="140" s="1"/>
  <c r="Y11" i="105"/>
  <c r="D21" i="136"/>
  <c r="E21" i="136" s="1"/>
  <c r="N20" i="136"/>
  <c r="S31" i="134"/>
  <c r="G17" i="146"/>
  <c r="E19" i="137"/>
  <c r="E25" i="142"/>
  <c r="J25" i="142"/>
  <c r="E26" i="142"/>
  <c r="J26" i="142"/>
  <c r="Y20" i="103"/>
  <c r="Z20" i="103" s="1"/>
  <c r="V24" i="104"/>
  <c r="W24" i="104" s="1"/>
  <c r="Y12" i="104"/>
  <c r="Z12" i="104" s="1"/>
  <c r="N13" i="138"/>
  <c r="D18" i="136"/>
  <c r="E18" i="136" s="1"/>
  <c r="G20" i="143"/>
  <c r="D20" i="136"/>
  <c r="E20" i="136" s="1"/>
  <c r="N15" i="136"/>
  <c r="D27" i="136"/>
  <c r="E27" i="136" s="1"/>
  <c r="AC19" i="137"/>
  <c r="G29" i="147"/>
  <c r="AC28" i="145"/>
  <c r="E25" i="148"/>
  <c r="J25" i="148"/>
  <c r="G14" i="144"/>
  <c r="Y19" i="103"/>
  <c r="Z19" i="103" s="1"/>
  <c r="AC23" i="145"/>
  <c r="J18" i="142"/>
  <c r="E18" i="142"/>
  <c r="E22" i="146"/>
  <c r="J22" i="146"/>
  <c r="G18" i="148"/>
  <c r="G29" i="146"/>
  <c r="AB31" i="139"/>
  <c r="AC12" i="139"/>
  <c r="N16" i="138"/>
  <c r="Y15" i="104"/>
  <c r="Z15" i="104" s="1"/>
  <c r="N23" i="140"/>
  <c r="Y22" i="105"/>
  <c r="Z22" i="105" s="1"/>
  <c r="N27" i="136"/>
  <c r="V23" i="104"/>
  <c r="W23" i="104" s="1"/>
  <c r="G25" i="146"/>
  <c r="E25" i="147"/>
  <c r="J25" i="147"/>
  <c r="E27" i="148"/>
  <c r="J27" i="148"/>
  <c r="G21" i="145"/>
  <c r="Y18" i="103"/>
  <c r="Z18" i="103" s="1"/>
  <c r="G17" i="143"/>
  <c r="U31" i="142"/>
  <c r="E17" i="139"/>
  <c r="G27" i="142"/>
  <c r="G27" i="148"/>
  <c r="S11" i="105"/>
  <c r="D12" i="140"/>
  <c r="G31" i="140"/>
  <c r="D17" i="138"/>
  <c r="E17" i="138" s="1"/>
  <c r="S16" i="104"/>
  <c r="AC25" i="139"/>
  <c r="G12" i="142"/>
  <c r="N31" i="142"/>
  <c r="D26" i="140"/>
  <c r="S25" i="105"/>
  <c r="AC25" i="145"/>
  <c r="AC28" i="148"/>
  <c r="G16" i="148"/>
  <c r="J16" i="142"/>
  <c r="E16" i="142"/>
  <c r="Y17" i="103"/>
  <c r="Z17" i="103" s="1"/>
  <c r="E12" i="134"/>
  <c r="F12" i="134" s="1"/>
  <c r="L31" i="134"/>
  <c r="AB31" i="147"/>
  <c r="J27" i="147"/>
  <c r="E27" i="147"/>
  <c r="D15" i="138"/>
  <c r="E15" i="138" s="1"/>
  <c r="S14" i="104"/>
  <c r="E13" i="142"/>
  <c r="J13" i="142"/>
  <c r="D13" i="142" s="1"/>
  <c r="F13" i="142" s="1"/>
  <c r="AC24" i="134"/>
  <c r="D16" i="134"/>
  <c r="S15" i="103"/>
  <c r="D25" i="136"/>
  <c r="E25" i="136" s="1"/>
  <c r="G28" i="143"/>
  <c r="N29" i="136"/>
  <c r="G25" i="145"/>
  <c r="E25" i="146"/>
  <c r="J25" i="146"/>
  <c r="J23" i="146"/>
  <c r="E23" i="146"/>
  <c r="AC14" i="146"/>
  <c r="AC18" i="148"/>
  <c r="AC15" i="147"/>
  <c r="D25" i="138"/>
  <c r="E25" i="138" s="1"/>
  <c r="S24" i="104"/>
  <c r="S20" i="103"/>
  <c r="D21" i="134"/>
  <c r="Z31" i="137"/>
  <c r="AA31" i="137" s="1"/>
  <c r="J20" i="144"/>
  <c r="D20" i="144" s="1"/>
  <c r="F20" i="144" s="1"/>
  <c r="E20" i="144"/>
  <c r="AC21" i="145"/>
  <c r="G25" i="137"/>
  <c r="AC13" i="134"/>
  <c r="E25" i="134"/>
  <c r="AB31" i="145"/>
  <c r="N31" i="146"/>
  <c r="G12" i="146"/>
  <c r="Z31" i="146"/>
  <c r="M31" i="136"/>
  <c r="N31" i="136" s="1"/>
  <c r="N12" i="136"/>
  <c r="E15" i="139"/>
  <c r="F15" i="139" s="1"/>
  <c r="D15" i="137"/>
  <c r="D29" i="134"/>
  <c r="S28" i="103"/>
  <c r="D14" i="139"/>
  <c r="E12" i="147"/>
  <c r="J12" i="147"/>
  <c r="L31" i="147"/>
  <c r="G23" i="148"/>
  <c r="S19" i="103"/>
  <c r="D20" i="134"/>
  <c r="E26" i="145"/>
  <c r="J26" i="145"/>
  <c r="G19" i="144"/>
  <c r="J31" i="137"/>
  <c r="D12" i="137"/>
  <c r="AC27" i="137"/>
  <c r="D24" i="139"/>
  <c r="V19" i="104"/>
  <c r="W19" i="104" s="1"/>
  <c r="D21" i="137"/>
  <c r="G23" i="134"/>
  <c r="AC26" i="143"/>
  <c r="D16" i="136"/>
  <c r="E16" i="136" s="1"/>
  <c r="N21" i="136"/>
  <c r="S22" i="103"/>
  <c r="D23" i="134"/>
  <c r="D27" i="138"/>
  <c r="E27" i="138" s="1"/>
  <c r="S26" i="104"/>
  <c r="E20" i="145"/>
  <c r="J20" i="145"/>
  <c r="G29" i="137"/>
  <c r="H29" i="137" s="1"/>
  <c r="J17" i="146"/>
  <c r="E17" i="146"/>
  <c r="AC24" i="144"/>
  <c r="G15" i="137"/>
  <c r="H15" i="137" s="1"/>
  <c r="AC13" i="145"/>
  <c r="U31" i="148"/>
  <c r="E15" i="148"/>
  <c r="J15" i="148"/>
  <c r="G23" i="144"/>
  <c r="N22" i="136"/>
  <c r="J16" i="143"/>
  <c r="E16" i="143"/>
  <c r="AC15" i="146"/>
  <c r="Y13" i="103"/>
  <c r="Z13" i="103" s="1"/>
  <c r="AC13" i="144"/>
  <c r="G19" i="146"/>
  <c r="E13" i="144"/>
  <c r="J13" i="144"/>
  <c r="U31" i="143"/>
  <c r="D16" i="140"/>
  <c r="S15" i="105"/>
  <c r="D14" i="134"/>
  <c r="S13" i="103"/>
  <c r="AC29" i="139"/>
  <c r="G17" i="144"/>
  <c r="AC29" i="145"/>
  <c r="D19" i="134"/>
  <c r="S18" i="103"/>
  <c r="D22" i="140"/>
  <c r="S21" i="105"/>
  <c r="AC12" i="137"/>
  <c r="AB31" i="137"/>
  <c r="AC31" i="137" s="1"/>
  <c r="E22" i="147"/>
  <c r="J22" i="147"/>
  <c r="D22" i="147" s="1"/>
  <c r="AC26" i="144"/>
  <c r="V25" i="105"/>
  <c r="W25" i="105" s="1"/>
  <c r="E23" i="145"/>
  <c r="J23" i="145"/>
  <c r="D27" i="140"/>
  <c r="S26" i="105"/>
  <c r="G23" i="145"/>
  <c r="D14" i="136"/>
  <c r="E14" i="136" s="1"/>
  <c r="S20" i="104"/>
  <c r="D21" i="138"/>
  <c r="E21" i="138" s="1"/>
  <c r="E18" i="139"/>
  <c r="F18" i="139" s="1"/>
  <c r="E29" i="144"/>
  <c r="J29" i="144"/>
  <c r="G15" i="143"/>
  <c r="G29" i="148"/>
  <c r="G15" i="134"/>
  <c r="AC15" i="139"/>
  <c r="J13" i="145"/>
  <c r="E13" i="145"/>
  <c r="J14" i="145"/>
  <c r="E14" i="145"/>
  <c r="G27" i="146"/>
  <c r="G17" i="142"/>
  <c r="G26" i="145"/>
  <c r="D24" i="138"/>
  <c r="E24" i="138" s="1"/>
  <c r="S23" i="104"/>
  <c r="AC23" i="143"/>
  <c r="AC18" i="145"/>
  <c r="E15" i="143"/>
  <c r="J15" i="143"/>
  <c r="G28" i="142"/>
  <c r="G19" i="139"/>
  <c r="Y14" i="104"/>
  <c r="Z14" i="104" s="1"/>
  <c r="N15" i="138"/>
  <c r="L31" i="137"/>
  <c r="E12" i="137"/>
  <c r="F12" i="137" s="1"/>
  <c r="V14" i="103"/>
  <c r="W14" i="103" s="1"/>
  <c r="G28" i="144"/>
  <c r="V21" i="103"/>
  <c r="W21" i="103" s="1"/>
  <c r="V14" i="105"/>
  <c r="W14" i="105" s="1"/>
  <c r="Y20" i="104"/>
  <c r="Z20" i="104" s="1"/>
  <c r="N21" i="138"/>
  <c r="V24" i="103"/>
  <c r="W24" i="103" s="1"/>
  <c r="AC18" i="143"/>
  <c r="D17" i="139"/>
  <c r="D27" i="137"/>
  <c r="G17" i="139"/>
  <c r="H17" i="139" s="1"/>
  <c r="AC18" i="142"/>
  <c r="Y26" i="104"/>
  <c r="Z26" i="104" s="1"/>
  <c r="N27" i="138"/>
  <c r="AC25" i="144"/>
  <c r="D25" i="137"/>
  <c r="N24" i="138"/>
  <c r="Y23" i="104"/>
  <c r="Z23" i="104" s="1"/>
  <c r="D28" i="139"/>
  <c r="D26" i="137"/>
  <c r="AC21" i="139"/>
  <c r="D25" i="139"/>
  <c r="J14" i="144"/>
  <c r="E14" i="144"/>
  <c r="G18" i="147"/>
  <c r="J18" i="146"/>
  <c r="E18" i="146"/>
  <c r="AC23" i="139"/>
  <c r="AC22" i="134"/>
  <c r="E14" i="146"/>
  <c r="J14" i="146"/>
  <c r="J22" i="144"/>
  <c r="E22" i="144"/>
  <c r="E17" i="137"/>
  <c r="N18" i="136"/>
  <c r="E20" i="146"/>
  <c r="J20" i="146"/>
  <c r="G23" i="143"/>
  <c r="Y20" i="105"/>
  <c r="Z20" i="105" s="1"/>
  <c r="N21" i="140"/>
  <c r="Y11" i="103"/>
  <c r="Z11" i="103" s="1"/>
  <c r="X31" i="134"/>
  <c r="G20" i="148"/>
  <c r="Z31" i="148"/>
  <c r="AC19" i="139"/>
  <c r="D17" i="137"/>
  <c r="U31" i="144"/>
  <c r="AC22" i="144"/>
  <c r="Y15" i="105"/>
  <c r="Z15" i="105" s="1"/>
  <c r="N16" i="140"/>
  <c r="J28" i="143"/>
  <c r="E28" i="143"/>
  <c r="V19" i="105"/>
  <c r="W19" i="105" s="1"/>
  <c r="J17" i="144"/>
  <c r="E17" i="144"/>
  <c r="N24" i="136"/>
  <c r="E21" i="148"/>
  <c r="J21" i="148"/>
  <c r="J16" i="147"/>
  <c r="E16" i="147"/>
  <c r="V13" i="103"/>
  <c r="W13" i="103" s="1"/>
  <c r="D22" i="136"/>
  <c r="E22" i="136" s="1"/>
  <c r="G24" i="134"/>
  <c r="H24" i="134" s="1"/>
  <c r="G24" i="146"/>
  <c r="E17" i="142"/>
  <c r="J17" i="142"/>
  <c r="J24" i="146"/>
  <c r="E24" i="146"/>
  <c r="S14" i="103"/>
  <c r="T14" i="103" s="1"/>
  <c r="D15" i="134"/>
  <c r="G14" i="148"/>
  <c r="G20" i="137"/>
  <c r="H20" i="137" s="1"/>
  <c r="E19" i="139"/>
  <c r="E26" i="148"/>
  <c r="J26" i="148"/>
  <c r="AC21" i="134"/>
  <c r="E22" i="134"/>
  <c r="F22" i="134" s="1"/>
  <c r="S31" i="147"/>
  <c r="D29" i="138"/>
  <c r="E29" i="138" s="1"/>
  <c r="S28" i="104"/>
  <c r="V28" i="105"/>
  <c r="W28" i="105" s="1"/>
  <c r="AC20" i="139"/>
  <c r="AC13" i="137"/>
  <c r="G20" i="142"/>
  <c r="E21" i="143"/>
  <c r="J21" i="143"/>
  <c r="D21" i="143" s="1"/>
  <c r="K21" i="143" s="1"/>
  <c r="G14" i="147"/>
  <c r="AC20" i="137"/>
  <c r="V23" i="105"/>
  <c r="W23" i="105" s="1"/>
  <c r="Y25" i="103"/>
  <c r="Z25" i="103" s="1"/>
  <c r="G26" i="142"/>
  <c r="E24" i="143"/>
  <c r="J24" i="143"/>
  <c r="D24" i="143" s="1"/>
  <c r="H24" i="143" s="1"/>
  <c r="G29" i="145"/>
  <c r="J31" i="138"/>
  <c r="K31" i="138" s="1"/>
  <c r="V11" i="104"/>
  <c r="G14" i="143"/>
  <c r="AC23" i="142"/>
  <c r="G27" i="145"/>
  <c r="D29" i="140"/>
  <c r="S28" i="105"/>
  <c r="G22" i="137"/>
  <c r="H22" i="137" s="1"/>
  <c r="G20" i="144"/>
  <c r="D25" i="134"/>
  <c r="S24" i="103"/>
  <c r="V18" i="103"/>
  <c r="W18" i="103" s="1"/>
  <c r="L31" i="145"/>
  <c r="J12" i="145"/>
  <c r="E12" i="145"/>
  <c r="G22" i="134"/>
  <c r="H22" i="134" s="1"/>
  <c r="Y16" i="104"/>
  <c r="Z16" i="104" s="1"/>
  <c r="N17" i="138"/>
  <c r="X31" i="145"/>
  <c r="AA31" i="145" s="1"/>
  <c r="G16" i="143"/>
  <c r="G21" i="134"/>
  <c r="H21" i="134" s="1"/>
  <c r="E18" i="147"/>
  <c r="J18" i="147"/>
  <c r="AC20" i="143"/>
  <c r="E12" i="148"/>
  <c r="J12" i="148"/>
  <c r="D12" i="148" s="1"/>
  <c r="L31" i="148"/>
  <c r="Y12" i="103"/>
  <c r="Z12" i="103" s="1"/>
  <c r="G19" i="143"/>
  <c r="V16" i="105"/>
  <c r="W16" i="105" s="1"/>
  <c r="E15" i="137"/>
  <c r="F15" i="137" s="1"/>
  <c r="D16" i="137"/>
  <c r="E28" i="134"/>
  <c r="F28" i="134" s="1"/>
  <c r="G19" i="134"/>
  <c r="H19" i="134" s="1"/>
  <c r="AC14" i="144"/>
  <c r="AC16" i="142"/>
  <c r="AC17" i="143"/>
  <c r="E17" i="147"/>
  <c r="J17" i="147"/>
  <c r="AC29" i="137"/>
  <c r="G17" i="137"/>
  <c r="H17" i="137" s="1"/>
  <c r="G12" i="143"/>
  <c r="N31" i="143"/>
  <c r="AC16" i="148"/>
  <c r="H26" i="137"/>
  <c r="AC12" i="148"/>
  <c r="F25" i="134"/>
  <c r="H25" i="137"/>
  <c r="D14" i="145"/>
  <c r="AC25" i="142"/>
  <c r="AC23" i="146"/>
  <c r="AC22" i="147"/>
  <c r="AC27" i="148"/>
  <c r="H16" i="137"/>
  <c r="F13" i="139"/>
  <c r="F15" i="134"/>
  <c r="AC20" i="145"/>
  <c r="AC15" i="145"/>
  <c r="F28" i="137"/>
  <c r="AC17" i="146"/>
  <c r="H14" i="137"/>
  <c r="H28" i="134"/>
  <c r="T19" i="104"/>
  <c r="H13" i="137"/>
  <c r="F27" i="137"/>
  <c r="D29" i="145"/>
  <c r="F25" i="137"/>
  <c r="F21" i="137"/>
  <c r="D12" i="145"/>
  <c r="G31" i="146"/>
  <c r="T17" i="104"/>
  <c r="P17" i="104"/>
  <c r="Q17" i="104" s="1"/>
  <c r="F20" i="137"/>
  <c r="W11" i="103"/>
  <c r="AC22" i="145"/>
  <c r="D26" i="146"/>
  <c r="AC13" i="143"/>
  <c r="P25" i="104"/>
  <c r="Q25" i="104" s="1"/>
  <c r="T25" i="104"/>
  <c r="AC17" i="144"/>
  <c r="H31" i="138"/>
  <c r="D31" i="138"/>
  <c r="E31" i="138" s="1"/>
  <c r="D15" i="145"/>
  <c r="D29" i="147"/>
  <c r="T17" i="105"/>
  <c r="D20" i="145"/>
  <c r="AC17" i="147"/>
  <c r="T12" i="104"/>
  <c r="AA31" i="134"/>
  <c r="AC27" i="146"/>
  <c r="P16" i="103"/>
  <c r="Q16" i="103" s="1"/>
  <c r="T16" i="103"/>
  <c r="F20" i="139"/>
  <c r="AC28" i="146"/>
  <c r="P14" i="103"/>
  <c r="Q14" i="103" s="1"/>
  <c r="AC16" i="143"/>
  <c r="F13" i="134"/>
  <c r="H25" i="134"/>
  <c r="AC16" i="147"/>
  <c r="F16" i="137"/>
  <c r="D21" i="146"/>
  <c r="H24" i="142"/>
  <c r="F24" i="142"/>
  <c r="K24" i="142"/>
  <c r="H13" i="142"/>
  <c r="K13" i="142"/>
  <c r="H22" i="145"/>
  <c r="D14" i="95"/>
  <c r="L12" i="94"/>
  <c r="J21" i="141"/>
  <c r="J21" i="108"/>
  <c r="D24" i="155"/>
  <c r="F24" i="155" s="1"/>
  <c r="G24" i="155" s="1"/>
  <c r="D22" i="94"/>
  <c r="H29" i="55"/>
  <c r="D30" i="49"/>
  <c r="D10" i="97"/>
  <c r="C24" i="45"/>
  <c r="C20" i="110"/>
  <c r="D20" i="110" s="1"/>
  <c r="D11" i="95"/>
  <c r="C16" i="50"/>
  <c r="F10" i="108"/>
  <c r="F10" i="141"/>
  <c r="T10" i="10"/>
  <c r="K29" i="10"/>
  <c r="E17" i="98"/>
  <c r="AC17" i="79"/>
  <c r="AA17" i="79" s="1"/>
  <c r="H10" i="108"/>
  <c r="N29" i="10"/>
  <c r="H10" i="141"/>
  <c r="C26" i="51"/>
  <c r="J25" i="141"/>
  <c r="J25" i="108"/>
  <c r="K19" i="152"/>
  <c r="K19" i="92"/>
  <c r="D15" i="95"/>
  <c r="K29" i="51"/>
  <c r="L25" i="95"/>
  <c r="G14" i="98"/>
  <c r="C13" i="109"/>
  <c r="D13" i="109" s="1"/>
  <c r="F10" i="97"/>
  <c r="F30" i="49"/>
  <c r="V10" i="49"/>
  <c r="J19" i="108"/>
  <c r="J19" i="141"/>
  <c r="C25" i="56"/>
  <c r="Q15" i="92"/>
  <c r="L11" i="97"/>
  <c r="D22" i="96"/>
  <c r="C16" i="55"/>
  <c r="H12" i="141"/>
  <c r="H12" i="108"/>
  <c r="D27" i="155"/>
  <c r="D25" i="94"/>
  <c r="L22" i="108"/>
  <c r="O13" i="92"/>
  <c r="O13" i="152"/>
  <c r="J13" i="95"/>
  <c r="H19" i="96"/>
  <c r="J24" i="97"/>
  <c r="D11" i="97"/>
  <c r="J27" i="94"/>
  <c r="L15" i="94"/>
  <c r="J21" i="96"/>
  <c r="F12" i="94"/>
  <c r="V12" i="34"/>
  <c r="U12" i="34" s="1"/>
  <c r="K24" i="43"/>
  <c r="L24" i="43"/>
  <c r="C28" i="45"/>
  <c r="L15" i="95"/>
  <c r="F17" i="95"/>
  <c r="V17" i="47"/>
  <c r="Y17" i="47" s="1"/>
  <c r="C13" i="56"/>
  <c r="D18" i="95"/>
  <c r="C27" i="53"/>
  <c r="C24" i="109"/>
  <c r="D24" i="109" s="1"/>
  <c r="O13" i="98"/>
  <c r="O15" i="98" s="1"/>
  <c r="C21" i="57"/>
  <c r="O15" i="92"/>
  <c r="N30" i="47"/>
  <c r="P29" i="53"/>
  <c r="C17" i="84"/>
  <c r="C27" i="107"/>
  <c r="C23" i="3"/>
  <c r="C15" i="45"/>
  <c r="C14" i="109"/>
  <c r="D14" i="109" s="1"/>
  <c r="H12" i="94"/>
  <c r="D28" i="155"/>
  <c r="F28" i="155" s="1"/>
  <c r="G28" i="155" s="1"/>
  <c r="D26" i="94"/>
  <c r="F19" i="58"/>
  <c r="C11" i="57"/>
  <c r="F29" i="57"/>
  <c r="H19" i="108"/>
  <c r="H19" i="141"/>
  <c r="J21" i="95"/>
  <c r="C19" i="52"/>
  <c r="C21" i="110"/>
  <c r="D21" i="110" s="1"/>
  <c r="D16" i="96"/>
  <c r="C13" i="51"/>
  <c r="Z16" i="68"/>
  <c r="S12" i="92"/>
  <c r="S12" i="152"/>
  <c r="J16" i="141"/>
  <c r="J16" i="108"/>
  <c r="K19" i="36"/>
  <c r="J19" i="36"/>
  <c r="N30" i="34"/>
  <c r="H16" i="68"/>
  <c r="G12" i="152"/>
  <c r="G12" i="92"/>
  <c r="K26" i="36"/>
  <c r="J26" i="36"/>
  <c r="O12" i="98"/>
  <c r="T15" i="79"/>
  <c r="D15" i="155"/>
  <c r="J15" i="155" s="1"/>
  <c r="D13" i="94"/>
  <c r="K27" i="111"/>
  <c r="D18" i="155"/>
  <c r="J18" i="155" s="1"/>
  <c r="D16" i="94"/>
  <c r="T30" i="48"/>
  <c r="L10" i="96"/>
  <c r="C18" i="111"/>
  <c r="D18" i="111" s="1"/>
  <c r="K15" i="125"/>
  <c r="C16" i="53"/>
  <c r="F14" i="95"/>
  <c r="V14" i="47"/>
  <c r="Y14" i="47" s="1"/>
  <c r="C13" i="112"/>
  <c r="D13" i="112" s="1"/>
  <c r="E29" i="45"/>
  <c r="C22" i="112"/>
  <c r="D22" i="112" s="1"/>
  <c r="C17" i="54"/>
  <c r="L18" i="97"/>
  <c r="I18" i="98"/>
  <c r="K14" i="98"/>
  <c r="G20" i="92"/>
  <c r="O27" i="109"/>
  <c r="C22" i="51"/>
  <c r="D17" i="95"/>
  <c r="G26" i="107"/>
  <c r="L21" i="96"/>
  <c r="C14" i="3"/>
  <c r="C18" i="107"/>
  <c r="L24" i="108"/>
  <c r="C26" i="45"/>
  <c r="C24" i="84"/>
  <c r="I24" i="84" s="1"/>
  <c r="L11" i="96"/>
  <c r="H20" i="96"/>
  <c r="H24" i="96"/>
  <c r="D30" i="107"/>
  <c r="M20" i="92"/>
  <c r="D31" i="84"/>
  <c r="C13" i="84"/>
  <c r="I13" i="84" s="1"/>
  <c r="J12" i="97"/>
  <c r="L28" i="43"/>
  <c r="K28" i="43"/>
  <c r="V17" i="48"/>
  <c r="Y17" i="48" s="1"/>
  <c r="F17" i="96"/>
  <c r="D26" i="96"/>
  <c r="H29" i="57"/>
  <c r="I29" i="57" s="1"/>
  <c r="K29" i="56"/>
  <c r="H17" i="95"/>
  <c r="F15" i="141"/>
  <c r="T15" i="10"/>
  <c r="F15" i="108"/>
  <c r="I27" i="111"/>
  <c r="C15" i="54"/>
  <c r="C15" i="50"/>
  <c r="S13" i="152"/>
  <c r="S13" i="92"/>
  <c r="K13" i="98"/>
  <c r="J20" i="94"/>
  <c r="C27" i="3"/>
  <c r="C31" i="107"/>
  <c r="L23" i="108"/>
  <c r="L18" i="43"/>
  <c r="K18" i="43"/>
  <c r="D14" i="96"/>
  <c r="D17" i="97"/>
  <c r="L25" i="97"/>
  <c r="J24" i="94"/>
  <c r="L21" i="95"/>
  <c r="D12" i="96"/>
  <c r="C11" i="55"/>
  <c r="F29" i="55"/>
  <c r="D21" i="95"/>
  <c r="Q14" i="152"/>
  <c r="Q14" i="92"/>
  <c r="D25" i="107"/>
  <c r="C27" i="57"/>
  <c r="Z21" i="68"/>
  <c r="S17" i="152"/>
  <c r="S17" i="92"/>
  <c r="K17" i="36"/>
  <c r="J17" i="36"/>
  <c r="D22" i="107"/>
  <c r="R29" i="57"/>
  <c r="D29" i="107"/>
  <c r="H21" i="141"/>
  <c r="H21" i="108"/>
  <c r="S16" i="98"/>
  <c r="Z19" i="79"/>
  <c r="O12" i="152"/>
  <c r="T16" i="68"/>
  <c r="O12" i="92"/>
  <c r="M29" i="57"/>
  <c r="O18" i="98"/>
  <c r="H20" i="97"/>
  <c r="J18" i="96"/>
  <c r="K27" i="112"/>
  <c r="J17" i="95"/>
  <c r="J17" i="94"/>
  <c r="C18" i="84"/>
  <c r="H23" i="96"/>
  <c r="C27" i="51"/>
  <c r="M13" i="98"/>
  <c r="C13" i="45"/>
  <c r="V21" i="34"/>
  <c r="F21" i="94"/>
  <c r="C19" i="56"/>
  <c r="C14" i="51"/>
  <c r="M29" i="54"/>
  <c r="K16" i="102"/>
  <c r="L16" i="102"/>
  <c r="K29" i="57"/>
  <c r="H13" i="141"/>
  <c r="H13" i="108"/>
  <c r="C12" i="112"/>
  <c r="C19" i="3"/>
  <c r="C23" i="107"/>
  <c r="M30" i="45"/>
  <c r="F26" i="94"/>
  <c r="V26" i="34"/>
  <c r="H30" i="49"/>
  <c r="C15" i="57"/>
  <c r="J11" i="94"/>
  <c r="L23" i="97"/>
  <c r="L22" i="97"/>
  <c r="H29" i="56"/>
  <c r="L17" i="95"/>
  <c r="E21" i="45"/>
  <c r="AC12" i="79"/>
  <c r="AA12" i="79" s="1"/>
  <c r="E15" i="79"/>
  <c r="E12" i="98"/>
  <c r="D15" i="96"/>
  <c r="L24" i="95"/>
  <c r="H18" i="95"/>
  <c r="C26" i="107"/>
  <c r="C22" i="3"/>
  <c r="D18" i="97"/>
  <c r="H26" i="141"/>
  <c r="H26" i="108"/>
  <c r="D14" i="97"/>
  <c r="C14" i="45"/>
  <c r="K27" i="109"/>
  <c r="C12" i="109"/>
  <c r="D12" i="109" s="1"/>
  <c r="D23" i="96"/>
  <c r="F19" i="96"/>
  <c r="V19" i="48"/>
  <c r="Y19" i="48" s="1"/>
  <c r="L19" i="94"/>
  <c r="F24" i="97"/>
  <c r="V24" i="49"/>
  <c r="Y24" i="49" s="1"/>
  <c r="G16" i="107"/>
  <c r="J16" i="107" s="1"/>
  <c r="K30" i="45"/>
  <c r="C27" i="52"/>
  <c r="C29" i="84"/>
  <c r="I29" i="84" s="1"/>
  <c r="J15" i="94"/>
  <c r="H13" i="97"/>
  <c r="D16" i="107"/>
  <c r="C21" i="112"/>
  <c r="D21" i="112" s="1"/>
  <c r="C24" i="54"/>
  <c r="C18" i="3"/>
  <c r="C22" i="107"/>
  <c r="C22" i="54"/>
  <c r="C16" i="51"/>
  <c r="C23" i="57"/>
  <c r="H15" i="79"/>
  <c r="G12" i="98"/>
  <c r="H31" i="84"/>
  <c r="G14" i="107"/>
  <c r="L19" i="58"/>
  <c r="D14" i="155"/>
  <c r="D12" i="94"/>
  <c r="H30" i="47"/>
  <c r="C19" i="112"/>
  <c r="D19" i="112" s="1"/>
  <c r="D25" i="95"/>
  <c r="G28" i="107"/>
  <c r="C20" i="51"/>
  <c r="C30" i="84"/>
  <c r="Q30" i="45"/>
  <c r="F16" i="97"/>
  <c r="V16" i="49"/>
  <c r="Y16" i="49" s="1"/>
  <c r="H23" i="97"/>
  <c r="V14" i="48"/>
  <c r="Y14" i="48" s="1"/>
  <c r="F14" i="96"/>
  <c r="J24" i="36"/>
  <c r="K24" i="36"/>
  <c r="F13" i="141"/>
  <c r="F13" i="108"/>
  <c r="T13" i="10"/>
  <c r="C26" i="112"/>
  <c r="D23" i="97"/>
  <c r="J14" i="97"/>
  <c r="R29" i="51"/>
  <c r="P30" i="34"/>
  <c r="H10" i="94"/>
  <c r="L14" i="97"/>
  <c r="M29" i="50"/>
  <c r="G20" i="107"/>
  <c r="L11" i="108"/>
  <c r="F24" i="96"/>
  <c r="V24" i="48"/>
  <c r="Y24" i="48" s="1"/>
  <c r="F26" i="95"/>
  <c r="V26" i="47"/>
  <c r="Y26" i="47" s="1"/>
  <c r="C12" i="51"/>
  <c r="F23" i="95"/>
  <c r="V23" i="47"/>
  <c r="Y23" i="47" s="1"/>
  <c r="M12" i="152"/>
  <c r="Q16" i="68"/>
  <c r="M12" i="92"/>
  <c r="L22" i="94"/>
  <c r="I13" i="152"/>
  <c r="I13" i="92"/>
  <c r="V15" i="34"/>
  <c r="U15" i="34" s="1"/>
  <c r="F15" i="94"/>
  <c r="H24" i="95"/>
  <c r="C22" i="45"/>
  <c r="C18" i="57"/>
  <c r="C23" i="112"/>
  <c r="C14" i="112"/>
  <c r="D14" i="112" s="1"/>
  <c r="C19" i="55"/>
  <c r="V15" i="48"/>
  <c r="Y15" i="48" s="1"/>
  <c r="F15" i="96"/>
  <c r="S14" i="92"/>
  <c r="S14" i="152"/>
  <c r="L15" i="96"/>
  <c r="F14" i="108"/>
  <c r="F14" i="141"/>
  <c r="T14" i="10"/>
  <c r="L23" i="94"/>
  <c r="D26" i="95"/>
  <c r="H17" i="96"/>
  <c r="C19" i="51"/>
  <c r="C17" i="51"/>
  <c r="E18" i="45"/>
  <c r="C21" i="51"/>
  <c r="C25" i="45"/>
  <c r="J19" i="58"/>
  <c r="H10" i="97"/>
  <c r="P30" i="49"/>
  <c r="J25" i="94"/>
  <c r="K19" i="102"/>
  <c r="L19" i="102"/>
  <c r="D15" i="94"/>
  <c r="D17" i="155"/>
  <c r="D26" i="107"/>
  <c r="E26" i="107" s="1"/>
  <c r="D26" i="97"/>
  <c r="I27" i="112"/>
  <c r="L20" i="97"/>
  <c r="F16" i="94"/>
  <c r="V16" i="34"/>
  <c r="V13" i="34"/>
  <c r="Y13" i="34" s="1"/>
  <c r="F13" i="94"/>
  <c r="L30" i="49"/>
  <c r="C13" i="111"/>
  <c r="D13" i="111" s="1"/>
  <c r="O30" i="45"/>
  <c r="V20" i="47"/>
  <c r="Y20" i="47" s="1"/>
  <c r="F20" i="95"/>
  <c r="H16" i="94"/>
  <c r="H11" i="97"/>
  <c r="C28" i="56"/>
  <c r="F31" i="84"/>
  <c r="L23" i="95"/>
  <c r="C19" i="53"/>
  <c r="C24" i="52"/>
  <c r="P13" i="109"/>
  <c r="AC13" i="125"/>
  <c r="H18" i="96"/>
  <c r="D19" i="97"/>
  <c r="C24" i="111"/>
  <c r="D24" i="111" s="1"/>
  <c r="C20" i="56"/>
  <c r="C22" i="84"/>
  <c r="L21" i="94"/>
  <c r="G18" i="98"/>
  <c r="H14" i="95"/>
  <c r="D20" i="95"/>
  <c r="J22" i="97"/>
  <c r="C12" i="57"/>
  <c r="K23" i="102"/>
  <c r="L23" i="102"/>
  <c r="Q13" i="98"/>
  <c r="C26" i="84"/>
  <c r="I26" i="84" s="1"/>
  <c r="K21" i="36"/>
  <c r="J21" i="36"/>
  <c r="H26" i="96"/>
  <c r="P14" i="112"/>
  <c r="G18" i="152"/>
  <c r="G18" i="92"/>
  <c r="O18" i="92"/>
  <c r="O18" i="152"/>
  <c r="V18" i="34"/>
  <c r="Y18" i="34" s="1"/>
  <c r="F18" i="94"/>
  <c r="C25" i="112"/>
  <c r="D25" i="112" s="1"/>
  <c r="H19" i="97"/>
  <c r="J14" i="95"/>
  <c r="K21" i="68"/>
  <c r="I17" i="92"/>
  <c r="I17" i="152"/>
  <c r="J21" i="94"/>
  <c r="H22" i="141"/>
  <c r="H22" i="108"/>
  <c r="D12" i="95"/>
  <c r="K21" i="43"/>
  <c r="L21" i="43"/>
  <c r="L10" i="94"/>
  <c r="T30" i="34"/>
  <c r="G25" i="107"/>
  <c r="D27" i="107"/>
  <c r="D19" i="58"/>
  <c r="J14" i="94"/>
  <c r="C15" i="3"/>
  <c r="C19" i="107"/>
  <c r="C19" i="109"/>
  <c r="J20" i="97"/>
  <c r="Q18" i="152"/>
  <c r="Q18" i="92"/>
  <c r="J22" i="95"/>
  <c r="V10" i="48"/>
  <c r="F30" i="48"/>
  <c r="F10" i="96"/>
  <c r="E26" i="45"/>
  <c r="C12" i="111"/>
  <c r="D12" i="111" s="1"/>
  <c r="S20" i="92"/>
  <c r="R14" i="10"/>
  <c r="J14" i="141"/>
  <c r="J14" i="108"/>
  <c r="D28" i="107"/>
  <c r="F13" i="95"/>
  <c r="V13" i="47"/>
  <c r="Y13" i="47" s="1"/>
  <c r="C13" i="52"/>
  <c r="L20" i="94"/>
  <c r="L19" i="97"/>
  <c r="C25" i="51"/>
  <c r="L14" i="102"/>
  <c r="K14" i="102"/>
  <c r="N30" i="48"/>
  <c r="H12" i="97"/>
  <c r="C12" i="110"/>
  <c r="D12" i="110" s="1"/>
  <c r="H22" i="94"/>
  <c r="Q17" i="98"/>
  <c r="I20" i="92"/>
  <c r="C18" i="52"/>
  <c r="L26" i="94"/>
  <c r="F17" i="94"/>
  <c r="V17" i="34"/>
  <c r="D16" i="95"/>
  <c r="C18" i="54"/>
  <c r="G19" i="152"/>
  <c r="G19" i="92"/>
  <c r="H26" i="97"/>
  <c r="H18" i="141"/>
  <c r="H18" i="108"/>
  <c r="D11" i="96"/>
  <c r="H11" i="95"/>
  <c r="L17" i="96"/>
  <c r="C12" i="3"/>
  <c r="C16" i="107"/>
  <c r="G23" i="107"/>
  <c r="H29" i="52"/>
  <c r="W15" i="125"/>
  <c r="N19" i="125" s="1"/>
  <c r="R29" i="55"/>
  <c r="F14" i="94"/>
  <c r="V14" i="34"/>
  <c r="M18" i="98"/>
  <c r="H24" i="141"/>
  <c r="H24" i="108"/>
  <c r="C11" i="54"/>
  <c r="F29" i="54"/>
  <c r="J18" i="108"/>
  <c r="J18" i="141"/>
  <c r="C18" i="109"/>
  <c r="D18" i="109" s="1"/>
  <c r="C19" i="57"/>
  <c r="H27" i="96"/>
  <c r="L22" i="95"/>
  <c r="P29" i="55"/>
  <c r="E20" i="45"/>
  <c r="K18" i="152"/>
  <c r="K18" i="92"/>
  <c r="H29" i="54"/>
  <c r="I14" i="152"/>
  <c r="I14" i="92"/>
  <c r="C23" i="55"/>
  <c r="G15" i="92"/>
  <c r="J24" i="96"/>
  <c r="C26" i="57"/>
  <c r="C18" i="110"/>
  <c r="M27" i="112"/>
  <c r="C17" i="112"/>
  <c r="D17" i="112" s="1"/>
  <c r="K20" i="92"/>
  <c r="L27" i="96"/>
  <c r="C23" i="110"/>
  <c r="D23" i="110" s="1"/>
  <c r="M19" i="92"/>
  <c r="M19" i="152"/>
  <c r="J17" i="97"/>
  <c r="J11" i="96"/>
  <c r="V19" i="47"/>
  <c r="Y19" i="47" s="1"/>
  <c r="F19" i="95"/>
  <c r="C15" i="84"/>
  <c r="V18" i="49"/>
  <c r="Y18" i="49" s="1"/>
  <c r="F18" i="97"/>
  <c r="L13" i="43"/>
  <c r="K13" i="43"/>
  <c r="W21" i="68"/>
  <c r="Q17" i="152"/>
  <c r="Q17" i="92"/>
  <c r="I18" i="92"/>
  <c r="I18" i="152"/>
  <c r="C16" i="3"/>
  <c r="C20" i="107"/>
  <c r="C23" i="50"/>
  <c r="W15" i="79"/>
  <c r="Q12" i="98"/>
  <c r="J26" i="96"/>
  <c r="H26" i="95"/>
  <c r="P18" i="111"/>
  <c r="C21" i="45"/>
  <c r="C19" i="110"/>
  <c r="J14" i="96"/>
  <c r="L14" i="94"/>
  <c r="J26" i="94"/>
  <c r="S15" i="92"/>
  <c r="J24" i="108"/>
  <c r="J24" i="141"/>
  <c r="C19" i="45"/>
  <c r="D13" i="155"/>
  <c r="J13" i="155" s="1"/>
  <c r="D11" i="94"/>
  <c r="N15" i="125"/>
  <c r="J18" i="94"/>
  <c r="L21" i="102"/>
  <c r="K21" i="102"/>
  <c r="H27" i="95"/>
  <c r="S13" i="98"/>
  <c r="J19" i="94"/>
  <c r="K27" i="110"/>
  <c r="C18" i="112"/>
  <c r="E17" i="45"/>
  <c r="AC14" i="68"/>
  <c r="E14" i="152"/>
  <c r="E14" i="92"/>
  <c r="F12" i="95"/>
  <c r="V12" i="47"/>
  <c r="Y12" i="47" s="1"/>
  <c r="L24" i="96"/>
  <c r="E19" i="92"/>
  <c r="E19" i="152"/>
  <c r="AC19" i="68"/>
  <c r="AA19" i="68" s="1"/>
  <c r="R30" i="48"/>
  <c r="J10" i="96"/>
  <c r="D19" i="94"/>
  <c r="D21" i="155"/>
  <c r="J21" i="155" s="1"/>
  <c r="L26" i="96"/>
  <c r="C11" i="109"/>
  <c r="N19" i="79"/>
  <c r="K16" i="98"/>
  <c r="G29" i="107"/>
  <c r="V27" i="47"/>
  <c r="Y27" i="47" s="1"/>
  <c r="F27" i="95"/>
  <c r="O27" i="112"/>
  <c r="K12" i="36"/>
  <c r="J12" i="36"/>
  <c r="C26" i="110"/>
  <c r="F11" i="96"/>
  <c r="V11" i="48"/>
  <c r="Y11" i="48" s="1"/>
  <c r="P19" i="112"/>
  <c r="C14" i="84"/>
  <c r="D24" i="97"/>
  <c r="F13" i="97"/>
  <c r="V13" i="49"/>
  <c r="Y13" i="49" s="1"/>
  <c r="C11" i="52"/>
  <c r="F29" i="52"/>
  <c r="S14" i="98"/>
  <c r="C21" i="56"/>
  <c r="C16" i="111"/>
  <c r="P16" i="111" s="1"/>
  <c r="H25" i="95"/>
  <c r="C16" i="54"/>
  <c r="H17" i="108"/>
  <c r="H17" i="141"/>
  <c r="D19" i="95"/>
  <c r="T15" i="125"/>
  <c r="L19" i="125" s="1"/>
  <c r="C27" i="50"/>
  <c r="C17" i="56"/>
  <c r="I12" i="92"/>
  <c r="I12" i="152"/>
  <c r="K16" i="68"/>
  <c r="L12" i="97"/>
  <c r="K27" i="102"/>
  <c r="J24" i="95"/>
  <c r="C14" i="52"/>
  <c r="C26" i="55"/>
  <c r="J17" i="96"/>
  <c r="I27" i="110"/>
  <c r="C17" i="110"/>
  <c r="D17" i="110" s="1"/>
  <c r="Q19" i="58"/>
  <c r="L23" i="43"/>
  <c r="K23" i="43"/>
  <c r="I19" i="92"/>
  <c r="I19" i="152"/>
  <c r="J23" i="97"/>
  <c r="L20" i="108"/>
  <c r="J19" i="97"/>
  <c r="L19" i="108"/>
  <c r="K18" i="102"/>
  <c r="L18" i="102"/>
  <c r="C13" i="110"/>
  <c r="J12" i="108"/>
  <c r="J12" i="141"/>
  <c r="E24" i="45"/>
  <c r="K26" i="102"/>
  <c r="L26" i="102"/>
  <c r="F13" i="96"/>
  <c r="V13" i="48"/>
  <c r="Y13" i="48" s="1"/>
  <c r="V17" i="49"/>
  <c r="Y17" i="49" s="1"/>
  <c r="F17" i="97"/>
  <c r="H23" i="94"/>
  <c r="P13" i="112"/>
  <c r="C18" i="51"/>
  <c r="C24" i="56"/>
  <c r="D18" i="96"/>
  <c r="K20" i="43"/>
  <c r="L20" i="43"/>
  <c r="C16" i="84"/>
  <c r="E19" i="58"/>
  <c r="C13" i="55"/>
  <c r="E13" i="152"/>
  <c r="AC13" i="68"/>
  <c r="E13" i="92"/>
  <c r="J17" i="141"/>
  <c r="J17" i="108"/>
  <c r="C25" i="111"/>
  <c r="S17" i="98"/>
  <c r="C20" i="84"/>
  <c r="C14" i="54"/>
  <c r="L15" i="43"/>
  <c r="K15" i="43"/>
  <c r="H21" i="95"/>
  <c r="L24" i="97"/>
  <c r="C23" i="56"/>
  <c r="C14" i="57"/>
  <c r="C24" i="112"/>
  <c r="T24" i="10"/>
  <c r="U24" i="10" s="1"/>
  <c r="F24" i="108"/>
  <c r="F24" i="141"/>
  <c r="C23" i="51"/>
  <c r="O27" i="111"/>
  <c r="L20" i="96"/>
  <c r="V21" i="49"/>
  <c r="Y21" i="49" s="1"/>
  <c r="F21" i="97"/>
  <c r="M14" i="92"/>
  <c r="M14" i="152"/>
  <c r="C16" i="110"/>
  <c r="J20" i="108"/>
  <c r="J20" i="141"/>
  <c r="J25" i="97"/>
  <c r="M29" i="52"/>
  <c r="E16" i="98"/>
  <c r="AC16" i="79"/>
  <c r="AA16" i="79" s="1"/>
  <c r="E19" i="79"/>
  <c r="C25" i="110"/>
  <c r="D20" i="107"/>
  <c r="E20" i="107" s="1"/>
  <c r="F10" i="95"/>
  <c r="F30" i="47"/>
  <c r="V10" i="47"/>
  <c r="H11" i="141"/>
  <c r="H11" i="108"/>
  <c r="M29" i="56"/>
  <c r="H30" i="48"/>
  <c r="C12" i="52"/>
  <c r="C18" i="56"/>
  <c r="C13" i="53"/>
  <c r="J27" i="36"/>
  <c r="K27" i="36"/>
  <c r="C13" i="50"/>
  <c r="C12" i="55"/>
  <c r="D21" i="97"/>
  <c r="J22" i="94"/>
  <c r="F26" i="96"/>
  <c r="V26" i="48"/>
  <c r="Y26" i="48" s="1"/>
  <c r="C10" i="112"/>
  <c r="D10" i="112" s="1"/>
  <c r="C25" i="54"/>
  <c r="C28" i="107"/>
  <c r="C24" i="3"/>
  <c r="D13" i="97"/>
  <c r="C25" i="52"/>
  <c r="C28" i="53"/>
  <c r="M29" i="51"/>
  <c r="J26" i="141"/>
  <c r="J26" i="108"/>
  <c r="C15" i="55"/>
  <c r="C21" i="55"/>
  <c r="C11" i="110"/>
  <c r="D11" i="110" s="1"/>
  <c r="V10" i="34"/>
  <c r="F30" i="34"/>
  <c r="F10" i="94"/>
  <c r="D18" i="107"/>
  <c r="J18" i="107" s="1"/>
  <c r="T30" i="47"/>
  <c r="L10" i="95"/>
  <c r="S18" i="92"/>
  <c r="S18" i="152"/>
  <c r="C15" i="52"/>
  <c r="C21" i="84"/>
  <c r="E27" i="112"/>
  <c r="C9" i="112"/>
  <c r="F18" i="108"/>
  <c r="F18" i="141"/>
  <c r="T18" i="10"/>
  <c r="G13" i="92"/>
  <c r="G13" i="152"/>
  <c r="Z15" i="79"/>
  <c r="S12" i="98"/>
  <c r="J20" i="95"/>
  <c r="F14" i="97"/>
  <c r="V14" i="49"/>
  <c r="Y14" i="49" s="1"/>
  <c r="L27" i="108"/>
  <c r="V27" i="34"/>
  <c r="F27" i="94"/>
  <c r="C17" i="109"/>
  <c r="J26" i="97"/>
  <c r="F11" i="97"/>
  <c r="V11" i="49"/>
  <c r="Y11" i="49" s="1"/>
  <c r="H25" i="141"/>
  <c r="H25" i="108"/>
  <c r="L14" i="95"/>
  <c r="L26" i="95"/>
  <c r="F22" i="97"/>
  <c r="V22" i="49"/>
  <c r="Y22" i="49" s="1"/>
  <c r="H15" i="141"/>
  <c r="H15" i="108"/>
  <c r="L16" i="97"/>
  <c r="L27" i="97"/>
  <c r="J13" i="94"/>
  <c r="C24" i="51"/>
  <c r="H15" i="96"/>
  <c r="H17" i="94"/>
  <c r="H22" i="95"/>
  <c r="C11" i="112"/>
  <c r="T23" i="10"/>
  <c r="U23" i="10" s="1"/>
  <c r="F23" i="108"/>
  <c r="F23" i="141"/>
  <c r="L30" i="48"/>
  <c r="F21" i="96"/>
  <c r="V21" i="48"/>
  <c r="Y21" i="48" s="1"/>
  <c r="C15" i="112"/>
  <c r="D15" i="112" s="1"/>
  <c r="L25" i="94"/>
  <c r="J10" i="94"/>
  <c r="R30" i="34"/>
  <c r="H21" i="94"/>
  <c r="C14" i="55"/>
  <c r="V11" i="34"/>
  <c r="F11" i="94"/>
  <c r="L19" i="96"/>
  <c r="J12" i="95"/>
  <c r="J13" i="97"/>
  <c r="C20" i="55"/>
  <c r="H27" i="108"/>
  <c r="H27" i="141"/>
  <c r="Q15" i="125"/>
  <c r="K19" i="125" s="1"/>
  <c r="K22" i="36"/>
  <c r="J22" i="36"/>
  <c r="C16" i="57"/>
  <c r="K17" i="152"/>
  <c r="N21" i="68"/>
  <c r="K17" i="92"/>
  <c r="C12" i="53"/>
  <c r="G15" i="107"/>
  <c r="C10" i="111"/>
  <c r="D10" i="111" s="1"/>
  <c r="C25" i="50"/>
  <c r="C10" i="109"/>
  <c r="D10" i="109" s="1"/>
  <c r="V23" i="34"/>
  <c r="F23" i="94"/>
  <c r="D23" i="107"/>
  <c r="J23" i="107" s="1"/>
  <c r="C19" i="58"/>
  <c r="Q20" i="92"/>
  <c r="V18" i="48"/>
  <c r="Y18" i="48" s="1"/>
  <c r="F18" i="96"/>
  <c r="I27" i="109"/>
  <c r="E18" i="92"/>
  <c r="E18" i="152"/>
  <c r="AC18" i="68"/>
  <c r="AA18" i="68" s="1"/>
  <c r="J23" i="95"/>
  <c r="K27" i="43"/>
  <c r="L27" i="43"/>
  <c r="L21" i="97"/>
  <c r="L11" i="94"/>
  <c r="M27" i="110"/>
  <c r="P29" i="52"/>
  <c r="C15" i="111"/>
  <c r="C27" i="56"/>
  <c r="M27" i="111"/>
  <c r="C17" i="50"/>
  <c r="H10" i="95"/>
  <c r="P30" i="47"/>
  <c r="J18" i="95"/>
  <c r="H11" i="94"/>
  <c r="L12" i="102"/>
  <c r="K12" i="102"/>
  <c r="F29" i="50"/>
  <c r="C11" i="50"/>
  <c r="J11" i="95"/>
  <c r="C24" i="110"/>
  <c r="D24" i="110" s="1"/>
  <c r="P16" i="110"/>
  <c r="AC13" i="79"/>
  <c r="AA13" i="79" s="1"/>
  <c r="E13" i="98"/>
  <c r="O19" i="92"/>
  <c r="O19" i="152"/>
  <c r="D10" i="96"/>
  <c r="D30" i="48"/>
  <c r="V20" i="49"/>
  <c r="Y20" i="49" s="1"/>
  <c r="F20" i="97"/>
  <c r="T19" i="79"/>
  <c r="O16" i="98"/>
  <c r="C28" i="84"/>
  <c r="K29" i="52"/>
  <c r="K14" i="152"/>
  <c r="K14" i="92"/>
  <c r="P29" i="57"/>
  <c r="S29" i="57" s="1"/>
  <c r="K25" i="36"/>
  <c r="J25" i="36"/>
  <c r="F12" i="141"/>
  <c r="F12" i="108"/>
  <c r="T12" i="10"/>
  <c r="F18" i="95"/>
  <c r="V18" i="47"/>
  <c r="Y18" i="47" s="1"/>
  <c r="H26" i="94"/>
  <c r="V26" i="49"/>
  <c r="Y26" i="49" s="1"/>
  <c r="F26" i="97"/>
  <c r="C22" i="50"/>
  <c r="L20" i="95"/>
  <c r="K13" i="152"/>
  <c r="K13" i="92"/>
  <c r="K26" i="43"/>
  <c r="L26" i="43"/>
  <c r="S18" i="98"/>
  <c r="C25" i="107"/>
  <c r="C21" i="3"/>
  <c r="V16" i="47"/>
  <c r="Y16" i="47" s="1"/>
  <c r="F16" i="95"/>
  <c r="D21" i="94"/>
  <c r="D23" i="155"/>
  <c r="J23" i="155" s="1"/>
  <c r="C28" i="57"/>
  <c r="K19" i="58"/>
  <c r="P29" i="50"/>
  <c r="C20" i="57"/>
  <c r="L21" i="108"/>
  <c r="E23" i="45"/>
  <c r="Q14" i="98"/>
  <c r="Q15" i="98" s="1"/>
  <c r="AB12" i="98" s="1"/>
  <c r="H14" i="94"/>
  <c r="C15" i="56"/>
  <c r="C22" i="53"/>
  <c r="N16" i="68"/>
  <c r="N23" i="68" s="1"/>
  <c r="K12" i="152"/>
  <c r="K12" i="92"/>
  <c r="G14" i="92"/>
  <c r="G14" i="152"/>
  <c r="E16" i="45"/>
  <c r="K19" i="43"/>
  <c r="L19" i="43"/>
  <c r="D19" i="155"/>
  <c r="D17" i="94"/>
  <c r="L13" i="96"/>
  <c r="C11" i="56"/>
  <c r="F29" i="56"/>
  <c r="J12" i="94"/>
  <c r="N12" i="94" s="1"/>
  <c r="C16" i="109"/>
  <c r="D16" i="109" s="1"/>
  <c r="C28" i="51"/>
  <c r="C28" i="55"/>
  <c r="C17" i="45"/>
  <c r="J23" i="108"/>
  <c r="J23" i="141"/>
  <c r="J30" i="49"/>
  <c r="C27" i="84"/>
  <c r="K15" i="92"/>
  <c r="C15" i="110"/>
  <c r="D15" i="110" s="1"/>
  <c r="H18" i="94"/>
  <c r="K15" i="36"/>
  <c r="J15" i="36"/>
  <c r="H14" i="96"/>
  <c r="J16" i="95"/>
  <c r="V24" i="47"/>
  <c r="Y24" i="47" s="1"/>
  <c r="F24" i="95"/>
  <c r="N24" i="95" s="1"/>
  <c r="J23" i="36"/>
  <c r="K23" i="36"/>
  <c r="T16" i="10"/>
  <c r="F16" i="108"/>
  <c r="F16" i="141"/>
  <c r="I16" i="98"/>
  <c r="K19" i="79"/>
  <c r="C31" i="36"/>
  <c r="C17" i="57"/>
  <c r="R29" i="56"/>
  <c r="G17" i="98"/>
  <c r="G16" i="98"/>
  <c r="H19" i="79"/>
  <c r="H21" i="79" s="1"/>
  <c r="C22" i="55"/>
  <c r="L15" i="97"/>
  <c r="H22" i="97"/>
  <c r="C28" i="50"/>
  <c r="F15" i="95"/>
  <c r="V15" i="47"/>
  <c r="Y15" i="47" s="1"/>
  <c r="J16" i="36"/>
  <c r="K16" i="36"/>
  <c r="C16" i="45"/>
  <c r="C13" i="3"/>
  <c r="C17" i="107"/>
  <c r="V21" i="47"/>
  <c r="Y21" i="47" s="1"/>
  <c r="F21" i="95"/>
  <c r="H12" i="95"/>
  <c r="L26" i="97"/>
  <c r="C25" i="3"/>
  <c r="C29" i="107"/>
  <c r="C29" i="45"/>
  <c r="C15" i="51"/>
  <c r="R29" i="54"/>
  <c r="J13" i="141"/>
  <c r="J13" i="108"/>
  <c r="J15" i="95"/>
  <c r="C26" i="111"/>
  <c r="P26" i="111" s="1"/>
  <c r="C23" i="52"/>
  <c r="C26" i="109"/>
  <c r="C20" i="109"/>
  <c r="M27" i="109"/>
  <c r="Q18" i="98"/>
  <c r="K14" i="43"/>
  <c r="L14" i="43"/>
  <c r="Q13" i="152"/>
  <c r="Q13" i="92"/>
  <c r="C11" i="51"/>
  <c r="F29" i="51"/>
  <c r="C12" i="50"/>
  <c r="C21" i="50"/>
  <c r="D16" i="155"/>
  <c r="J16" i="155" s="1"/>
  <c r="D14" i="94"/>
  <c r="L22" i="96"/>
  <c r="H15" i="95"/>
  <c r="J26" i="95"/>
  <c r="H27" i="94"/>
  <c r="D25" i="155"/>
  <c r="D23" i="94"/>
  <c r="D20" i="97"/>
  <c r="H20" i="94"/>
  <c r="Z15" i="125"/>
  <c r="O19" i="125" s="1"/>
  <c r="L18" i="96"/>
  <c r="F15" i="97"/>
  <c r="V15" i="49"/>
  <c r="Y15" i="49" s="1"/>
  <c r="L24" i="102"/>
  <c r="K24" i="102"/>
  <c r="T22" i="10"/>
  <c r="F22" i="108"/>
  <c r="F22" i="141"/>
  <c r="V27" i="49"/>
  <c r="Y27" i="49" s="1"/>
  <c r="F27" i="97"/>
  <c r="C14" i="111"/>
  <c r="D22" i="97"/>
  <c r="V20" i="34"/>
  <c r="F20" i="94"/>
  <c r="G30" i="107"/>
  <c r="J30" i="107" s="1"/>
  <c r="G27" i="112"/>
  <c r="D29" i="10"/>
  <c r="K18" i="36"/>
  <c r="J18" i="36"/>
  <c r="L14" i="108"/>
  <c r="X14" i="10"/>
  <c r="C12" i="54"/>
  <c r="M14" i="98"/>
  <c r="L15" i="102"/>
  <c r="K15" i="102"/>
  <c r="J14" i="36"/>
  <c r="K14" i="36"/>
  <c r="H20" i="108"/>
  <c r="H20" i="141"/>
  <c r="L12" i="108"/>
  <c r="C20" i="111"/>
  <c r="I30" i="45"/>
  <c r="E12" i="45"/>
  <c r="H16" i="95"/>
  <c r="N16" i="95" s="1"/>
  <c r="J19" i="95"/>
  <c r="R30" i="47"/>
  <c r="J10" i="95"/>
  <c r="J27" i="95"/>
  <c r="C14" i="50"/>
  <c r="H25" i="96"/>
  <c r="H13" i="94"/>
  <c r="K29" i="55"/>
  <c r="G22" i="107"/>
  <c r="J22" i="96"/>
  <c r="I19" i="58"/>
  <c r="C14" i="53"/>
  <c r="J13" i="96"/>
  <c r="L16" i="95"/>
  <c r="L17" i="102"/>
  <c r="K17" i="102"/>
  <c r="H21" i="68"/>
  <c r="H23" i="68" s="1"/>
  <c r="G17" i="152"/>
  <c r="G17" i="92"/>
  <c r="D15" i="97"/>
  <c r="O19" i="58"/>
  <c r="H20" i="95"/>
  <c r="K10" i="102"/>
  <c r="J29" i="102"/>
  <c r="L29" i="102" s="1"/>
  <c r="L10" i="102"/>
  <c r="G31" i="107"/>
  <c r="H15" i="125"/>
  <c r="F19" i="125" s="1"/>
  <c r="K17" i="98"/>
  <c r="F25" i="94"/>
  <c r="V25" i="34"/>
  <c r="L17" i="108"/>
  <c r="T26" i="10"/>
  <c r="F26" i="108"/>
  <c r="F26" i="141"/>
  <c r="N26" i="141" s="1"/>
  <c r="I26" i="141" s="1"/>
  <c r="C23" i="45"/>
  <c r="L11" i="43"/>
  <c r="K11" i="43"/>
  <c r="J31" i="43"/>
  <c r="C19" i="50"/>
  <c r="C22" i="110"/>
  <c r="P22" i="110" s="1"/>
  <c r="K12" i="43"/>
  <c r="L12" i="43"/>
  <c r="Q19" i="92"/>
  <c r="Q19" i="152"/>
  <c r="C15" i="53"/>
  <c r="W29" i="10"/>
  <c r="L10" i="108"/>
  <c r="G27" i="110"/>
  <c r="C19" i="84"/>
  <c r="C26" i="53"/>
  <c r="H16" i="108"/>
  <c r="H16" i="141"/>
  <c r="D25" i="97"/>
  <c r="U18" i="34"/>
  <c r="L18" i="94"/>
  <c r="F25" i="141"/>
  <c r="T25" i="10"/>
  <c r="C28" i="106"/>
  <c r="F25" i="108"/>
  <c r="F27" i="96"/>
  <c r="V27" i="48"/>
  <c r="Y27" i="48" s="1"/>
  <c r="V19" i="34"/>
  <c r="F19" i="94"/>
  <c r="C15" i="107"/>
  <c r="C11" i="3"/>
  <c r="H13" i="96"/>
  <c r="Q29" i="10"/>
  <c r="J10" i="141"/>
  <c r="N10" i="141" s="1"/>
  <c r="J10" i="108"/>
  <c r="J19" i="96"/>
  <c r="E19" i="45"/>
  <c r="H24" i="97"/>
  <c r="C22" i="57"/>
  <c r="J27" i="96"/>
  <c r="C21" i="111"/>
  <c r="E17" i="152"/>
  <c r="AC17" i="68"/>
  <c r="E17" i="92"/>
  <c r="E21" i="68"/>
  <c r="L16" i="96"/>
  <c r="E27" i="45"/>
  <c r="C23" i="109"/>
  <c r="E18" i="98"/>
  <c r="AC18" i="79"/>
  <c r="D18" i="94"/>
  <c r="D20" i="155"/>
  <c r="J20" i="155" s="1"/>
  <c r="L13" i="94"/>
  <c r="G13" i="98"/>
  <c r="H15" i="94"/>
  <c r="L24" i="94"/>
  <c r="O27" i="110"/>
  <c r="I13" i="98"/>
  <c r="J13" i="36"/>
  <c r="K13" i="36"/>
  <c r="C25" i="57"/>
  <c r="P29" i="54"/>
  <c r="C20" i="45"/>
  <c r="D24" i="95"/>
  <c r="L17" i="94"/>
  <c r="N17" i="94" s="1"/>
  <c r="D19" i="96"/>
  <c r="C23" i="54"/>
  <c r="D29" i="102"/>
  <c r="L23" i="96"/>
  <c r="F21" i="141"/>
  <c r="T21" i="10"/>
  <c r="F21" i="108"/>
  <c r="L17" i="97"/>
  <c r="J16" i="97"/>
  <c r="J30" i="34"/>
  <c r="D24" i="107"/>
  <c r="I31" i="36"/>
  <c r="K31" i="36" s="1"/>
  <c r="K11" i="36"/>
  <c r="J11" i="36"/>
  <c r="D10" i="94"/>
  <c r="D12" i="155"/>
  <c r="F12" i="155" s="1"/>
  <c r="D30" i="34"/>
  <c r="H10" i="96"/>
  <c r="P30" i="48"/>
  <c r="H17" i="97"/>
  <c r="D21" i="107"/>
  <c r="C26" i="3"/>
  <c r="C30" i="107"/>
  <c r="E30" i="107" s="1"/>
  <c r="H27" i="97"/>
  <c r="F23" i="96"/>
  <c r="V23" i="48"/>
  <c r="Y23" i="48" s="1"/>
  <c r="C9" i="109"/>
  <c r="E27" i="109"/>
  <c r="J12" i="96"/>
  <c r="K13" i="102"/>
  <c r="L13" i="102"/>
  <c r="D12" i="97"/>
  <c r="F22" i="94"/>
  <c r="N22" i="94" s="1"/>
  <c r="V22" i="34"/>
  <c r="H18" i="97"/>
  <c r="D19" i="107"/>
  <c r="C9" i="111"/>
  <c r="E27" i="111"/>
  <c r="E25" i="45"/>
  <c r="D31" i="107"/>
  <c r="L16" i="108"/>
  <c r="P29" i="51"/>
  <c r="E27" i="110"/>
  <c r="C9" i="110"/>
  <c r="I17" i="98"/>
  <c r="F20" i="96"/>
  <c r="V20" i="48"/>
  <c r="Y20" i="48" s="1"/>
  <c r="H22" i="96"/>
  <c r="L15" i="108"/>
  <c r="K16" i="43"/>
  <c r="L16" i="43"/>
  <c r="K29" i="53"/>
  <c r="R19" i="58"/>
  <c r="J30" i="48"/>
  <c r="D10" i="95"/>
  <c r="D30" i="47"/>
  <c r="C21" i="109"/>
  <c r="D21" i="109" s="1"/>
  <c r="D14" i="107"/>
  <c r="J14" i="107" s="1"/>
  <c r="H14" i="107" s="1"/>
  <c r="H31" i="106"/>
  <c r="J15" i="97"/>
  <c r="L13" i="108"/>
  <c r="M29" i="55"/>
  <c r="N29" i="55" s="1"/>
  <c r="L25" i="43"/>
  <c r="K25" i="43"/>
  <c r="H25" i="94"/>
  <c r="K29" i="50"/>
  <c r="N29" i="50" s="1"/>
  <c r="G27" i="111"/>
  <c r="K18" i="98"/>
  <c r="J25" i="95"/>
  <c r="H29" i="50"/>
  <c r="D17" i="107"/>
  <c r="C13" i="57"/>
  <c r="R29" i="53"/>
  <c r="S29" i="53" s="1"/>
  <c r="K22" i="43"/>
  <c r="L22" i="43"/>
  <c r="C23" i="111"/>
  <c r="P23" i="111" s="1"/>
  <c r="L22" i="102"/>
  <c r="K22" i="102"/>
  <c r="F12" i="96"/>
  <c r="V12" i="48"/>
  <c r="Y12" i="48" s="1"/>
  <c r="H14" i="108"/>
  <c r="H14" i="141"/>
  <c r="O20" i="92"/>
  <c r="E15" i="125"/>
  <c r="AC12" i="125"/>
  <c r="H24" i="94"/>
  <c r="D23" i="95"/>
  <c r="D15" i="107"/>
  <c r="J15" i="107" s="1"/>
  <c r="C24" i="55"/>
  <c r="J23" i="94"/>
  <c r="N23" i="94" s="1"/>
  <c r="Q23" i="94" s="1"/>
  <c r="C16" i="52"/>
  <c r="C25" i="55"/>
  <c r="J22" i="108"/>
  <c r="J22" i="141"/>
  <c r="D13" i="96"/>
  <c r="F17" i="108"/>
  <c r="N17" i="108" s="1"/>
  <c r="I17" i="108" s="1"/>
  <c r="T17" i="10"/>
  <c r="F17" i="141"/>
  <c r="G19" i="107"/>
  <c r="E22" i="45"/>
  <c r="E14" i="45"/>
  <c r="C17" i="111"/>
  <c r="D17" i="111" s="1"/>
  <c r="C17" i="55"/>
  <c r="C15" i="109"/>
  <c r="D15" i="109" s="1"/>
  <c r="T21" i="68"/>
  <c r="T23" i="68" s="1"/>
  <c r="O17" i="152"/>
  <c r="O17" i="92"/>
  <c r="G17" i="107"/>
  <c r="D22" i="155"/>
  <c r="F22" i="155" s="1"/>
  <c r="G22" i="155" s="1"/>
  <c r="D20" i="94"/>
  <c r="K11" i="102"/>
  <c r="L11" i="102"/>
  <c r="E13" i="45"/>
  <c r="M18" i="152"/>
  <c r="M18" i="92"/>
  <c r="L14" i="96"/>
  <c r="C20" i="54"/>
  <c r="G21" i="107"/>
  <c r="K25" i="102"/>
  <c r="L25" i="102"/>
  <c r="G18" i="107"/>
  <c r="I17" i="84"/>
  <c r="C11" i="111"/>
  <c r="G24" i="107"/>
  <c r="C14" i="110"/>
  <c r="D14" i="110" s="1"/>
  <c r="Q15" i="79"/>
  <c r="M12" i="98"/>
  <c r="M15" i="98" s="1"/>
  <c r="Z14" i="98" s="1"/>
  <c r="C20" i="112"/>
  <c r="D20" i="112" s="1"/>
  <c r="M16" i="98"/>
  <c r="Q19" i="79"/>
  <c r="H21" i="96"/>
  <c r="K29" i="54"/>
  <c r="S19" i="92"/>
  <c r="S19" i="152"/>
  <c r="C26" i="52"/>
  <c r="O14" i="98"/>
  <c r="L27" i="95"/>
  <c r="C28" i="52"/>
  <c r="D16" i="97"/>
  <c r="C10" i="110"/>
  <c r="C16" i="56"/>
  <c r="H19" i="94"/>
  <c r="F29" i="53"/>
  <c r="C11" i="53"/>
  <c r="C24" i="57"/>
  <c r="H12" i="96"/>
  <c r="H23" i="108"/>
  <c r="H23" i="141"/>
  <c r="C22" i="52"/>
  <c r="C18" i="53"/>
  <c r="J20" i="96"/>
  <c r="N20" i="96" s="1"/>
  <c r="E14" i="98"/>
  <c r="AC14" i="79"/>
  <c r="C18" i="50"/>
  <c r="J16" i="94"/>
  <c r="M17" i="98"/>
  <c r="H21" i="97"/>
  <c r="C26" i="106"/>
  <c r="C14" i="56"/>
  <c r="L17" i="43"/>
  <c r="K17" i="43"/>
  <c r="C22" i="109"/>
  <c r="D22" i="109" s="1"/>
  <c r="L30" i="47"/>
  <c r="L19" i="95"/>
  <c r="C21" i="107"/>
  <c r="C17" i="3"/>
  <c r="C20" i="50"/>
  <c r="C24" i="107"/>
  <c r="C20" i="3"/>
  <c r="F25" i="96"/>
  <c r="V25" i="48"/>
  <c r="Y25" i="48" s="1"/>
  <c r="C17" i="106"/>
  <c r="C25" i="109"/>
  <c r="D25" i="109" s="1"/>
  <c r="C24" i="50"/>
  <c r="L26" i="108"/>
  <c r="C23" i="84"/>
  <c r="I14" i="98"/>
  <c r="P19" i="58"/>
  <c r="H15" i="97"/>
  <c r="L18" i="95"/>
  <c r="F16" i="96"/>
  <c r="V16" i="48"/>
  <c r="Y16" i="48" s="1"/>
  <c r="L10" i="97"/>
  <c r="T30" i="49"/>
  <c r="C19" i="111"/>
  <c r="D19" i="111" s="1"/>
  <c r="E20" i="92"/>
  <c r="AC20" i="68"/>
  <c r="C22" i="111"/>
  <c r="D22" i="111" s="1"/>
  <c r="C27" i="54"/>
  <c r="J18" i="97"/>
  <c r="M29" i="53"/>
  <c r="C26" i="56"/>
  <c r="C21" i="53"/>
  <c r="D22" i="95"/>
  <c r="R29" i="50"/>
  <c r="S29" i="50" s="1"/>
  <c r="C25" i="53"/>
  <c r="G27" i="107"/>
  <c r="J27" i="107" s="1"/>
  <c r="K27" i="107" s="1"/>
  <c r="J30" i="47"/>
  <c r="L25" i="108"/>
  <c r="E28" i="45"/>
  <c r="M17" i="152"/>
  <c r="M17" i="92"/>
  <c r="Q21" i="68"/>
  <c r="Q23" i="68" s="1"/>
  <c r="C26" i="54"/>
  <c r="E12" i="92"/>
  <c r="AC12" i="68"/>
  <c r="E12" i="152"/>
  <c r="E16" i="68"/>
  <c r="L13" i="95"/>
  <c r="H16" i="96"/>
  <c r="Q16" i="98"/>
  <c r="W19" i="79"/>
  <c r="C17" i="52"/>
  <c r="I12" i="98"/>
  <c r="K15" i="79"/>
  <c r="C28" i="54"/>
  <c r="H13" i="95"/>
  <c r="E15" i="45"/>
  <c r="P29" i="56"/>
  <c r="H16" i="97"/>
  <c r="C20" i="52"/>
  <c r="C12" i="45"/>
  <c r="G30" i="45"/>
  <c r="J27" i="141"/>
  <c r="J27" i="108"/>
  <c r="C19" i="54"/>
  <c r="C27" i="55"/>
  <c r="H29" i="51"/>
  <c r="C16" i="112"/>
  <c r="G27" i="109"/>
  <c r="V24" i="34"/>
  <c r="F24" i="94"/>
  <c r="J15" i="108"/>
  <c r="J15" i="141"/>
  <c r="N15" i="141" s="1"/>
  <c r="D31" i="43"/>
  <c r="H30" i="34"/>
  <c r="C24" i="53"/>
  <c r="C27" i="45"/>
  <c r="C22" i="56"/>
  <c r="L27" i="94"/>
  <c r="P17" i="111"/>
  <c r="D17" i="96"/>
  <c r="O14" i="152"/>
  <c r="O14" i="92"/>
  <c r="O16" i="92" s="1"/>
  <c r="AA15" i="92" s="1"/>
  <c r="H14" i="97"/>
  <c r="Q12" i="92"/>
  <c r="W16" i="68"/>
  <c r="Q12" i="152"/>
  <c r="V23" i="49"/>
  <c r="Y23" i="49" s="1"/>
  <c r="F23" i="97"/>
  <c r="D20" i="96"/>
  <c r="J11" i="141"/>
  <c r="J11" i="108"/>
  <c r="D24" i="96"/>
  <c r="C12" i="56"/>
  <c r="H29" i="53"/>
  <c r="V25" i="49"/>
  <c r="Y25" i="49" s="1"/>
  <c r="F25" i="97"/>
  <c r="C25" i="84"/>
  <c r="C20" i="106"/>
  <c r="E15" i="92"/>
  <c r="AC15" i="68"/>
  <c r="O17" i="98"/>
  <c r="F12" i="97"/>
  <c r="V12" i="49"/>
  <c r="Y12" i="49" s="1"/>
  <c r="H11" i="96"/>
  <c r="L16" i="94"/>
  <c r="N16" i="94" s="1"/>
  <c r="U16" i="34"/>
  <c r="M13" i="152"/>
  <c r="M16" i="152" s="1"/>
  <c r="M13" i="92"/>
  <c r="J20" i="36"/>
  <c r="K20" i="36"/>
  <c r="J15" i="96"/>
  <c r="C21" i="54"/>
  <c r="C21" i="52"/>
  <c r="T27" i="10"/>
  <c r="F27" i="141"/>
  <c r="F27" i="108"/>
  <c r="J25" i="96"/>
  <c r="C19" i="106"/>
  <c r="N30" i="49"/>
  <c r="F22" i="95"/>
  <c r="V22" i="47"/>
  <c r="Y22" i="47" s="1"/>
  <c r="C26" i="50"/>
  <c r="R29" i="52"/>
  <c r="L12" i="95"/>
  <c r="H23" i="95"/>
  <c r="F11" i="141"/>
  <c r="R11" i="10"/>
  <c r="F11" i="108"/>
  <c r="T11" i="10"/>
  <c r="L12" i="96"/>
  <c r="L11" i="95"/>
  <c r="C17" i="53"/>
  <c r="C18" i="45"/>
  <c r="F22" i="96"/>
  <c r="V22" i="48"/>
  <c r="Y22" i="48" s="1"/>
  <c r="I15" i="92"/>
  <c r="L30" i="34"/>
  <c r="J21" i="97"/>
  <c r="D13" i="95"/>
  <c r="V11" i="47"/>
  <c r="Y11" i="47" s="1"/>
  <c r="F11" i="95"/>
  <c r="X18" i="10"/>
  <c r="L18" i="108"/>
  <c r="C13" i="54"/>
  <c r="J16" i="96"/>
  <c r="L13" i="97"/>
  <c r="C20" i="53"/>
  <c r="C21" i="106"/>
  <c r="C23" i="53"/>
  <c r="J27" i="97"/>
  <c r="L25" i="96"/>
  <c r="P12" i="112"/>
  <c r="D24" i="94"/>
  <c r="D26" i="155"/>
  <c r="K12" i="98"/>
  <c r="N15" i="79"/>
  <c r="N21" i="79" s="1"/>
  <c r="H19" i="95"/>
  <c r="H25" i="97"/>
  <c r="F25" i="95"/>
  <c r="V25" i="47"/>
  <c r="Y25" i="47" s="1"/>
  <c r="F19" i="97"/>
  <c r="N19" i="97" s="1"/>
  <c r="V19" i="49"/>
  <c r="Y19" i="49" s="1"/>
  <c r="D25" i="96"/>
  <c r="D21" i="96"/>
  <c r="D29" i="3"/>
  <c r="C10" i="3"/>
  <c r="C14" i="107"/>
  <c r="J23" i="96"/>
  <c r="C18" i="55"/>
  <c r="J11" i="97"/>
  <c r="L20" i="102"/>
  <c r="K20" i="102"/>
  <c r="P21" i="112"/>
  <c r="F19" i="108"/>
  <c r="T19" i="10"/>
  <c r="F19" i="141"/>
  <c r="R30" i="49"/>
  <c r="J10" i="97"/>
  <c r="F20" i="141"/>
  <c r="T20" i="10"/>
  <c r="F20" i="108"/>
  <c r="K28" i="36"/>
  <c r="J28" i="36"/>
  <c r="P20" i="110"/>
  <c r="M15" i="92"/>
  <c r="I26" i="106"/>
  <c r="L31" i="43"/>
  <c r="K31" i="43"/>
  <c r="X26" i="10"/>
  <c r="Y25" i="34"/>
  <c r="F16" i="155"/>
  <c r="G16" i="155" s="1"/>
  <c r="I25" i="84"/>
  <c r="Y19" i="34"/>
  <c r="P17" i="112"/>
  <c r="D12" i="112"/>
  <c r="R25" i="10"/>
  <c r="R20" i="10"/>
  <c r="C23" i="106"/>
  <c r="E15" i="3"/>
  <c r="D26" i="110"/>
  <c r="P26" i="110"/>
  <c r="F21" i="155"/>
  <c r="G21" i="155" s="1"/>
  <c r="I19" i="106"/>
  <c r="F25" i="155"/>
  <c r="G25" i="155" s="1"/>
  <c r="J25" i="155"/>
  <c r="D22" i="110"/>
  <c r="C22" i="106"/>
  <c r="R19" i="10"/>
  <c r="D23" i="109"/>
  <c r="P23" i="109"/>
  <c r="P11" i="109"/>
  <c r="AA13" i="68"/>
  <c r="E21" i="92"/>
  <c r="X11" i="10"/>
  <c r="I19" i="125"/>
  <c r="P19" i="110"/>
  <c r="E21" i="79"/>
  <c r="E15" i="98"/>
  <c r="V14" i="98" s="1"/>
  <c r="D18" i="112"/>
  <c r="P18" i="112"/>
  <c r="C25" i="106"/>
  <c r="X22" i="10"/>
  <c r="D13" i="110"/>
  <c r="P13" i="110"/>
  <c r="C14" i="106"/>
  <c r="I15" i="84"/>
  <c r="Y26" i="34"/>
  <c r="U26" i="34"/>
  <c r="X19" i="10"/>
  <c r="E19" i="3"/>
  <c r="X20" i="10"/>
  <c r="I29" i="52"/>
  <c r="M21" i="152"/>
  <c r="Z18" i="152" s="1"/>
  <c r="Y23" i="34"/>
  <c r="F27" i="155"/>
  <c r="G27" i="155" s="1"/>
  <c r="J27" i="155"/>
  <c r="P22" i="112"/>
  <c r="D11" i="112"/>
  <c r="G16" i="92"/>
  <c r="Y16" i="34"/>
  <c r="J17" i="155"/>
  <c r="F17" i="155"/>
  <c r="G17" i="155" s="1"/>
  <c r="J17" i="107"/>
  <c r="Y15" i="34"/>
  <c r="N29" i="51"/>
  <c r="E14" i="107"/>
  <c r="N29" i="56"/>
  <c r="F14" i="155"/>
  <c r="G14" i="155" s="1"/>
  <c r="J14" i="155"/>
  <c r="P12" i="109"/>
  <c r="N24" i="97"/>
  <c r="Q24" i="97" s="1"/>
  <c r="Y12" i="34"/>
  <c r="Y10" i="48"/>
  <c r="P16" i="109"/>
  <c r="N29" i="57"/>
  <c r="U11" i="34"/>
  <c r="Y11" i="34"/>
  <c r="N17" i="96"/>
  <c r="G16" i="152"/>
  <c r="Y27" i="34"/>
  <c r="I17" i="106"/>
  <c r="D23" i="112"/>
  <c r="R16" i="10"/>
  <c r="E27" i="107"/>
  <c r="H19" i="125"/>
  <c r="P14" i="110"/>
  <c r="K21" i="92"/>
  <c r="Y20" i="92" s="1"/>
  <c r="T21" i="79"/>
  <c r="J29" i="107"/>
  <c r="K29" i="107" s="1"/>
  <c r="N22" i="97"/>
  <c r="G22" i="97" s="1"/>
  <c r="N11" i="97"/>
  <c r="E19" i="125"/>
  <c r="U23" i="34"/>
  <c r="N18" i="141"/>
  <c r="K18" i="141" s="1"/>
  <c r="AA13" i="125"/>
  <c r="U13" i="10"/>
  <c r="X16" i="10"/>
  <c r="J25" i="107"/>
  <c r="E19" i="107"/>
  <c r="J19" i="107"/>
  <c r="K19" i="107" s="1"/>
  <c r="P15" i="110"/>
  <c r="E19" i="98"/>
  <c r="P21" i="110"/>
  <c r="J31" i="36"/>
  <c r="F19" i="155"/>
  <c r="G19" i="155" s="1"/>
  <c r="J19" i="155"/>
  <c r="H27" i="107"/>
  <c r="F15" i="155"/>
  <c r="G15" i="155" s="1"/>
  <c r="Y10" i="49"/>
  <c r="P25" i="112"/>
  <c r="I29" i="50"/>
  <c r="N26" i="95"/>
  <c r="Q26" i="95" s="1"/>
  <c r="P10" i="112"/>
  <c r="P10" i="109"/>
  <c r="Y10" i="47"/>
  <c r="E16" i="107"/>
  <c r="P14" i="109"/>
  <c r="J12" i="155"/>
  <c r="S24" i="101"/>
  <c r="S27" i="101"/>
  <c r="Y14" i="101"/>
  <c r="V28" i="101"/>
  <c r="S25" i="101"/>
  <c r="V25" i="101"/>
  <c r="V21" i="101"/>
  <c r="V19" i="101"/>
  <c r="S19" i="101"/>
  <c r="V14" i="101"/>
  <c r="V20" i="101"/>
  <c r="V22" i="101"/>
  <c r="Y22" i="101"/>
  <c r="V24" i="101"/>
  <c r="V13" i="100"/>
  <c r="S28" i="100"/>
  <c r="V26" i="100"/>
  <c r="Y22" i="4"/>
  <c r="V15" i="100"/>
  <c r="S18" i="100"/>
  <c r="S19" i="100"/>
  <c r="S16" i="100"/>
  <c r="V26" i="4"/>
  <c r="Y22" i="100"/>
  <c r="Y25" i="100"/>
  <c r="S15" i="100"/>
  <c r="S22" i="4"/>
  <c r="S17" i="100"/>
  <c r="V22" i="100"/>
  <c r="S14" i="4"/>
  <c r="Y27" i="4"/>
  <c r="Y21" i="4"/>
  <c r="Y25" i="4"/>
  <c r="S12" i="4"/>
  <c r="V14" i="4"/>
  <c r="Y12" i="4"/>
  <c r="S11" i="4"/>
  <c r="S15" i="4"/>
  <c r="Y26" i="4"/>
  <c r="V16" i="4"/>
  <c r="Y16" i="4"/>
  <c r="S14" i="101"/>
  <c r="S20" i="101"/>
  <c r="Y28" i="101"/>
  <c r="S23" i="101"/>
  <c r="S13" i="101"/>
  <c r="Y12" i="101"/>
  <c r="Y26" i="100"/>
  <c r="V12" i="4"/>
  <c r="V18" i="100"/>
  <c r="Y12" i="100"/>
  <c r="S17" i="4"/>
  <c r="S22" i="100"/>
  <c r="Y17" i="100"/>
  <c r="S23" i="100"/>
  <c r="S13" i="4"/>
  <c r="Y20" i="4"/>
  <c r="V24" i="4"/>
  <c r="Y15" i="4"/>
  <c r="S27" i="4"/>
  <c r="S18" i="4"/>
  <c r="Y11" i="101"/>
  <c r="Y13" i="101"/>
  <c r="V27" i="101"/>
  <c r="Y19" i="101"/>
  <c r="S15" i="101"/>
  <c r="V12" i="101"/>
  <c r="S12" i="101"/>
  <c r="S14" i="100"/>
  <c r="S27" i="100"/>
  <c r="V17" i="100"/>
  <c r="V14" i="100"/>
  <c r="Y23" i="100"/>
  <c r="Y15" i="100"/>
  <c r="V11" i="100"/>
  <c r="V20" i="100"/>
  <c r="S26" i="4"/>
  <c r="V11" i="4"/>
  <c r="V21" i="4"/>
  <c r="S24" i="4"/>
  <c r="V20" i="4"/>
  <c r="Y28" i="4"/>
  <c r="S22" i="101"/>
  <c r="Y21" i="101"/>
  <c r="V23" i="101"/>
  <c r="Y18" i="101"/>
  <c r="V15" i="101"/>
  <c r="S28" i="101"/>
  <c r="Y24" i="101"/>
  <c r="S16" i="101"/>
  <c r="Y23" i="101"/>
  <c r="S11" i="101"/>
  <c r="S26" i="101"/>
  <c r="V13" i="101"/>
  <c r="V18" i="101"/>
  <c r="Y25" i="101"/>
  <c r="Y21" i="100"/>
  <c r="S26" i="100"/>
  <c r="S24" i="100"/>
  <c r="Y14" i="4"/>
  <c r="Y14" i="100"/>
  <c r="S11" i="100"/>
  <c r="V28" i="100"/>
  <c r="V23" i="100"/>
  <c r="V13" i="4"/>
  <c r="V21" i="100"/>
  <c r="Y20" i="100"/>
  <c r="S21" i="100"/>
  <c r="Y24" i="100"/>
  <c r="Y13" i="100"/>
  <c r="Y19" i="100"/>
  <c r="S28" i="4"/>
  <c r="S21" i="4"/>
  <c r="V15" i="4"/>
  <c r="Y11" i="4"/>
  <c r="Y17" i="4"/>
  <c r="S16" i="4"/>
  <c r="S20" i="4"/>
  <c r="Y23" i="4"/>
  <c r="V19" i="4"/>
  <c r="V28" i="4"/>
  <c r="V18" i="4"/>
  <c r="Y24" i="4"/>
  <c r="Y26" i="101"/>
  <c r="Y16" i="101"/>
  <c r="Y27" i="101"/>
  <c r="V16" i="101"/>
  <c r="V17" i="101"/>
  <c r="V26" i="101"/>
  <c r="Y20" i="101"/>
  <c r="V24" i="100"/>
  <c r="S20" i="100"/>
  <c r="V12" i="100"/>
  <c r="Y11" i="100"/>
  <c r="V16" i="100"/>
  <c r="Y28" i="100"/>
  <c r="Y18" i="100"/>
  <c r="S12" i="100"/>
  <c r="V27" i="4"/>
  <c r="S19" i="4"/>
  <c r="V25" i="4"/>
  <c r="Y13" i="4"/>
  <c r="Y19" i="4"/>
  <c r="S17" i="101"/>
  <c r="S18" i="101"/>
  <c r="S21" i="101"/>
  <c r="Y15" i="101"/>
  <c r="V11" i="101"/>
  <c r="Y17" i="101"/>
  <c r="V25" i="100"/>
  <c r="S13" i="100"/>
  <c r="V27" i="100"/>
  <c r="Y16" i="100"/>
  <c r="V23" i="4"/>
  <c r="S25" i="100"/>
  <c r="V19" i="100"/>
  <c r="Y27" i="100"/>
  <c r="Y18" i="4"/>
  <c r="V22" i="4"/>
  <c r="S25" i="4"/>
  <c r="S23" i="4"/>
  <c r="V17" i="4"/>
  <c r="W17" i="4" l="1"/>
  <c r="P23" i="4"/>
  <c r="Q23" i="4" s="1"/>
  <c r="T23" i="4"/>
  <c r="P25" i="4"/>
  <c r="Q25" i="4" s="1"/>
  <c r="T25" i="4"/>
  <c r="W22" i="4"/>
  <c r="Z18" i="4"/>
  <c r="Z27" i="100"/>
  <c r="W19" i="100"/>
  <c r="T25" i="100"/>
  <c r="P25" i="100"/>
  <c r="Q25" i="100" s="1"/>
  <c r="W23" i="4"/>
  <c r="Z16" i="100"/>
  <c r="W27" i="100"/>
  <c r="T13" i="100"/>
  <c r="P13" i="100"/>
  <c r="Q13" i="100" s="1"/>
  <c r="W25" i="100"/>
  <c r="Z17" i="101"/>
  <c r="V30" i="101"/>
  <c r="W30" i="101" s="1"/>
  <c r="W11" i="101"/>
  <c r="Z15" i="101"/>
  <c r="T21" i="101"/>
  <c r="P21" i="101"/>
  <c r="Q21" i="101" s="1"/>
  <c r="T18" i="101"/>
  <c r="P18" i="101"/>
  <c r="Q18" i="101" s="1"/>
  <c r="T17" i="101"/>
  <c r="P17" i="101"/>
  <c r="Q17" i="101" s="1"/>
  <c r="Z19" i="4"/>
  <c r="Z13" i="4"/>
  <c r="W25" i="4"/>
  <c r="T19" i="4"/>
  <c r="P19" i="4"/>
  <c r="Q19" i="4" s="1"/>
  <c r="W27" i="4"/>
  <c r="T12" i="100"/>
  <c r="P12" i="100"/>
  <c r="Q12" i="100" s="1"/>
  <c r="Z18" i="100"/>
  <c r="Z28" i="100"/>
  <c r="W16" i="100"/>
  <c r="Y30" i="100"/>
  <c r="Z30" i="100" s="1"/>
  <c r="Z11" i="100"/>
  <c r="W12" i="100"/>
  <c r="T20" i="100"/>
  <c r="P20" i="100"/>
  <c r="Q20" i="100" s="1"/>
  <c r="W24" i="100"/>
  <c r="Z20" i="101"/>
  <c r="W26" i="101"/>
  <c r="W17" i="101"/>
  <c r="W16" i="101"/>
  <c r="Z27" i="101"/>
  <c r="Z16" i="101"/>
  <c r="Z26" i="101"/>
  <c r="Z24" i="4"/>
  <c r="W18" i="4"/>
  <c r="W28" i="4"/>
  <c r="W19" i="4"/>
  <c r="Z23" i="4"/>
  <c r="P20" i="4"/>
  <c r="Q20" i="4" s="1"/>
  <c r="T20" i="4"/>
  <c r="T16" i="4"/>
  <c r="P16" i="4"/>
  <c r="Q16" i="4" s="1"/>
  <c r="Z17" i="4"/>
  <c r="Y30" i="4"/>
  <c r="Z30" i="4" s="1"/>
  <c r="Z11" i="4"/>
  <c r="W15" i="4"/>
  <c r="P21" i="4"/>
  <c r="Q21" i="4" s="1"/>
  <c r="T21" i="4"/>
  <c r="P28" i="4"/>
  <c r="Q28" i="4" s="1"/>
  <c r="T28" i="4"/>
  <c r="Z19" i="100"/>
  <c r="Z13" i="100"/>
  <c r="Z24" i="100"/>
  <c r="P21" i="100"/>
  <c r="Q21" i="100" s="1"/>
  <c r="T21" i="100"/>
  <c r="Z20" i="100"/>
  <c r="W21" i="100"/>
  <c r="W13" i="4"/>
  <c r="W23" i="100"/>
  <c r="W28" i="100"/>
  <c r="P11" i="100"/>
  <c r="Q11" i="100" s="1"/>
  <c r="S30" i="100"/>
  <c r="T30" i="100" s="1"/>
  <c r="T11" i="100"/>
  <c r="Z14" i="100"/>
  <c r="Z14" i="4"/>
  <c r="P24" i="100"/>
  <c r="Q24" i="100" s="1"/>
  <c r="T24" i="100"/>
  <c r="P26" i="100"/>
  <c r="Q26" i="100" s="1"/>
  <c r="T26" i="100"/>
  <c r="Z21" i="100"/>
  <c r="Z25" i="101"/>
  <c r="W18" i="101"/>
  <c r="W13" i="101"/>
  <c r="T26" i="101"/>
  <c r="P26" i="101"/>
  <c r="Q26" i="101" s="1"/>
  <c r="P11" i="101"/>
  <c r="Q11" i="101" s="1"/>
  <c r="S30" i="101"/>
  <c r="T30" i="101" s="1"/>
  <c r="T11" i="101"/>
  <c r="Z23" i="101"/>
  <c r="T16" i="101"/>
  <c r="P16" i="101"/>
  <c r="Q16" i="101" s="1"/>
  <c r="Z24" i="101"/>
  <c r="P28" i="101"/>
  <c r="Q28" i="101" s="1"/>
  <c r="T28" i="101"/>
  <c r="W15" i="101"/>
  <c r="Z18" i="101"/>
  <c r="W23" i="101"/>
  <c r="Z21" i="101"/>
  <c r="T22" i="101"/>
  <c r="P22" i="101"/>
  <c r="Q22" i="101" s="1"/>
  <c r="Z28" i="4"/>
  <c r="W20" i="4"/>
  <c r="P24" i="4"/>
  <c r="Q24" i="4" s="1"/>
  <c r="T24" i="4"/>
  <c r="W21" i="4"/>
  <c r="V30" i="4"/>
  <c r="W30" i="4" s="1"/>
  <c r="W11" i="4"/>
  <c r="T26" i="4"/>
  <c r="P26" i="4"/>
  <c r="Q26" i="4" s="1"/>
  <c r="W20" i="100"/>
  <c r="W11" i="100"/>
  <c r="V30" i="100"/>
  <c r="W30" i="100" s="1"/>
  <c r="Z15" i="100"/>
  <c r="Z23" i="100"/>
  <c r="W14" i="100"/>
  <c r="W17" i="100"/>
  <c r="P27" i="100"/>
  <c r="Q27" i="100" s="1"/>
  <c r="T27" i="100"/>
  <c r="P14" i="100"/>
  <c r="Q14" i="100" s="1"/>
  <c r="T14" i="100"/>
  <c r="T12" i="101"/>
  <c r="P12" i="101"/>
  <c r="Q12" i="101" s="1"/>
  <c r="W12" i="101"/>
  <c r="P15" i="101"/>
  <c r="Q15" i="101" s="1"/>
  <c r="T15" i="101"/>
  <c r="Z19" i="101"/>
  <c r="W27" i="101"/>
  <c r="Z13" i="101"/>
  <c r="Z11" i="101"/>
  <c r="Y30" i="101"/>
  <c r="Z30" i="101" s="1"/>
  <c r="P18" i="4"/>
  <c r="Q18" i="4" s="1"/>
  <c r="T18" i="4"/>
  <c r="T27" i="4"/>
  <c r="P27" i="4"/>
  <c r="Q27" i="4" s="1"/>
  <c r="Z15" i="4"/>
  <c r="W24" i="4"/>
  <c r="Z20" i="4"/>
  <c r="T13" i="4"/>
  <c r="P13" i="4"/>
  <c r="Q13" i="4" s="1"/>
  <c r="T23" i="100"/>
  <c r="P23" i="100"/>
  <c r="Q23" i="100" s="1"/>
  <c r="Z17" i="100"/>
  <c r="T22" i="100"/>
  <c r="P22" i="100"/>
  <c r="Q22" i="100" s="1"/>
  <c r="T17" i="4"/>
  <c r="P17" i="4"/>
  <c r="Q17" i="4" s="1"/>
  <c r="Z12" i="100"/>
  <c r="W18" i="100"/>
  <c r="W12" i="4"/>
  <c r="Z26" i="100"/>
  <c r="Z12" i="101"/>
  <c r="P13" i="101"/>
  <c r="Q13" i="101" s="1"/>
  <c r="T13" i="101"/>
  <c r="T23" i="101"/>
  <c r="P23" i="101"/>
  <c r="Q23" i="101" s="1"/>
  <c r="Z28" i="101"/>
  <c r="T20" i="101"/>
  <c r="P20" i="101"/>
  <c r="Q20" i="101" s="1"/>
  <c r="P14" i="101"/>
  <c r="Q14" i="101" s="1"/>
  <c r="T14" i="101"/>
  <c r="Z16" i="4"/>
  <c r="W16" i="4"/>
  <c r="Z26" i="4"/>
  <c r="T15" i="4"/>
  <c r="P15" i="4"/>
  <c r="Q15" i="4" s="1"/>
  <c r="S30" i="4"/>
  <c r="T30" i="4" s="1"/>
  <c r="P11" i="4"/>
  <c r="Q11" i="4" s="1"/>
  <c r="T11" i="4"/>
  <c r="Z12" i="4"/>
  <c r="W14" i="4"/>
  <c r="T12" i="4"/>
  <c r="P12" i="4"/>
  <c r="Q12" i="4" s="1"/>
  <c r="Z25" i="4"/>
  <c r="Z21" i="4"/>
  <c r="Z27" i="4"/>
  <c r="P14" i="4"/>
  <c r="Q14" i="4" s="1"/>
  <c r="T14" i="4"/>
  <c r="W22" i="100"/>
  <c r="T17" i="100"/>
  <c r="P17" i="100"/>
  <c r="Q17" i="100" s="1"/>
  <c r="P22" i="4"/>
  <c r="Q22" i="4" s="1"/>
  <c r="T22" i="4"/>
  <c r="T15" i="100"/>
  <c r="P15" i="100"/>
  <c r="Q15" i="100" s="1"/>
  <c r="Z25" i="100"/>
  <c r="Z22" i="100"/>
  <c r="W26" i="4"/>
  <c r="P16" i="100"/>
  <c r="Q16" i="100" s="1"/>
  <c r="T16" i="100"/>
  <c r="P19" i="100"/>
  <c r="Q19" i="100" s="1"/>
  <c r="T19" i="100"/>
  <c r="T18" i="100"/>
  <c r="P18" i="100"/>
  <c r="Q18" i="100" s="1"/>
  <c r="W15" i="100"/>
  <c r="Z22" i="4"/>
  <c r="W26" i="100"/>
  <c r="T28" i="100"/>
  <c r="P28" i="100"/>
  <c r="Q28" i="100" s="1"/>
  <c r="W13" i="100"/>
  <c r="W24" i="101"/>
  <c r="Z22" i="101"/>
  <c r="W22" i="101"/>
  <c r="W20" i="101"/>
  <c r="W14" i="101"/>
  <c r="P19" i="101"/>
  <c r="Q19" i="101" s="1"/>
  <c r="T19" i="101"/>
  <c r="W19" i="101"/>
  <c r="W21" i="101"/>
  <c r="W25" i="101"/>
  <c r="T25" i="101"/>
  <c r="P25" i="101"/>
  <c r="Q25" i="101" s="1"/>
  <c r="W28" i="101"/>
  <c r="Z14" i="101"/>
  <c r="T27" i="101"/>
  <c r="P27" i="101"/>
  <c r="Q27" i="101" s="1"/>
  <c r="T24" i="101"/>
  <c r="P24" i="101"/>
  <c r="Q24" i="101" s="1"/>
  <c r="Z21" i="79"/>
  <c r="Z23" i="68"/>
  <c r="E21" i="107"/>
  <c r="J21" i="107"/>
  <c r="E25" i="107"/>
  <c r="O19" i="98"/>
  <c r="AA18" i="98" s="1"/>
  <c r="K15" i="98"/>
  <c r="P19" i="111"/>
  <c r="P12" i="111"/>
  <c r="D26" i="111"/>
  <c r="N20" i="95"/>
  <c r="Q20" i="95" s="1"/>
  <c r="K21" i="152"/>
  <c r="W23" i="68"/>
  <c r="G21" i="152"/>
  <c r="W17" i="152" s="1"/>
  <c r="F22" i="145"/>
  <c r="E31" i="144"/>
  <c r="N12" i="108"/>
  <c r="K12" i="108" s="1"/>
  <c r="N13" i="108"/>
  <c r="M13" i="108" s="1"/>
  <c r="N21" i="108"/>
  <c r="G21" i="108" s="1"/>
  <c r="N14" i="108"/>
  <c r="M14" i="108" s="1"/>
  <c r="N20" i="141"/>
  <c r="G20" i="141" s="1"/>
  <c r="N25" i="141"/>
  <c r="N14" i="96"/>
  <c r="Q14" i="96" s="1"/>
  <c r="N15" i="95"/>
  <c r="F14" i="139"/>
  <c r="M19" i="98"/>
  <c r="Z17" i="98" s="1"/>
  <c r="G15" i="98"/>
  <c r="D19" i="143"/>
  <c r="T31" i="137"/>
  <c r="Q11" i="97"/>
  <c r="Q22" i="94"/>
  <c r="D17" i="147"/>
  <c r="AC25" i="146"/>
  <c r="D28" i="148"/>
  <c r="D27" i="148"/>
  <c r="T31" i="139"/>
  <c r="Q12" i="94"/>
  <c r="AC24" i="146"/>
  <c r="AC22" i="148"/>
  <c r="D18" i="147"/>
  <c r="K18" i="147" s="1"/>
  <c r="D23" i="147"/>
  <c r="AC21" i="146"/>
  <c r="AC24" i="148"/>
  <c r="J31" i="146"/>
  <c r="O31" i="146" s="1"/>
  <c r="D24" i="147"/>
  <c r="U11" i="10"/>
  <c r="T31" i="134"/>
  <c r="F18" i="134"/>
  <c r="N21" i="95"/>
  <c r="Q21" i="95" s="1"/>
  <c r="F22" i="139"/>
  <c r="H14" i="139"/>
  <c r="E15" i="107"/>
  <c r="M16" i="92"/>
  <c r="K23" i="68"/>
  <c r="AC31" i="134"/>
  <c r="K16" i="92"/>
  <c r="Y14" i="92" s="1"/>
  <c r="N19" i="96"/>
  <c r="S16" i="152"/>
  <c r="N15" i="94"/>
  <c r="N12" i="141"/>
  <c r="K12" i="141" s="1"/>
  <c r="F28" i="145"/>
  <c r="S30" i="104"/>
  <c r="T30" i="104" s="1"/>
  <c r="G19" i="98"/>
  <c r="W18" i="98" s="1"/>
  <c r="I21" i="152"/>
  <c r="S16" i="92"/>
  <c r="AC14" i="92" s="1"/>
  <c r="E18" i="107"/>
  <c r="H18" i="147"/>
  <c r="AC31" i="145"/>
  <c r="G31" i="142"/>
  <c r="O31" i="137"/>
  <c r="J28" i="155"/>
  <c r="Y10" i="34"/>
  <c r="Q16" i="95"/>
  <c r="F18" i="155"/>
  <c r="G18" i="155" s="1"/>
  <c r="J24" i="155"/>
  <c r="F23" i="155"/>
  <c r="G23" i="155" s="1"/>
  <c r="R22" i="10"/>
  <c r="AA14" i="68"/>
  <c r="I16" i="92"/>
  <c r="K21" i="79"/>
  <c r="W21" i="79"/>
  <c r="M21" i="92"/>
  <c r="Z20" i="92" s="1"/>
  <c r="C13" i="106"/>
  <c r="S29" i="55"/>
  <c r="H20" i="144"/>
  <c r="K24" i="143"/>
  <c r="H22" i="139"/>
  <c r="P12" i="104"/>
  <c r="P16" i="105"/>
  <c r="Q16" i="105" s="1"/>
  <c r="D31" i="137"/>
  <c r="H27" i="134"/>
  <c r="D15" i="148"/>
  <c r="G31" i="143"/>
  <c r="D16" i="147"/>
  <c r="K16" i="147" s="1"/>
  <c r="D23" i="146"/>
  <c r="AC26" i="142"/>
  <c r="K18" i="107"/>
  <c r="D9" i="112"/>
  <c r="U10" i="10"/>
  <c r="U20" i="34"/>
  <c r="Y20" i="34"/>
  <c r="N19" i="141"/>
  <c r="K19" i="141" s="1"/>
  <c r="N19" i="94"/>
  <c r="K15" i="107"/>
  <c r="R10" i="10"/>
  <c r="X10" i="10"/>
  <c r="K20" i="144"/>
  <c r="F24" i="143"/>
  <c r="H24" i="139"/>
  <c r="D28" i="142"/>
  <c r="V31" i="137"/>
  <c r="D25" i="148"/>
  <c r="D23" i="145"/>
  <c r="K23" i="145" s="1"/>
  <c r="AC27" i="144"/>
  <c r="D27" i="144"/>
  <c r="F17" i="134"/>
  <c r="AC19" i="79"/>
  <c r="O19" i="79" s="1"/>
  <c r="Q15" i="95"/>
  <c r="N24" i="141"/>
  <c r="I24" i="141" s="1"/>
  <c r="N24" i="96"/>
  <c r="H28" i="139"/>
  <c r="F14" i="137"/>
  <c r="D23" i="143"/>
  <c r="D17" i="144"/>
  <c r="K17" i="144" s="1"/>
  <c r="P17" i="105"/>
  <c r="Q17" i="105" s="1"/>
  <c r="P19" i="104"/>
  <c r="Q19" i="104" s="1"/>
  <c r="D17" i="146"/>
  <c r="D21" i="142"/>
  <c r="F28" i="139"/>
  <c r="E31" i="145"/>
  <c r="F19" i="137"/>
  <c r="H19" i="137"/>
  <c r="AC19" i="144"/>
  <c r="D18" i="145"/>
  <c r="H17" i="134"/>
  <c r="I15" i="98"/>
  <c r="E23" i="68"/>
  <c r="N27" i="95"/>
  <c r="Q27" i="95" s="1"/>
  <c r="Q21" i="152"/>
  <c r="AB17" i="152" s="1"/>
  <c r="N23" i="95"/>
  <c r="M23" i="95" s="1"/>
  <c r="N20" i="97"/>
  <c r="N15" i="96"/>
  <c r="Q15" i="96" s="1"/>
  <c r="J20" i="107"/>
  <c r="K20" i="107" s="1"/>
  <c r="N14" i="97"/>
  <c r="Q14" i="97" s="1"/>
  <c r="S29" i="51"/>
  <c r="E31" i="147"/>
  <c r="D31" i="139"/>
  <c r="H21" i="143"/>
  <c r="N13" i="94"/>
  <c r="Q13" i="94" s="1"/>
  <c r="I21" i="92"/>
  <c r="N24" i="108"/>
  <c r="I24" i="108" s="1"/>
  <c r="N14" i="141"/>
  <c r="K14" i="141" s="1"/>
  <c r="S21" i="92"/>
  <c r="AC20" i="92" s="1"/>
  <c r="J31" i="144"/>
  <c r="M31" i="144" s="1"/>
  <c r="N18" i="96"/>
  <c r="Q18" i="96" s="1"/>
  <c r="N13" i="97"/>
  <c r="K13" i="97" s="1"/>
  <c r="N11" i="94"/>
  <c r="Q11" i="94" s="1"/>
  <c r="N18" i="108"/>
  <c r="M18" i="108" s="1"/>
  <c r="S19" i="98"/>
  <c r="AC17" i="98" s="1"/>
  <c r="E16" i="92"/>
  <c r="N26" i="96"/>
  <c r="Q26" i="96" s="1"/>
  <c r="AC29" i="144"/>
  <c r="F17" i="139"/>
  <c r="H21" i="137"/>
  <c r="AC20" i="144"/>
  <c r="Q24" i="95"/>
  <c r="N18" i="95"/>
  <c r="Q18" i="95" s="1"/>
  <c r="N26" i="94"/>
  <c r="Q26" i="94" s="1"/>
  <c r="D13" i="144"/>
  <c r="H13" i="144" s="1"/>
  <c r="F14" i="134"/>
  <c r="AA12" i="68"/>
  <c r="D19" i="109"/>
  <c r="P19" i="109"/>
  <c r="I21" i="106"/>
  <c r="X12" i="92"/>
  <c r="X13" i="92"/>
  <c r="P21" i="111"/>
  <c r="D21" i="111"/>
  <c r="N14" i="94"/>
  <c r="C15" i="106"/>
  <c r="E23" i="107"/>
  <c r="P11" i="112"/>
  <c r="I21" i="84"/>
  <c r="F30" i="94"/>
  <c r="D16" i="110"/>
  <c r="D18" i="110"/>
  <c r="P18" i="110"/>
  <c r="Y14" i="34"/>
  <c r="Y17" i="34"/>
  <c r="U17" i="34"/>
  <c r="E28" i="107"/>
  <c r="J28" i="107"/>
  <c r="K28" i="107" s="1"/>
  <c r="D10" i="110"/>
  <c r="C27" i="110"/>
  <c r="D27" i="110" s="1"/>
  <c r="R21" i="10"/>
  <c r="X21" i="10"/>
  <c r="P26" i="109"/>
  <c r="D26" i="109"/>
  <c r="J30" i="141"/>
  <c r="N13" i="141"/>
  <c r="K13" i="141" s="1"/>
  <c r="D26" i="112"/>
  <c r="P26" i="112"/>
  <c r="Y21" i="34"/>
  <c r="U21" i="34"/>
  <c r="K23" i="107"/>
  <c r="J26" i="155"/>
  <c r="F26" i="155"/>
  <c r="G26" i="155" s="1"/>
  <c r="C24" i="106"/>
  <c r="F20" i="155"/>
  <c r="G20" i="155" s="1"/>
  <c r="N28" i="43"/>
  <c r="N23" i="96"/>
  <c r="Q23" i="96" s="1"/>
  <c r="D16" i="112"/>
  <c r="Q24" i="96"/>
  <c r="L30" i="94"/>
  <c r="D19" i="110"/>
  <c r="H30" i="97"/>
  <c r="I30" i="84"/>
  <c r="J26" i="107"/>
  <c r="H26" i="107" s="1"/>
  <c r="AC15" i="79"/>
  <c r="AC15" i="125"/>
  <c r="U15" i="125" s="1"/>
  <c r="S21" i="152"/>
  <c r="AC18" i="152" s="1"/>
  <c r="P25" i="109"/>
  <c r="Y24" i="34"/>
  <c r="N18" i="43"/>
  <c r="G26" i="141"/>
  <c r="K26" i="141"/>
  <c r="I27" i="84"/>
  <c r="I18" i="84"/>
  <c r="E29" i="107"/>
  <c r="E22" i="107"/>
  <c r="C18" i="106"/>
  <c r="R15" i="10"/>
  <c r="U15" i="10"/>
  <c r="X15" i="10"/>
  <c r="N17" i="95"/>
  <c r="K16" i="107"/>
  <c r="Q19" i="96"/>
  <c r="N11" i="141"/>
  <c r="I11" i="141" s="1"/>
  <c r="E16" i="152"/>
  <c r="V12" i="152" s="1"/>
  <c r="E31" i="107"/>
  <c r="N17" i="97"/>
  <c r="I17" i="97" s="1"/>
  <c r="N21" i="141"/>
  <c r="G21" i="141" s="1"/>
  <c r="E21" i="152"/>
  <c r="V18" i="152" s="1"/>
  <c r="N29" i="52"/>
  <c r="AA31" i="139"/>
  <c r="D13" i="145"/>
  <c r="K13" i="145" s="1"/>
  <c r="D19" i="147"/>
  <c r="K19" i="147" s="1"/>
  <c r="D14" i="144"/>
  <c r="F14" i="144" s="1"/>
  <c r="D12" i="146"/>
  <c r="D24" i="146"/>
  <c r="D28" i="143"/>
  <c r="H28" i="143" s="1"/>
  <c r="E31" i="148"/>
  <c r="D20" i="146"/>
  <c r="F20" i="146" s="1"/>
  <c r="D18" i="146"/>
  <c r="K18" i="146" s="1"/>
  <c r="H19" i="139"/>
  <c r="T23" i="104"/>
  <c r="P23" i="104"/>
  <c r="Q23" i="104" s="1"/>
  <c r="T20" i="104"/>
  <c r="P20" i="104"/>
  <c r="Q20" i="104" s="1"/>
  <c r="H23" i="145"/>
  <c r="E22" i="140"/>
  <c r="P14" i="104"/>
  <c r="Q14" i="104" s="1"/>
  <c r="T14" i="104"/>
  <c r="D31" i="140"/>
  <c r="E31" i="140" s="1"/>
  <c r="H31" i="140"/>
  <c r="AC26" i="145"/>
  <c r="D26" i="142"/>
  <c r="F26" i="142" s="1"/>
  <c r="Z11" i="105"/>
  <c r="Y30" i="105"/>
  <c r="Z30" i="105" s="1"/>
  <c r="AC12" i="142"/>
  <c r="X31" i="142"/>
  <c r="X31" i="143"/>
  <c r="E31" i="139"/>
  <c r="F31" i="139" s="1"/>
  <c r="M31" i="139"/>
  <c r="E17" i="140"/>
  <c r="E20" i="140"/>
  <c r="E23" i="140"/>
  <c r="D28" i="144"/>
  <c r="H28" i="144" s="1"/>
  <c r="F27" i="139"/>
  <c r="F29" i="134"/>
  <c r="E15" i="140"/>
  <c r="D19" i="142"/>
  <c r="D13" i="146"/>
  <c r="K13" i="146" s="1"/>
  <c r="AC13" i="146"/>
  <c r="H13" i="134"/>
  <c r="H28" i="145"/>
  <c r="P23" i="103"/>
  <c r="Q23" i="103" s="1"/>
  <c r="T23" i="103"/>
  <c r="X31" i="144"/>
  <c r="D23" i="148"/>
  <c r="P18" i="105"/>
  <c r="Q18" i="105" s="1"/>
  <c r="T18" i="105"/>
  <c r="F23" i="139"/>
  <c r="D19" i="144"/>
  <c r="D28" i="146"/>
  <c r="P27" i="104"/>
  <c r="Q27" i="104" s="1"/>
  <c r="T27" i="104"/>
  <c r="V31" i="139"/>
  <c r="F20" i="134"/>
  <c r="E24" i="140"/>
  <c r="D15" i="146"/>
  <c r="P15" i="104"/>
  <c r="Q15" i="104" s="1"/>
  <c r="T15" i="104"/>
  <c r="AC29" i="146"/>
  <c r="D19" i="146"/>
  <c r="K19" i="146" s="1"/>
  <c r="D21" i="147"/>
  <c r="T25" i="103"/>
  <c r="P25" i="103"/>
  <c r="Q25" i="103" s="1"/>
  <c r="D29" i="146"/>
  <c r="K29" i="146" s="1"/>
  <c r="Q31" i="142"/>
  <c r="T31" i="142" s="1"/>
  <c r="S30" i="103"/>
  <c r="T30" i="103" s="1"/>
  <c r="T11" i="103"/>
  <c r="P11" i="103"/>
  <c r="D29" i="142"/>
  <c r="D18" i="144"/>
  <c r="AC15" i="144"/>
  <c r="E31" i="142"/>
  <c r="E28" i="140"/>
  <c r="G31" i="134"/>
  <c r="O31" i="134"/>
  <c r="T12" i="105"/>
  <c r="P12" i="105"/>
  <c r="Q12" i="105" s="1"/>
  <c r="D27" i="143"/>
  <c r="T26" i="103"/>
  <c r="P26" i="103"/>
  <c r="Q26" i="103" s="1"/>
  <c r="H26" i="139"/>
  <c r="D21" i="144"/>
  <c r="D26" i="148"/>
  <c r="K26" i="148" s="1"/>
  <c r="D17" i="142"/>
  <c r="H17" i="142" s="1"/>
  <c r="D21" i="148"/>
  <c r="H21" i="148" s="1"/>
  <c r="AC15" i="142"/>
  <c r="AC18" i="146"/>
  <c r="D22" i="144"/>
  <c r="D15" i="143"/>
  <c r="K15" i="143" s="1"/>
  <c r="P26" i="105"/>
  <c r="Q26" i="105" s="1"/>
  <c r="T26" i="105"/>
  <c r="T15" i="105"/>
  <c r="P15" i="105"/>
  <c r="Q15" i="105" s="1"/>
  <c r="D25" i="146"/>
  <c r="H25" i="146" s="1"/>
  <c r="D16" i="142"/>
  <c r="T25" i="105"/>
  <c r="P25" i="105"/>
  <c r="Q25" i="105" s="1"/>
  <c r="E12" i="140"/>
  <c r="H29" i="146"/>
  <c r="D22" i="146"/>
  <c r="D18" i="142"/>
  <c r="K18" i="142" s="1"/>
  <c r="D22" i="143"/>
  <c r="D26" i="147"/>
  <c r="D20" i="148"/>
  <c r="D13" i="148"/>
  <c r="T12" i="103"/>
  <c r="P12" i="103"/>
  <c r="Q12" i="103" s="1"/>
  <c r="D25" i="144"/>
  <c r="D22" i="148"/>
  <c r="AC21" i="148"/>
  <c r="P22" i="105"/>
  <c r="Q22" i="105" s="1"/>
  <c r="T22" i="105"/>
  <c r="T14" i="105"/>
  <c r="P14" i="105"/>
  <c r="Q14" i="105" s="1"/>
  <c r="D14" i="142"/>
  <c r="D24" i="144"/>
  <c r="D15" i="144"/>
  <c r="F25" i="139"/>
  <c r="D23" i="142"/>
  <c r="D21" i="145"/>
  <c r="AC26" i="147"/>
  <c r="AC25" i="143"/>
  <c r="F16" i="134"/>
  <c r="D27" i="146"/>
  <c r="F27" i="146" s="1"/>
  <c r="G31" i="144"/>
  <c r="AC19" i="145"/>
  <c r="D14" i="147"/>
  <c r="D15" i="142"/>
  <c r="H29" i="134"/>
  <c r="Q31" i="143"/>
  <c r="T22" i="104"/>
  <c r="P22" i="104"/>
  <c r="Q22" i="104" s="1"/>
  <c r="P23" i="105"/>
  <c r="Q23" i="105" s="1"/>
  <c r="T23" i="105"/>
  <c r="D18" i="148"/>
  <c r="T21" i="104"/>
  <c r="P21" i="104"/>
  <c r="Q21" i="104" s="1"/>
  <c r="E18" i="140"/>
  <c r="D23" i="144"/>
  <c r="E21" i="140"/>
  <c r="D16" i="148"/>
  <c r="F26" i="134"/>
  <c r="AC19" i="142"/>
  <c r="P18" i="104"/>
  <c r="Q18" i="104" s="1"/>
  <c r="T18" i="104"/>
  <c r="H12" i="139"/>
  <c r="J31" i="142"/>
  <c r="D12" i="142"/>
  <c r="F21" i="134"/>
  <c r="H12" i="134"/>
  <c r="D17" i="145"/>
  <c r="H27" i="139"/>
  <c r="E14" i="140"/>
  <c r="D14" i="148"/>
  <c r="H25" i="139"/>
  <c r="Q15" i="94"/>
  <c r="Q19" i="97"/>
  <c r="N11" i="108"/>
  <c r="M11" i="108" s="1"/>
  <c r="N23" i="97"/>
  <c r="M23" i="97" s="1"/>
  <c r="Q16" i="92"/>
  <c r="O16" i="152"/>
  <c r="N15" i="97"/>
  <c r="J22" i="107"/>
  <c r="K22" i="107" s="1"/>
  <c r="D14" i="143"/>
  <c r="H14" i="143" s="1"/>
  <c r="D25" i="145"/>
  <c r="K25" i="145" s="1"/>
  <c r="F15" i="148"/>
  <c r="M31" i="146"/>
  <c r="AC14" i="143"/>
  <c r="J31" i="145"/>
  <c r="H23" i="139"/>
  <c r="X31" i="147"/>
  <c r="AC31" i="147" s="1"/>
  <c r="K15" i="148"/>
  <c r="Q31" i="146"/>
  <c r="J31" i="148"/>
  <c r="P28" i="105"/>
  <c r="Q28" i="105" s="1"/>
  <c r="T28" i="105"/>
  <c r="Q31" i="147"/>
  <c r="F19" i="139"/>
  <c r="F17" i="137"/>
  <c r="D29" i="144"/>
  <c r="E27" i="140"/>
  <c r="F23" i="145"/>
  <c r="P21" i="105"/>
  <c r="Q21" i="105" s="1"/>
  <c r="T21" i="105"/>
  <c r="P18" i="103"/>
  <c r="Q18" i="103" s="1"/>
  <c r="T18" i="103"/>
  <c r="T13" i="103"/>
  <c r="P13" i="103"/>
  <c r="Q13" i="103" s="1"/>
  <c r="E16" i="140"/>
  <c r="D26" i="145"/>
  <c r="F26" i="145" s="1"/>
  <c r="T19" i="103"/>
  <c r="P19" i="103"/>
  <c r="Q19" i="103" s="1"/>
  <c r="D12" i="147"/>
  <c r="J31" i="147"/>
  <c r="M31" i="147" s="1"/>
  <c r="T28" i="103"/>
  <c r="P28" i="103"/>
  <c r="Q28" i="103" s="1"/>
  <c r="X31" i="146"/>
  <c r="AC31" i="146" s="1"/>
  <c r="AC12" i="145"/>
  <c r="P20" i="103"/>
  <c r="Q20" i="103" s="1"/>
  <c r="T20" i="103"/>
  <c r="F23" i="146"/>
  <c r="T15" i="103"/>
  <c r="P15" i="103"/>
  <c r="Q15" i="103" s="1"/>
  <c r="AC12" i="147"/>
  <c r="E26" i="140"/>
  <c r="T16" i="104"/>
  <c r="P16" i="104"/>
  <c r="Q16" i="104" s="1"/>
  <c r="D25" i="147"/>
  <c r="K25" i="147" s="1"/>
  <c r="AC27" i="143"/>
  <c r="D25" i="142"/>
  <c r="D19" i="148"/>
  <c r="G31" i="137"/>
  <c r="H31" i="137" s="1"/>
  <c r="F26" i="137"/>
  <c r="H24" i="137"/>
  <c r="P11" i="104"/>
  <c r="Q11" i="104" s="1"/>
  <c r="T11" i="104"/>
  <c r="H14" i="134"/>
  <c r="H23" i="146"/>
  <c r="F24" i="137"/>
  <c r="P19" i="105"/>
  <c r="Q19" i="105" s="1"/>
  <c r="T19" i="105"/>
  <c r="D29" i="148"/>
  <c r="H29" i="148" s="1"/>
  <c r="D16" i="144"/>
  <c r="E31" i="146"/>
  <c r="W11" i="105"/>
  <c r="V30" i="105"/>
  <c r="W30" i="105" s="1"/>
  <c r="H16" i="134"/>
  <c r="AC17" i="145"/>
  <c r="D26" i="144"/>
  <c r="J31" i="143"/>
  <c r="O31" i="143" s="1"/>
  <c r="D12" i="143"/>
  <c r="D20" i="143"/>
  <c r="P24" i="105"/>
  <c r="Q24" i="105" s="1"/>
  <c r="T24" i="105"/>
  <c r="P21" i="103"/>
  <c r="Q21" i="103" s="1"/>
  <c r="T21" i="103"/>
  <c r="AC26" i="146"/>
  <c r="F22" i="137"/>
  <c r="D24" i="145"/>
  <c r="AC12" i="143"/>
  <c r="D27" i="145"/>
  <c r="G31" i="147"/>
  <c r="P27" i="103"/>
  <c r="Q27" i="103" s="1"/>
  <c r="T27" i="103"/>
  <c r="F24" i="139"/>
  <c r="AC20" i="146"/>
  <c r="F29" i="146"/>
  <c r="H18" i="139"/>
  <c r="T20" i="105"/>
  <c r="P20" i="105"/>
  <c r="Q20" i="105" s="1"/>
  <c r="D31" i="134"/>
  <c r="F29" i="139"/>
  <c r="P13" i="104"/>
  <c r="Q13" i="104" s="1"/>
  <c r="T13" i="104"/>
  <c r="G31" i="139"/>
  <c r="H31" i="139" s="1"/>
  <c r="O31" i="139"/>
  <c r="D15" i="147"/>
  <c r="P27" i="105"/>
  <c r="Q27" i="105" s="1"/>
  <c r="T27" i="105"/>
  <c r="D31" i="136"/>
  <c r="E31" i="136" s="1"/>
  <c r="H31" i="136"/>
  <c r="D29" i="143"/>
  <c r="Q31" i="144"/>
  <c r="D22" i="142"/>
  <c r="P13" i="105"/>
  <c r="Q13" i="105" s="1"/>
  <c r="T13" i="105"/>
  <c r="N10" i="97"/>
  <c r="Q10" i="97" s="1"/>
  <c r="L30" i="108"/>
  <c r="N27" i="141"/>
  <c r="K19" i="98"/>
  <c r="Y17" i="98" s="1"/>
  <c r="U21" i="10"/>
  <c r="N18" i="94"/>
  <c r="G18" i="94" s="1"/>
  <c r="I16" i="152"/>
  <c r="X14" i="152" s="1"/>
  <c r="K13" i="148"/>
  <c r="H15" i="148"/>
  <c r="K17" i="147"/>
  <c r="Y30" i="104"/>
  <c r="Z30" i="104" s="1"/>
  <c r="AT30" i="104" s="1"/>
  <c r="K28" i="142"/>
  <c r="V30" i="103"/>
  <c r="W30" i="103" s="1"/>
  <c r="AN28" i="103" s="1"/>
  <c r="Y30" i="103"/>
  <c r="Z30" i="103" s="1"/>
  <c r="AT22" i="103" s="1"/>
  <c r="AC21" i="142"/>
  <c r="X31" i="148"/>
  <c r="T24" i="103"/>
  <c r="P24" i="103"/>
  <c r="Q24" i="103" s="1"/>
  <c r="E29" i="140"/>
  <c r="V30" i="104"/>
  <c r="W30" i="104" s="1"/>
  <c r="W11" i="104"/>
  <c r="F21" i="143"/>
  <c r="T28" i="104"/>
  <c r="P28" i="104"/>
  <c r="Q28" i="104" s="1"/>
  <c r="D14" i="146"/>
  <c r="E31" i="137"/>
  <c r="M31" i="137"/>
  <c r="H15" i="134"/>
  <c r="D16" i="143"/>
  <c r="T26" i="104"/>
  <c r="P26" i="104"/>
  <c r="Q26" i="104" s="1"/>
  <c r="T22" i="103"/>
  <c r="P22" i="103"/>
  <c r="Q22" i="103" s="1"/>
  <c r="H23" i="134"/>
  <c r="AC28" i="143"/>
  <c r="H23" i="148"/>
  <c r="AC29" i="148"/>
  <c r="T24" i="104"/>
  <c r="P24" i="104"/>
  <c r="Q24" i="104" s="1"/>
  <c r="D27" i="147"/>
  <c r="F27" i="147" s="1"/>
  <c r="M31" i="134"/>
  <c r="E31" i="134"/>
  <c r="H12" i="142"/>
  <c r="T11" i="105"/>
  <c r="S30" i="105"/>
  <c r="T30" i="105" s="1"/>
  <c r="P11" i="105"/>
  <c r="AC31" i="139"/>
  <c r="AC25" i="147"/>
  <c r="F25" i="142"/>
  <c r="AC16" i="145"/>
  <c r="F19" i="134"/>
  <c r="D27" i="142"/>
  <c r="H12" i="137"/>
  <c r="H20" i="146"/>
  <c r="D25" i="143"/>
  <c r="D16" i="146"/>
  <c r="D20" i="147"/>
  <c r="AC12" i="146"/>
  <c r="D28" i="147"/>
  <c r="H20" i="134"/>
  <c r="H24" i="147"/>
  <c r="D13" i="143"/>
  <c r="AC29" i="147"/>
  <c r="V31" i="134"/>
  <c r="D17" i="143"/>
  <c r="H17" i="143" s="1"/>
  <c r="D20" i="142"/>
  <c r="H20" i="142" s="1"/>
  <c r="D24" i="148"/>
  <c r="D12" i="144"/>
  <c r="G31" i="145"/>
  <c r="F26" i="139"/>
  <c r="H27" i="137"/>
  <c r="E31" i="143"/>
  <c r="H20" i="139"/>
  <c r="H16" i="146"/>
  <c r="D17" i="148"/>
  <c r="E25" i="140"/>
  <c r="P17" i="103"/>
  <c r="Q17" i="103" s="1"/>
  <c r="T17" i="103"/>
  <c r="H25" i="147"/>
  <c r="F23" i="148"/>
  <c r="E19" i="140"/>
  <c r="Q31" i="148"/>
  <c r="D26" i="143"/>
  <c r="D19" i="145"/>
  <c r="AC21" i="147"/>
  <c r="D18" i="143"/>
  <c r="G31" i="148"/>
  <c r="AC21" i="144"/>
  <c r="D13" i="147"/>
  <c r="Q31" i="145"/>
  <c r="T31" i="145" s="1"/>
  <c r="F29" i="137"/>
  <c r="AC28" i="144"/>
  <c r="F23" i="134"/>
  <c r="E13" i="140"/>
  <c r="H23" i="137"/>
  <c r="AC27" i="142"/>
  <c r="D16" i="145"/>
  <c r="C27" i="109"/>
  <c r="W19" i="152"/>
  <c r="H23" i="143"/>
  <c r="F23" i="143"/>
  <c r="K23" i="143"/>
  <c r="F17" i="144"/>
  <c r="H17" i="144"/>
  <c r="K12" i="148"/>
  <c r="H12" i="148"/>
  <c r="K15" i="145"/>
  <c r="H15" i="145"/>
  <c r="F15" i="145"/>
  <c r="AT21" i="104"/>
  <c r="AT23" i="104"/>
  <c r="AT13" i="104"/>
  <c r="AT28" i="104"/>
  <c r="AT22" i="104"/>
  <c r="AT19" i="104"/>
  <c r="AT16" i="104"/>
  <c r="AT15" i="104"/>
  <c r="AT26" i="104"/>
  <c r="AT14" i="104"/>
  <c r="AT18" i="104"/>
  <c r="AT11" i="104"/>
  <c r="AT12" i="104"/>
  <c r="AT24" i="104"/>
  <c r="AT20" i="104"/>
  <c r="H12" i="145"/>
  <c r="F12" i="145"/>
  <c r="K12" i="145"/>
  <c r="F17" i="147"/>
  <c r="H28" i="148"/>
  <c r="K28" i="148"/>
  <c r="F28" i="148"/>
  <c r="G23" i="152"/>
  <c r="K14" i="143"/>
  <c r="F29" i="147"/>
  <c r="K29" i="147"/>
  <c r="F26" i="146"/>
  <c r="K26" i="146"/>
  <c r="H26" i="146"/>
  <c r="AN27" i="103"/>
  <c r="H19" i="147"/>
  <c r="M31" i="145"/>
  <c r="O31" i="145"/>
  <c r="F12" i="148"/>
  <c r="H12" i="146"/>
  <c r="K25" i="148"/>
  <c r="F25" i="148"/>
  <c r="H25" i="148"/>
  <c r="H17" i="146"/>
  <c r="F17" i="146"/>
  <c r="K17" i="146"/>
  <c r="Q12" i="104"/>
  <c r="H29" i="147"/>
  <c r="K23" i="147"/>
  <c r="H23" i="147"/>
  <c r="F23" i="147"/>
  <c r="K22" i="147"/>
  <c r="H22" i="147"/>
  <c r="F22" i="147"/>
  <c r="F14" i="145"/>
  <c r="H14" i="145"/>
  <c r="K14" i="145"/>
  <c r="M22" i="36"/>
  <c r="R15" i="79"/>
  <c r="F21" i="146"/>
  <c r="K21" i="146"/>
  <c r="H21" i="146"/>
  <c r="F16" i="147"/>
  <c r="H20" i="145"/>
  <c r="K20" i="145"/>
  <c r="F20" i="145"/>
  <c r="R31" i="139"/>
  <c r="K31" i="139"/>
  <c r="Y31" i="139"/>
  <c r="K31" i="137"/>
  <c r="Y31" i="137"/>
  <c r="F31" i="137"/>
  <c r="R31" i="137"/>
  <c r="K29" i="145"/>
  <c r="F29" i="145"/>
  <c r="H29" i="145"/>
  <c r="AA31" i="147"/>
  <c r="H27" i="148"/>
  <c r="K27" i="148"/>
  <c r="F27" i="148"/>
  <c r="P25" i="111"/>
  <c r="D16" i="111"/>
  <c r="D25" i="111"/>
  <c r="P10" i="111"/>
  <c r="P18" i="109"/>
  <c r="D20" i="109"/>
  <c r="P24" i="109"/>
  <c r="D9" i="109"/>
  <c r="P17" i="110"/>
  <c r="U14" i="34"/>
  <c r="M26" i="36"/>
  <c r="K24" i="96"/>
  <c r="AB14" i="98"/>
  <c r="U16" i="10"/>
  <c r="AB13" i="98"/>
  <c r="I29" i="54"/>
  <c r="I13" i="141"/>
  <c r="X15" i="79"/>
  <c r="U22" i="10"/>
  <c r="I19" i="98"/>
  <c r="X18" i="98" s="1"/>
  <c r="H30" i="95"/>
  <c r="N21" i="97"/>
  <c r="Q21" i="97" s="1"/>
  <c r="K21" i="107"/>
  <c r="N16" i="102"/>
  <c r="I14" i="141"/>
  <c r="N12" i="96"/>
  <c r="Q12" i="96" s="1"/>
  <c r="N22" i="102"/>
  <c r="N25" i="102"/>
  <c r="N14" i="102"/>
  <c r="V17" i="152"/>
  <c r="Q16" i="94"/>
  <c r="K16" i="94"/>
  <c r="X17" i="98"/>
  <c r="P22" i="111"/>
  <c r="C29" i="53"/>
  <c r="D29" i="53" s="1"/>
  <c r="Q20" i="97"/>
  <c r="N13" i="95"/>
  <c r="Q13" i="95" s="1"/>
  <c r="M20" i="95"/>
  <c r="Y22" i="34"/>
  <c r="I18" i="106"/>
  <c r="R27" i="10"/>
  <c r="H29" i="10"/>
  <c r="I29" i="10" s="1"/>
  <c r="U19" i="34"/>
  <c r="G21" i="98"/>
  <c r="Q23" i="95"/>
  <c r="AA15" i="79"/>
  <c r="S23" i="152"/>
  <c r="U25" i="34"/>
  <c r="J30" i="108"/>
  <c r="H30" i="141"/>
  <c r="N10" i="95"/>
  <c r="Q10" i="95" s="1"/>
  <c r="S15" i="98"/>
  <c r="AC14" i="98" s="1"/>
  <c r="Q15" i="97"/>
  <c r="K15" i="97"/>
  <c r="I15" i="97"/>
  <c r="N19" i="108"/>
  <c r="G19" i="108" s="1"/>
  <c r="M15" i="95"/>
  <c r="M19" i="97"/>
  <c r="I21" i="98"/>
  <c r="I13" i="97"/>
  <c r="N29" i="102"/>
  <c r="X25" i="10"/>
  <c r="N19" i="95"/>
  <c r="Q19" i="95" s="1"/>
  <c r="S29" i="52"/>
  <c r="U27" i="34"/>
  <c r="P15" i="112"/>
  <c r="O21" i="152"/>
  <c r="O23" i="152" s="1"/>
  <c r="N10" i="108"/>
  <c r="U25" i="10"/>
  <c r="N10" i="94"/>
  <c r="K10" i="94" s="1"/>
  <c r="N26" i="108"/>
  <c r="I26" i="108" s="1"/>
  <c r="P13" i="111"/>
  <c r="K21" i="108"/>
  <c r="I19" i="97"/>
  <c r="I21" i="108"/>
  <c r="N16" i="96"/>
  <c r="Q16" i="96" s="1"/>
  <c r="L15" i="79"/>
  <c r="Q21" i="92"/>
  <c r="AB20" i="92" s="1"/>
  <c r="K30" i="107"/>
  <c r="I29" i="51"/>
  <c r="Q19" i="98"/>
  <c r="AB18" i="98" s="1"/>
  <c r="L30" i="96"/>
  <c r="N21" i="96"/>
  <c r="Q21" i="96" s="1"/>
  <c r="I22" i="84"/>
  <c r="M11" i="97"/>
  <c r="G18" i="141"/>
  <c r="F29" i="141"/>
  <c r="M21" i="108"/>
  <c r="U20" i="10"/>
  <c r="N27" i="97"/>
  <c r="G27" i="97" s="1"/>
  <c r="P24" i="110"/>
  <c r="U18" i="10"/>
  <c r="M21" i="97"/>
  <c r="Q17" i="96"/>
  <c r="M17" i="96"/>
  <c r="M15" i="97"/>
  <c r="Q17" i="97"/>
  <c r="K17" i="97"/>
  <c r="E29" i="3"/>
  <c r="E18" i="3"/>
  <c r="E26" i="3"/>
  <c r="AA20" i="68"/>
  <c r="M25" i="36"/>
  <c r="D25" i="110"/>
  <c r="P25" i="110"/>
  <c r="C27" i="106"/>
  <c r="I27" i="106" s="1"/>
  <c r="D24" i="112"/>
  <c r="C27" i="112"/>
  <c r="I20" i="84"/>
  <c r="Q22" i="97"/>
  <c r="I22" i="97"/>
  <c r="N16" i="97"/>
  <c r="Q16" i="97" s="1"/>
  <c r="L30" i="97"/>
  <c r="N14" i="95"/>
  <c r="M14" i="95" s="1"/>
  <c r="N26" i="97"/>
  <c r="K26" i="97" s="1"/>
  <c r="D17" i="109"/>
  <c r="Q10" i="94"/>
  <c r="X18" i="92"/>
  <c r="X20" i="92"/>
  <c r="V19" i="92"/>
  <c r="V18" i="92"/>
  <c r="V20" i="92"/>
  <c r="Y12" i="98"/>
  <c r="Y13" i="98"/>
  <c r="Y14" i="98"/>
  <c r="AC16" i="68"/>
  <c r="I20" i="106"/>
  <c r="D11" i="111"/>
  <c r="D23" i="111"/>
  <c r="D9" i="110"/>
  <c r="E24" i="107"/>
  <c r="J24" i="107"/>
  <c r="K24" i="107" s="1"/>
  <c r="AA18" i="79"/>
  <c r="N27" i="43"/>
  <c r="N16" i="43"/>
  <c r="N23" i="43"/>
  <c r="C29" i="106"/>
  <c r="U26" i="10"/>
  <c r="R26" i="10"/>
  <c r="I13" i="106"/>
  <c r="M21" i="96"/>
  <c r="R23" i="10"/>
  <c r="N22" i="95"/>
  <c r="M22" i="95" s="1"/>
  <c r="Q29" i="53"/>
  <c r="M14" i="97"/>
  <c r="Z16" i="98"/>
  <c r="Z18" i="98"/>
  <c r="V12" i="98"/>
  <c r="V13" i="98"/>
  <c r="K16" i="152"/>
  <c r="Y14" i="152" s="1"/>
  <c r="X12" i="10"/>
  <c r="N12" i="102"/>
  <c r="D15" i="111"/>
  <c r="P15" i="111"/>
  <c r="N25" i="95"/>
  <c r="U14" i="10"/>
  <c r="Q14" i="94"/>
  <c r="D27" i="109"/>
  <c r="Q20" i="96"/>
  <c r="D11" i="109"/>
  <c r="Q13" i="97"/>
  <c r="N29" i="53"/>
  <c r="N23" i="108"/>
  <c r="K23" i="108" s="1"/>
  <c r="Q17" i="94"/>
  <c r="E23" i="92"/>
  <c r="K17" i="107"/>
  <c r="D30" i="95"/>
  <c r="D30" i="97"/>
  <c r="I17" i="96"/>
  <c r="G17" i="96"/>
  <c r="U17" i="10"/>
  <c r="G16" i="95"/>
  <c r="G17" i="97"/>
  <c r="AD14" i="68"/>
  <c r="O21" i="92"/>
  <c r="AA19" i="92" s="1"/>
  <c r="N25" i="43"/>
  <c r="L29" i="108"/>
  <c r="H30" i="94"/>
  <c r="H27" i="110"/>
  <c r="N12" i="43"/>
  <c r="N25" i="96"/>
  <c r="Q25" i="96" s="1"/>
  <c r="S29" i="56"/>
  <c r="F30" i="108"/>
  <c r="AA14" i="79"/>
  <c r="W21" i="34"/>
  <c r="AD17" i="79"/>
  <c r="G21" i="97"/>
  <c r="G21" i="96"/>
  <c r="G12" i="108"/>
  <c r="X17" i="92"/>
  <c r="U19" i="10"/>
  <c r="U27" i="10"/>
  <c r="N25" i="97"/>
  <c r="M25" i="97" s="1"/>
  <c r="Q21" i="79"/>
  <c r="H30" i="96"/>
  <c r="P9" i="110"/>
  <c r="N24" i="94"/>
  <c r="I24" i="94" s="1"/>
  <c r="N12" i="95"/>
  <c r="K12" i="95" s="1"/>
  <c r="E17" i="107"/>
  <c r="F30" i="95"/>
  <c r="D30" i="96"/>
  <c r="N23" i="141"/>
  <c r="I23" i="141" s="1"/>
  <c r="N27" i="94"/>
  <c r="Q27" i="94" s="1"/>
  <c r="N17" i="141"/>
  <c r="I17" i="141" s="1"/>
  <c r="N18" i="97"/>
  <c r="Q18" i="97" s="1"/>
  <c r="N20" i="94"/>
  <c r="Q20" i="94" s="1"/>
  <c r="J30" i="96"/>
  <c r="N20" i="102"/>
  <c r="K16" i="97"/>
  <c r="N27" i="96"/>
  <c r="Q27" i="96" s="1"/>
  <c r="J31" i="107"/>
  <c r="K31" i="107" s="1"/>
  <c r="N22" i="96"/>
  <c r="Q22" i="96" s="1"/>
  <c r="J29" i="108"/>
  <c r="U12" i="10"/>
  <c r="W13" i="152"/>
  <c r="H29" i="141"/>
  <c r="N13" i="96"/>
  <c r="G13" i="96" s="1"/>
  <c r="N22" i="141"/>
  <c r="I22" i="141" s="1"/>
  <c r="F30" i="97"/>
  <c r="F30" i="96"/>
  <c r="M27" i="95"/>
  <c r="C29" i="54"/>
  <c r="D29" i="54" s="1"/>
  <c r="E30" i="45"/>
  <c r="G32" i="107"/>
  <c r="D30" i="94"/>
  <c r="K27" i="95"/>
  <c r="N20" i="108"/>
  <c r="K20" i="108" s="1"/>
  <c r="Q16" i="152"/>
  <c r="AB14" i="152" s="1"/>
  <c r="S29" i="54"/>
  <c r="J30" i="94"/>
  <c r="N30" i="94" s="1"/>
  <c r="L30" i="95"/>
  <c r="J30" i="95"/>
  <c r="R17" i="10"/>
  <c r="N11" i="96"/>
  <c r="G11" i="96" s="1"/>
  <c r="W15" i="34"/>
  <c r="M23" i="152"/>
  <c r="Z12" i="152"/>
  <c r="K15" i="141"/>
  <c r="I15" i="141"/>
  <c r="G15" i="141"/>
  <c r="Y17" i="152"/>
  <c r="Y18" i="152"/>
  <c r="Y19" i="152"/>
  <c r="K24" i="141"/>
  <c r="K10" i="141"/>
  <c r="G10" i="141"/>
  <c r="K25" i="141"/>
  <c r="O25" i="141" s="1"/>
  <c r="I25" i="141"/>
  <c r="K20" i="94"/>
  <c r="Q27" i="97"/>
  <c r="I27" i="96"/>
  <c r="I13" i="96"/>
  <c r="Q25" i="95"/>
  <c r="I25" i="95"/>
  <c r="K25" i="95"/>
  <c r="M25" i="95"/>
  <c r="AA13" i="152"/>
  <c r="M23" i="108"/>
  <c r="I23" i="108"/>
  <c r="D24" i="54"/>
  <c r="AB19" i="92"/>
  <c r="U22" i="34"/>
  <c r="P17" i="109"/>
  <c r="P15" i="109"/>
  <c r="M23" i="92"/>
  <c r="C29" i="55"/>
  <c r="D14" i="55" s="1"/>
  <c r="K22" i="94"/>
  <c r="H30" i="108"/>
  <c r="O21" i="98"/>
  <c r="I22" i="94"/>
  <c r="N10" i="96"/>
  <c r="N26" i="43"/>
  <c r="F29" i="108"/>
  <c r="I19" i="84"/>
  <c r="M16" i="97"/>
  <c r="K13" i="94"/>
  <c r="W18" i="152"/>
  <c r="C27" i="111"/>
  <c r="I23" i="97"/>
  <c r="T29" i="10"/>
  <c r="D32" i="107"/>
  <c r="N19" i="102"/>
  <c r="N11" i="102"/>
  <c r="N17" i="43"/>
  <c r="N16" i="108"/>
  <c r="G27" i="96"/>
  <c r="P14" i="111"/>
  <c r="E16" i="3"/>
  <c r="Q22" i="95"/>
  <c r="N15" i="102"/>
  <c r="I20" i="141"/>
  <c r="D20" i="111"/>
  <c r="E10" i="3"/>
  <c r="J29" i="141"/>
  <c r="E22" i="3"/>
  <c r="N12" i="97"/>
  <c r="N20" i="43"/>
  <c r="C29" i="52"/>
  <c r="D17" i="52" s="1"/>
  <c r="E24" i="3"/>
  <c r="E27" i="3"/>
  <c r="E12" i="3"/>
  <c r="X27" i="10"/>
  <c r="P22" i="109"/>
  <c r="P24" i="111"/>
  <c r="U24" i="34"/>
  <c r="U13" i="34"/>
  <c r="N25" i="108"/>
  <c r="M25" i="108" s="1"/>
  <c r="G21" i="92"/>
  <c r="P20" i="112"/>
  <c r="R13" i="10"/>
  <c r="R12" i="10"/>
  <c r="AD16" i="79"/>
  <c r="X23" i="10"/>
  <c r="D31" i="155"/>
  <c r="J31" i="155" s="1"/>
  <c r="I10" i="96"/>
  <c r="P9" i="111"/>
  <c r="H29" i="108"/>
  <c r="M22" i="94"/>
  <c r="V30" i="34"/>
  <c r="U30" i="34" s="1"/>
  <c r="M15" i="96"/>
  <c r="J27" i="109"/>
  <c r="Y13" i="92"/>
  <c r="P27" i="109"/>
  <c r="O16" i="68"/>
  <c r="I16" i="97"/>
  <c r="K12" i="96"/>
  <c r="K25" i="107"/>
  <c r="I24" i="96"/>
  <c r="G14" i="141"/>
  <c r="C31" i="84"/>
  <c r="I19" i="96"/>
  <c r="C29" i="56"/>
  <c r="D14" i="56" s="1"/>
  <c r="M19" i="94"/>
  <c r="K20" i="141"/>
  <c r="N13" i="102"/>
  <c r="F30" i="141"/>
  <c r="N22" i="43"/>
  <c r="C29" i="50"/>
  <c r="D28" i="50" s="1"/>
  <c r="V30" i="48"/>
  <c r="S30" i="48" s="1"/>
  <c r="D9" i="111"/>
  <c r="J22" i="155"/>
  <c r="P30" i="4"/>
  <c r="Q30" i="4" s="1"/>
  <c r="K22" i="95"/>
  <c r="G17" i="95"/>
  <c r="C30" i="45"/>
  <c r="D18" i="45" s="1"/>
  <c r="AC21" i="68"/>
  <c r="AC23" i="68" s="1"/>
  <c r="P20" i="111"/>
  <c r="N17" i="102"/>
  <c r="E11" i="3"/>
  <c r="J30" i="97"/>
  <c r="K11" i="96"/>
  <c r="N13" i="43"/>
  <c r="C29" i="51"/>
  <c r="D11" i="51" s="1"/>
  <c r="F13" i="155"/>
  <c r="G13" i="155" s="1"/>
  <c r="X15" i="92"/>
  <c r="N11" i="95"/>
  <c r="K11" i="95" s="1"/>
  <c r="E14" i="3"/>
  <c r="E20" i="3"/>
  <c r="E21" i="3"/>
  <c r="G15" i="95"/>
  <c r="O15" i="79"/>
  <c r="I14" i="84"/>
  <c r="C32" i="107"/>
  <c r="N27" i="108"/>
  <c r="I29" i="53"/>
  <c r="X13" i="10"/>
  <c r="N22" i="108"/>
  <c r="P10" i="110"/>
  <c r="P23" i="112"/>
  <c r="P12" i="110"/>
  <c r="R18" i="10"/>
  <c r="C16" i="106"/>
  <c r="U10" i="34"/>
  <c r="P21" i="109"/>
  <c r="P24" i="112"/>
  <c r="W17" i="34"/>
  <c r="N29" i="54"/>
  <c r="P9" i="109"/>
  <c r="M24" i="97"/>
  <c r="V30" i="47"/>
  <c r="Y30" i="47" s="1"/>
  <c r="G13" i="108"/>
  <c r="AC17" i="92"/>
  <c r="G26" i="95"/>
  <c r="Z12" i="92"/>
  <c r="G15" i="94"/>
  <c r="V30" i="49"/>
  <c r="G30" i="49" s="1"/>
  <c r="N19" i="43"/>
  <c r="X14" i="92"/>
  <c r="M31" i="36"/>
  <c r="I15" i="106"/>
  <c r="V18" i="98"/>
  <c r="P30" i="101"/>
  <c r="Q30" i="101" s="1"/>
  <c r="I15" i="96"/>
  <c r="N15" i="108"/>
  <c r="Q18" i="94"/>
  <c r="P30" i="100"/>
  <c r="Q30" i="100" s="1"/>
  <c r="N21" i="43"/>
  <c r="M26" i="108"/>
  <c r="N24" i="43"/>
  <c r="G24" i="97"/>
  <c r="G22" i="94"/>
  <c r="C29" i="57"/>
  <c r="D25" i="57" s="1"/>
  <c r="W13" i="92"/>
  <c r="W12" i="92"/>
  <c r="N23" i="102"/>
  <c r="I23" i="84"/>
  <c r="K23" i="97"/>
  <c r="P20" i="109"/>
  <c r="D14" i="111"/>
  <c r="AA17" i="68"/>
  <c r="N15" i="43"/>
  <c r="N11" i="43"/>
  <c r="P16" i="43" s="1"/>
  <c r="E13" i="3"/>
  <c r="E25" i="3"/>
  <c r="AD12" i="79"/>
  <c r="N14" i="43"/>
  <c r="K29" i="102"/>
  <c r="I16" i="84"/>
  <c r="E23" i="3"/>
  <c r="E17" i="3"/>
  <c r="C30" i="106"/>
  <c r="N31" i="43"/>
  <c r="X17" i="10"/>
  <c r="N25" i="94"/>
  <c r="M25" i="94" s="1"/>
  <c r="AA12" i="125"/>
  <c r="N16" i="141"/>
  <c r="P11" i="111"/>
  <c r="P23" i="110"/>
  <c r="P9" i="112"/>
  <c r="I28" i="84"/>
  <c r="W19" i="34"/>
  <c r="R24" i="10"/>
  <c r="AA15" i="68"/>
  <c r="P16" i="112"/>
  <c r="I29" i="56"/>
  <c r="N21" i="94"/>
  <c r="AD13" i="79"/>
  <c r="P11" i="110"/>
  <c r="X24" i="10"/>
  <c r="AD14" i="79"/>
  <c r="I29" i="55"/>
  <c r="I16" i="68"/>
  <c r="G24" i="108"/>
  <c r="G15" i="96"/>
  <c r="G16" i="94"/>
  <c r="W12" i="152"/>
  <c r="Z12" i="98"/>
  <c r="V12" i="92"/>
  <c r="G13" i="141"/>
  <c r="G12" i="96"/>
  <c r="G17" i="141"/>
  <c r="D20" i="54"/>
  <c r="E29" i="10"/>
  <c r="AD18" i="79"/>
  <c r="AA17" i="92"/>
  <c r="D11" i="53"/>
  <c r="X17" i="152"/>
  <c r="G12" i="94"/>
  <c r="AB16" i="98"/>
  <c r="G26" i="94"/>
  <c r="G20" i="96"/>
  <c r="G14" i="97"/>
  <c r="AA12" i="152"/>
  <c r="Y17" i="92"/>
  <c r="G19" i="94"/>
  <c r="G23" i="96"/>
  <c r="W12" i="98"/>
  <c r="I30" i="47"/>
  <c r="AC16" i="98"/>
  <c r="I18" i="108"/>
  <c r="W12" i="34"/>
  <c r="X12" i="98"/>
  <c r="D28" i="54"/>
  <c r="W20" i="34"/>
  <c r="G18" i="108"/>
  <c r="S23" i="92"/>
  <c r="AA12" i="98"/>
  <c r="O23" i="92"/>
  <c r="G20" i="97"/>
  <c r="G16" i="96"/>
  <c r="G24" i="94"/>
  <c r="X16" i="68"/>
  <c r="W23" i="34"/>
  <c r="G17" i="108"/>
  <c r="G23" i="108"/>
  <c r="G18" i="96"/>
  <c r="G10" i="96"/>
  <c r="G12" i="141"/>
  <c r="Z17" i="92"/>
  <c r="AB12" i="92"/>
  <c r="I16" i="94"/>
  <c r="D11" i="54"/>
  <c r="G24" i="96"/>
  <c r="G26" i="97"/>
  <c r="W14" i="92"/>
  <c r="AB12" i="152"/>
  <c r="G20" i="94"/>
  <c r="V17" i="92"/>
  <c r="G27" i="95"/>
  <c r="G25" i="95"/>
  <c r="G12" i="155"/>
  <c r="H16" i="107"/>
  <c r="G14" i="96"/>
  <c r="G14" i="108"/>
  <c r="AC12" i="92"/>
  <c r="K23" i="94"/>
  <c r="W14" i="98"/>
  <c r="AA12" i="92"/>
  <c r="G23" i="94"/>
  <c r="AC18" i="98"/>
  <c r="I23" i="96"/>
  <c r="AB17" i="98"/>
  <c r="M13" i="95"/>
  <c r="G14" i="94"/>
  <c r="M23" i="36"/>
  <c r="K24" i="94"/>
  <c r="V17" i="98"/>
  <c r="G23" i="95"/>
  <c r="I19" i="108"/>
  <c r="U30" i="47"/>
  <c r="AC14" i="152"/>
  <c r="AC12" i="152"/>
  <c r="G11" i="97"/>
  <c r="G20" i="95"/>
  <c r="H19" i="107"/>
  <c r="I17" i="94"/>
  <c r="D19" i="53"/>
  <c r="G11" i="94"/>
  <c r="AA13" i="92"/>
  <c r="K18" i="96"/>
  <c r="N30" i="96"/>
  <c r="G30" i="96" s="1"/>
  <c r="K17" i="94"/>
  <c r="G17" i="94"/>
  <c r="V14" i="152"/>
  <c r="G24" i="95"/>
  <c r="D22" i="56"/>
  <c r="G19" i="96"/>
  <c r="D27" i="53"/>
  <c r="D13" i="53"/>
  <c r="AC17" i="152"/>
  <c r="G10" i="108"/>
  <c r="Y19" i="92"/>
  <c r="AA20" i="92"/>
  <c r="D25" i="55"/>
  <c r="I11" i="97"/>
  <c r="G10" i="97"/>
  <c r="R15" i="125"/>
  <c r="U30" i="48"/>
  <c r="M30" i="47"/>
  <c r="AA16" i="98"/>
  <c r="D22" i="53"/>
  <c r="M10" i="108"/>
  <c r="H23" i="107"/>
  <c r="D19" i="54"/>
  <c r="H27" i="109"/>
  <c r="M27" i="36"/>
  <c r="G16" i="97"/>
  <c r="K30" i="48"/>
  <c r="G26" i="96"/>
  <c r="D25" i="54"/>
  <c r="K14" i="107"/>
  <c r="J32" i="107"/>
  <c r="K32" i="107" s="1"/>
  <c r="R16" i="68"/>
  <c r="M17" i="36"/>
  <c r="F27" i="112"/>
  <c r="I10" i="97"/>
  <c r="G13" i="94"/>
  <c r="D17" i="55"/>
  <c r="M14" i="96"/>
  <c r="I11" i="94"/>
  <c r="AB18" i="92"/>
  <c r="L27" i="112"/>
  <c r="O30" i="48"/>
  <c r="Z17" i="152"/>
  <c r="M15" i="36"/>
  <c r="G25" i="141"/>
  <c r="W16" i="98"/>
  <c r="Z19" i="152"/>
  <c r="M16" i="36"/>
  <c r="AB17" i="92"/>
  <c r="R29" i="10"/>
  <c r="Z13" i="92"/>
  <c r="G15" i="97"/>
  <c r="O15" i="97" s="1"/>
  <c r="S30" i="47"/>
  <c r="I25" i="96"/>
  <c r="M13" i="94"/>
  <c r="G19" i="97"/>
  <c r="K17" i="96"/>
  <c r="I14" i="97"/>
  <c r="M26" i="97"/>
  <c r="K24" i="108"/>
  <c r="M14" i="36"/>
  <c r="M13" i="97"/>
  <c r="G13" i="97"/>
  <c r="G12" i="97"/>
  <c r="K19" i="94"/>
  <c r="K21" i="97"/>
  <c r="M12" i="108"/>
  <c r="K17" i="141"/>
  <c r="D16" i="54"/>
  <c r="M23" i="96"/>
  <c r="Z19" i="92"/>
  <c r="I15" i="95"/>
  <c r="I20" i="94"/>
  <c r="M18" i="96"/>
  <c r="I15" i="94"/>
  <c r="I29" i="106"/>
  <c r="M17" i="94"/>
  <c r="I30" i="34"/>
  <c r="I13" i="108"/>
  <c r="H20" i="107"/>
  <c r="O29" i="10"/>
  <c r="D15" i="55"/>
  <c r="D19" i="55"/>
  <c r="K13" i="95"/>
  <c r="K20" i="96"/>
  <c r="K20" i="97"/>
  <c r="K30" i="47"/>
  <c r="D12" i="55"/>
  <c r="I24" i="95"/>
  <c r="AC18" i="92"/>
  <c r="Z18" i="92"/>
  <c r="R19" i="79"/>
  <c r="AA14" i="98"/>
  <c r="M11" i="94"/>
  <c r="D18" i="53"/>
  <c r="H25" i="107"/>
  <c r="K21" i="96"/>
  <c r="I14" i="94"/>
  <c r="W14" i="152"/>
  <c r="Q29" i="56"/>
  <c r="K18" i="108"/>
  <c r="AA16" i="68"/>
  <c r="M30" i="49"/>
  <c r="M19" i="96"/>
  <c r="I12" i="108"/>
  <c r="I26" i="96"/>
  <c r="D15" i="54"/>
  <c r="M18" i="95"/>
  <c r="D21" i="53"/>
  <c r="K23" i="141"/>
  <c r="I14" i="96"/>
  <c r="N27" i="112"/>
  <c r="V15" i="92"/>
  <c r="I26" i="95"/>
  <c r="V13" i="152"/>
  <c r="W13" i="98"/>
  <c r="G25" i="97"/>
  <c r="Q25" i="97"/>
  <c r="X18" i="152"/>
  <c r="M20" i="36"/>
  <c r="K25" i="96"/>
  <c r="P27" i="112"/>
  <c r="K11" i="97"/>
  <c r="I22" i="106"/>
  <c r="K10" i="97"/>
  <c r="I24" i="106"/>
  <c r="X19" i="92"/>
  <c r="M16" i="94"/>
  <c r="AB13" i="92"/>
  <c r="I24" i="97"/>
  <c r="N24" i="102"/>
  <c r="D17" i="53"/>
  <c r="V13" i="92"/>
  <c r="I16" i="95"/>
  <c r="D20" i="53"/>
  <c r="D14" i="53"/>
  <c r="I20" i="95"/>
  <c r="N10" i="102"/>
  <c r="M17" i="108"/>
  <c r="I23" i="106"/>
  <c r="M28" i="36"/>
  <c r="D22" i="55"/>
  <c r="AA17" i="98"/>
  <c r="I23" i="94"/>
  <c r="K26" i="94"/>
  <c r="D23" i="53"/>
  <c r="I25" i="97"/>
  <c r="L27" i="109"/>
  <c r="I23" i="92"/>
  <c r="M13" i="36"/>
  <c r="K24" i="95"/>
  <c r="Z15" i="92"/>
  <c r="M23" i="94"/>
  <c r="D16" i="55"/>
  <c r="AC19" i="92"/>
  <c r="D24" i="53"/>
  <c r="AA14" i="92"/>
  <c r="K15" i="94"/>
  <c r="L29" i="10"/>
  <c r="K23" i="95"/>
  <c r="M18" i="94"/>
  <c r="AA13" i="98"/>
  <c r="F27" i="109"/>
  <c r="Z14" i="152"/>
  <c r="H28" i="107"/>
  <c r="K14" i="97"/>
  <c r="N30" i="141"/>
  <c r="G30" i="141" s="1"/>
  <c r="M20" i="97"/>
  <c r="I18" i="96"/>
  <c r="K22" i="97"/>
  <c r="AA18" i="92"/>
  <c r="M10" i="94"/>
  <c r="Q30" i="47"/>
  <c r="M26" i="94"/>
  <c r="Y12" i="92"/>
  <c r="K23" i="92"/>
  <c r="I18" i="141"/>
  <c r="O18" i="141" s="1"/>
  <c r="D13" i="56"/>
  <c r="M20" i="96"/>
  <c r="G30" i="47"/>
  <c r="I10" i="94"/>
  <c r="U29" i="10"/>
  <c r="I20" i="96"/>
  <c r="D28" i="53"/>
  <c r="D29" i="57"/>
  <c r="H17" i="107"/>
  <c r="M21" i="36"/>
  <c r="I21" i="96"/>
  <c r="G29" i="53"/>
  <c r="I12" i="96"/>
  <c r="D15" i="50"/>
  <c r="I21" i="97"/>
  <c r="F16" i="68"/>
  <c r="I16" i="96"/>
  <c r="K30" i="49"/>
  <c r="G16" i="108"/>
  <c r="X19" i="152"/>
  <c r="AA14" i="152"/>
  <c r="K19" i="97"/>
  <c r="D12" i="56"/>
  <c r="I14" i="106"/>
  <c r="K13" i="108"/>
  <c r="M14" i="94"/>
  <c r="K15" i="96"/>
  <c r="D21" i="54"/>
  <c r="I25" i="106"/>
  <c r="K27" i="96"/>
  <c r="G22" i="96"/>
  <c r="E21" i="98"/>
  <c r="K17" i="108"/>
  <c r="D13" i="54"/>
  <c r="D14" i="54"/>
  <c r="X13" i="98"/>
  <c r="S30" i="49"/>
  <c r="D23" i="54"/>
  <c r="D15" i="53"/>
  <c r="AB13" i="152"/>
  <c r="AC15" i="92"/>
  <c r="O15" i="125"/>
  <c r="M24" i="96"/>
  <c r="O24" i="96" s="1"/>
  <c r="M12" i="36"/>
  <c r="G20" i="108"/>
  <c r="X16" i="98"/>
  <c r="N18" i="102"/>
  <c r="K26" i="96"/>
  <c r="N27" i="109"/>
  <c r="K19" i="96"/>
  <c r="Z13" i="152"/>
  <c r="K18" i="94"/>
  <c r="I27" i="95"/>
  <c r="K10" i="96"/>
  <c r="H29" i="107"/>
  <c r="N27" i="102"/>
  <c r="O26" i="141"/>
  <c r="K15" i="95"/>
  <c r="D21" i="52"/>
  <c r="H30" i="107"/>
  <c r="M12" i="96"/>
  <c r="K13" i="96"/>
  <c r="K23" i="96"/>
  <c r="H21" i="107"/>
  <c r="K14" i="94"/>
  <c r="I12" i="94"/>
  <c r="H15" i="107"/>
  <c r="I20" i="97"/>
  <c r="AC13" i="152"/>
  <c r="M15" i="94"/>
  <c r="X29" i="10"/>
  <c r="I13" i="95"/>
  <c r="K16" i="95"/>
  <c r="M11" i="36"/>
  <c r="M12" i="94"/>
  <c r="O30" i="47"/>
  <c r="M24" i="108"/>
  <c r="M24" i="36"/>
  <c r="L29" i="53"/>
  <c r="G10" i="94"/>
  <c r="S21" i="98"/>
  <c r="I14" i="108"/>
  <c r="W27" i="34"/>
  <c r="M26" i="95"/>
  <c r="O30" i="34"/>
  <c r="U16" i="68"/>
  <c r="I12" i="141"/>
  <c r="H24" i="107"/>
  <c r="Z13" i="98"/>
  <c r="M21" i="98"/>
  <c r="D16" i="53"/>
  <c r="AC13" i="92"/>
  <c r="K14" i="108"/>
  <c r="U30" i="49"/>
  <c r="D25" i="53"/>
  <c r="K12" i="94"/>
  <c r="Y15" i="92"/>
  <c r="Y18" i="92"/>
  <c r="Z14" i="92"/>
  <c r="V16" i="98"/>
  <c r="I10" i="141"/>
  <c r="K20" i="95"/>
  <c r="M19" i="36"/>
  <c r="W16" i="34"/>
  <c r="H18" i="107"/>
  <c r="D12" i="53"/>
  <c r="L29" i="54"/>
  <c r="D17" i="54"/>
  <c r="K24" i="97"/>
  <c r="X14" i="98"/>
  <c r="D26" i="53"/>
  <c r="D27" i="45"/>
  <c r="W17" i="98"/>
  <c r="G23" i="97"/>
  <c r="Q23" i="97"/>
  <c r="W26" i="34"/>
  <c r="Q21" i="98"/>
  <c r="K14" i="96"/>
  <c r="K26" i="95"/>
  <c r="I23" i="95"/>
  <c r="H22" i="107"/>
  <c r="M16" i="95"/>
  <c r="P26" i="43"/>
  <c r="P27" i="43"/>
  <c r="P13" i="43"/>
  <c r="W15" i="92"/>
  <c r="K11" i="94"/>
  <c r="O30" i="49"/>
  <c r="H27" i="112"/>
  <c r="D13" i="55"/>
  <c r="M24" i="95"/>
  <c r="K16" i="96"/>
  <c r="O27" i="95"/>
  <c r="I13" i="94"/>
  <c r="M24" i="94"/>
  <c r="L16" i="68"/>
  <c r="D23" i="55"/>
  <c r="N26" i="102"/>
  <c r="M17" i="95"/>
  <c r="V14" i="92"/>
  <c r="M26" i="96"/>
  <c r="K21" i="98"/>
  <c r="D17" i="56"/>
  <c r="M17" i="97"/>
  <c r="O17" i="97" s="1"/>
  <c r="I28" i="106"/>
  <c r="M27" i="96"/>
  <c r="M22" i="97"/>
  <c r="N21" i="102"/>
  <c r="L27" i="110"/>
  <c r="M18" i="36"/>
  <c r="D12" i="54"/>
  <c r="M12" i="97"/>
  <c r="Q29" i="54"/>
  <c r="D19" i="56" l="1"/>
  <c r="D21" i="56"/>
  <c r="D24" i="56"/>
  <c r="G29" i="56"/>
  <c r="D18" i="56"/>
  <c r="D16" i="56"/>
  <c r="D11" i="56"/>
  <c r="D23" i="56"/>
  <c r="D18" i="51"/>
  <c r="K26" i="107"/>
  <c r="X19" i="79"/>
  <c r="I19" i="79"/>
  <c r="U19" i="79"/>
  <c r="AA19" i="79"/>
  <c r="L19" i="79"/>
  <c r="AC21" i="79"/>
  <c r="I21" i="79" s="1"/>
  <c r="F19" i="79"/>
  <c r="R21" i="79"/>
  <c r="N27" i="110"/>
  <c r="P27" i="110"/>
  <c r="Q11" i="95"/>
  <c r="K10" i="95"/>
  <c r="I10" i="95"/>
  <c r="I18" i="95"/>
  <c r="O18" i="95" s="1"/>
  <c r="G21" i="95"/>
  <c r="G18" i="95"/>
  <c r="O25" i="95"/>
  <c r="K21" i="95"/>
  <c r="O21" i="95" s="1"/>
  <c r="M10" i="95"/>
  <c r="O15" i="95"/>
  <c r="I21" i="95"/>
  <c r="G10" i="95"/>
  <c r="O10" i="95" s="1"/>
  <c r="M21" i="95"/>
  <c r="K18" i="95"/>
  <c r="E23" i="152"/>
  <c r="V19" i="152"/>
  <c r="AB18" i="152"/>
  <c r="AT17" i="104"/>
  <c r="AT25" i="104"/>
  <c r="AT27" i="104"/>
  <c r="F13" i="144"/>
  <c r="K13" i="144"/>
  <c r="K14" i="144"/>
  <c r="H14" i="144"/>
  <c r="F28" i="143"/>
  <c r="O13" i="141"/>
  <c r="K11" i="141"/>
  <c r="K11" i="108"/>
  <c r="G11" i="108"/>
  <c r="G24" i="141"/>
  <c r="I11" i="108"/>
  <c r="I15" i="125"/>
  <c r="X15" i="125"/>
  <c r="F15" i="125"/>
  <c r="L15" i="125"/>
  <c r="AD15" i="125" s="1"/>
  <c r="AA15" i="125"/>
  <c r="F31" i="155"/>
  <c r="G31" i="155" s="1"/>
  <c r="K19" i="143"/>
  <c r="H19" i="143"/>
  <c r="F19" i="143"/>
  <c r="D31" i="36"/>
  <c r="D18" i="54"/>
  <c r="H17" i="147"/>
  <c r="K24" i="147"/>
  <c r="F24" i="147"/>
  <c r="F18" i="147"/>
  <c r="H26" i="142"/>
  <c r="W25" i="34"/>
  <c r="Q23" i="92"/>
  <c r="N30" i="108"/>
  <c r="O17" i="141"/>
  <c r="E29" i="102"/>
  <c r="O15" i="141"/>
  <c r="N30" i="97"/>
  <c r="Q30" i="97" s="1"/>
  <c r="O17" i="96"/>
  <c r="AN16" i="104"/>
  <c r="W13" i="34"/>
  <c r="AD13" i="68"/>
  <c r="O24" i="141"/>
  <c r="O14" i="141"/>
  <c r="AH23" i="105"/>
  <c r="AH30" i="103"/>
  <c r="AH17" i="103"/>
  <c r="D27" i="50"/>
  <c r="P11" i="43"/>
  <c r="P12" i="43"/>
  <c r="M30" i="34"/>
  <c r="O12" i="141"/>
  <c r="H31" i="107"/>
  <c r="D19" i="57"/>
  <c r="D22" i="50"/>
  <c r="G30" i="34"/>
  <c r="AC13" i="98"/>
  <c r="O11" i="108"/>
  <c r="M12" i="95"/>
  <c r="D23" i="45"/>
  <c r="G14" i="95"/>
  <c r="O16" i="94"/>
  <c r="W24" i="34"/>
  <c r="O20" i="141"/>
  <c r="M19" i="95"/>
  <c r="Y18" i="98"/>
  <c r="AB15" i="92"/>
  <c r="K27" i="97"/>
  <c r="AA18" i="152"/>
  <c r="Y16" i="98"/>
  <c r="F27" i="110"/>
  <c r="K21" i="141"/>
  <c r="F12" i="146"/>
  <c r="F19" i="147"/>
  <c r="K16" i="145"/>
  <c r="F19" i="146"/>
  <c r="O31" i="144"/>
  <c r="D14" i="52"/>
  <c r="O22" i="97"/>
  <c r="P19" i="43"/>
  <c r="P25" i="43"/>
  <c r="D17" i="57"/>
  <c r="O10" i="141"/>
  <c r="D16" i="45"/>
  <c r="O17" i="108"/>
  <c r="O15" i="96"/>
  <c r="O21" i="97"/>
  <c r="O21" i="96"/>
  <c r="I12" i="95"/>
  <c r="D26" i="50"/>
  <c r="S30" i="34"/>
  <c r="K19" i="108"/>
  <c r="O23" i="108"/>
  <c r="O14" i="97"/>
  <c r="G26" i="108"/>
  <c r="K26" i="108"/>
  <c r="O22" i="94"/>
  <c r="AB14" i="92"/>
  <c r="M27" i="97"/>
  <c r="AA19" i="152"/>
  <c r="G11" i="141"/>
  <c r="O11" i="141" s="1"/>
  <c r="H16" i="147"/>
  <c r="K12" i="146"/>
  <c r="H22" i="146"/>
  <c r="F13" i="146"/>
  <c r="F29" i="148"/>
  <c r="AN30" i="105"/>
  <c r="K29" i="148"/>
  <c r="H19" i="146"/>
  <c r="AB19" i="152"/>
  <c r="G29" i="52"/>
  <c r="P22" i="43"/>
  <c r="P28" i="43"/>
  <c r="P20" i="43"/>
  <c r="N29" i="108"/>
  <c r="O29" i="108" s="1"/>
  <c r="D17" i="50"/>
  <c r="O12" i="108"/>
  <c r="G23" i="141"/>
  <c r="O16" i="97"/>
  <c r="M19" i="108"/>
  <c r="O18" i="108"/>
  <c r="D28" i="52"/>
  <c r="M10" i="97"/>
  <c r="J27" i="110"/>
  <c r="E31" i="43"/>
  <c r="O21" i="108"/>
  <c r="I21" i="141"/>
  <c r="W14" i="34"/>
  <c r="F17" i="145"/>
  <c r="F25" i="147"/>
  <c r="K25" i="142"/>
  <c r="F17" i="142"/>
  <c r="H13" i="146"/>
  <c r="H18" i="146"/>
  <c r="G19" i="141"/>
  <c r="M30" i="97"/>
  <c r="Q30" i="94"/>
  <c r="K30" i="94"/>
  <c r="M30" i="94"/>
  <c r="I30" i="94"/>
  <c r="H32" i="107"/>
  <c r="L29" i="57"/>
  <c r="M30" i="96"/>
  <c r="AN11" i="103"/>
  <c r="AN28" i="105"/>
  <c r="V31" i="142"/>
  <c r="H18" i="145"/>
  <c r="F18" i="145"/>
  <c r="K18" i="145"/>
  <c r="D26" i="55"/>
  <c r="D20" i="45"/>
  <c r="P21" i="43"/>
  <c r="P15" i="43"/>
  <c r="P18" i="43"/>
  <c r="P14" i="43"/>
  <c r="P29" i="43"/>
  <c r="O23" i="97"/>
  <c r="D24" i="55"/>
  <c r="D21" i="55"/>
  <c r="N29" i="141"/>
  <c r="O29" i="141" s="1"/>
  <c r="O24" i="108"/>
  <c r="M25" i="96"/>
  <c r="F21" i="79"/>
  <c r="D22" i="57"/>
  <c r="D21" i="45"/>
  <c r="D28" i="55"/>
  <c r="D13" i="50"/>
  <c r="L21" i="79"/>
  <c r="M16" i="96"/>
  <c r="I30" i="106"/>
  <c r="D18" i="55"/>
  <c r="D23" i="50"/>
  <c r="D12" i="50"/>
  <c r="G22" i="141"/>
  <c r="G19" i="95"/>
  <c r="K22" i="96"/>
  <c r="D21" i="50"/>
  <c r="L29" i="50"/>
  <c r="D11" i="50"/>
  <c r="D20" i="55"/>
  <c r="G13" i="95"/>
  <c r="AC12" i="98"/>
  <c r="AD20" i="68"/>
  <c r="I19" i="95"/>
  <c r="I27" i="97"/>
  <c r="AA17" i="152"/>
  <c r="I18" i="94"/>
  <c r="F14" i="143"/>
  <c r="F25" i="145"/>
  <c r="I26" i="94"/>
  <c r="O26" i="94" s="1"/>
  <c r="F21" i="142"/>
  <c r="K21" i="142"/>
  <c r="H21" i="142"/>
  <c r="H27" i="144"/>
  <c r="K27" i="144"/>
  <c r="F27" i="144"/>
  <c r="H28" i="142"/>
  <c r="Q19" i="94"/>
  <c r="I19" i="94"/>
  <c r="O19" i="94" s="1"/>
  <c r="K23" i="146"/>
  <c r="I30" i="49"/>
  <c r="P17" i="43"/>
  <c r="P24" i="43"/>
  <c r="P23" i="43"/>
  <c r="Q29" i="50"/>
  <c r="I30" i="48"/>
  <c r="O23" i="96"/>
  <c r="O21" i="79"/>
  <c r="D19" i="50"/>
  <c r="D14" i="50"/>
  <c r="D19" i="45"/>
  <c r="D25" i="50"/>
  <c r="U21" i="79"/>
  <c r="G29" i="55"/>
  <c r="D27" i="55"/>
  <c r="I27" i="94"/>
  <c r="D29" i="45"/>
  <c r="Q29" i="55"/>
  <c r="I21" i="68"/>
  <c r="F21" i="68"/>
  <c r="D14" i="45"/>
  <c r="L29" i="55"/>
  <c r="G22" i="95"/>
  <c r="G25" i="96"/>
  <c r="O25" i="96" s="1"/>
  <c r="G27" i="94"/>
  <c r="W18" i="34"/>
  <c r="K27" i="94"/>
  <c r="K25" i="97"/>
  <c r="K23" i="152"/>
  <c r="H25" i="145"/>
  <c r="K16" i="146"/>
  <c r="K20" i="148"/>
  <c r="I19" i="141"/>
  <c r="O19" i="141" s="1"/>
  <c r="AT22" i="105"/>
  <c r="F28" i="142"/>
  <c r="O20" i="97"/>
  <c r="AT30" i="105"/>
  <c r="I20" i="108"/>
  <c r="AH30" i="105"/>
  <c r="F31" i="134"/>
  <c r="H26" i="145"/>
  <c r="F25" i="144"/>
  <c r="F22" i="146"/>
  <c r="F21" i="148"/>
  <c r="K17" i="142"/>
  <c r="M22" i="96"/>
  <c r="K18" i="97"/>
  <c r="AN18" i="103"/>
  <c r="AN16" i="103"/>
  <c r="P30" i="104"/>
  <c r="Q30" i="104" s="1"/>
  <c r="AB17" i="104" s="1"/>
  <c r="AN20" i="103"/>
  <c r="AN25" i="103"/>
  <c r="AN30" i="104"/>
  <c r="AH24" i="103"/>
  <c r="AH20" i="105"/>
  <c r="H17" i="145"/>
  <c r="K12" i="147"/>
  <c r="K21" i="148"/>
  <c r="AH28" i="104"/>
  <c r="K26" i="145"/>
  <c r="AH18" i="104"/>
  <c r="K22" i="146"/>
  <c r="AH14" i="103"/>
  <c r="K23" i="148"/>
  <c r="K28" i="143"/>
  <c r="V31" i="148"/>
  <c r="T31" i="148"/>
  <c r="K13" i="143"/>
  <c r="H13" i="143"/>
  <c r="F13" i="143"/>
  <c r="H20" i="147"/>
  <c r="K20" i="147"/>
  <c r="F20" i="147"/>
  <c r="F27" i="142"/>
  <c r="K27" i="142"/>
  <c r="H27" i="142"/>
  <c r="P30" i="105"/>
  <c r="Q30" i="105" s="1"/>
  <c r="Q11" i="105"/>
  <c r="AH24" i="104"/>
  <c r="K16" i="143"/>
  <c r="F14" i="146"/>
  <c r="H14" i="146"/>
  <c r="AT17" i="103"/>
  <c r="AT24" i="103"/>
  <c r="AT26" i="103"/>
  <c r="AT12" i="103"/>
  <c r="AT25" i="103"/>
  <c r="AT30" i="103"/>
  <c r="AT13" i="103"/>
  <c r="H29" i="143"/>
  <c r="F29" i="143"/>
  <c r="K29" i="143"/>
  <c r="AH13" i="104"/>
  <c r="K31" i="134"/>
  <c r="Y31" i="134"/>
  <c r="R31" i="134"/>
  <c r="AH27" i="103"/>
  <c r="K27" i="145"/>
  <c r="H27" i="145"/>
  <c r="F27" i="145"/>
  <c r="AH21" i="103"/>
  <c r="K12" i="143"/>
  <c r="H12" i="143"/>
  <c r="F12" i="143"/>
  <c r="AH19" i="105"/>
  <c r="K19" i="148"/>
  <c r="F19" i="148"/>
  <c r="H19" i="148"/>
  <c r="AH15" i="103"/>
  <c r="AH28" i="103"/>
  <c r="AH28" i="105"/>
  <c r="T31" i="146"/>
  <c r="V31" i="146"/>
  <c r="AN26" i="103"/>
  <c r="D31" i="146"/>
  <c r="AT23" i="103"/>
  <c r="K17" i="145"/>
  <c r="M31" i="142"/>
  <c r="D31" i="142"/>
  <c r="O31" i="142"/>
  <c r="K23" i="144"/>
  <c r="H23" i="144"/>
  <c r="F23" i="144"/>
  <c r="K14" i="147"/>
  <c r="H14" i="147"/>
  <c r="F14" i="147"/>
  <c r="K27" i="146"/>
  <c r="F23" i="142"/>
  <c r="K23" i="142"/>
  <c r="H23" i="142"/>
  <c r="H14" i="142"/>
  <c r="K14" i="142"/>
  <c r="F14" i="142"/>
  <c r="AH22" i="105"/>
  <c r="AH12" i="103"/>
  <c r="F22" i="143"/>
  <c r="K22" i="143"/>
  <c r="AH25" i="105"/>
  <c r="K22" i="144"/>
  <c r="H22" i="144"/>
  <c r="H29" i="142"/>
  <c r="F29" i="142"/>
  <c r="K29" i="142"/>
  <c r="F21" i="147"/>
  <c r="K21" i="147"/>
  <c r="H21" i="147"/>
  <c r="H28" i="146"/>
  <c r="F28" i="146"/>
  <c r="K28" i="146"/>
  <c r="AH23" i="103"/>
  <c r="AH23" i="104"/>
  <c r="F22" i="144"/>
  <c r="F24" i="146"/>
  <c r="K24" i="146"/>
  <c r="AT21" i="103"/>
  <c r="AN19" i="103"/>
  <c r="AT20" i="103"/>
  <c r="Q17" i="95"/>
  <c r="K17" i="95"/>
  <c r="AT18" i="105"/>
  <c r="AA31" i="146"/>
  <c r="K13" i="147"/>
  <c r="F13" i="147"/>
  <c r="H13" i="147"/>
  <c r="K19" i="145"/>
  <c r="H19" i="145"/>
  <c r="F19" i="145"/>
  <c r="K12" i="144"/>
  <c r="H12" i="144"/>
  <c r="F12" i="144"/>
  <c r="K24" i="148"/>
  <c r="H24" i="148"/>
  <c r="F24" i="148"/>
  <c r="K17" i="143"/>
  <c r="F17" i="143"/>
  <c r="H28" i="147"/>
  <c r="K28" i="147"/>
  <c r="AH22" i="103"/>
  <c r="F16" i="145"/>
  <c r="H22" i="142"/>
  <c r="K22" i="142"/>
  <c r="F22" i="142"/>
  <c r="H15" i="147"/>
  <c r="K15" i="147"/>
  <c r="F15" i="147"/>
  <c r="D31" i="143"/>
  <c r="M31" i="143"/>
  <c r="F16" i="144"/>
  <c r="H16" i="144"/>
  <c r="K16" i="144"/>
  <c r="AH11" i="104"/>
  <c r="AH25" i="104"/>
  <c r="AH30" i="104"/>
  <c r="AH17" i="104"/>
  <c r="AH19" i="104"/>
  <c r="AH12" i="104"/>
  <c r="F16" i="146"/>
  <c r="AH16" i="104"/>
  <c r="AH19" i="103"/>
  <c r="F16" i="143"/>
  <c r="AH21" i="105"/>
  <c r="T31" i="147"/>
  <c r="V31" i="147"/>
  <c r="AN17" i="103"/>
  <c r="AT14" i="103"/>
  <c r="K16" i="148"/>
  <c r="F16" i="148"/>
  <c r="H16" i="148"/>
  <c r="K18" i="148"/>
  <c r="H18" i="148"/>
  <c r="F18" i="148"/>
  <c r="H13" i="148"/>
  <c r="F13" i="148"/>
  <c r="F16" i="142"/>
  <c r="K16" i="142"/>
  <c r="H16" i="142"/>
  <c r="H27" i="146"/>
  <c r="AH26" i="103"/>
  <c r="H25" i="142"/>
  <c r="AH12" i="105"/>
  <c r="H16" i="145"/>
  <c r="AH15" i="104"/>
  <c r="AH27" i="104"/>
  <c r="K19" i="144"/>
  <c r="F19" i="144"/>
  <c r="H19" i="144"/>
  <c r="H19" i="142"/>
  <c r="K19" i="142"/>
  <c r="F19" i="142"/>
  <c r="AC31" i="142"/>
  <c r="AA31" i="142"/>
  <c r="AH20" i="104"/>
  <c r="K20" i="146"/>
  <c r="H16" i="143"/>
  <c r="H22" i="143"/>
  <c r="I23" i="152"/>
  <c r="AT16" i="103"/>
  <c r="K18" i="143"/>
  <c r="F18" i="143"/>
  <c r="H18" i="143"/>
  <c r="F17" i="148"/>
  <c r="H17" i="148"/>
  <c r="K17" i="148"/>
  <c r="AH17" i="105"/>
  <c r="AH11" i="105"/>
  <c r="AC31" i="148"/>
  <c r="AA31" i="148"/>
  <c r="AN30" i="103"/>
  <c r="AN12" i="103"/>
  <c r="AN14" i="103"/>
  <c r="AN15" i="103"/>
  <c r="AT15" i="103"/>
  <c r="X13" i="152"/>
  <c r="X12" i="152"/>
  <c r="G27" i="141"/>
  <c r="I27" i="141"/>
  <c r="H24" i="145"/>
  <c r="F24" i="145"/>
  <c r="K24" i="145"/>
  <c r="H20" i="143"/>
  <c r="F20" i="143"/>
  <c r="K20" i="143"/>
  <c r="D31" i="147"/>
  <c r="O31" i="147"/>
  <c r="AH13" i="103"/>
  <c r="K29" i="144"/>
  <c r="H29" i="144"/>
  <c r="F29" i="144"/>
  <c r="O31" i="148"/>
  <c r="D31" i="148"/>
  <c r="AN21" i="103"/>
  <c r="AT11" i="103"/>
  <c r="F14" i="148"/>
  <c r="K14" i="148"/>
  <c r="H14" i="148"/>
  <c r="AH21" i="104"/>
  <c r="AH22" i="104"/>
  <c r="F15" i="142"/>
  <c r="H15" i="142"/>
  <c r="K15" i="142"/>
  <c r="F24" i="144"/>
  <c r="K24" i="144"/>
  <c r="H24" i="144"/>
  <c r="H26" i="147"/>
  <c r="F26" i="147"/>
  <c r="AH15" i="105"/>
  <c r="F15" i="143"/>
  <c r="H15" i="143"/>
  <c r="F21" i="144"/>
  <c r="H21" i="144"/>
  <c r="K21" i="144"/>
  <c r="H25" i="144"/>
  <c r="Q11" i="103"/>
  <c r="P30" i="103"/>
  <c r="Q30" i="103" s="1"/>
  <c r="AH25" i="103"/>
  <c r="AA31" i="143"/>
  <c r="AC31" i="143"/>
  <c r="AT13" i="105"/>
  <c r="AT21" i="105"/>
  <c r="AT28" i="105"/>
  <c r="AT23" i="105"/>
  <c r="AT17" i="105"/>
  <c r="AT11" i="105"/>
  <c r="AT19" i="105"/>
  <c r="AT24" i="105"/>
  <c r="AT14" i="105"/>
  <c r="AT15" i="105"/>
  <c r="AT26" i="105"/>
  <c r="AT25" i="105"/>
  <c r="AT27" i="105"/>
  <c r="AT16" i="105"/>
  <c r="AT12" i="105"/>
  <c r="AH14" i="104"/>
  <c r="F18" i="146"/>
  <c r="AN13" i="103"/>
  <c r="H13" i="145"/>
  <c r="F13" i="145"/>
  <c r="AH16" i="105"/>
  <c r="AN24" i="103"/>
  <c r="I15" i="79"/>
  <c r="U15" i="79"/>
  <c r="F15" i="79"/>
  <c r="AT19" i="103"/>
  <c r="AT20" i="105"/>
  <c r="M31" i="148"/>
  <c r="H26" i="143"/>
  <c r="F26" i="143"/>
  <c r="K26" i="143"/>
  <c r="F20" i="142"/>
  <c r="K20" i="142"/>
  <c r="F25" i="143"/>
  <c r="H25" i="143"/>
  <c r="K25" i="143"/>
  <c r="H27" i="147"/>
  <c r="K27" i="147"/>
  <c r="AH26" i="104"/>
  <c r="K14" i="146"/>
  <c r="AN11" i="104"/>
  <c r="AN15" i="104"/>
  <c r="AN24" i="104"/>
  <c r="AN18" i="104"/>
  <c r="AN13" i="104"/>
  <c r="AN28" i="104"/>
  <c r="AN27" i="104"/>
  <c r="AN23" i="104"/>
  <c r="AN14" i="104"/>
  <c r="AN20" i="104"/>
  <c r="AN19" i="104"/>
  <c r="AN26" i="104"/>
  <c r="AN12" i="104"/>
  <c r="AN21" i="104"/>
  <c r="AN22" i="104"/>
  <c r="AN17" i="104"/>
  <c r="AN25" i="104"/>
  <c r="AT18" i="103"/>
  <c r="AH13" i="105"/>
  <c r="T31" i="144"/>
  <c r="V31" i="144"/>
  <c r="AH27" i="105"/>
  <c r="AH24" i="105"/>
  <c r="K26" i="144"/>
  <c r="H26" i="144"/>
  <c r="F26" i="144"/>
  <c r="AN12" i="105"/>
  <c r="AN11" i="105"/>
  <c r="AN13" i="105"/>
  <c r="AN26" i="105"/>
  <c r="AN15" i="105"/>
  <c r="AN25" i="105"/>
  <c r="AN19" i="105"/>
  <c r="AN18" i="105"/>
  <c r="AN27" i="105"/>
  <c r="AN23" i="105"/>
  <c r="AN24" i="105"/>
  <c r="AN21" i="105"/>
  <c r="AN16" i="105"/>
  <c r="AN17" i="105"/>
  <c r="AN14" i="105"/>
  <c r="AN20" i="105"/>
  <c r="AN22" i="105"/>
  <c r="AH20" i="103"/>
  <c r="H12" i="147"/>
  <c r="F12" i="147"/>
  <c r="AH18" i="103"/>
  <c r="D31" i="145"/>
  <c r="AT27" i="103"/>
  <c r="K12" i="142"/>
  <c r="F12" i="142"/>
  <c r="V31" i="143"/>
  <c r="T31" i="143"/>
  <c r="H21" i="145"/>
  <c r="F21" i="145"/>
  <c r="K21" i="145"/>
  <c r="F15" i="144"/>
  <c r="H15" i="144"/>
  <c r="K15" i="144"/>
  <c r="AH14" i="105"/>
  <c r="H22" i="148"/>
  <c r="K22" i="148"/>
  <c r="F22" i="148"/>
  <c r="K25" i="144"/>
  <c r="F20" i="148"/>
  <c r="H20" i="148"/>
  <c r="F18" i="142"/>
  <c r="H18" i="142"/>
  <c r="F25" i="146"/>
  <c r="K25" i="146"/>
  <c r="AH26" i="105"/>
  <c r="F26" i="148"/>
  <c r="H26" i="148"/>
  <c r="H27" i="143"/>
  <c r="F27" i="143"/>
  <c r="K27" i="143"/>
  <c r="H31" i="134"/>
  <c r="F18" i="144"/>
  <c r="H18" i="144"/>
  <c r="K18" i="144"/>
  <c r="AH11" i="103"/>
  <c r="K15" i="146"/>
  <c r="H15" i="146"/>
  <c r="F15" i="146"/>
  <c r="AH18" i="105"/>
  <c r="AC31" i="144"/>
  <c r="AA31" i="144"/>
  <c r="K28" i="144"/>
  <c r="F28" i="144"/>
  <c r="K26" i="142"/>
  <c r="AN22" i="103"/>
  <c r="AP14" i="103" s="1"/>
  <c r="AT28" i="103"/>
  <c r="I17" i="95"/>
  <c r="O17" i="95" s="1"/>
  <c r="AN23" i="103"/>
  <c r="V31" i="145"/>
  <c r="H24" i="146"/>
  <c r="K27" i="141"/>
  <c r="F28" i="147"/>
  <c r="D31" i="144"/>
  <c r="AH16" i="103"/>
  <c r="K26" i="147"/>
  <c r="AC19" i="152"/>
  <c r="AB14" i="104"/>
  <c r="AB23" i="104"/>
  <c r="AB18" i="104"/>
  <c r="AB12" i="104"/>
  <c r="AB16" i="104"/>
  <c r="AB15" i="104"/>
  <c r="AB26" i="104"/>
  <c r="AB28" i="104"/>
  <c r="AB22" i="104"/>
  <c r="AB13" i="104"/>
  <c r="AB11" i="104"/>
  <c r="AB21" i="104"/>
  <c r="AB24" i="104"/>
  <c r="AB20" i="104"/>
  <c r="AB27" i="104"/>
  <c r="AB19" i="104"/>
  <c r="AP23" i="103"/>
  <c r="AP27" i="103"/>
  <c r="AP24" i="103"/>
  <c r="AP17" i="103"/>
  <c r="AP12" i="103"/>
  <c r="AP22" i="103"/>
  <c r="AP15" i="103"/>
  <c r="AP29" i="103"/>
  <c r="AP16" i="103"/>
  <c r="AP28" i="103"/>
  <c r="AP11" i="103"/>
  <c r="AP26" i="103"/>
  <c r="AP13" i="103"/>
  <c r="AV28" i="104"/>
  <c r="AV24" i="104"/>
  <c r="AV18" i="104"/>
  <c r="AV15" i="104"/>
  <c r="AV13" i="104"/>
  <c r="AV19" i="104"/>
  <c r="AV29" i="104"/>
  <c r="AV26" i="104"/>
  <c r="AV25" i="104"/>
  <c r="AV12" i="104"/>
  <c r="AV20" i="104"/>
  <c r="AV14" i="104"/>
  <c r="AV17" i="104"/>
  <c r="AV11" i="104"/>
  <c r="AV22" i="104"/>
  <c r="AV23" i="104"/>
  <c r="AV16" i="104"/>
  <c r="AV27" i="104"/>
  <c r="AV21" i="104"/>
  <c r="Y12" i="152"/>
  <c r="M27" i="94"/>
  <c r="O27" i="94" s="1"/>
  <c r="K19" i="95"/>
  <c r="O19" i="95" s="1"/>
  <c r="I18" i="97"/>
  <c r="M18" i="97"/>
  <c r="Q24" i="94"/>
  <c r="I22" i="96"/>
  <c r="O22" i="96" s="1"/>
  <c r="O15" i="94"/>
  <c r="M20" i="108"/>
  <c r="O20" i="108" s="1"/>
  <c r="G18" i="97"/>
  <c r="O24" i="94"/>
  <c r="AA21" i="79"/>
  <c r="K10" i="108"/>
  <c r="I10" i="108"/>
  <c r="D22" i="52"/>
  <c r="Q23" i="152"/>
  <c r="D26" i="54"/>
  <c r="M13" i="96"/>
  <c r="O13" i="96" s="1"/>
  <c r="M20" i="94"/>
  <c r="O20" i="94" s="1"/>
  <c r="Q12" i="95"/>
  <c r="Y13" i="152"/>
  <c r="D27" i="112"/>
  <c r="J27" i="112"/>
  <c r="Q26" i="97"/>
  <c r="I26" i="97"/>
  <c r="O26" i="97" s="1"/>
  <c r="D27" i="54"/>
  <c r="D22" i="54"/>
  <c r="Q13" i="96"/>
  <c r="G29" i="54"/>
  <c r="G12" i="95"/>
  <c r="O12" i="95" s="1"/>
  <c r="I22" i="95"/>
  <c r="O22" i="95" s="1"/>
  <c r="Q14" i="95"/>
  <c r="K14" i="95"/>
  <c r="I14" i="95"/>
  <c r="W10" i="34"/>
  <c r="O27" i="97"/>
  <c r="AD19" i="68"/>
  <c r="AD18" i="68"/>
  <c r="AD13" i="125"/>
  <c r="AD12" i="68"/>
  <c r="I11" i="96"/>
  <c r="M11" i="96"/>
  <c r="Q11" i="96"/>
  <c r="AD12" i="125"/>
  <c r="AD17" i="68"/>
  <c r="O18" i="94"/>
  <c r="C31" i="106"/>
  <c r="E31" i="106" s="1"/>
  <c r="W11" i="34"/>
  <c r="N30" i="95"/>
  <c r="K22" i="141"/>
  <c r="O22" i="141" s="1"/>
  <c r="I31" i="106"/>
  <c r="O23" i="68"/>
  <c r="F23" i="68"/>
  <c r="L23" i="68"/>
  <c r="I23" i="68"/>
  <c r="AA23" i="68"/>
  <c r="X23" i="68"/>
  <c r="R23" i="68"/>
  <c r="U23" i="68"/>
  <c r="O26" i="95"/>
  <c r="I30" i="96"/>
  <c r="M21" i="94"/>
  <c r="I21" i="94"/>
  <c r="K21" i="94"/>
  <c r="G21" i="94"/>
  <c r="Q21" i="94"/>
  <c r="Y30" i="49"/>
  <c r="Q30" i="49"/>
  <c r="G22" i="108"/>
  <c r="M22" i="108"/>
  <c r="I22" i="108"/>
  <c r="K22" i="108"/>
  <c r="D29" i="51"/>
  <c r="L29" i="51"/>
  <c r="D17" i="51"/>
  <c r="D23" i="51"/>
  <c r="D26" i="51"/>
  <c r="D14" i="51"/>
  <c r="D20" i="51"/>
  <c r="Q29" i="51"/>
  <c r="D12" i="51"/>
  <c r="D27" i="51"/>
  <c r="D15" i="51"/>
  <c r="G29" i="51"/>
  <c r="D22" i="51"/>
  <c r="D13" i="51"/>
  <c r="D28" i="51"/>
  <c r="D25" i="51"/>
  <c r="D19" i="51"/>
  <c r="D16" i="51"/>
  <c r="D24" i="51"/>
  <c r="D21" i="51"/>
  <c r="Y30" i="34"/>
  <c r="Q30" i="34"/>
  <c r="K30" i="34"/>
  <c r="W22" i="34"/>
  <c r="W17" i="92"/>
  <c r="W18" i="92"/>
  <c r="W20" i="92"/>
  <c r="W19" i="92"/>
  <c r="Q12" i="97"/>
  <c r="I12" i="97"/>
  <c r="K12" i="97"/>
  <c r="I16" i="108"/>
  <c r="K16" i="108"/>
  <c r="E32" i="107"/>
  <c r="D27" i="111"/>
  <c r="P27" i="111"/>
  <c r="N27" i="111"/>
  <c r="L27" i="111"/>
  <c r="H27" i="111"/>
  <c r="F27" i="111"/>
  <c r="J27" i="111"/>
  <c r="Q10" i="96"/>
  <c r="M10" i="96"/>
  <c r="O10" i="96" s="1"/>
  <c r="G16" i="141"/>
  <c r="K16" i="141"/>
  <c r="I16" i="141"/>
  <c r="G15" i="108"/>
  <c r="I15" i="108"/>
  <c r="K15" i="108"/>
  <c r="D29" i="56"/>
  <c r="D27" i="56"/>
  <c r="D25" i="56"/>
  <c r="D20" i="56"/>
  <c r="D28" i="56"/>
  <c r="L29" i="56"/>
  <c r="D26" i="56"/>
  <c r="D15" i="56"/>
  <c r="G31" i="84"/>
  <c r="E31" i="84"/>
  <c r="I31" i="84"/>
  <c r="AD15" i="68"/>
  <c r="D29" i="55"/>
  <c r="D11" i="55"/>
  <c r="I16" i="106"/>
  <c r="G27" i="108"/>
  <c r="K27" i="108"/>
  <c r="M27" i="108"/>
  <c r="I27" i="108"/>
  <c r="G11" i="95"/>
  <c r="M11" i="95"/>
  <c r="I11" i="95"/>
  <c r="D30" i="45"/>
  <c r="D28" i="45"/>
  <c r="D17" i="45"/>
  <c r="D22" i="45"/>
  <c r="D26" i="45"/>
  <c r="D13" i="45"/>
  <c r="D25" i="45"/>
  <c r="D24" i="45"/>
  <c r="D12" i="45"/>
  <c r="D15" i="45"/>
  <c r="P30" i="45"/>
  <c r="L30" i="45"/>
  <c r="Y30" i="48"/>
  <c r="G30" i="48"/>
  <c r="M30" i="48"/>
  <c r="Q30" i="48"/>
  <c r="Q24" i="70"/>
  <c r="Q27" i="70"/>
  <c r="Q15" i="70"/>
  <c r="Q31" i="70"/>
  <c r="Q30" i="70"/>
  <c r="Q20" i="70"/>
  <c r="Q22" i="70"/>
  <c r="Q29" i="70"/>
  <c r="Q13" i="70"/>
  <c r="Q14" i="70"/>
  <c r="Q16" i="70"/>
  <c r="Q18" i="70"/>
  <c r="Q21" i="70"/>
  <c r="Q28" i="70"/>
  <c r="Q17" i="70"/>
  <c r="Q32" i="70"/>
  <c r="Q26" i="70"/>
  <c r="Q19" i="70"/>
  <c r="Q25" i="70"/>
  <c r="Q23" i="70"/>
  <c r="M16" i="108"/>
  <c r="Q25" i="94"/>
  <c r="I25" i="94"/>
  <c r="G25" i="94"/>
  <c r="K25" i="94"/>
  <c r="D15" i="57"/>
  <c r="D18" i="57"/>
  <c r="G29" i="57"/>
  <c r="D14" i="57"/>
  <c r="D11" i="57"/>
  <c r="D13" i="57"/>
  <c r="D26" i="57"/>
  <c r="D20" i="57"/>
  <c r="D27" i="57"/>
  <c r="D12" i="57"/>
  <c r="D24" i="57"/>
  <c r="D21" i="57"/>
  <c r="Q29" i="57"/>
  <c r="D16" i="57"/>
  <c r="D23" i="57"/>
  <c r="D28" i="57"/>
  <c r="M15" i="108"/>
  <c r="X21" i="68"/>
  <c r="O21" i="68"/>
  <c r="U21" i="68"/>
  <c r="AD21" i="68" s="1"/>
  <c r="R21" i="68"/>
  <c r="L21" i="68"/>
  <c r="AA21" i="68"/>
  <c r="D29" i="50"/>
  <c r="D20" i="50"/>
  <c r="D18" i="50"/>
  <c r="D16" i="50"/>
  <c r="D24" i="50"/>
  <c r="G29" i="50"/>
  <c r="G25" i="108"/>
  <c r="K25" i="108"/>
  <c r="I25" i="108"/>
  <c r="D29" i="52"/>
  <c r="D23" i="52"/>
  <c r="Q29" i="52"/>
  <c r="D26" i="52"/>
  <c r="D25" i="52"/>
  <c r="D13" i="52"/>
  <c r="D20" i="52"/>
  <c r="D18" i="52"/>
  <c r="D15" i="52"/>
  <c r="L29" i="52"/>
  <c r="D19" i="52"/>
  <c r="D12" i="52"/>
  <c r="D27" i="52"/>
  <c r="D11" i="52"/>
  <c r="D24" i="52"/>
  <c r="G23" i="92"/>
  <c r="H30" i="45"/>
  <c r="D16" i="52"/>
  <c r="O27" i="96"/>
  <c r="O14" i="94"/>
  <c r="O20" i="96"/>
  <c r="O25" i="97"/>
  <c r="G29" i="108"/>
  <c r="O12" i="96"/>
  <c r="O16" i="95"/>
  <c r="K30" i="141"/>
  <c r="O19" i="108"/>
  <c r="O12" i="94"/>
  <c r="I29" i="108"/>
  <c r="O24" i="97"/>
  <c r="K29" i="108"/>
  <c r="M29" i="108"/>
  <c r="X21" i="79"/>
  <c r="O18" i="96"/>
  <c r="I30" i="108"/>
  <c r="Q30" i="108"/>
  <c r="R21" i="43"/>
  <c r="Q21" i="43"/>
  <c r="Q15" i="43"/>
  <c r="R15" i="43"/>
  <c r="R18" i="43"/>
  <c r="Q18" i="43"/>
  <c r="Q14" i="43"/>
  <c r="R14" i="43"/>
  <c r="R29" i="43"/>
  <c r="Q29" i="43"/>
  <c r="AD16" i="68"/>
  <c r="M30" i="108"/>
  <c r="O12" i="97"/>
  <c r="O19" i="96"/>
  <c r="O11" i="94"/>
  <c r="O20" i="95"/>
  <c r="AD19" i="79"/>
  <c r="O14" i="96"/>
  <c r="Q13" i="43"/>
  <c r="R13" i="43"/>
  <c r="R12" i="43"/>
  <c r="Q12" i="43"/>
  <c r="R17" i="43"/>
  <c r="Q17" i="43"/>
  <c r="R24" i="43"/>
  <c r="Q24" i="43"/>
  <c r="Q23" i="43"/>
  <c r="R23" i="43"/>
  <c r="Q16" i="43"/>
  <c r="R16" i="43"/>
  <c r="G30" i="108"/>
  <c r="O24" i="36"/>
  <c r="O14" i="36"/>
  <c r="O27" i="36"/>
  <c r="O25" i="36"/>
  <c r="O16" i="36"/>
  <c r="O12" i="36"/>
  <c r="O17" i="36"/>
  <c r="O22" i="36"/>
  <c r="O19" i="36"/>
  <c r="O20" i="36"/>
  <c r="O13" i="36"/>
  <c r="O26" i="36"/>
  <c r="O21" i="36"/>
  <c r="O15" i="36"/>
  <c r="O23" i="36"/>
  <c r="O28" i="36"/>
  <c r="O11" i="36"/>
  <c r="O18" i="36"/>
  <c r="O29" i="36"/>
  <c r="K30" i="97"/>
  <c r="I29" i="141"/>
  <c r="I30" i="97"/>
  <c r="G30" i="97"/>
  <c r="O13" i="97"/>
  <c r="O13" i="94"/>
  <c r="K30" i="96"/>
  <c r="O30" i="96" s="1"/>
  <c r="Q30" i="96"/>
  <c r="O11" i="97"/>
  <c r="R27" i="43"/>
  <c r="Q27" i="43"/>
  <c r="W30" i="47"/>
  <c r="O19" i="97"/>
  <c r="O26" i="96"/>
  <c r="O10" i="97"/>
  <c r="O24" i="95"/>
  <c r="O23" i="95"/>
  <c r="O23" i="94"/>
  <c r="R11" i="43"/>
  <c r="Q11" i="43"/>
  <c r="Q26" i="43"/>
  <c r="R26" i="43"/>
  <c r="Q22" i="43"/>
  <c r="R22" i="43"/>
  <c r="R19" i="43"/>
  <c r="Q19" i="43"/>
  <c r="Q28" i="43"/>
  <c r="R28" i="43"/>
  <c r="Q25" i="43"/>
  <c r="R25" i="43"/>
  <c r="R20" i="43"/>
  <c r="Q20" i="43"/>
  <c r="O10" i="94"/>
  <c r="K30" i="108"/>
  <c r="O16" i="96"/>
  <c r="I30" i="141"/>
  <c r="M30" i="141"/>
  <c r="Q30" i="141"/>
  <c r="W30" i="34"/>
  <c r="P19" i="102"/>
  <c r="P17" i="102"/>
  <c r="P21" i="102"/>
  <c r="P25" i="102"/>
  <c r="P10" i="102"/>
  <c r="P13" i="102"/>
  <c r="P23" i="102"/>
  <c r="P26" i="102"/>
  <c r="P22" i="102"/>
  <c r="P27" i="102"/>
  <c r="P28" i="102"/>
  <c r="P24" i="102"/>
  <c r="P14" i="102"/>
  <c r="P20" i="102"/>
  <c r="P15" i="102"/>
  <c r="P12" i="102"/>
  <c r="P16" i="102"/>
  <c r="P11" i="102"/>
  <c r="P18" i="102"/>
  <c r="W30" i="49"/>
  <c r="O13" i="95"/>
  <c r="O13" i="108"/>
  <c r="O23" i="141"/>
  <c r="G30" i="94"/>
  <c r="O30" i="94" s="1"/>
  <c r="O17" i="94"/>
  <c r="O14" i="108"/>
  <c r="O10" i="108" l="1"/>
  <c r="O21" i="141"/>
  <c r="G29" i="141"/>
  <c r="K29" i="141"/>
  <c r="AP20" i="103"/>
  <c r="AD21" i="79"/>
  <c r="O26" i="108"/>
  <c r="AB30" i="105"/>
  <c r="F31" i="106"/>
  <c r="G31" i="106" s="1"/>
  <c r="AB30" i="104"/>
  <c r="AB25" i="104"/>
  <c r="AP21" i="103"/>
  <c r="AP25" i="103"/>
  <c r="AP18" i="103"/>
  <c r="AB14" i="103"/>
  <c r="AB11" i="103"/>
  <c r="AB18" i="103"/>
  <c r="AB26" i="103"/>
  <c r="AB28" i="103"/>
  <c r="AB21" i="103"/>
  <c r="AB20" i="103"/>
  <c r="AB19" i="103"/>
  <c r="AB24" i="103"/>
  <c r="AB23" i="103"/>
  <c r="AB13" i="103"/>
  <c r="AB27" i="103"/>
  <c r="AB12" i="103"/>
  <c r="AB16" i="103"/>
  <c r="AB15" i="103"/>
  <c r="AB25" i="103"/>
  <c r="AB22" i="103"/>
  <c r="AB17" i="103"/>
  <c r="F31" i="147"/>
  <c r="R31" i="147"/>
  <c r="K31" i="147"/>
  <c r="H31" i="147"/>
  <c r="Y31" i="147"/>
  <c r="F31" i="146"/>
  <c r="R31" i="146"/>
  <c r="H31" i="146"/>
  <c r="K31" i="146"/>
  <c r="Y31" i="146"/>
  <c r="AP19" i="103"/>
  <c r="F31" i="144"/>
  <c r="K31" i="144"/>
  <c r="R31" i="144"/>
  <c r="Y31" i="144"/>
  <c r="H31" i="144"/>
  <c r="AJ16" i="103"/>
  <c r="AJ23" i="103"/>
  <c r="AJ13" i="103"/>
  <c r="AJ19" i="103"/>
  <c r="AJ21" i="103"/>
  <c r="AJ20" i="103"/>
  <c r="AJ29" i="103"/>
  <c r="AJ26" i="103"/>
  <c r="AJ22" i="103"/>
  <c r="AJ14" i="103"/>
  <c r="AJ18" i="103"/>
  <c r="AJ25" i="103"/>
  <c r="AJ17" i="103"/>
  <c r="AJ24" i="103"/>
  <c r="AJ11" i="103"/>
  <c r="AJ28" i="103"/>
  <c r="AJ15" i="103"/>
  <c r="AJ27" i="103"/>
  <c r="AJ12" i="103"/>
  <c r="K31" i="145"/>
  <c r="Y31" i="145"/>
  <c r="R31" i="145"/>
  <c r="H31" i="145"/>
  <c r="F31" i="145"/>
  <c r="AP18" i="105"/>
  <c r="AP27" i="105"/>
  <c r="AP14" i="105"/>
  <c r="AP22" i="105"/>
  <c r="AP11" i="105"/>
  <c r="AP13" i="105"/>
  <c r="AP24" i="105"/>
  <c r="AP20" i="105"/>
  <c r="AP28" i="105"/>
  <c r="AP12" i="105"/>
  <c r="AP25" i="105"/>
  <c r="AP17" i="105"/>
  <c r="AP19" i="105"/>
  <c r="AP16" i="105"/>
  <c r="AP15" i="105"/>
  <c r="AP21" i="105"/>
  <c r="AP26" i="105"/>
  <c r="AP23" i="105"/>
  <c r="AP29" i="105"/>
  <c r="AD15" i="79"/>
  <c r="AV17" i="105"/>
  <c r="AV22" i="105"/>
  <c r="AV11" i="105"/>
  <c r="AV23" i="105"/>
  <c r="AV15" i="105"/>
  <c r="AV20" i="105"/>
  <c r="AV19" i="105"/>
  <c r="AV29" i="105"/>
  <c r="AV13" i="105"/>
  <c r="AV26" i="105"/>
  <c r="AV27" i="105"/>
  <c r="AV14" i="105"/>
  <c r="AV25" i="105"/>
  <c r="AV18" i="105"/>
  <c r="AV21" i="105"/>
  <c r="AV12" i="105"/>
  <c r="AV16" i="105"/>
  <c r="AV28" i="105"/>
  <c r="AV24" i="105"/>
  <c r="AV29" i="103"/>
  <c r="AV17" i="103"/>
  <c r="AV19" i="103"/>
  <c r="AV13" i="103"/>
  <c r="AV26" i="103"/>
  <c r="AV18" i="103"/>
  <c r="AV27" i="103"/>
  <c r="AV16" i="103"/>
  <c r="AV25" i="103"/>
  <c r="AV15" i="103"/>
  <c r="AV20" i="103"/>
  <c r="AV24" i="103"/>
  <c r="AV11" i="103"/>
  <c r="AV14" i="103"/>
  <c r="AV21" i="103"/>
  <c r="AV28" i="103"/>
  <c r="AV12" i="103"/>
  <c r="AV23" i="103"/>
  <c r="AV22" i="103"/>
  <c r="F31" i="143"/>
  <c r="R31" i="143"/>
  <c r="Y31" i="143"/>
  <c r="K31" i="143"/>
  <c r="H31" i="143"/>
  <c r="AB19" i="105"/>
  <c r="AB22" i="105"/>
  <c r="AB18" i="105"/>
  <c r="AB17" i="105"/>
  <c r="AB14" i="105"/>
  <c r="AB20" i="105"/>
  <c r="AB25" i="105"/>
  <c r="AB11" i="105"/>
  <c r="AB16" i="105"/>
  <c r="AB12" i="105"/>
  <c r="AB13" i="105"/>
  <c r="AB28" i="105"/>
  <c r="AB15" i="105"/>
  <c r="AB26" i="105"/>
  <c r="AB23" i="105"/>
  <c r="AB27" i="105"/>
  <c r="AB21" i="105"/>
  <c r="AB24" i="105"/>
  <c r="AJ13" i="104"/>
  <c r="AJ25" i="104"/>
  <c r="AJ21" i="104"/>
  <c r="AJ28" i="104"/>
  <c r="AJ19" i="104"/>
  <c r="AJ26" i="104"/>
  <c r="AJ14" i="104"/>
  <c r="AJ15" i="104"/>
  <c r="AJ12" i="104"/>
  <c r="AJ16" i="104"/>
  <c r="AJ17" i="104"/>
  <c r="AJ11" i="104"/>
  <c r="AJ27" i="104"/>
  <c r="AJ18" i="104"/>
  <c r="AJ29" i="104"/>
  <c r="AJ20" i="104"/>
  <c r="AJ24" i="104"/>
  <c r="AJ22" i="104"/>
  <c r="AJ23" i="104"/>
  <c r="Y31" i="142"/>
  <c r="R31" i="142"/>
  <c r="H31" i="142"/>
  <c r="K31" i="142"/>
  <c r="F31" i="142"/>
  <c r="AP29" i="104"/>
  <c r="AP17" i="104"/>
  <c r="AP26" i="104"/>
  <c r="AP27" i="104"/>
  <c r="AP28" i="104"/>
  <c r="AP24" i="104"/>
  <c r="AP11" i="104"/>
  <c r="AP23" i="104"/>
  <c r="AP13" i="104"/>
  <c r="AP12" i="104"/>
  <c r="AP22" i="104"/>
  <c r="AP19" i="104"/>
  <c r="AP20" i="104"/>
  <c r="AP14" i="104"/>
  <c r="AP16" i="104"/>
  <c r="AP15" i="104"/>
  <c r="AP18" i="104"/>
  <c r="AP25" i="104"/>
  <c r="AP21" i="104"/>
  <c r="AB30" i="103"/>
  <c r="K31" i="148"/>
  <c r="F31" i="148"/>
  <c r="Y31" i="148"/>
  <c r="R31" i="148"/>
  <c r="H31" i="148"/>
  <c r="O27" i="141"/>
  <c r="AJ19" i="105"/>
  <c r="AJ16" i="105"/>
  <c r="AJ17" i="105"/>
  <c r="AJ22" i="105"/>
  <c r="AJ13" i="105"/>
  <c r="AJ25" i="105"/>
  <c r="AJ23" i="105"/>
  <c r="AJ24" i="105"/>
  <c r="AJ18" i="105"/>
  <c r="AJ29" i="105"/>
  <c r="AJ14" i="105"/>
  <c r="AJ28" i="105"/>
  <c r="AJ26" i="105"/>
  <c r="AJ20" i="105"/>
  <c r="AJ15" i="105"/>
  <c r="AJ21" i="105"/>
  <c r="AJ11" i="105"/>
  <c r="AJ27" i="105"/>
  <c r="AJ12" i="105"/>
  <c r="AW16" i="104"/>
  <c r="AX16" i="104"/>
  <c r="AX17" i="104"/>
  <c r="AW17" i="104"/>
  <c r="AX25" i="104"/>
  <c r="AW25" i="104"/>
  <c r="AX13" i="104"/>
  <c r="AW13" i="104"/>
  <c r="AW28" i="104"/>
  <c r="AX28" i="104"/>
  <c r="AR28" i="103"/>
  <c r="AQ28" i="103"/>
  <c r="AQ14" i="103"/>
  <c r="AR14" i="103"/>
  <c r="AQ17" i="103"/>
  <c r="AR17" i="103"/>
  <c r="AR21" i="103"/>
  <c r="AQ21" i="103"/>
  <c r="AX23" i="104"/>
  <c r="AW23" i="104"/>
  <c r="AW14" i="104"/>
  <c r="AX14" i="104"/>
  <c r="AX26" i="104"/>
  <c r="AW26" i="104"/>
  <c r="AX15" i="104"/>
  <c r="AW15" i="104"/>
  <c r="AQ13" i="103"/>
  <c r="AR13" i="103"/>
  <c r="AQ16" i="103"/>
  <c r="AR16" i="103"/>
  <c r="AR20" i="103"/>
  <c r="AQ20" i="103"/>
  <c r="AR24" i="103"/>
  <c r="AQ24" i="103"/>
  <c r="AQ27" i="103"/>
  <c r="AR27" i="103"/>
  <c r="AD12" i="104"/>
  <c r="AD15" i="104"/>
  <c r="AD28" i="104"/>
  <c r="AD18" i="104"/>
  <c r="AD17" i="104"/>
  <c r="AD20" i="104"/>
  <c r="AD11" i="104"/>
  <c r="AD13" i="104"/>
  <c r="AD22" i="104"/>
  <c r="AD27" i="104"/>
  <c r="AD21" i="104"/>
  <c r="AD29" i="104"/>
  <c r="AD25" i="104"/>
  <c r="AD19" i="104"/>
  <c r="AD24" i="104"/>
  <c r="AD14" i="104"/>
  <c r="AD26" i="104"/>
  <c r="AD16" i="104"/>
  <c r="AD23" i="104"/>
  <c r="AX21" i="104"/>
  <c r="AW21" i="104"/>
  <c r="AW22" i="104"/>
  <c r="AX22" i="104"/>
  <c r="AX20" i="104"/>
  <c r="AW20" i="104"/>
  <c r="AW29" i="104"/>
  <c r="AX29" i="104"/>
  <c r="AW18" i="104"/>
  <c r="AX18" i="104"/>
  <c r="AQ26" i="103"/>
  <c r="AR26" i="103"/>
  <c r="AR29" i="103"/>
  <c r="AQ29" i="103"/>
  <c r="AR22" i="103"/>
  <c r="AQ22" i="103"/>
  <c r="AR25" i="103"/>
  <c r="AQ25" i="103"/>
  <c r="AQ18" i="103"/>
  <c r="AR18" i="103"/>
  <c r="AW27" i="104"/>
  <c r="AX27" i="104"/>
  <c r="AW11" i="104"/>
  <c r="AX11" i="104"/>
  <c r="AW12" i="104"/>
  <c r="AX12" i="104"/>
  <c r="AX19" i="104"/>
  <c r="AW19" i="104"/>
  <c r="AX24" i="104"/>
  <c r="AW24" i="104"/>
  <c r="AR11" i="103"/>
  <c r="AQ11" i="103"/>
  <c r="AR15" i="103"/>
  <c r="AQ15" i="103"/>
  <c r="AR12" i="103"/>
  <c r="AQ12" i="103"/>
  <c r="AR19" i="103"/>
  <c r="AQ19" i="103"/>
  <c r="AR23" i="103"/>
  <c r="AQ23" i="103"/>
  <c r="O14" i="95"/>
  <c r="O18" i="97"/>
  <c r="O11" i="96"/>
  <c r="W30" i="48"/>
  <c r="O11" i="95"/>
  <c r="G30" i="95"/>
  <c r="M30" i="95"/>
  <c r="Q30" i="95"/>
  <c r="K30" i="95"/>
  <c r="I30" i="95"/>
  <c r="O16" i="108"/>
  <c r="O25" i="108"/>
  <c r="O15" i="108"/>
  <c r="O22" i="108"/>
  <c r="O21" i="94"/>
  <c r="AD23" i="68"/>
  <c r="O25" i="94"/>
  <c r="O27" i="108"/>
  <c r="O16" i="141"/>
  <c r="O30" i="141"/>
  <c r="R16" i="102"/>
  <c r="Q16" i="102"/>
  <c r="R14" i="102"/>
  <c r="Q14" i="102"/>
  <c r="Q22" i="102"/>
  <c r="R22" i="102"/>
  <c r="R10" i="102"/>
  <c r="Q10" i="102"/>
  <c r="R19" i="102"/>
  <c r="Q19" i="102"/>
  <c r="P28" i="36"/>
  <c r="Q28" i="36"/>
  <c r="P26" i="36"/>
  <c r="Q26" i="36"/>
  <c r="P22" i="36"/>
  <c r="Q22" i="36"/>
  <c r="P25" i="36"/>
  <c r="Q25" i="36"/>
  <c r="O30" i="108"/>
  <c r="R12" i="102"/>
  <c r="Q12" i="102"/>
  <c r="Q24" i="102"/>
  <c r="R24" i="102"/>
  <c r="Q26" i="102"/>
  <c r="R26" i="102"/>
  <c r="Q25" i="102"/>
  <c r="R25" i="102"/>
  <c r="Q29" i="36"/>
  <c r="P29" i="36"/>
  <c r="Q23" i="36"/>
  <c r="P23" i="36"/>
  <c r="Q13" i="36"/>
  <c r="P13" i="36"/>
  <c r="P17" i="36"/>
  <c r="Q17" i="36"/>
  <c r="Q27" i="36"/>
  <c r="P27" i="36"/>
  <c r="Q15" i="102"/>
  <c r="R15" i="102"/>
  <c r="R21" i="102"/>
  <c r="Q21" i="102"/>
  <c r="P18" i="36"/>
  <c r="Q18" i="36"/>
  <c r="P15" i="36"/>
  <c r="Q15" i="36"/>
  <c r="P20" i="36"/>
  <c r="Q20" i="36"/>
  <c r="P12" i="36"/>
  <c r="Q12" i="36"/>
  <c r="P14" i="36"/>
  <c r="Q14" i="36"/>
  <c r="Q18" i="102"/>
  <c r="R18" i="102"/>
  <c r="Q28" i="102"/>
  <c r="R28" i="102"/>
  <c r="R23" i="102"/>
  <c r="Q23" i="102"/>
  <c r="R11" i="102"/>
  <c r="Q11" i="102"/>
  <c r="R20" i="102"/>
  <c r="Q20" i="102"/>
  <c r="Q27" i="102"/>
  <c r="R27" i="102"/>
  <c r="Q13" i="102"/>
  <c r="R13" i="102"/>
  <c r="Q17" i="102"/>
  <c r="R17" i="102"/>
  <c r="O30" i="97"/>
  <c r="P11" i="36"/>
  <c r="Q11" i="36"/>
  <c r="P21" i="36"/>
  <c r="Q21" i="36"/>
  <c r="Q19" i="36"/>
  <c r="P19" i="36"/>
  <c r="P16" i="36"/>
  <c r="Q16" i="36"/>
  <c r="P24" i="36"/>
  <c r="Q24" i="36"/>
  <c r="O25" i="70" l="1"/>
  <c r="P25" i="70"/>
  <c r="AL12" i="105"/>
  <c r="AK12" i="105"/>
  <c r="AL15" i="105"/>
  <c r="AK15" i="105"/>
  <c r="AL14" i="105"/>
  <c r="AK14" i="105"/>
  <c r="AK23" i="105"/>
  <c r="AL23" i="105"/>
  <c r="AL17" i="105"/>
  <c r="AK17" i="105"/>
  <c r="AR18" i="104"/>
  <c r="AQ18" i="104"/>
  <c r="AQ20" i="104"/>
  <c r="AR20" i="104"/>
  <c r="AQ13" i="104"/>
  <c r="AR13" i="104"/>
  <c r="AQ28" i="104"/>
  <c r="AR28" i="104"/>
  <c r="AQ29" i="104"/>
  <c r="AR29" i="104"/>
  <c r="AK24" i="104"/>
  <c r="AL24" i="104"/>
  <c r="AL27" i="104"/>
  <c r="AK27" i="104"/>
  <c r="AK12" i="104"/>
  <c r="AL12" i="104"/>
  <c r="AL19" i="104"/>
  <c r="AK19" i="104"/>
  <c r="AL13" i="104"/>
  <c r="AK13" i="104"/>
  <c r="AX12" i="103"/>
  <c r="AW12" i="103"/>
  <c r="AX11" i="103"/>
  <c r="AW11" i="103"/>
  <c r="AX25" i="103"/>
  <c r="AW25" i="103"/>
  <c r="AX26" i="103"/>
  <c r="AW26" i="103"/>
  <c r="AX29" i="103"/>
  <c r="AW29" i="103"/>
  <c r="AW12" i="105"/>
  <c r="AX12" i="105"/>
  <c r="AW14" i="105"/>
  <c r="AX14" i="105"/>
  <c r="AX29" i="105"/>
  <c r="AW29" i="105"/>
  <c r="AW23" i="105"/>
  <c r="AX23" i="105"/>
  <c r="AR21" i="105"/>
  <c r="AQ21" i="105"/>
  <c r="AQ17" i="105"/>
  <c r="AR17" i="105"/>
  <c r="AR20" i="105"/>
  <c r="AQ20" i="105"/>
  <c r="AR22" i="105"/>
  <c r="AQ22" i="105"/>
  <c r="AK28" i="103"/>
  <c r="AL28" i="103"/>
  <c r="AL25" i="103"/>
  <c r="AK25" i="103"/>
  <c r="AL26" i="103"/>
  <c r="AK26" i="103"/>
  <c r="AK19" i="103"/>
  <c r="AL19" i="103"/>
  <c r="AD20" i="103"/>
  <c r="AD18" i="103"/>
  <c r="AD25" i="103"/>
  <c r="AD14" i="103"/>
  <c r="AD11" i="103"/>
  <c r="AD26" i="103"/>
  <c r="AD24" i="103"/>
  <c r="AD19" i="103"/>
  <c r="AD29" i="103"/>
  <c r="AD23" i="103"/>
  <c r="AD13" i="103"/>
  <c r="AD22" i="103"/>
  <c r="AD28" i="103"/>
  <c r="AD12" i="103"/>
  <c r="AD27" i="103"/>
  <c r="AD15" i="103"/>
  <c r="AD21" i="103"/>
  <c r="AD16" i="103"/>
  <c r="AD17" i="103"/>
  <c r="AK27" i="105"/>
  <c r="AL27" i="105"/>
  <c r="AL20" i="105"/>
  <c r="AK20" i="105"/>
  <c r="AL29" i="105"/>
  <c r="AK29" i="105"/>
  <c r="AL25" i="105"/>
  <c r="AK25" i="105"/>
  <c r="AK16" i="105"/>
  <c r="AL16" i="105"/>
  <c r="AR15" i="104"/>
  <c r="AQ15" i="104"/>
  <c r="AR19" i="104"/>
  <c r="AQ19" i="104"/>
  <c r="AQ23" i="104"/>
  <c r="AR23" i="104"/>
  <c r="AQ27" i="104"/>
  <c r="AR27" i="104"/>
  <c r="AK20" i="104"/>
  <c r="AL20" i="104"/>
  <c r="AL11" i="104"/>
  <c r="AK11" i="104"/>
  <c r="AK15" i="104"/>
  <c r="AL15" i="104"/>
  <c r="AL28" i="104"/>
  <c r="AK28" i="104"/>
  <c r="AD18" i="105"/>
  <c r="AD29" i="105"/>
  <c r="AD21" i="105"/>
  <c r="AD28" i="105"/>
  <c r="AD23" i="105"/>
  <c r="AD13" i="105"/>
  <c r="AD25" i="105"/>
  <c r="AD22" i="105"/>
  <c r="AD20" i="105"/>
  <c r="AD17" i="105"/>
  <c r="AD27" i="105"/>
  <c r="AD26" i="105"/>
  <c r="AD15" i="105"/>
  <c r="AD14" i="105"/>
  <c r="AD19" i="105"/>
  <c r="AD12" i="105"/>
  <c r="AD16" i="105"/>
  <c r="AD24" i="105"/>
  <c r="AD11" i="105"/>
  <c r="AX28" i="103"/>
  <c r="AW28" i="103"/>
  <c r="AX24" i="103"/>
  <c r="AW24" i="103"/>
  <c r="AW16" i="103"/>
  <c r="AX16" i="103"/>
  <c r="AW13" i="103"/>
  <c r="AX13" i="103"/>
  <c r="AW24" i="105"/>
  <c r="AX24" i="105"/>
  <c r="AX21" i="105"/>
  <c r="AW21" i="105"/>
  <c r="AX27" i="105"/>
  <c r="AW27" i="105"/>
  <c r="AX19" i="105"/>
  <c r="AW19" i="105"/>
  <c r="AX11" i="105"/>
  <c r="AW11" i="105"/>
  <c r="AR29" i="105"/>
  <c r="AQ29" i="105"/>
  <c r="AQ15" i="105"/>
  <c r="AR15" i="105"/>
  <c r="AR25" i="105"/>
  <c r="AQ25" i="105"/>
  <c r="AR24" i="105"/>
  <c r="AQ24" i="105"/>
  <c r="AR14" i="105"/>
  <c r="AQ14" i="105"/>
  <c r="AK12" i="103"/>
  <c r="AL12" i="103"/>
  <c r="AL11" i="103"/>
  <c r="AK11" i="103"/>
  <c r="AL18" i="103"/>
  <c r="AK18" i="103"/>
  <c r="AK29" i="103"/>
  <c r="AL29" i="103"/>
  <c r="AL13" i="103"/>
  <c r="AK13" i="103"/>
  <c r="AK11" i="105"/>
  <c r="AL11" i="105"/>
  <c r="AL26" i="105"/>
  <c r="AK26" i="105"/>
  <c r="AK18" i="105"/>
  <c r="AL18" i="105"/>
  <c r="AL13" i="105"/>
  <c r="AK13" i="105"/>
  <c r="AK19" i="105"/>
  <c r="AL19" i="105"/>
  <c r="AQ21" i="104"/>
  <c r="AR21" i="104"/>
  <c r="AQ16" i="104"/>
  <c r="AR16" i="104"/>
  <c r="AQ22" i="104"/>
  <c r="AR22" i="104"/>
  <c r="AQ11" i="104"/>
  <c r="AR11" i="104"/>
  <c r="AQ26" i="104"/>
  <c r="AR26" i="104"/>
  <c r="AK23" i="104"/>
  <c r="AL23" i="104"/>
  <c r="AK29" i="104"/>
  <c r="AL29" i="104"/>
  <c r="AK17" i="104"/>
  <c r="AL17" i="104"/>
  <c r="AL14" i="104"/>
  <c r="AK14" i="104"/>
  <c r="AL21" i="104"/>
  <c r="AK21" i="104"/>
  <c r="AX22" i="103"/>
  <c r="AW22" i="103"/>
  <c r="AX21" i="103"/>
  <c r="AW21" i="103"/>
  <c r="AX20" i="103"/>
  <c r="AW20" i="103"/>
  <c r="AW27" i="103"/>
  <c r="AX27" i="103"/>
  <c r="AW19" i="103"/>
  <c r="AX19" i="103"/>
  <c r="AW28" i="105"/>
  <c r="AX28" i="105"/>
  <c r="AX18" i="105"/>
  <c r="AW18" i="105"/>
  <c r="AX26" i="105"/>
  <c r="AW26" i="105"/>
  <c r="AW20" i="105"/>
  <c r="AX20" i="105"/>
  <c r="AW22" i="105"/>
  <c r="AX22" i="105"/>
  <c r="AQ23" i="105"/>
  <c r="AR23" i="105"/>
  <c r="AR16" i="105"/>
  <c r="AQ16" i="105"/>
  <c r="AR12" i="105"/>
  <c r="AQ12" i="105"/>
  <c r="AR13" i="105"/>
  <c r="AQ13" i="105"/>
  <c r="AR27" i="105"/>
  <c r="AQ27" i="105"/>
  <c r="AL27" i="103"/>
  <c r="AK27" i="103"/>
  <c r="AK24" i="103"/>
  <c r="AL24" i="103"/>
  <c r="AL14" i="103"/>
  <c r="AK14" i="103"/>
  <c r="AL20" i="103"/>
  <c r="AK20" i="103"/>
  <c r="AK23" i="103"/>
  <c r="AL23" i="103"/>
  <c r="AL21" i="105"/>
  <c r="AK21" i="105"/>
  <c r="AL28" i="105"/>
  <c r="AK28" i="105"/>
  <c r="AK24" i="105"/>
  <c r="AL24" i="105"/>
  <c r="AL22" i="105"/>
  <c r="AK22" i="105"/>
  <c r="AQ25" i="104"/>
  <c r="AR25" i="104"/>
  <c r="AQ14" i="104"/>
  <c r="AR14" i="104"/>
  <c r="AQ12" i="104"/>
  <c r="AR12" i="104"/>
  <c r="AR24" i="104"/>
  <c r="AQ24" i="104"/>
  <c r="AQ17" i="104"/>
  <c r="AR17" i="104"/>
  <c r="AK22" i="104"/>
  <c r="AL22" i="104"/>
  <c r="AK18" i="104"/>
  <c r="AL18" i="104"/>
  <c r="AK16" i="104"/>
  <c r="AL16" i="104"/>
  <c r="AL26" i="104"/>
  <c r="AK26" i="104"/>
  <c r="AL25" i="104"/>
  <c r="AK25" i="104"/>
  <c r="AW23" i="103"/>
  <c r="AX23" i="103"/>
  <c r="AX14" i="103"/>
  <c r="AW14" i="103"/>
  <c r="AX15" i="103"/>
  <c r="AW15" i="103"/>
  <c r="AW18" i="103"/>
  <c r="AX18" i="103"/>
  <c r="AX17" i="103"/>
  <c r="AW17" i="103"/>
  <c r="AW16" i="105"/>
  <c r="AX16" i="105"/>
  <c r="AW25" i="105"/>
  <c r="AX25" i="105"/>
  <c r="AW13" i="105"/>
  <c r="AX13" i="105"/>
  <c r="AX15" i="105"/>
  <c r="AW15" i="105"/>
  <c r="AW17" i="105"/>
  <c r="AX17" i="105"/>
  <c r="AR26" i="105"/>
  <c r="AQ26" i="105"/>
  <c r="AQ19" i="105"/>
  <c r="AR19" i="105"/>
  <c r="AQ28" i="105"/>
  <c r="AR28" i="105"/>
  <c r="AQ11" i="105"/>
  <c r="AR11" i="105"/>
  <c r="AQ18" i="105"/>
  <c r="AR18" i="105"/>
  <c r="AK15" i="103"/>
  <c r="AL15" i="103"/>
  <c r="AL17" i="103"/>
  <c r="AK17" i="103"/>
  <c r="AL22" i="103"/>
  <c r="AK22" i="103"/>
  <c r="AK21" i="103"/>
  <c r="AL21" i="103"/>
  <c r="AL16" i="103"/>
  <c r="AK16" i="103"/>
  <c r="AE14" i="104"/>
  <c r="AF14" i="104"/>
  <c r="AF29" i="104"/>
  <c r="AE29" i="104"/>
  <c r="AF13" i="104"/>
  <c r="AE13" i="104"/>
  <c r="AF18" i="104"/>
  <c r="AE18" i="104"/>
  <c r="AE23" i="104"/>
  <c r="AF23" i="104"/>
  <c r="AF24" i="104"/>
  <c r="AE24" i="104"/>
  <c r="AF21" i="104"/>
  <c r="AE21" i="104"/>
  <c r="AF11" i="104"/>
  <c r="AE11" i="104"/>
  <c r="AE28" i="104"/>
  <c r="AF28" i="104"/>
  <c r="AF16" i="104"/>
  <c r="AE16" i="104"/>
  <c r="AE19" i="104"/>
  <c r="AF19" i="104"/>
  <c r="AE27" i="104"/>
  <c r="AF27" i="104"/>
  <c r="AE20" i="104"/>
  <c r="AF20" i="104"/>
  <c r="AE15" i="104"/>
  <c r="AF15" i="104"/>
  <c r="AE26" i="104"/>
  <c r="AF26" i="104"/>
  <c r="AE25" i="104"/>
  <c r="AF25" i="104"/>
  <c r="AF22" i="104"/>
  <c r="AE22" i="104"/>
  <c r="AF17" i="104"/>
  <c r="AE17" i="104"/>
  <c r="AF12" i="104"/>
  <c r="AE12" i="104"/>
  <c r="O30" i="95"/>
  <c r="O17" i="70"/>
  <c r="P17" i="70"/>
  <c r="P30" i="70"/>
  <c r="O30" i="70"/>
  <c r="P32" i="70"/>
  <c r="O32" i="70"/>
  <c r="P13" i="70"/>
  <c r="O13" i="70"/>
  <c r="P27" i="70"/>
  <c r="O27" i="70"/>
  <c r="P16" i="70"/>
  <c r="O16" i="70"/>
  <c r="O21" i="70"/>
  <c r="P21" i="70"/>
  <c r="O15" i="70"/>
  <c r="P15" i="70"/>
  <c r="P29" i="70"/>
  <c r="O29" i="70"/>
  <c r="P23" i="70"/>
  <c r="O23" i="70"/>
  <c r="O22" i="70"/>
  <c r="P22" i="70"/>
  <c r="P24" i="70"/>
  <c r="O24" i="70"/>
  <c r="P26" i="70"/>
  <c r="O26" i="70"/>
  <c r="P14" i="70"/>
  <c r="O14" i="70"/>
  <c r="O28" i="70"/>
  <c r="P28" i="70"/>
  <c r="O19" i="70"/>
  <c r="P19" i="70"/>
  <c r="P20" i="70"/>
  <c r="O20" i="70"/>
  <c r="O31" i="70"/>
  <c r="P31" i="70"/>
  <c r="O18" i="70"/>
  <c r="P18" i="70"/>
  <c r="AF11" i="105" l="1"/>
  <c r="AE11" i="105"/>
  <c r="AF19" i="105"/>
  <c r="AE19" i="105"/>
  <c r="AF27" i="105"/>
  <c r="AE27" i="105"/>
  <c r="AE25" i="105"/>
  <c r="AF25" i="105"/>
  <c r="AF21" i="105"/>
  <c r="AE21" i="105"/>
  <c r="AF15" i="103"/>
  <c r="AE15" i="103"/>
  <c r="AF22" i="103"/>
  <c r="AE22" i="103"/>
  <c r="AE19" i="103"/>
  <c r="AF19" i="103"/>
  <c r="AF14" i="103"/>
  <c r="AE14" i="103"/>
  <c r="AE24" i="105"/>
  <c r="AF24" i="105"/>
  <c r="AE14" i="105"/>
  <c r="AF14" i="105"/>
  <c r="AE17" i="105"/>
  <c r="AF17" i="105"/>
  <c r="AF13" i="105"/>
  <c r="AE13" i="105"/>
  <c r="AF29" i="105"/>
  <c r="AE29" i="105"/>
  <c r="AE17" i="103"/>
  <c r="AF17" i="103"/>
  <c r="AF27" i="103"/>
  <c r="AE27" i="103"/>
  <c r="AE13" i="103"/>
  <c r="AF13" i="103"/>
  <c r="AE24" i="103"/>
  <c r="AF24" i="103"/>
  <c r="AE25" i="103"/>
  <c r="AF25" i="103"/>
  <c r="AF16" i="105"/>
  <c r="AE16" i="105"/>
  <c r="AE15" i="105"/>
  <c r="AF15" i="105"/>
  <c r="AF20" i="105"/>
  <c r="AE20" i="105"/>
  <c r="AE23" i="105"/>
  <c r="AF23" i="105"/>
  <c r="AE18" i="105"/>
  <c r="AF18" i="105"/>
  <c r="AF16" i="103"/>
  <c r="AE16" i="103"/>
  <c r="AE12" i="103"/>
  <c r="AF12" i="103"/>
  <c r="AE23" i="103"/>
  <c r="AF23" i="103"/>
  <c r="AF26" i="103"/>
  <c r="AE26" i="103"/>
  <c r="AF18" i="103"/>
  <c r="AE18" i="103"/>
  <c r="AE12" i="105"/>
  <c r="AF12" i="105"/>
  <c r="AF26" i="105"/>
  <c r="AE26" i="105"/>
  <c r="AE22" i="105"/>
  <c r="AF22" i="105"/>
  <c r="AE28" i="105"/>
  <c r="AF28" i="105"/>
  <c r="AF21" i="103"/>
  <c r="AE21" i="103"/>
  <c r="AF28" i="103"/>
  <c r="AE28" i="103"/>
  <c r="AF29" i="103"/>
  <c r="AE29" i="103"/>
  <c r="AE11" i="103"/>
  <c r="AF11" i="103"/>
  <c r="AF20" i="103"/>
  <c r="AE20" i="103"/>
  <c r="R26" i="161" l="1"/>
  <c r="R26" i="162"/>
  <c r="S26" i="160" l="1"/>
  <c r="S26" i="161"/>
  <c r="S26" i="162"/>
  <c r="S26" i="163"/>
</calcChain>
</file>

<file path=xl/sharedStrings.xml><?xml version="1.0" encoding="utf-8"?>
<sst xmlns="http://schemas.openxmlformats.org/spreadsheetml/2006/main" count="4766" uniqueCount="501">
  <si>
    <r>
      <t>Instituto de Mayores y Servicios Sociales (Imserso)</t>
    </r>
    <r>
      <rPr>
        <sz val="14"/>
        <color indexed="17"/>
        <rFont val="Verdana"/>
        <family val="2"/>
      </rPr>
      <t xml:space="preserve">
 </t>
    </r>
  </si>
  <si>
    <t>SISTEMA PARA LA AUTONOMÍA Y ATENCIÓN A LA DEPENDENCIA</t>
  </si>
  <si>
    <t xml:space="preserve">INFORMACIÓN ESTADÍSTICA DEL </t>
  </si>
  <si>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</si>
  <si>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</si>
  <si>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</si>
  <si>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</si>
  <si>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</si>
  <si>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</si>
  <si>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</si>
  <si>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</si>
  <si>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</si>
  <si>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</si>
  <si>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</si>
  <si>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</si>
  <si>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</si>
  <si>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</si>
  <si>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</si>
  <si>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</si>
  <si>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</si>
  <si>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</si>
  <si>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</si>
  <si>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</si>
  <si>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</si>
  <si>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</si>
  <si>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</si>
  <si>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</si>
  <si>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</si>
  <si>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</si>
  <si>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</si>
  <si>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</si>
  <si>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</si>
  <si>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</si>
  <si>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</si>
  <si>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</si>
  <si>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</si>
  <si>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</si>
  <si>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</si>
  <si>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</si>
  <si>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</si>
  <si>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</si>
  <si>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</si>
  <si>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</si>
  <si>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</si>
  <si>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</si>
  <si>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</si>
  <si>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</si>
  <si>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</si>
  <si>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</si>
  <si>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</si>
  <si>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</si>
  <si>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</si>
  <si>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</si>
  <si>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</si>
  <si>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</si>
  <si>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</si>
  <si>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</si>
  <si>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</si>
  <si>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</si>
  <si>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</si>
  <si>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</si>
  <si>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</si>
  <si>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</si>
  <si>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</si>
  <si>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</si>
  <si>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</si>
  <si>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</si>
  <si>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</si>
  <si>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</si>
  <si>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</si>
  <si>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</si>
  <si>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</si>
  <si>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r>
      <t xml:space="preserve">% </t>
    </r>
    <r>
      <rPr>
        <b/>
        <sz val="7"/>
        <color indexed="17"/>
        <rFont val="Arial"/>
        <family val="2"/>
      </rPr>
      <t>sobre solicitudes</t>
    </r>
  </si>
  <si>
    <r>
      <t xml:space="preserve">% </t>
    </r>
    <r>
      <rPr>
        <b/>
        <sz val="7"/>
        <color indexed="17"/>
        <rFont val="Arial"/>
        <family val="2"/>
      </rPr>
      <t>sobre resolu-ciones</t>
    </r>
  </si>
  <si>
    <r>
      <t xml:space="preserve">% </t>
    </r>
    <r>
      <rPr>
        <b/>
        <sz val="7"/>
        <color indexed="17"/>
        <rFont val="Arial"/>
        <family val="2"/>
      </rPr>
      <t>s/total nacional</t>
    </r>
  </si>
  <si>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</si>
  <si>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</si>
  <si>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</si>
  <si>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</si>
  <si>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</si>
  <si>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</si>
  <si>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</si>
  <si>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</si>
  <si>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</si>
  <si>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</si>
  <si>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</si>
  <si>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</si>
  <si>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</si>
  <si>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</si>
  <si>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</si>
  <si>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</si>
  <si>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</si>
  <si>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</si>
  <si>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</si>
  <si>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</si>
  <si>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</si>
  <si>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</si>
  <si>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</si>
  <si>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</si>
  <si>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</si>
  <si>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</si>
  <si>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</si>
  <si>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</si>
  <si>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</si>
  <si>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</si>
  <si>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</si>
  <si>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</si>
  <si>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</si>
  <si>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</si>
  <si>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</si>
  <si>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</si>
  <si>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</si>
  <si>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</si>
  <si>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</si>
  <si>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</si>
  <si>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</si>
  <si>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r>
      <t xml:space="preserve">Población Potencialmente Dependiente por CCAA </t>
    </r>
    <r>
      <rPr>
        <b/>
        <vertAlign val="subscript"/>
        <sz val="10"/>
        <color indexed="17"/>
        <rFont val="Arial"/>
        <family val="2"/>
      </rPr>
      <t>(2)</t>
    </r>
  </si>
  <si>
    <r>
      <t xml:space="preserve">Pobl. Potencialmente Dependiente por CCAA </t>
    </r>
    <r>
      <rPr>
        <b/>
        <vertAlign val="subscript"/>
        <sz val="10"/>
        <color indexed="17"/>
        <rFont val="Arial"/>
        <family val="2"/>
      </rPr>
      <t>(2)</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</si>
  <si>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</si>
  <si>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</si>
  <si>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</si>
  <si>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</si>
  <si>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</si>
  <si>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</si>
  <si>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</si>
  <si>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</si>
  <si>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</si>
  <si>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</si>
  <si>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</si>
  <si>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</si>
  <si>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</si>
  <si>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</si>
  <si>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</si>
  <si>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</si>
  <si>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</si>
  <si>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</si>
  <si>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</si>
  <si>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</si>
  <si>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</si>
  <si>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</si>
  <si>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</si>
  <si>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</si>
  <si>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</si>
  <si>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</si>
  <si>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</si>
  <si>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</si>
  <si>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</si>
  <si>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</si>
  <si>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</si>
  <si>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</si>
  <si>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</si>
  <si>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</si>
  <si>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</si>
  <si>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</si>
  <si>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</si>
  <si>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</si>
  <si>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</si>
  <si>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</si>
  <si>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</si>
  <si>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</si>
  <si>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</si>
  <si>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</si>
  <si>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</si>
  <si>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</si>
  <si>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</si>
  <si>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</si>
  <si>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</si>
  <si>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</si>
  <si>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</si>
  <si>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 Castilla y León, la Comunidad de Madrid y el País Vasco tienen un procedimiento de gestión en el que la mayoría de Resoluciones de Grado y Resoluciones de Prestación se realizan de manera conjunta</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</si>
  <si>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</si>
  <si>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</si>
  <si>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</si>
  <si>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</si>
  <si>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</si>
  <si>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</si>
  <si>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</si>
  <si>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</si>
  <si>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</si>
  <si>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</si>
  <si>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</si>
  <si>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</si>
  <si>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</si>
  <si>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</si>
  <si>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</si>
  <si>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</si>
  <si>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</si>
  <si>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</si>
  <si>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</si>
  <si>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</si>
  <si>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</si>
  <si>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r>
      <t xml:space="preserve">Población por CCAA </t>
    </r>
    <r>
      <rPr>
        <b/>
        <vertAlign val="subscript"/>
        <sz val="10"/>
        <color theme="0"/>
        <rFont val="Arial"/>
        <family val="2"/>
      </rPr>
      <t>(1)</t>
    </r>
  </si>
  <si>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</si>
  <si>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</si>
  <si>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</si>
  <si>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</si>
  <si>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</si>
  <si>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</si>
  <si>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</si>
  <si>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</si>
  <si>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</si>
  <si>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</si>
  <si>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</si>
  <si>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</si>
  <si>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</si>
  <si>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</si>
  <si>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</si>
  <si>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</si>
  <si>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</si>
  <si>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</si>
  <si>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</si>
  <si>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</si>
  <si>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</si>
  <si>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</si>
  <si>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</si>
  <si>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</si>
  <si>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</si>
  <si>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</si>
  <si>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</si>
  <si>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</si>
  <si>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</si>
  <si>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</si>
  <si>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</si>
  <si>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por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</si>
  <si>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</si>
  <si>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</si>
  <si>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</si>
  <si>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</si>
  <si>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</si>
  <si>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</si>
  <si>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</si>
  <si>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</si>
  <si>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</si>
  <si>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</si>
  <si>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</si>
  <si>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</si>
  <si>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</si>
  <si>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</si>
  <si>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</si>
  <si>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</si>
  <si>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</si>
  <si>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</si>
  <si>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</si>
  <si>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</si>
  <si>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</si>
  <si>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</si>
  <si>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</si>
  <si>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</si>
  <si>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</si>
  <si>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</si>
  <si>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</si>
  <si>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</si>
  <si>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</si>
  <si>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</si>
  <si>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</si>
  <si>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</si>
  <si>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RATIO DE PRESTACIO-NES POR PERSONA CON RESOLU-CION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</si>
  <si>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</si>
  <si>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</si>
  <si>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</si>
  <si>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</si>
  <si>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</si>
  <si>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</si>
  <si>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</si>
  <si>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</si>
  <si>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</si>
  <si>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</si>
  <si>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</si>
  <si>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</si>
  <si>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</si>
  <si>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</si>
  <si>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</si>
  <si>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</si>
  <si>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</si>
  <si>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</si>
  <si>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</si>
  <si>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</si>
  <si>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</si>
  <si>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</si>
  <si>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</si>
  <si>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</si>
  <si>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</si>
  <si>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</si>
  <si>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</si>
  <si>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</si>
  <si>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</si>
  <si>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</si>
  <si>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</si>
  <si>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</si>
  <si>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</si>
  <si>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</si>
  <si>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</si>
  <si>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</si>
  <si>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</si>
  <si>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</si>
  <si>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</si>
  <si>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</si>
  <si>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</si>
  <si>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</si>
  <si>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</si>
  <si>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</si>
  <si>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</si>
  <si>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</si>
  <si>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</si>
  <si>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</si>
  <si>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</si>
  <si>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</si>
  <si>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</si>
  <si>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</si>
  <si>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</si>
  <si>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</si>
  <si>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</si>
  <si>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</si>
  <si>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</si>
  <si>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</si>
  <si>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</si>
  <si>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</si>
  <si>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</si>
  <si>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</si>
  <si>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</si>
  <si>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</si>
  <si>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</si>
  <si>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</si>
  <si>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</si>
  <si>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</si>
  <si>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</si>
  <si>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</si>
  <si>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</si>
  <si>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</si>
  <si>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</si>
  <si>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</si>
  <si>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</si>
  <si>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</si>
  <si>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</si>
  <si>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</si>
  <si>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</si>
  <si>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</si>
  <si>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</si>
  <si>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</si>
  <si>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</si>
  <si>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</si>
  <si>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</si>
  <si>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</si>
  <si>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</si>
  <si>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</si>
  <si>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</si>
  <si>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9.1. EVOLUCIÓN DEL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</si>
  <si>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</si>
  <si>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</si>
  <si>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</si>
  <si>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</si>
  <si>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</si>
  <si>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</si>
  <si>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</si>
  <si>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</si>
  <si>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</si>
  <si>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</si>
  <si>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</si>
  <si>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</si>
  <si>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</si>
  <si>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</si>
  <si>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</si>
  <si>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</si>
  <si>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</si>
  <si>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</si>
  <si>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</si>
  <si>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</si>
  <si>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</si>
  <si>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</si>
  <si>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</si>
  <si>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</si>
  <si>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</si>
  <si>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</si>
  <si>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</si>
  <si>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</si>
  <si>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</si>
  <si>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</si>
  <si>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</si>
  <si>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</si>
  <si>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</si>
  <si>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</si>
  <si>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</si>
  <si>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</si>
  <si>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</si>
  <si>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</si>
  <si>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</si>
  <si>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</si>
  <si>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</si>
  <si>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</si>
  <si>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</si>
  <si>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</si>
  <si>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</si>
  <si>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</si>
  <si>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</si>
  <si>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</si>
  <si>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</si>
  <si>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</si>
  <si>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</si>
  <si>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</si>
  <si>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</si>
  <si>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</si>
  <si>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</si>
  <si>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</si>
  <si>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</si>
  <si>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</si>
  <si>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</si>
  <si>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</si>
  <si>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</si>
  <si>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</si>
  <si>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</si>
  <si>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</si>
  <si>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</si>
  <si>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</si>
  <si>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</si>
  <si>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</si>
  <si>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</si>
  <si>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</si>
  <si>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</si>
  <si>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</si>
  <si>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</si>
  <si>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</si>
  <si>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</si>
  <si>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</si>
  <si>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</si>
  <si>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</si>
  <si>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</si>
  <si>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</si>
  <si>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</si>
  <si>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</si>
  <si>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</si>
  <si>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</si>
  <si>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</si>
  <si>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</si>
  <si>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</si>
  <si>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</si>
  <si>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</si>
  <si>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</si>
  <si>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</si>
  <si>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</si>
  <si>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</si>
  <si>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</si>
  <si>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</si>
  <si>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</si>
  <si>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</si>
  <si>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</si>
  <si>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</si>
  <si>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</si>
  <si>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</si>
  <si>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</si>
  <si>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</si>
  <si>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</si>
  <si>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</si>
  <si>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</si>
  <si>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</si>
  <si>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</si>
  <si>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</si>
  <si>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</si>
  <si>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</si>
  <si>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</si>
  <si>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</si>
  <si>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</si>
  <si>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</si>
  <si>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</si>
  <si>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</si>
  <si>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</si>
  <si>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</si>
  <si>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</si>
  <si>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</si>
  <si>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</si>
  <si>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</si>
  <si>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</si>
  <si>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9.1  EVOLUCIÓN DEL TIEMPO MEDIO DE RESOLUCIÓN POR CCAA</t>
  </si>
  <si>
    <t>Tiempo medio (días) desde la Solicitud de dependencia hasta la Resolución de Prestación</t>
  </si>
  <si>
    <t>evolución</t>
  </si>
  <si>
    <t>Para el cálculo del tiempo medio desde la Solicitud hasta la Resolución de Prestación y desde la Resolución de Grado hasta la Resolución de Prestación sólo se tiene en cuenta la primera Resolución de Prestación de cada persona solicitante</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</si>
  <si>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</si>
  <si>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</si>
  <si>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</si>
  <si>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</si>
  <si>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</si>
  <si>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</si>
  <si>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</si>
  <si>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</si>
  <si>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 xml:space="preserve">Debido a la revisión permanente de los datos presentados, estos tienen siempre un carácter provisional. </t>
  </si>
  <si>
    <r>
      <t xml:space="preserve">6 meses o más pendientes de resolución de grado </t>
    </r>
    <r>
      <rPr>
        <b/>
        <vertAlign val="superscript"/>
        <sz val="10"/>
        <color rgb="FF008000"/>
        <rFont val="Arial"/>
        <family val="2"/>
      </rPr>
      <t>(1)</t>
    </r>
  </si>
  <si>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</si>
  <si>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</si>
  <si>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r>
      <rPr>
        <i/>
        <vertAlign val="superscript"/>
        <sz val="8"/>
        <color indexed="17"/>
        <rFont val="Arial"/>
        <family val="2"/>
      </rPr>
      <t xml:space="preserve">(1) </t>
    </r>
    <r>
      <rPr>
        <i/>
        <sz val="8"/>
        <color indexed="17"/>
        <rFont val="Arial"/>
        <family val="2"/>
      </rPr>
      <t>El cómputo de tiempo se efectúa desde la fecha de presentación de la solicitud, sin descontar los periodos de suspensión del plazo de tramitación.</t>
    </r>
  </si>
  <si>
    <t>Menos de 6 meses pendientes de efectividad</t>
  </si>
  <si>
    <t>6 meses o más pendientes de efectividad</t>
  </si>
  <si>
    <t>% sobre pers. con resol. De PIA sin recibir prest.</t>
  </si>
  <si>
    <t>3.5. ALTAS Y BAJAS DE RESOLUCIONES DE GRADO RESPECTO AL MES ANTERIOR</t>
  </si>
  <si>
    <t>(1) Cifras definitivas INE de la Estadística del Padrón continuo referidas al 01/01/2022. Datos definitivos (publicado 24/1/2023)</t>
  </si>
  <si>
    <t>Situación a 31 de enero de 2023</t>
  </si>
  <si>
    <t>Tiempo de resolución calculado sobre las Resoluciones realizadas entre el 1 de febrero de 2022 y el 31 de enero de 2023</t>
  </si>
  <si>
    <t>Total periodo (1/2/2022 al 31/01/2023)</t>
  </si>
  <si>
    <t>2022 T2</t>
  </si>
  <si>
    <t>2022 T3</t>
  </si>
  <si>
    <t>2022 T4</t>
  </si>
  <si>
    <t>2023 T1</t>
  </si>
  <si>
    <t>(1) Cifras INE de población referidas al 01/01/2022. Real Decreto 1037/2022, de 20 de diciembre BOE 21.12.22.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</si>
</sst>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_ ;\-#,##0.00\ "/>
    <numFmt numFmtId="166" formatCode="#,##0.0"/>
    <numFmt numFmtId="167" formatCode="0.0%"/>
    <numFmt numFmtId="168" formatCode="0.0"/>
    <numFmt numFmtId="169" formatCode="_(* #,##0.00_);_(* \(#,##0.00\);_(* &quot;-&quot;??_);_(@_)"/>
  </numFmts>
  <fonts count="20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b/>
      <sz val="14"/>
      <color indexed="17"/>
      <name val="Verdana"/>
      <family val="2"/>
    </font>
    <font>
      <sz val="14"/>
      <color indexed="17"/>
      <name val="Verdana"/>
      <family val="2"/>
    </font>
    <font>
      <b/>
      <sz val="16"/>
      <name val="Verdana"/>
      <family val="2"/>
    </font>
    <font>
      <b/>
      <sz val="18"/>
      <color indexed="17"/>
      <name val="Verdana"/>
      <family val="2"/>
    </font>
    <font>
      <sz val="18"/>
      <color indexed="17"/>
      <name val="Verdana"/>
      <family val="2"/>
    </font>
    <font>
      <b/>
      <sz val="12"/>
      <color indexed="18"/>
      <name val="Verdana"/>
      <family val="2"/>
    </font>
    <font>
      <sz val="11"/>
      <name val="Arial"/>
      <family val="2"/>
    </font>
    <font>
      <sz val="12"/>
      <color indexed="9"/>
      <name val="Verdana"/>
      <family val="2"/>
    </font>
    <font>
      <b/>
      <sz val="16"/>
      <color indexed="17"/>
      <name val="Verdana"/>
      <family val="2"/>
    </font>
    <font>
      <b/>
      <sz val="12"/>
      <color indexed="17"/>
      <name val="Verdana"/>
      <family val="2"/>
    </font>
    <font>
      <sz val="10"/>
      <color indexed="17"/>
      <name val="Arial"/>
      <family val="2"/>
    </font>
    <font>
      <sz val="10"/>
      <color indexed="9"/>
      <name val="Arial"/>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sz val="10"/>
      <color indexed="18"/>
      <name val="Arial"/>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sz val="11"/>
      <color indexed="10"/>
      <name val="Verdana"/>
      <family val="2"/>
    </font>
    <font>
      <b/>
      <sz val="7"/>
      <color indexed="17"/>
      <name val="Arial"/>
      <family val="2"/>
    </font>
    <font>
      <sz val="10"/>
      <color indexed="10"/>
      <name val="Arial"/>
      <family val="2"/>
    </font>
    <font>
      <sz val="6"/>
      <color indexed="18"/>
      <name val="Verdana"/>
      <family val="2"/>
    </font>
    <font>
      <sz val="6"/>
      <color indexed="17"/>
      <name val="Verdana"/>
      <family val="2"/>
    </font>
    <font>
      <sz val="6"/>
      <color indexed="20"/>
      <name val="Verdana"/>
      <family val="2"/>
    </font>
    <font>
      <sz val="8"/>
      <color indexed="9"/>
      <name val="Verdana"/>
      <family val="2"/>
    </font>
    <font>
      <sz val="6"/>
      <color indexed="9"/>
      <name val="Verdana"/>
      <family val="2"/>
    </font>
    <font>
      <i/>
      <sz val="9"/>
      <color indexed="17"/>
      <name val="Arial"/>
      <family val="2"/>
    </font>
    <font>
      <b/>
      <sz val="9"/>
      <color indexed="17"/>
      <name val="Arial"/>
      <family val="2"/>
    </font>
    <font>
      <sz val="9"/>
      <color indexed="8"/>
      <name val="Arial"/>
      <family val="2"/>
    </font>
    <font>
      <b/>
      <i/>
      <sz val="9"/>
      <color indexed="17"/>
      <name val="Arial"/>
      <family val="2"/>
    </font>
    <font>
      <b/>
      <sz val="10"/>
      <color indexed="17"/>
      <name val="Arial"/>
      <family val="2"/>
    </font>
    <font>
      <sz val="9"/>
      <color indexed="9"/>
      <name val="Verdana"/>
      <family val="2"/>
    </font>
    <font>
      <i/>
      <sz val="9"/>
      <color indexed="8"/>
      <name val="Arial"/>
      <family val="2"/>
    </font>
    <font>
      <b/>
      <sz val="9"/>
      <color indexed="8"/>
      <name val="Arial"/>
      <family val="2"/>
    </font>
    <font>
      <sz val="9"/>
      <color indexed="20"/>
      <name val="Verdana"/>
      <family val="2"/>
    </font>
    <font>
      <b/>
      <sz val="5"/>
      <color indexed="20"/>
      <name val="Verdana"/>
      <family val="2"/>
    </font>
    <font>
      <b/>
      <sz val="8"/>
      <color indexed="20"/>
      <name val="Verdana"/>
      <family val="2"/>
    </font>
    <font>
      <sz val="8"/>
      <color indexed="20"/>
      <name val="Verdana"/>
      <family val="2"/>
    </font>
    <font>
      <b/>
      <sz val="9"/>
      <color indexed="20"/>
      <name val="Verdana"/>
      <family val="2"/>
    </font>
    <font>
      <sz val="6"/>
      <name val="Arial"/>
      <family val="2"/>
    </font>
    <font>
      <sz val="10"/>
      <color indexed="8"/>
      <name val="Verdana"/>
      <family val="2"/>
    </font>
    <font>
      <b/>
      <sz val="10"/>
      <color indexed="17"/>
      <name val="Verdana"/>
      <family val="2"/>
    </font>
    <font>
      <b/>
      <sz val="10"/>
      <name val="Arial"/>
      <family val="2"/>
    </font>
    <font>
      <b/>
      <sz val="12"/>
      <color indexed="17"/>
      <name val="Arial"/>
      <family val="2"/>
    </font>
    <font>
      <b/>
      <sz val="11"/>
      <color indexed="20"/>
      <name val="Verdana"/>
      <family val="2"/>
    </font>
    <font>
      <sz val="12"/>
      <name val="Arial"/>
      <family val="2"/>
    </font>
    <font>
      <b/>
      <sz val="12"/>
      <color indexed="20"/>
      <name val="Verdana"/>
      <family val="2"/>
    </font>
    <font>
      <b/>
      <sz val="11"/>
      <color indexed="9"/>
      <name val="Verdana"/>
      <family val="2"/>
    </font>
    <font>
      <b/>
      <sz val="8"/>
      <color indexed="9"/>
      <name val="Verdana"/>
      <family val="2"/>
    </font>
    <font>
      <sz val="11"/>
      <color indexed="9"/>
      <name val="Verdana"/>
      <family val="2"/>
    </font>
    <font>
      <b/>
      <sz val="15"/>
      <color indexed="17"/>
      <name val="Verdana"/>
      <family val="2"/>
    </font>
    <font>
      <sz val="10"/>
      <color indexed="9"/>
      <name val="Verdana"/>
      <family val="2"/>
    </font>
    <font>
      <sz val="11"/>
      <color indexed="8"/>
      <name val="Arial"/>
      <family val="2"/>
    </font>
    <font>
      <sz val="9"/>
      <name val="Arial"/>
      <family val="2"/>
    </font>
    <font>
      <sz val="11"/>
      <color indexed="10"/>
      <name val="Arial"/>
      <family val="2"/>
    </font>
    <font>
      <b/>
      <sz val="7"/>
      <color indexed="20"/>
      <name val="Verdana"/>
      <family val="2"/>
    </font>
    <font>
      <i/>
      <sz val="9"/>
      <name val="Arial"/>
      <family val="2"/>
    </font>
    <font>
      <sz val="12"/>
      <name val="Verdana"/>
      <family val="2"/>
    </font>
    <font>
      <b/>
      <sz val="8"/>
      <name val="Verdana"/>
      <family val="2"/>
    </font>
    <font>
      <b/>
      <sz val="11"/>
      <name val="Verdana"/>
      <family val="2"/>
    </font>
    <font>
      <sz val="11"/>
      <name val="Verdana"/>
      <family val="2"/>
    </font>
    <font>
      <b/>
      <sz val="10"/>
      <color indexed="8"/>
      <name val="Verdana"/>
      <family val="2"/>
    </font>
    <font>
      <sz val="9"/>
      <color indexed="20"/>
      <name val="Arial"/>
      <family val="2"/>
    </font>
    <font>
      <b/>
      <sz val="9"/>
      <color indexed="20"/>
      <name val="Arial"/>
      <family val="2"/>
    </font>
    <font>
      <sz val="9"/>
      <color indexed="18"/>
      <name val="Verdana"/>
      <family val="2"/>
    </font>
    <font>
      <sz val="9"/>
      <color indexed="17"/>
      <name val="Verdana"/>
      <family val="2"/>
    </font>
    <font>
      <sz val="7"/>
      <name val="Arial"/>
      <family val="2"/>
    </font>
    <font>
      <sz val="8"/>
      <color indexed="8"/>
      <name val="Arial"/>
      <family val="2"/>
    </font>
    <font>
      <b/>
      <sz val="8"/>
      <name val="Arial"/>
      <family val="2"/>
    </font>
    <font>
      <sz val="8"/>
      <name val="Arial"/>
      <family val="2"/>
    </font>
    <font>
      <i/>
      <sz val="10"/>
      <color indexed="8"/>
      <name val="Arial"/>
      <family val="2"/>
    </font>
    <font>
      <b/>
      <i/>
      <sz val="11"/>
      <color indexed="20"/>
      <name val="Verdana"/>
      <family val="2"/>
    </font>
    <font>
      <b/>
      <i/>
      <sz val="11"/>
      <color indexed="17"/>
      <name val="Arial"/>
      <family val="2"/>
    </font>
    <font>
      <b/>
      <i/>
      <sz val="12"/>
      <color indexed="20"/>
      <name val="Verdana"/>
      <family val="2"/>
    </font>
    <font>
      <b/>
      <i/>
      <sz val="11"/>
      <color indexed="20"/>
      <name val="Arial"/>
      <family val="2"/>
    </font>
    <font>
      <i/>
      <sz val="10"/>
      <name val="Arial"/>
      <family val="2"/>
    </font>
    <font>
      <i/>
      <sz val="10"/>
      <color indexed="8"/>
      <name val="Verdana"/>
      <family val="2"/>
    </font>
    <font>
      <b/>
      <i/>
      <sz val="8"/>
      <color indexed="18"/>
      <name val="Verdana"/>
      <family val="2"/>
    </font>
    <font>
      <i/>
      <sz val="12"/>
      <color indexed="20"/>
      <name val="Verdana"/>
      <family val="2"/>
    </font>
    <font>
      <sz val="11"/>
      <color theme="0"/>
      <name val="Calibri"/>
      <family val="2"/>
      <scheme val="minor"/>
    </font>
    <font>
      <b/>
      <sz val="11"/>
      <color theme="0"/>
      <name val="Calibri"/>
      <family val="2"/>
      <scheme val="minor"/>
    </font>
    <font>
      <sz val="10"/>
      <color rgb="FF000000"/>
      <name val="Arial"/>
      <family val="2"/>
    </font>
    <font>
      <b/>
      <sz val="11"/>
      <color rgb="FF008000"/>
      <name val="Arial"/>
      <family val="2"/>
    </font>
    <font>
      <sz val="12"/>
      <color rgb="FFFF0000"/>
      <name val="Verdana"/>
      <family val="2"/>
    </font>
    <font>
      <i/>
      <sz val="8"/>
      <color theme="0" tint="-0.499984740745262"/>
      <name val="Arial"/>
      <family val="2"/>
    </font>
    <font>
      <i/>
      <sz val="8"/>
      <color theme="0"/>
      <name val="Verdana"/>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sz val="10"/>
      <color rgb="FF008000"/>
      <name val="Verdana"/>
      <family val="2"/>
    </font>
    <font>
      <sz val="8"/>
      <color theme="0"/>
      <name val="Arial"/>
      <family val="2"/>
    </font>
    <font>
      <sz val="10"/>
      <color theme="1"/>
      <name val="Arial"/>
      <family val="2"/>
    </font>
    <font>
      <sz val="11"/>
      <color theme="1"/>
      <name val="Verdana"/>
      <family val="2"/>
    </font>
    <font>
      <b/>
      <sz val="11"/>
      <color theme="1"/>
      <name val="Arial"/>
      <family val="2"/>
    </font>
    <font>
      <sz val="12"/>
      <color theme="1"/>
      <name val="Verdana"/>
      <family val="2"/>
    </font>
    <font>
      <b/>
      <sz val="16"/>
      <color theme="8" tint="-0.249977111117893"/>
      <name val="Verdana"/>
      <family val="2"/>
    </font>
    <font>
      <sz val="12"/>
      <color theme="8" tint="-0.249977111117893"/>
      <name val="Verdana"/>
      <family val="2"/>
    </font>
    <font>
      <b/>
      <sz val="16"/>
      <color rgb="FF008000"/>
      <name val="Verdana"/>
      <family val="2"/>
    </font>
    <font>
      <sz val="10"/>
      <color rgb="FF008000"/>
      <name val="Arial"/>
      <family val="2"/>
    </font>
    <font>
      <sz val="12"/>
      <color rgb="FF008000"/>
      <name val="Verdana"/>
      <family val="2"/>
    </font>
    <font>
      <b/>
      <sz val="7"/>
      <color rgb="FF008000"/>
      <name val="Arial"/>
      <family val="2"/>
    </font>
    <font>
      <b/>
      <sz val="9"/>
      <color rgb="FF008000"/>
      <name val="Arial"/>
      <family val="2"/>
    </font>
    <font>
      <b/>
      <sz val="10"/>
      <color rgb="FF008000"/>
      <name val="Arial"/>
      <family val="2"/>
    </font>
    <font>
      <b/>
      <i/>
      <sz val="10"/>
      <color rgb="FF008000"/>
      <name val="Arial"/>
      <family val="2"/>
    </font>
    <font>
      <b/>
      <sz val="10"/>
      <color theme="1"/>
      <name val="Arial"/>
      <family val="2"/>
    </font>
    <font>
      <i/>
      <sz val="10"/>
      <color theme="1"/>
      <name val="Arial"/>
      <family val="2"/>
    </font>
    <font>
      <b/>
      <sz val="11"/>
      <name val="Arial"/>
      <family val="2"/>
    </font>
    <font>
      <b/>
      <sz val="12"/>
      <color theme="0"/>
      <name val="Arial"/>
      <family val="2"/>
    </font>
    <font>
      <b/>
      <vertAlign val="subscript"/>
      <sz val="10"/>
      <color indexed="17"/>
      <name val="Arial"/>
      <family val="2"/>
    </font>
    <font>
      <b/>
      <i/>
      <sz val="9"/>
      <color indexed="8"/>
      <name val="Arial"/>
      <family val="2"/>
    </font>
    <font>
      <sz val="9"/>
      <color theme="0"/>
      <name val="Verdana"/>
      <family val="2"/>
    </font>
    <font>
      <sz val="11"/>
      <name val="Calibri"/>
      <family val="2"/>
      <scheme val="minor"/>
    </font>
    <font>
      <b/>
      <sz val="7"/>
      <name val="Arial"/>
      <family val="2"/>
    </font>
    <font>
      <b/>
      <sz val="8"/>
      <color rgb="FF008000"/>
      <name val="Arial"/>
      <family val="2"/>
    </font>
    <font>
      <b/>
      <sz val="16"/>
      <color theme="1"/>
      <name val="Verdana"/>
      <family val="2"/>
    </font>
    <font>
      <sz val="9"/>
      <color theme="0"/>
      <name val="Arial"/>
      <family val="2"/>
    </font>
    <font>
      <sz val="8"/>
      <color theme="0"/>
      <name val="Calibri"/>
      <family val="2"/>
      <scheme val="minor"/>
    </font>
    <font>
      <b/>
      <sz val="10"/>
      <color theme="0"/>
      <name val="Arial"/>
      <family val="2"/>
    </font>
    <font>
      <b/>
      <sz val="11"/>
      <color theme="0"/>
      <name val="Arial"/>
      <family val="2"/>
    </font>
    <font>
      <b/>
      <sz val="9"/>
      <name val="Arial"/>
      <family val="2"/>
    </font>
    <font>
      <sz val="8"/>
      <color rgb="FF008000"/>
      <name val="Verdana"/>
      <family val="2"/>
    </font>
    <font>
      <sz val="9"/>
      <color indexed="17"/>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vertAlign val="subscript"/>
      <sz val="10"/>
      <color theme="0"/>
      <name val="Arial"/>
      <family val="2"/>
    </font>
    <font>
      <sz val="7"/>
      <color theme="0"/>
      <name val="Arial"/>
      <family val="2"/>
    </font>
    <font>
      <i/>
      <sz val="10"/>
      <color theme="0"/>
      <name val="Arial"/>
      <family val="2"/>
    </font>
    <font>
      <b/>
      <i/>
      <sz val="11"/>
      <color theme="0"/>
      <name val="Arial"/>
      <family val="2"/>
    </font>
    <font>
      <b/>
      <sz val="12"/>
      <name val="Verdana"/>
      <family val="2"/>
    </font>
    <font>
      <sz val="12"/>
      <color theme="4" tint="-0.249977111117893"/>
      <name val="Verdana"/>
      <family val="2"/>
    </font>
    <font>
      <sz val="8"/>
      <color indexed="20"/>
      <name val="Arial"/>
      <family val="2"/>
    </font>
    <font>
      <sz val="8"/>
      <name val="Calibri"/>
      <family val="2"/>
      <scheme val="minor"/>
    </font>
    <font>
      <sz val="12"/>
      <color rgb="FF006600"/>
      <name val="Verdana"/>
      <family val="2"/>
    </font>
    <font>
      <b/>
      <sz val="9"/>
      <color rgb="FF006600"/>
      <name val="Arial"/>
      <family val="2"/>
    </font>
    <font>
      <b/>
      <sz val="10"/>
      <color rgb="FF006600"/>
      <name val="Arial"/>
      <family val="2"/>
    </font>
    <font>
      <b/>
      <i/>
      <sz val="9"/>
      <color rgb="FF006600"/>
      <name val="Arial"/>
      <family val="2"/>
    </font>
    <font>
      <b/>
      <vertAlign val="subscript"/>
      <sz val="10"/>
      <name val="Arial"/>
      <family val="2"/>
    </font>
    <font>
      <b/>
      <i/>
      <sz val="11"/>
      <name val="Arial"/>
      <family val="2"/>
    </font>
    <font>
      <sz val="8"/>
      <name val="Verdana"/>
      <family val="2"/>
    </font>
    <font>
      <b/>
      <sz val="11"/>
      <name val="Calibri"/>
      <family val="2"/>
      <scheme val="minor"/>
    </font>
    <font>
      <sz val="9"/>
      <color theme="1"/>
      <name val="Arial"/>
      <family val="2"/>
    </font>
    <font>
      <b/>
      <sz val="8"/>
      <color theme="1"/>
      <name val="Verdana"/>
      <family val="2"/>
    </font>
    <font>
      <sz val="8"/>
      <color theme="1"/>
      <name val="Verdana"/>
      <family val="2"/>
    </font>
    <font>
      <i/>
      <sz val="8"/>
      <name val="Arial"/>
      <family val="2"/>
    </font>
    <font>
      <b/>
      <sz val="7"/>
      <name val="Verdana"/>
      <family val="2"/>
    </font>
    <font>
      <u/>
      <sz val="10"/>
      <color theme="10"/>
      <name val="Arial"/>
      <family val="2"/>
    </font>
    <font>
      <i/>
      <sz val="8"/>
      <color rgb="FF006600"/>
      <name val="Arial"/>
      <family val="2"/>
    </font>
    <font>
      <i/>
      <sz val="8"/>
      <name val="Verdana"/>
      <family val="2"/>
    </font>
    <font>
      <b/>
      <sz val="10"/>
      <color rgb="FF008000"/>
      <name val="Verdana"/>
      <family val="2"/>
    </font>
    <font>
      <sz val="11"/>
      <color theme="1"/>
      <name val="Arial"/>
      <family val="2"/>
    </font>
    <font>
      <b/>
      <i/>
      <sz val="10"/>
      <color indexed="17"/>
      <name val="Arial"/>
      <family val="2"/>
    </font>
    <font>
      <b/>
      <vertAlign val="superscript"/>
      <sz val="10"/>
      <color rgb="FF008000"/>
      <name val="Arial"/>
      <family val="2"/>
    </font>
    <font>
      <i/>
      <vertAlign val="superscript"/>
      <sz val="8"/>
      <color indexed="17"/>
      <name val="Arial"/>
      <family val="2"/>
    </font>
    <font>
      <i/>
      <sz val="8"/>
      <color indexed="17"/>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s>
  <fills count="38">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6">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style="thin">
        <color indexed="22"/>
      </left>
      <right style="thin">
        <color indexed="17"/>
      </right>
      <top/>
      <bottom style="thin">
        <color indexed="17"/>
      </bottom>
      <diagonal/>
    </border>
    <border>
      <left style="thin">
        <color indexed="17"/>
      </left>
      <right style="thin">
        <color indexed="22"/>
      </right>
      <top/>
      <bottom style="thin">
        <color indexed="17"/>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style="thin">
        <color rgb="FF008000"/>
      </right>
      <top/>
      <bottom style="thin">
        <color rgb="FF008000"/>
      </bottom>
      <diagonal/>
    </border>
    <border>
      <left style="thin">
        <color rgb="FF008000"/>
      </left>
      <right/>
      <top style="thin">
        <color rgb="FF008000"/>
      </top>
      <bottom style="thin">
        <color theme="0"/>
      </bottom>
      <diagonal/>
    </border>
    <border>
      <left style="thin">
        <color rgb="FF008000"/>
      </left>
      <right/>
      <top style="thin">
        <color theme="0"/>
      </top>
      <bottom style="thin">
        <color theme="0"/>
      </bottom>
      <diagonal/>
    </border>
    <border>
      <left style="thin">
        <color rgb="FF008000"/>
      </left>
      <right/>
      <top style="thin">
        <color theme="0"/>
      </top>
      <bottom style="thin">
        <color rgb="FF008000"/>
      </bottom>
      <diagonal/>
    </border>
    <border>
      <left/>
      <right/>
      <top style="thin">
        <color rgb="FF008000"/>
      </top>
      <bottom/>
      <diagonal/>
    </border>
    <border>
      <left style="thin">
        <color rgb="FF008000"/>
      </left>
      <right/>
      <top/>
      <bottom/>
      <diagonal/>
    </border>
    <border>
      <left style="thin">
        <color rgb="FF008000"/>
      </left>
      <right style="thin">
        <color theme="0"/>
      </right>
      <top/>
      <bottom style="thin">
        <color rgb="FF008000"/>
      </bottom>
      <diagonal/>
    </border>
    <border>
      <left style="thin">
        <color theme="0"/>
      </left>
      <right style="thin">
        <color rgb="FF008000"/>
      </right>
      <top/>
      <bottom style="thin">
        <color rgb="FF008000"/>
      </bottom>
      <diagonal/>
    </border>
    <border>
      <left style="thin">
        <color theme="0"/>
      </left>
      <right/>
      <top/>
      <bottom style="thin">
        <color rgb="FF008000"/>
      </bottom>
      <diagonal/>
    </border>
    <border>
      <left style="thin">
        <color rgb="FF008000"/>
      </left>
      <right style="thin">
        <color rgb="FF008000"/>
      </right>
      <top/>
      <bottom/>
      <diagonal/>
    </border>
    <border>
      <left/>
      <right style="thin">
        <color rgb="FF008000"/>
      </right>
      <top/>
      <bottom/>
      <diagonal/>
    </border>
    <border>
      <left style="thin">
        <color rgb="FF008000"/>
      </left>
      <right style="thin">
        <color rgb="FF008000"/>
      </right>
      <top style="thin">
        <color rgb="FF008000"/>
      </top>
      <bottom/>
      <diagonal/>
    </border>
    <border>
      <left style="thin">
        <color rgb="FF008000"/>
      </left>
      <right style="thin">
        <color rgb="FF008000"/>
      </right>
      <top/>
      <bottom style="thin">
        <color rgb="FF008000"/>
      </bottom>
      <diagonal/>
    </border>
    <border>
      <left style="thin">
        <color rgb="FF008000"/>
      </left>
      <right/>
      <top style="thin">
        <color rgb="FF008000"/>
      </top>
      <bottom style="thin">
        <color rgb="FF008000"/>
      </bottom>
      <diagonal/>
    </border>
    <border>
      <left/>
      <right/>
      <top style="thin">
        <color rgb="FF008000"/>
      </top>
      <bottom style="thin">
        <color rgb="FF008000"/>
      </bottom>
      <diagonal/>
    </border>
    <border>
      <left style="thin">
        <color rgb="FF008000"/>
      </left>
      <right style="thin">
        <color rgb="FF008000"/>
      </right>
      <top style="thin">
        <color rgb="FF008000"/>
      </top>
      <bottom style="thin">
        <color rgb="FF008000"/>
      </bottom>
      <diagonal/>
    </border>
    <border>
      <left/>
      <right style="thin">
        <color theme="0"/>
      </right>
      <top/>
      <bottom style="thin">
        <color rgb="FF008000"/>
      </bottom>
      <diagonal/>
    </border>
    <border>
      <left/>
      <right style="thin">
        <color rgb="FF008000"/>
      </right>
      <top style="thin">
        <color rgb="FF008000"/>
      </top>
      <bottom style="thin">
        <color rgb="FF008000"/>
      </bottom>
      <diagonal/>
    </border>
    <border>
      <left/>
      <right/>
      <top/>
      <bottom style="thin">
        <color rgb="FF008000"/>
      </bottom>
      <diagonal/>
    </border>
    <border>
      <left/>
      <right style="thin">
        <color theme="9" tint="0.59996337778862885"/>
      </right>
      <top/>
      <bottom style="thin">
        <color indexed="17"/>
      </bottom>
      <diagonal/>
    </border>
    <border>
      <left/>
      <right style="thin">
        <color theme="9" tint="0.59996337778862885"/>
      </right>
      <top/>
      <bottom/>
      <diagonal/>
    </border>
    <border>
      <left/>
      <right style="thin">
        <color theme="9" tint="0.59996337778862885"/>
      </right>
      <top style="thin">
        <color indexed="17"/>
      </top>
      <bottom style="thin">
        <color indexed="17"/>
      </bottom>
      <diagonal/>
    </border>
    <border>
      <left/>
      <right style="thin">
        <color theme="9" tint="0.59996337778862885"/>
      </right>
      <top style="thin">
        <color indexed="17"/>
      </top>
      <bottom/>
      <diagonal/>
    </border>
    <border>
      <left style="thin">
        <color indexed="17"/>
      </left>
      <right style="thin">
        <color theme="9" tint="0.59996337778862885"/>
      </right>
      <top/>
      <bottom style="thin">
        <color indexed="17"/>
      </bottom>
      <diagonal/>
    </border>
    <border>
      <left style="thin">
        <color indexed="17"/>
      </left>
      <right style="thin">
        <color theme="9" tint="0.59996337778862885"/>
      </right>
      <top/>
      <bottom/>
      <diagonal/>
    </border>
    <border>
      <left style="thin">
        <color indexed="17"/>
      </left>
      <right style="thin">
        <color theme="9" tint="0.59996337778862885"/>
      </right>
      <top style="thin">
        <color indexed="17"/>
      </top>
      <bottom/>
      <diagonal/>
    </border>
    <border>
      <left style="thin">
        <color indexed="17"/>
      </left>
      <right style="thin">
        <color theme="9" tint="0.59996337778862885"/>
      </right>
      <top style="thin">
        <color indexed="17"/>
      </top>
      <bottom style="thin">
        <color indexed="17"/>
      </bottom>
      <diagonal/>
    </border>
    <border>
      <left style="thin">
        <color theme="9" tint="0.59996337778862885"/>
      </left>
      <right/>
      <top style="thin">
        <color theme="9" tint="0.59996337778862885"/>
      </top>
      <bottom/>
      <diagonal/>
    </border>
    <border>
      <left/>
      <right/>
      <top style="thin">
        <color theme="9" tint="0.59996337778862885"/>
      </top>
      <bottom/>
      <diagonal/>
    </border>
    <border>
      <left/>
      <right style="thin">
        <color indexed="17"/>
      </right>
      <top style="thin">
        <color theme="9" tint="0.59996337778862885"/>
      </top>
      <bottom/>
      <diagonal/>
    </border>
    <border>
      <left/>
      <right style="thin">
        <color rgb="FF006600"/>
      </right>
      <top/>
      <bottom style="thin">
        <color indexed="17"/>
      </bottom>
      <diagonal/>
    </border>
    <border>
      <left/>
      <right style="thin">
        <color rgb="FF006600"/>
      </right>
      <top/>
      <bottom/>
      <diagonal/>
    </border>
    <border>
      <left/>
      <right style="thin">
        <color rgb="FF006600"/>
      </right>
      <top style="thin">
        <color indexed="17"/>
      </top>
      <bottom style="thin">
        <color indexed="17"/>
      </bottom>
      <diagonal/>
    </border>
    <border>
      <left/>
      <right style="thin">
        <color rgb="FF006600"/>
      </right>
      <top style="thin">
        <color indexed="17"/>
      </top>
      <bottom/>
      <diagonal/>
    </border>
    <border>
      <left style="thin">
        <color rgb="FF008000"/>
      </left>
      <right/>
      <top/>
      <bottom style="dotted">
        <color rgb="FF008000"/>
      </bottom>
      <diagonal/>
    </border>
    <border>
      <left/>
      <right/>
      <top/>
      <bottom style="dotted">
        <color rgb="FF008000"/>
      </bottom>
      <diagonal/>
    </border>
    <border>
      <left/>
      <right style="thin">
        <color rgb="FF008000"/>
      </right>
      <top/>
      <bottom style="dotted">
        <color rgb="FF008000"/>
      </bottom>
      <diagonal/>
    </border>
    <border>
      <left style="thin">
        <color rgb="FF008000"/>
      </left>
      <right/>
      <top style="dotted">
        <color rgb="FF008000"/>
      </top>
      <bottom/>
      <diagonal/>
    </border>
    <border>
      <left/>
      <right/>
      <top style="dotted">
        <color rgb="FF008000"/>
      </top>
      <bottom/>
      <diagonal/>
    </border>
    <border>
      <left/>
      <right style="thin">
        <color rgb="FF008000"/>
      </right>
      <top style="dotted">
        <color rgb="FF008000"/>
      </top>
      <bottom/>
      <diagonal/>
    </border>
    <border>
      <left/>
      <right/>
      <top style="thin">
        <color rgb="FF006600"/>
      </top>
      <bottom/>
      <diagonal/>
    </border>
    <border>
      <left/>
      <right/>
      <top style="thin">
        <color rgb="FF006600"/>
      </top>
      <bottom style="thin">
        <color rgb="FF006600"/>
      </bottom>
      <diagonal/>
    </border>
    <border>
      <left/>
      <right style="thin">
        <color rgb="FF006600"/>
      </right>
      <top style="thin">
        <color rgb="FF006600"/>
      </top>
      <bottom style="thin">
        <color rgb="FF006600"/>
      </bottom>
      <diagonal/>
    </border>
    <border>
      <left style="thin">
        <color indexed="17"/>
      </left>
      <right/>
      <top style="thin">
        <color rgb="FF006600"/>
      </top>
      <bottom style="thin">
        <color indexed="17"/>
      </bottom>
      <diagonal/>
    </border>
    <border>
      <left/>
      <right/>
      <top style="thin">
        <color rgb="FF006600"/>
      </top>
      <bottom style="thin">
        <color indexed="17"/>
      </bottom>
      <diagonal/>
    </border>
    <border>
      <left/>
      <right style="thin">
        <color indexed="17"/>
      </right>
      <top style="thin">
        <color rgb="FF006600"/>
      </top>
      <bottom style="thin">
        <color indexed="17"/>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7">
    <xf numFmtId="0" fontId="0" fillId="0" borderId="0" applyBorder="0"/>
    <xf numFmtId="164" fontId="5" fillId="0" borderId="0" applyFont="0" applyFill="0" applyBorder="0" applyAlignment="0" applyProtection="0"/>
    <xf numFmtId="0" fontId="103" fillId="0" borderId="0"/>
    <xf numFmtId="0" fontId="5" fillId="0" borderId="0"/>
    <xf numFmtId="0" fontId="5" fillId="0" borderId="0"/>
    <xf numFmtId="0" fontId="5" fillId="0" borderId="0"/>
    <xf numFmtId="0" fontId="5" fillId="0" borderId="0" applyBorder="0"/>
    <xf numFmtId="0" fontId="5" fillId="0" borderId="0" applyBorder="0"/>
    <xf numFmtId="9" fontId="5" fillId="0" borderId="0" applyFont="0" applyFill="0" applyBorder="0" applyAlignment="0" applyProtection="0"/>
    <xf numFmtId="9" fontId="5" fillId="0" borderId="0" applyFont="0" applyFill="0" applyBorder="0" applyAlignment="0" applyProtection="0"/>
    <xf numFmtId="0" fontId="5" fillId="0" borderId="0"/>
    <xf numFmtId="9" fontId="4"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0" fontId="4" fillId="0" borderId="0"/>
    <xf numFmtId="9" fontId="3" fillId="0" borderId="0" applyFont="0" applyFill="0" applyBorder="0" applyAlignment="0" applyProtection="0"/>
    <xf numFmtId="0" fontId="5" fillId="0" borderId="0" applyBorder="0"/>
    <xf numFmtId="0" fontId="3" fillId="0" borderId="0"/>
    <xf numFmtId="0" fontId="181" fillId="0" borderId="0" applyNumberFormat="0" applyFill="0" applyBorder="0" applyAlignment="0" applyProtection="0"/>
    <xf numFmtId="0" fontId="2" fillId="0" borderId="0"/>
    <xf numFmtId="9" fontId="2" fillId="0" borderId="0" applyFont="0" applyFill="0" applyBorder="0" applyAlignment="0" applyProtection="0"/>
    <xf numFmtId="169" fontId="5" fillId="0" borderId="0" applyFont="0" applyFill="0" applyBorder="0" applyAlignment="0" applyProtection="0"/>
    <xf numFmtId="0" fontId="190" fillId="0" borderId="0"/>
    <xf numFmtId="0" fontId="191" fillId="0" borderId="0" applyNumberFormat="0" applyFill="0" applyBorder="0" applyAlignment="0" applyProtection="0"/>
    <xf numFmtId="0" fontId="192" fillId="0" borderId="67" applyNumberFormat="0" applyFill="0" applyAlignment="0" applyProtection="0"/>
    <xf numFmtId="0" fontId="193" fillId="0" borderId="68" applyNumberFormat="0" applyFill="0" applyAlignment="0" applyProtection="0"/>
    <xf numFmtId="0" fontId="194" fillId="0" borderId="69" applyNumberFormat="0" applyFill="0" applyAlignment="0" applyProtection="0"/>
    <xf numFmtId="0" fontId="194" fillId="0" borderId="0" applyNumberFormat="0" applyFill="0" applyBorder="0" applyAlignment="0" applyProtection="0"/>
    <xf numFmtId="0" fontId="195" fillId="7" borderId="0" applyNumberFormat="0" applyBorder="0" applyAlignment="0" applyProtection="0"/>
    <xf numFmtId="0" fontId="196" fillId="8" borderId="0" applyNumberFormat="0" applyBorder="0" applyAlignment="0" applyProtection="0"/>
    <xf numFmtId="0" fontId="197" fillId="9" borderId="0" applyNumberFormat="0" applyBorder="0" applyAlignment="0" applyProtection="0"/>
    <xf numFmtId="0" fontId="198" fillId="10" borderId="70" applyNumberFormat="0" applyAlignment="0" applyProtection="0"/>
    <xf numFmtId="0" fontId="199" fillId="11" borderId="71" applyNumberFormat="0" applyAlignment="0" applyProtection="0"/>
    <xf numFmtId="0" fontId="200" fillId="11" borderId="70" applyNumberFormat="0" applyAlignment="0" applyProtection="0"/>
    <xf numFmtId="0" fontId="201" fillId="0" borderId="72" applyNumberFormat="0" applyFill="0" applyAlignment="0" applyProtection="0"/>
    <xf numFmtId="0" fontId="102" fillId="12" borderId="73" applyNumberFormat="0" applyAlignment="0" applyProtection="0"/>
    <xf numFmtId="0" fontId="202" fillId="0" borderId="0" applyNumberFormat="0" applyFill="0" applyBorder="0" applyAlignment="0" applyProtection="0"/>
    <xf numFmtId="0" fontId="203" fillId="0" borderId="0" applyNumberFormat="0" applyFill="0" applyBorder="0" applyAlignment="0" applyProtection="0"/>
    <xf numFmtId="0" fontId="204" fillId="0" borderId="75" applyNumberFormat="0" applyFill="0" applyAlignment="0" applyProtection="0"/>
    <xf numFmtId="0" fontId="10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0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0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0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0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0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05" fillId="0" borderId="0"/>
    <xf numFmtId="0" fontId="1" fillId="13" borderId="74" applyNumberFormat="0" applyFont="0" applyAlignment="0" applyProtection="0"/>
    <xf numFmtId="0" fontId="206" fillId="0" borderId="0" applyNumberFormat="0" applyFill="0" applyBorder="0" applyAlignment="0" applyProtection="0"/>
    <xf numFmtId="0" fontId="207" fillId="0" borderId="0" applyNumberFormat="0" applyFill="0" applyBorder="0" applyAlignment="0" applyProtection="0"/>
  </cellStyleXfs>
  <cellXfs count="1242">
    <xf numFmtId="0" fontId="0" fillId="0" borderId="0" xfId="0"/>
    <xf numFmtId="0" fontId="6" fillId="0" borderId="0" xfId="0" applyFont="1" applyAlignment="1">
      <alignment vertical="center" wrapText="1"/>
    </xf>
    <xf numFmtId="0" fontId="0" fillId="0" borderId="0" xfId="0" applyAlignment="1">
      <alignment vertical="center"/>
    </xf>
    <xf numFmtId="0" fontId="7" fillId="0" borderId="0" xfId="0" applyFont="1" applyAlignment="1">
      <alignment vertical="center" wrapText="1"/>
    </xf>
    <xf numFmtId="0" fontId="12" fillId="0" borderId="0" xfId="0" applyFont="1" applyAlignment="1">
      <alignment horizontal="left" vertical="center"/>
    </xf>
    <xf numFmtId="0" fontId="12" fillId="0" borderId="0" xfId="0" applyFont="1" applyAlignment="1">
      <alignment vertical="center"/>
    </xf>
    <xf numFmtId="0" fontId="8"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horizontal="left"/>
    </xf>
    <xf numFmtId="0" fontId="6" fillId="0" borderId="0" xfId="0" applyFont="1"/>
    <xf numFmtId="0" fontId="14" fillId="0" borderId="0" xfId="0" applyFont="1" applyAlignment="1">
      <alignment vertical="center"/>
    </xf>
    <xf numFmtId="0" fontId="15" fillId="0" borderId="0" xfId="0" applyFont="1" applyAlignment="1">
      <alignment vertical="center" wrapText="1"/>
    </xf>
    <xf numFmtId="0" fontId="16" fillId="0" borderId="0" xfId="0" applyFont="1" applyAlignment="1">
      <alignment vertical="center"/>
    </xf>
    <xf numFmtId="0" fontId="18" fillId="0" borderId="0" xfId="0" applyFont="1" applyAlignment="1">
      <alignment vertical="center"/>
    </xf>
    <xf numFmtId="0" fontId="15" fillId="0" borderId="0" xfId="0" applyFont="1" applyAlignment="1">
      <alignment horizontal="left"/>
    </xf>
    <xf numFmtId="0" fontId="15" fillId="0" borderId="0" xfId="0" applyFont="1"/>
    <xf numFmtId="0" fontId="19" fillId="0" borderId="0" xfId="0" applyFont="1" applyAlignment="1">
      <alignment vertical="center"/>
    </xf>
    <xf numFmtId="3" fontId="6" fillId="0" borderId="0" xfId="0" applyNumberFormat="1" applyFont="1" applyAlignment="1">
      <alignment vertical="center" wrapText="1"/>
    </xf>
    <xf numFmtId="0" fontId="20" fillId="0" borderId="0" xfId="0" applyFont="1" applyBorder="1" applyAlignment="1">
      <alignment vertical="center" wrapText="1"/>
    </xf>
    <xf numFmtId="0" fontId="7" fillId="0" borderId="0" xfId="0" applyFont="1" applyBorder="1" applyAlignment="1">
      <alignment vertical="center" wrapText="1"/>
    </xf>
    <xf numFmtId="0" fontId="18" fillId="0" borderId="0" xfId="0" applyFont="1"/>
    <xf numFmtId="3" fontId="104" fillId="0" borderId="1" xfId="0" applyNumberFormat="1" applyFont="1" applyBorder="1" applyAlignment="1">
      <alignment horizontal="center" vertical="center" wrapText="1"/>
    </xf>
    <xf numFmtId="0" fontId="22" fillId="0" borderId="0" xfId="0" applyFont="1" applyBorder="1" applyAlignment="1">
      <alignment vertical="center" wrapText="1"/>
    </xf>
    <xf numFmtId="0" fontId="22" fillId="0" borderId="2" xfId="0" applyFont="1" applyBorder="1" applyAlignment="1">
      <alignment horizontal="left" vertical="center" wrapText="1"/>
    </xf>
    <xf numFmtId="0" fontId="23" fillId="0" borderId="0" xfId="0" applyFont="1" applyBorder="1" applyAlignment="1">
      <alignment vertical="center" wrapText="1"/>
    </xf>
    <xf numFmtId="0" fontId="24" fillId="0" borderId="0" xfId="0" applyFont="1" applyBorder="1" applyAlignment="1">
      <alignment horizontal="center" vertical="center" wrapText="1"/>
    </xf>
    <xf numFmtId="0" fontId="25" fillId="0" borderId="0" xfId="0" applyFont="1" applyBorder="1" applyAlignment="1">
      <alignment vertical="center" wrapText="1"/>
    </xf>
    <xf numFmtId="0" fontId="26" fillId="0" borderId="0" xfId="0" applyFont="1" applyAlignment="1">
      <alignment vertical="center" wrapText="1"/>
    </xf>
    <xf numFmtId="0" fontId="27" fillId="0" borderId="0" xfId="0" applyFont="1"/>
    <xf numFmtId="3" fontId="27" fillId="0" borderId="0" xfId="0" applyNumberFormat="1" applyFont="1" applyAlignment="1">
      <alignmen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9" fillId="0" borderId="0" xfId="0" applyFont="1" applyAlignment="1">
      <alignment vertical="center" wrapText="1"/>
    </xf>
    <xf numFmtId="0" fontId="30" fillId="0" borderId="0" xfId="0" applyFont="1"/>
    <xf numFmtId="0" fontId="28" fillId="0" borderId="5" xfId="0" applyFont="1" applyBorder="1" applyAlignment="1">
      <alignment horizontal="left" vertical="center" wrapText="1"/>
    </xf>
    <xf numFmtId="0" fontId="31" fillId="0" borderId="0" xfId="0" applyFont="1" applyAlignment="1">
      <alignment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0" xfId="0" applyFont="1" applyAlignment="1">
      <alignment vertical="center" wrapText="1"/>
    </xf>
    <xf numFmtId="0" fontId="33" fillId="0" borderId="0" xfId="0" applyFont="1" applyAlignment="1">
      <alignment vertical="center" wrapText="1"/>
    </xf>
    <xf numFmtId="0" fontId="22" fillId="0" borderId="0" xfId="0" applyFont="1" applyBorder="1" applyAlignment="1">
      <alignment horizontal="center" vertical="center" wrapText="1"/>
    </xf>
    <xf numFmtId="0" fontId="105" fillId="0" borderId="0" xfId="0" applyFont="1" applyAlignment="1">
      <alignment horizontal="left" vertical="center"/>
    </xf>
    <xf numFmtId="0" fontId="11" fillId="0" borderId="0" xfId="0" applyFont="1" applyAlignment="1" applyProtection="1">
      <alignment vertical="center" wrapText="1"/>
      <protection locked="0"/>
    </xf>
    <xf numFmtId="0" fontId="6" fillId="0" borderId="0" xfId="0" applyFont="1" applyAlignment="1">
      <alignment horizontal="left" vertical="center"/>
    </xf>
    <xf numFmtId="0" fontId="34" fillId="0" borderId="0" xfId="0" applyFont="1" applyAlignment="1">
      <alignment horizontal="center"/>
    </xf>
    <xf numFmtId="0" fontId="35" fillId="0" borderId="0" xfId="0" applyFont="1" applyAlignment="1">
      <alignment horizontal="right" vertical="center"/>
    </xf>
    <xf numFmtId="0" fontId="37" fillId="0" borderId="0" xfId="0" applyFont="1" applyAlignment="1">
      <alignment vertical="center" wrapText="1"/>
    </xf>
    <xf numFmtId="2" fontId="39" fillId="0" borderId="0" xfId="0" applyNumberFormat="1" applyFont="1" applyAlignment="1">
      <alignment horizontal="left" vertical="center" wrapText="1"/>
    </xf>
    <xf numFmtId="3" fontId="22" fillId="0" borderId="1" xfId="0" applyNumberFormat="1" applyFont="1" applyBorder="1" applyAlignment="1">
      <alignment horizontal="center" vertical="center" wrapText="1"/>
    </xf>
    <xf numFmtId="0" fontId="23" fillId="0" borderId="0"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6" xfId="0" applyFont="1" applyBorder="1" applyAlignment="1">
      <alignment horizontal="center" vertical="center" wrapText="1"/>
    </xf>
    <xf numFmtId="0" fontId="43" fillId="0" borderId="0" xfId="0" applyFont="1" applyAlignment="1">
      <alignment vertical="center" wrapText="1"/>
    </xf>
    <xf numFmtId="0" fontId="44" fillId="0" borderId="0" xfId="0" applyFont="1" applyAlignment="1">
      <alignment vertical="center" wrapText="1"/>
    </xf>
    <xf numFmtId="0" fontId="44" fillId="0" borderId="0" xfId="0" applyFont="1" applyBorder="1" applyAlignment="1">
      <alignment vertical="center" wrapText="1"/>
    </xf>
    <xf numFmtId="0" fontId="45" fillId="0" borderId="0" xfId="0" applyFont="1" applyBorder="1" applyAlignment="1">
      <alignment vertical="center" wrapText="1"/>
    </xf>
    <xf numFmtId="0" fontId="46" fillId="0" borderId="0" xfId="0" applyFont="1" applyBorder="1" applyAlignment="1">
      <alignment vertical="center" wrapText="1"/>
    </xf>
    <xf numFmtId="0" fontId="47" fillId="0" borderId="0" xfId="0" applyFont="1" applyBorder="1" applyAlignment="1">
      <alignment vertical="center" wrapText="1"/>
    </xf>
    <xf numFmtId="3" fontId="46" fillId="0" borderId="0" xfId="0" applyNumberFormat="1" applyFont="1" applyAlignment="1">
      <alignment horizontal="left" vertical="center" wrapText="1"/>
    </xf>
    <xf numFmtId="0" fontId="46" fillId="0" borderId="0" xfId="0" applyFont="1" applyAlignment="1">
      <alignment horizontal="left" vertical="center" wrapText="1"/>
    </xf>
    <xf numFmtId="2" fontId="46" fillId="0" borderId="0" xfId="0" applyNumberFormat="1" applyFont="1" applyAlignment="1">
      <alignment horizontal="left" vertical="center" wrapText="1"/>
    </xf>
    <xf numFmtId="2" fontId="39" fillId="0" borderId="0" xfId="0" applyNumberFormat="1" applyFont="1" applyAlignment="1">
      <alignment vertical="center" wrapText="1"/>
    </xf>
    <xf numFmtId="0" fontId="18" fillId="0" borderId="0" xfId="0" applyFont="1" applyBorder="1" applyAlignment="1">
      <alignment vertical="center" wrapText="1"/>
    </xf>
    <xf numFmtId="4" fontId="48" fillId="0" borderId="8" xfId="0" applyNumberFormat="1" applyFont="1" applyBorder="1" applyAlignment="1">
      <alignment horizontal="center" vertical="center" wrapText="1"/>
    </xf>
    <xf numFmtId="3" fontId="49" fillId="0" borderId="1" xfId="0" applyNumberFormat="1" applyFont="1" applyBorder="1" applyAlignment="1">
      <alignment horizontal="center" vertical="center" wrapText="1"/>
    </xf>
    <xf numFmtId="10" fontId="50" fillId="0" borderId="0" xfId="6" applyNumberFormat="1" applyFont="1" applyAlignment="1">
      <alignment vertical="center" wrapText="1"/>
    </xf>
    <xf numFmtId="4" fontId="51" fillId="0" borderId="8" xfId="0" applyNumberFormat="1" applyFont="1" applyBorder="1" applyAlignment="1">
      <alignment horizontal="center" vertical="center" wrapText="1"/>
    </xf>
    <xf numFmtId="0" fontId="52" fillId="0" borderId="0" xfId="0" applyFont="1" applyBorder="1" applyAlignment="1">
      <alignment vertical="center" wrapText="1"/>
    </xf>
    <xf numFmtId="0" fontId="52" fillId="0" borderId="2" xfId="0" applyFont="1" applyBorder="1" applyAlignment="1">
      <alignment horizontal="left" vertical="center" wrapText="1"/>
    </xf>
    <xf numFmtId="0" fontId="53" fillId="0" borderId="0" xfId="0" applyFont="1" applyBorder="1" applyAlignment="1">
      <alignment vertical="center" wrapText="1"/>
    </xf>
    <xf numFmtId="3" fontId="49" fillId="0" borderId="9" xfId="0" applyNumberFormat="1" applyFont="1" applyBorder="1" applyAlignment="1">
      <alignment horizontal="center" vertical="center" wrapText="1"/>
    </xf>
    <xf numFmtId="4" fontId="51" fillId="0" borderId="9" xfId="0" applyNumberFormat="1" applyFont="1" applyBorder="1" applyAlignment="1">
      <alignment horizontal="center" vertical="center" wrapText="1"/>
    </xf>
    <xf numFmtId="0" fontId="50" fillId="0" borderId="0" xfId="0" applyFont="1" applyAlignment="1">
      <alignment vertical="center" wrapText="1"/>
    </xf>
    <xf numFmtId="10" fontId="50" fillId="0" borderId="0" xfId="7" applyNumberFormat="1" applyFont="1" applyAlignment="1">
      <alignment vertical="center" wrapText="1"/>
    </xf>
    <xf numFmtId="4" fontId="54" fillId="0" borderId="10" xfId="0" applyNumberFormat="1" applyFont="1" applyBorder="1" applyAlignment="1">
      <alignment horizontal="center" vertical="center"/>
    </xf>
    <xf numFmtId="4" fontId="54" fillId="0" borderId="10" xfId="7" applyNumberFormat="1" applyFont="1" applyBorder="1" applyAlignment="1">
      <alignment horizontal="center" vertical="center"/>
    </xf>
    <xf numFmtId="3" fontId="50" fillId="0" borderId="11" xfId="7" applyNumberFormat="1" applyFont="1" applyBorder="1" applyAlignment="1" applyProtection="1">
      <alignment horizontal="center" vertical="center"/>
      <protection locked="0"/>
    </xf>
    <xf numFmtId="0" fontId="56" fillId="0" borderId="0" xfId="0" applyFont="1" applyBorder="1" applyAlignment="1">
      <alignment vertical="center" wrapText="1"/>
    </xf>
    <xf numFmtId="0" fontId="57" fillId="0" borderId="0" xfId="0" applyFont="1" applyBorder="1" applyAlignment="1">
      <alignment horizontal="center" vertical="center" wrapText="1"/>
    </xf>
    <xf numFmtId="0" fontId="58" fillId="0" borderId="0" xfId="0" applyFont="1" applyBorder="1" applyAlignment="1">
      <alignment horizontal="center" vertical="center" wrapText="1"/>
    </xf>
    <xf numFmtId="0" fontId="59" fillId="0" borderId="0" xfId="0" applyFont="1" applyBorder="1" applyAlignment="1">
      <alignment vertical="center" wrapText="1"/>
    </xf>
    <xf numFmtId="0" fontId="60" fillId="0" borderId="0" xfId="0" applyFont="1" applyBorder="1" applyAlignment="1">
      <alignment horizontal="center" vertical="center" wrapText="1"/>
    </xf>
    <xf numFmtId="0" fontId="52" fillId="0" borderId="0" xfId="0" applyFont="1" applyAlignment="1">
      <alignment vertical="center" wrapText="1"/>
    </xf>
    <xf numFmtId="0" fontId="52" fillId="0" borderId="12" xfId="0" applyFont="1" applyBorder="1" applyAlignment="1">
      <alignment horizontal="center" vertical="center" wrapText="1"/>
    </xf>
    <xf numFmtId="0" fontId="52" fillId="0" borderId="13" xfId="0" applyFont="1" applyBorder="1" applyAlignment="1">
      <alignment horizontal="center" vertical="center" wrapText="1"/>
    </xf>
    <xf numFmtId="0" fontId="44" fillId="0" borderId="0" xfId="0" applyFont="1" applyAlignment="1">
      <alignment horizontal="left" vertical="center"/>
    </xf>
    <xf numFmtId="3" fontId="7" fillId="0" borderId="0" xfId="0" applyNumberFormat="1" applyFont="1" applyAlignment="1">
      <alignment horizontal="left" vertical="center"/>
    </xf>
    <xf numFmtId="3" fontId="43" fillId="0" borderId="0" xfId="0" applyNumberFormat="1" applyFont="1" applyAlignment="1">
      <alignment horizontal="left" vertical="center"/>
    </xf>
    <xf numFmtId="3" fontId="6" fillId="0" borderId="0" xfId="0" applyNumberFormat="1" applyFont="1" applyAlignment="1">
      <alignment horizontal="left" vertical="center"/>
    </xf>
    <xf numFmtId="0" fontId="61" fillId="0" borderId="0" xfId="0" applyFont="1" applyAlignment="1">
      <alignment vertical="center"/>
    </xf>
    <xf numFmtId="0" fontId="7" fillId="2" borderId="0" xfId="5" applyFont="1" applyFill="1" applyAlignment="1">
      <alignment vertical="center"/>
    </xf>
    <xf numFmtId="0" fontId="6" fillId="0" borderId="0" xfId="0" applyFont="1" applyBorder="1" applyAlignment="1">
      <alignment horizontal="left" vertical="center"/>
    </xf>
    <xf numFmtId="0" fontId="9" fillId="0" borderId="0" xfId="0" applyFont="1" applyAlignment="1">
      <alignment horizontal="left" vertical="center"/>
    </xf>
    <xf numFmtId="0" fontId="7" fillId="0" borderId="0" xfId="0" applyFont="1" applyBorder="1" applyAlignment="1">
      <alignment horizontal="left" vertical="center"/>
    </xf>
    <xf numFmtId="0" fontId="22" fillId="0" borderId="0" xfId="0" applyFont="1" applyAlignment="1">
      <alignment horizontal="center" vertical="center" wrapText="1"/>
    </xf>
    <xf numFmtId="0" fontId="18" fillId="0" borderId="0" xfId="0" applyFont="1" applyBorder="1"/>
    <xf numFmtId="0" fontId="22" fillId="0" borderId="0" xfId="0" applyFont="1" applyAlignment="1">
      <alignment vertical="center" wrapText="1"/>
    </xf>
    <xf numFmtId="0" fontId="32" fillId="0" borderId="0" xfId="0" applyFont="1" applyAlignment="1">
      <alignment horizontal="center" vertical="center" wrapText="1"/>
    </xf>
    <xf numFmtId="9" fontId="32" fillId="0" borderId="6" xfId="0" applyNumberFormat="1" applyFont="1" applyBorder="1" applyAlignment="1">
      <alignment horizontal="center" vertical="center" wrapText="1"/>
    </xf>
    <xf numFmtId="9" fontId="32" fillId="0" borderId="0" xfId="0" applyNumberFormat="1" applyFont="1" applyBorder="1" applyAlignment="1">
      <alignment horizontal="center" vertical="center" wrapText="1"/>
    </xf>
    <xf numFmtId="0" fontId="66" fillId="0" borderId="0" xfId="0" applyFont="1" applyBorder="1" applyAlignment="1">
      <alignment horizontal="center" vertical="center" wrapText="1"/>
    </xf>
    <xf numFmtId="0" fontId="0" fillId="0" borderId="0" xfId="0" applyBorder="1"/>
    <xf numFmtId="0" fontId="27" fillId="0" borderId="0" xfId="0" applyFont="1" applyAlignment="1">
      <alignment horizontal="center" vertical="center" wrapText="1"/>
    </xf>
    <xf numFmtId="0" fontId="27" fillId="0" borderId="0" xfId="0" applyFont="1" applyAlignment="1">
      <alignment vertical="center" wrapText="1"/>
    </xf>
    <xf numFmtId="3" fontId="27" fillId="0" borderId="11" xfId="0" applyNumberFormat="1" applyFont="1" applyBorder="1" applyAlignment="1">
      <alignment horizontal="center" vertical="center"/>
    </xf>
    <xf numFmtId="0" fontId="27" fillId="0" borderId="0" xfId="0" applyFont="1" applyAlignment="1">
      <alignment horizontal="center" vertical="center"/>
    </xf>
    <xf numFmtId="4" fontId="27" fillId="0" borderId="0" xfId="0" applyNumberFormat="1" applyFont="1" applyBorder="1" applyAlignment="1">
      <alignment horizontal="center" vertical="center"/>
    </xf>
    <xf numFmtId="10" fontId="27" fillId="0" borderId="0" xfId="0" applyNumberFormat="1" applyFont="1" applyBorder="1" applyAlignment="1">
      <alignment horizontal="center" vertical="center"/>
    </xf>
    <xf numFmtId="2" fontId="27" fillId="0" borderId="0" xfId="0" applyNumberFormat="1" applyFont="1" applyBorder="1" applyAlignment="1" applyProtection="1">
      <alignment horizontal="center" vertical="center"/>
      <protection locked="0"/>
    </xf>
    <xf numFmtId="10" fontId="27" fillId="0" borderId="0" xfId="0" applyNumberFormat="1" applyFont="1" applyAlignment="1">
      <alignment vertical="center" wrapText="1"/>
    </xf>
    <xf numFmtId="3" fontId="27" fillId="0" borderId="15" xfId="0" applyNumberFormat="1" applyFont="1" applyBorder="1" applyAlignment="1">
      <alignment horizontal="center" vertical="center"/>
    </xf>
    <xf numFmtId="3" fontId="27" fillId="0" borderId="15" xfId="0" applyNumberFormat="1" applyFont="1" applyBorder="1" applyAlignment="1">
      <alignment horizontal="center" vertical="center" wrapText="1"/>
    </xf>
    <xf numFmtId="4" fontId="27" fillId="0" borderId="0" xfId="0" applyNumberFormat="1" applyFont="1" applyBorder="1" applyAlignment="1">
      <alignment horizontal="center" vertical="center" wrapText="1"/>
    </xf>
    <xf numFmtId="3" fontId="27" fillId="0" borderId="7" xfId="0" applyNumberFormat="1" applyFont="1" applyBorder="1" applyAlignment="1">
      <alignment horizontal="center" vertical="center" wrapText="1"/>
    </xf>
    <xf numFmtId="3" fontId="27" fillId="0" borderId="7" xfId="0" applyNumberFormat="1" applyFont="1" applyBorder="1" applyAlignment="1">
      <alignment horizontal="center" vertical="center"/>
    </xf>
    <xf numFmtId="0" fontId="67" fillId="0" borderId="0" xfId="0" applyFont="1"/>
    <xf numFmtId="3" fontId="67" fillId="0" borderId="0" xfId="0" applyNumberFormat="1" applyFont="1" applyBorder="1"/>
    <xf numFmtId="2" fontId="67" fillId="0" borderId="0" xfId="0" applyNumberFormat="1" applyFont="1" applyBorder="1"/>
    <xf numFmtId="2" fontId="68" fillId="0" borderId="0" xfId="0" applyNumberFormat="1" applyFont="1" applyBorder="1" applyAlignment="1">
      <alignment horizontal="center" vertical="center" wrapText="1"/>
    </xf>
    <xf numFmtId="0" fontId="22" fillId="0" borderId="0" xfId="0" applyFont="1" applyAlignment="1">
      <alignment horizontal="center" vertical="center"/>
    </xf>
    <xf numFmtId="3" fontId="22" fillId="0" borderId="1" xfId="0" quotePrefix="1" applyNumberFormat="1" applyFont="1" applyBorder="1" applyAlignment="1">
      <alignment horizontal="center" vertical="center" wrapText="1"/>
    </xf>
    <xf numFmtId="0" fontId="34" fillId="0" borderId="0" xfId="0" applyFont="1"/>
    <xf numFmtId="0" fontId="33" fillId="0" borderId="0" xfId="0" applyFont="1" applyBorder="1" applyAlignment="1">
      <alignment vertical="center" wrapText="1"/>
    </xf>
    <xf numFmtId="0" fontId="49" fillId="0" borderId="0" xfId="0" applyFont="1" applyAlignment="1">
      <alignment vertical="center" wrapText="1"/>
    </xf>
    <xf numFmtId="0" fontId="74" fillId="0" borderId="0" xfId="0" applyFont="1" applyAlignment="1">
      <alignment vertical="center" wrapText="1"/>
    </xf>
    <xf numFmtId="3" fontId="50" fillId="0" borderId="15" xfId="0" applyNumberFormat="1" applyFont="1" applyBorder="1" applyAlignment="1">
      <alignment horizontal="center" vertical="center" wrapText="1"/>
    </xf>
    <xf numFmtId="0" fontId="64" fillId="0" borderId="4" xfId="0" applyFont="1" applyBorder="1" applyAlignment="1">
      <alignment horizontal="left" vertical="center" wrapText="1"/>
    </xf>
    <xf numFmtId="0" fontId="76" fillId="0" borderId="0" xfId="0" applyFont="1" applyAlignment="1">
      <alignment vertical="center" wrapText="1"/>
    </xf>
    <xf numFmtId="0" fontId="40" fillId="0" borderId="0" xfId="0" applyFont="1" applyAlignment="1">
      <alignment vertical="center" wrapText="1"/>
    </xf>
    <xf numFmtId="0" fontId="52" fillId="0" borderId="0" xfId="0" applyFont="1" applyBorder="1" applyAlignment="1">
      <alignment horizontal="left" vertical="center" wrapText="1"/>
    </xf>
    <xf numFmtId="0" fontId="7" fillId="0" borderId="0" xfId="0" applyFont="1" applyAlignment="1">
      <alignment horizontal="center" vertical="center"/>
    </xf>
    <xf numFmtId="0" fontId="7" fillId="0" borderId="0" xfId="0" applyFont="1" applyBorder="1" applyAlignment="1">
      <alignment horizontal="center" vertical="center"/>
    </xf>
    <xf numFmtId="0" fontId="17" fillId="0" borderId="0" xfId="0" applyFont="1" applyBorder="1" applyAlignment="1">
      <alignment horizontal="center" vertical="center"/>
    </xf>
    <xf numFmtId="0" fontId="77" fillId="0" borderId="0" xfId="0" applyFont="1" applyBorder="1" applyAlignment="1">
      <alignment horizontal="center" vertical="center" wrapText="1"/>
    </xf>
    <xf numFmtId="0" fontId="79" fillId="0" borderId="0" xfId="0" applyFont="1" applyBorder="1" applyAlignment="1">
      <alignment vertical="center" wrapText="1"/>
    </xf>
    <xf numFmtId="0" fontId="6" fillId="0" borderId="0" xfId="0" applyFont="1" applyBorder="1" applyAlignment="1">
      <alignment vertical="center" wrapText="1"/>
    </xf>
    <xf numFmtId="3" fontId="0" fillId="3" borderId="11" xfId="0" applyNumberFormat="1" applyFill="1" applyBorder="1" applyAlignment="1" applyProtection="1">
      <alignment horizontal="center" vertical="center"/>
      <protection locked="0"/>
    </xf>
    <xf numFmtId="3" fontId="0" fillId="3" borderId="15" xfId="0" applyNumberFormat="1" applyFill="1" applyBorder="1" applyAlignment="1" applyProtection="1">
      <alignment horizontal="center" vertical="center"/>
      <protection locked="0"/>
    </xf>
    <xf numFmtId="3" fontId="0" fillId="3" borderId="7" xfId="0" applyNumberFormat="1" applyFill="1" applyBorder="1" applyAlignment="1" applyProtection="1">
      <alignment horizontal="center" vertical="center"/>
      <protection locked="0"/>
    </xf>
    <xf numFmtId="0" fontId="106" fillId="0" borderId="0" xfId="0" applyFont="1" applyAlignment="1">
      <alignment vertical="center"/>
    </xf>
    <xf numFmtId="0" fontId="17" fillId="0" borderId="0" xfId="0" applyFont="1" applyAlignment="1">
      <alignment horizontal="justify" vertical="center" wrapText="1"/>
    </xf>
    <xf numFmtId="0" fontId="107" fillId="4" borderId="0" xfId="0" applyFont="1" applyFill="1" applyAlignment="1">
      <alignment vertical="center" wrapText="1"/>
    </xf>
    <xf numFmtId="0" fontId="108" fillId="4" borderId="0" xfId="0" applyFont="1" applyFill="1" applyAlignment="1">
      <alignment vertical="center" wrapText="1"/>
    </xf>
    <xf numFmtId="0" fontId="81" fillId="0" borderId="0" xfId="0" applyFont="1" applyAlignment="1">
      <alignment vertical="center" wrapText="1"/>
    </xf>
    <xf numFmtId="0" fontId="80" fillId="0" borderId="0" xfId="0" applyFont="1" applyAlignment="1">
      <alignment vertical="center" wrapText="1"/>
    </xf>
    <xf numFmtId="0" fontId="82" fillId="0" borderId="0" xfId="0" applyFont="1" applyBorder="1" applyAlignment="1">
      <alignment vertical="center" wrapText="1"/>
    </xf>
    <xf numFmtId="0" fontId="82" fillId="0" borderId="0" xfId="0" applyFont="1" applyAlignment="1">
      <alignment vertical="center" wrapText="1"/>
    </xf>
    <xf numFmtId="3" fontId="80" fillId="0" borderId="0" xfId="0" applyNumberFormat="1" applyFont="1" applyAlignment="1">
      <alignment vertical="center" wrapText="1"/>
    </xf>
    <xf numFmtId="3" fontId="82" fillId="0" borderId="0" xfId="0" applyNumberFormat="1" applyFont="1" applyAlignment="1">
      <alignment vertical="center" wrapText="1"/>
    </xf>
    <xf numFmtId="0" fontId="0" fillId="0" borderId="0" xfId="0" applyBorder="1" applyAlignment="1">
      <alignment vertical="center"/>
    </xf>
    <xf numFmtId="0" fontId="77" fillId="0" borderId="9" xfId="0" applyFont="1" applyBorder="1" applyAlignment="1">
      <alignment horizontal="center" vertical="center" wrapText="1"/>
    </xf>
    <xf numFmtId="3" fontId="50" fillId="0" borderId="5" xfId="0" applyNumberFormat="1" applyFont="1" applyBorder="1" applyAlignment="1">
      <alignment horizontal="center" vertical="center" wrapText="1"/>
    </xf>
    <xf numFmtId="3" fontId="50" fillId="0" borderId="11" xfId="0" applyNumberFormat="1" applyFont="1" applyBorder="1" applyAlignment="1">
      <alignment horizontal="center" vertical="center"/>
    </xf>
    <xf numFmtId="4" fontId="50" fillId="0" borderId="0" xfId="0" applyNumberFormat="1" applyFont="1" applyBorder="1" applyAlignment="1">
      <alignment horizontal="center" vertical="center"/>
    </xf>
    <xf numFmtId="4" fontId="50" fillId="0" borderId="5" xfId="0" applyNumberFormat="1" applyFont="1" applyBorder="1" applyAlignment="1">
      <alignment horizontal="center" vertical="center"/>
    </xf>
    <xf numFmtId="3" fontId="50" fillId="0" borderId="4" xfId="0" applyNumberFormat="1" applyFont="1" applyBorder="1" applyAlignment="1">
      <alignment horizontal="center" vertical="center" wrapText="1"/>
    </xf>
    <xf numFmtId="3" fontId="50" fillId="0" borderId="15" xfId="0" applyNumberFormat="1" applyFont="1" applyBorder="1" applyAlignment="1">
      <alignment horizontal="center" vertical="center"/>
    </xf>
    <xf numFmtId="4" fontId="50" fillId="0" borderId="4" xfId="0" applyNumberFormat="1" applyFont="1" applyBorder="1" applyAlignment="1">
      <alignment horizontal="center" vertical="center"/>
    </xf>
    <xf numFmtId="3" fontId="75" fillId="0" borderId="4" xfId="0" applyNumberFormat="1" applyFont="1" applyBorder="1" applyAlignment="1">
      <alignment horizontal="center" vertical="center" wrapText="1"/>
    </xf>
    <xf numFmtId="0" fontId="14" fillId="0" borderId="0" xfId="0" applyFont="1" applyAlignment="1">
      <alignment vertical="center" wrapText="1"/>
    </xf>
    <xf numFmtId="3" fontId="75" fillId="0" borderId="15" xfId="0" applyNumberFormat="1" applyFont="1" applyBorder="1" applyAlignment="1">
      <alignment horizontal="center" vertical="center"/>
    </xf>
    <xf numFmtId="4" fontId="75" fillId="0" borderId="0" xfId="0" applyNumberFormat="1" applyFont="1" applyBorder="1" applyAlignment="1">
      <alignment horizontal="center" vertical="center"/>
    </xf>
    <xf numFmtId="0" fontId="83" fillId="0" borderId="3" xfId="0" applyFont="1" applyBorder="1" applyAlignment="1">
      <alignment horizontal="left" vertical="center" wrapText="1"/>
    </xf>
    <xf numFmtId="0" fontId="50" fillId="0" borderId="3" xfId="0" applyFont="1" applyBorder="1" applyAlignment="1">
      <alignment horizontal="center" vertical="center" wrapText="1"/>
    </xf>
    <xf numFmtId="3" fontId="50" fillId="0" borderId="7" xfId="0" applyNumberFormat="1" applyFont="1" applyBorder="1" applyAlignment="1">
      <alignment horizontal="center" vertical="center" wrapText="1"/>
    </xf>
    <xf numFmtId="4" fontId="50" fillId="0" borderId="6" xfId="0" applyNumberFormat="1" applyFont="1" applyBorder="1" applyAlignment="1">
      <alignment horizontal="center" vertical="center" wrapText="1"/>
    </xf>
    <xf numFmtId="4" fontId="50" fillId="0" borderId="6" xfId="0" applyNumberFormat="1" applyFont="1" applyBorder="1" applyAlignment="1">
      <alignment horizontal="center" vertical="center"/>
    </xf>
    <xf numFmtId="3" fontId="50" fillId="0" borderId="7" xfId="0" applyNumberFormat="1" applyFont="1" applyBorder="1" applyAlignment="1">
      <alignment horizontal="center" vertical="center"/>
    </xf>
    <xf numFmtId="4" fontId="50" fillId="0" borderId="3" xfId="0" applyNumberFormat="1" applyFont="1" applyBorder="1" applyAlignment="1">
      <alignment horizontal="center" vertical="center" wrapText="1"/>
    </xf>
    <xf numFmtId="3" fontId="84" fillId="0" borderId="0" xfId="0" applyNumberFormat="1" applyFont="1" applyBorder="1" applyAlignment="1">
      <alignment vertical="center" wrapText="1"/>
    </xf>
    <xf numFmtId="0" fontId="85" fillId="0" borderId="0" xfId="0" applyFont="1" applyBorder="1" applyAlignment="1">
      <alignment horizontal="center" vertical="center" wrapText="1"/>
    </xf>
    <xf numFmtId="3" fontId="85" fillId="0" borderId="0" xfId="0" applyNumberFormat="1" applyFont="1" applyBorder="1" applyAlignment="1">
      <alignment horizontal="center" vertical="center" wrapText="1"/>
    </xf>
    <xf numFmtId="3" fontId="49" fillId="0" borderId="2" xfId="0" applyNumberFormat="1" applyFont="1" applyBorder="1" applyAlignment="1">
      <alignment horizontal="center" vertical="center" wrapText="1"/>
    </xf>
    <xf numFmtId="4" fontId="49" fillId="0" borderId="0" xfId="0" applyNumberFormat="1" applyFont="1" applyBorder="1" applyAlignment="1">
      <alignment horizontal="center" vertical="center" wrapText="1"/>
    </xf>
    <xf numFmtId="4" fontId="49" fillId="0" borderId="2" xfId="0" applyNumberFormat="1" applyFont="1" applyBorder="1" applyAlignment="1">
      <alignment horizontal="center" vertical="center" wrapText="1"/>
    </xf>
    <xf numFmtId="3" fontId="49" fillId="0" borderId="0" xfId="0" applyNumberFormat="1" applyFont="1" applyBorder="1" applyAlignment="1">
      <alignment horizontal="center" vertical="center" wrapText="1"/>
    </xf>
    <xf numFmtId="2" fontId="21" fillId="0" borderId="0" xfId="0" applyNumberFormat="1" applyFont="1" applyAlignment="1">
      <alignment vertical="center" wrapText="1"/>
    </xf>
    <xf numFmtId="0" fontId="86" fillId="0" borderId="0" xfId="0" applyFont="1" applyAlignment="1">
      <alignment vertical="center" wrapText="1"/>
    </xf>
    <xf numFmtId="0" fontId="109" fillId="0" borderId="0" xfId="0" applyFont="1" applyAlignment="1">
      <alignment vertical="center"/>
    </xf>
    <xf numFmtId="2" fontId="110" fillId="0" borderId="0" xfId="0" applyNumberFormat="1" applyFont="1" applyAlignment="1">
      <alignment vertical="center" wrapText="1"/>
    </xf>
    <xf numFmtId="0" fontId="111" fillId="0" borderId="0" xfId="0" applyFont="1"/>
    <xf numFmtId="4" fontId="54" fillId="0" borderId="14" xfId="0" applyNumberFormat="1" applyFont="1" applyBorder="1" applyAlignment="1">
      <alignment horizontal="center" vertical="center"/>
    </xf>
    <xf numFmtId="4" fontId="78" fillId="0" borderId="14" xfId="0" applyNumberFormat="1" applyFont="1" applyBorder="1" applyAlignment="1">
      <alignment horizontal="center" vertical="center"/>
    </xf>
    <xf numFmtId="4" fontId="54" fillId="0" borderId="14" xfId="0" applyNumberFormat="1" applyFont="1" applyBorder="1" applyAlignment="1">
      <alignment horizontal="center" vertical="center" wrapText="1"/>
    </xf>
    <xf numFmtId="0" fontId="109" fillId="0" borderId="0" xfId="0" applyFont="1"/>
    <xf numFmtId="4" fontId="92" fillId="0" borderId="10" xfId="0" applyNumberFormat="1" applyFont="1" applyBorder="1" applyAlignment="1">
      <alignment horizontal="center" vertical="center"/>
    </xf>
    <xf numFmtId="4" fontId="92" fillId="0" borderId="14" xfId="0" applyNumberFormat="1" applyFont="1" applyBorder="1" applyAlignment="1">
      <alignment horizontal="center" vertical="center"/>
    </xf>
    <xf numFmtId="4" fontId="92" fillId="0" borderId="14" xfId="0" applyNumberFormat="1" applyFont="1" applyBorder="1" applyAlignment="1">
      <alignment horizontal="center" vertical="center" wrapText="1"/>
    </xf>
    <xf numFmtId="4" fontId="92" fillId="0" borderId="6" xfId="0" applyNumberFormat="1" applyFont="1" applyBorder="1" applyAlignment="1">
      <alignment horizontal="center" vertical="center" wrapText="1"/>
    </xf>
    <xf numFmtId="0" fontId="93" fillId="0" borderId="0" xfId="0" applyFont="1" applyBorder="1" applyAlignment="1">
      <alignment horizontal="center" vertical="center" wrapText="1"/>
    </xf>
    <xf numFmtId="4" fontId="94" fillId="0" borderId="8" xfId="0" applyNumberFormat="1" applyFont="1" applyBorder="1" applyAlignment="1">
      <alignment horizontal="center" vertical="center" wrapText="1"/>
    </xf>
    <xf numFmtId="2" fontId="95" fillId="0" borderId="0" xfId="0" applyNumberFormat="1" applyFont="1" applyBorder="1" applyAlignment="1">
      <alignment horizontal="center" vertical="center" wrapText="1"/>
    </xf>
    <xf numFmtId="4" fontId="92" fillId="0" borderId="6" xfId="0" applyNumberFormat="1" applyFont="1" applyBorder="1" applyAlignment="1">
      <alignment horizontal="center" vertical="center"/>
    </xf>
    <xf numFmtId="0" fontId="96" fillId="0" borderId="0" xfId="0" applyFont="1" applyBorder="1" applyAlignment="1">
      <alignment horizontal="center" vertical="center" wrapText="1"/>
    </xf>
    <xf numFmtId="0" fontId="49" fillId="0" borderId="0" xfId="0" applyFont="1" applyBorder="1" applyAlignment="1">
      <alignment vertical="center" wrapText="1"/>
    </xf>
    <xf numFmtId="0" fontId="41" fillId="0" borderId="5"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7"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7" xfId="0" applyFont="1" applyBorder="1" applyAlignment="1">
      <alignment horizontal="center" vertical="center" wrapText="1"/>
    </xf>
    <xf numFmtId="0" fontId="103" fillId="0" borderId="0" xfId="2" applyAlignment="1">
      <alignment vertical="center"/>
    </xf>
    <xf numFmtId="0" fontId="14" fillId="0" borderId="0" xfId="2" applyFont="1" applyAlignment="1">
      <alignment vertical="center"/>
    </xf>
    <xf numFmtId="0" fontId="35" fillId="0" borderId="0" xfId="2" applyFont="1" applyAlignment="1">
      <alignment horizontal="right" vertical="center"/>
    </xf>
    <xf numFmtId="0" fontId="42" fillId="0" borderId="0" xfId="2" applyFont="1" applyAlignment="1">
      <alignment vertical="center"/>
    </xf>
    <xf numFmtId="0" fontId="6" fillId="0" borderId="0" xfId="2" applyFont="1" applyAlignment="1">
      <alignment horizontal="left" vertical="center"/>
    </xf>
    <xf numFmtId="0" fontId="34" fillId="0" borderId="0" xfId="2" applyFont="1" applyAlignment="1">
      <alignment horizontal="center"/>
    </xf>
    <xf numFmtId="0" fontId="36" fillId="0" borderId="0" xfId="2" applyFont="1" applyAlignment="1">
      <alignment horizontal="left" vertical="center"/>
    </xf>
    <xf numFmtId="0" fontId="7" fillId="0" borderId="0" xfId="2" applyFont="1" applyAlignment="1">
      <alignment horizontal="left" vertical="center"/>
    </xf>
    <xf numFmtId="0" fontId="33" fillId="0" borderId="0" xfId="2" applyFont="1" applyAlignment="1">
      <alignment horizontal="center" vertical="center" wrapText="1"/>
    </xf>
    <xf numFmtId="0" fontId="22" fillId="0" borderId="5" xfId="2" applyFont="1" applyBorder="1" applyAlignment="1">
      <alignment horizontal="center" vertical="center" wrapText="1"/>
    </xf>
    <xf numFmtId="0" fontId="22" fillId="0" borderId="0" xfId="2" applyFont="1" applyAlignment="1">
      <alignment vertical="center" wrapText="1"/>
    </xf>
    <xf numFmtId="0" fontId="22" fillId="0" borderId="0" xfId="2" applyFont="1" applyAlignment="1">
      <alignment horizontal="center" vertical="center" wrapText="1"/>
    </xf>
    <xf numFmtId="0" fontId="33" fillId="0" borderId="0" xfId="2" applyFont="1" applyAlignment="1">
      <alignment vertical="center" wrapText="1"/>
    </xf>
    <xf numFmtId="0" fontId="31" fillId="0" borderId="0" xfId="2" applyFont="1" applyAlignment="1">
      <alignment horizontal="center" vertical="center" wrapText="1"/>
    </xf>
    <xf numFmtId="0" fontId="22" fillId="0" borderId="3" xfId="2" applyFont="1" applyBorder="1" applyAlignment="1">
      <alignment horizontal="center" vertical="center" wrapText="1"/>
    </xf>
    <xf numFmtId="0" fontId="32" fillId="0" borderId="0" xfId="2" applyFont="1" applyAlignment="1">
      <alignment vertical="center" wrapText="1"/>
    </xf>
    <xf numFmtId="0" fontId="32" fillId="0" borderId="7" xfId="2" applyFont="1" applyBorder="1" applyAlignment="1">
      <alignment horizontal="center" vertical="center" wrapText="1"/>
    </xf>
    <xf numFmtId="0" fontId="32" fillId="0" borderId="6" xfId="2" applyFont="1" applyBorder="1" applyAlignment="1">
      <alignment horizontal="center" vertical="center" wrapText="1"/>
    </xf>
    <xf numFmtId="0" fontId="31" fillId="0" borderId="0" xfId="2" applyFont="1" applyAlignment="1">
      <alignment vertical="center" wrapText="1"/>
    </xf>
    <xf numFmtId="0" fontId="23" fillId="0" borderId="0" xfId="2" applyFont="1" applyAlignment="1">
      <alignment horizontal="center" vertical="center" wrapText="1"/>
    </xf>
    <xf numFmtId="0" fontId="24" fillId="0" borderId="0" xfId="2" applyFont="1" applyAlignment="1">
      <alignment horizontal="center" vertical="center" wrapText="1"/>
    </xf>
    <xf numFmtId="0" fontId="25" fillId="0" borderId="0" xfId="2" applyFont="1" applyAlignment="1">
      <alignment vertical="center" wrapText="1"/>
    </xf>
    <xf numFmtId="0" fontId="23" fillId="0" borderId="0" xfId="2" applyFont="1" applyAlignment="1">
      <alignment vertical="center" wrapText="1"/>
    </xf>
    <xf numFmtId="0" fontId="26" fillId="0" borderId="0" xfId="2" applyFont="1" applyAlignment="1">
      <alignment horizontal="center" vertical="center" wrapText="1"/>
    </xf>
    <xf numFmtId="0" fontId="28" fillId="0" borderId="5" xfId="2" applyFont="1" applyBorder="1" applyAlignment="1">
      <alignment horizontal="left" vertical="center" wrapText="1"/>
    </xf>
    <xf numFmtId="3" fontId="27" fillId="0" borderId="0" xfId="2" applyNumberFormat="1" applyFont="1" applyAlignment="1">
      <alignment vertical="center" wrapText="1"/>
    </xf>
    <xf numFmtId="3" fontId="27" fillId="0" borderId="11" xfId="2" applyNumberFormat="1" applyFont="1" applyBorder="1" applyAlignment="1" applyProtection="1">
      <alignment horizontal="center" vertical="center"/>
      <protection locked="0"/>
    </xf>
    <xf numFmtId="4" fontId="92" fillId="0" borderId="10" xfId="2" applyNumberFormat="1" applyFont="1" applyBorder="1" applyAlignment="1">
      <alignment horizontal="center" vertical="center"/>
    </xf>
    <xf numFmtId="3" fontId="27" fillId="3" borderId="11" xfId="2" applyNumberFormat="1" applyFont="1" applyFill="1" applyBorder="1" applyAlignment="1" applyProtection="1">
      <alignment horizontal="center" vertical="center"/>
      <protection locked="0"/>
    </xf>
    <xf numFmtId="165" fontId="92" fillId="0" borderId="10" xfId="1" applyNumberFormat="1" applyFont="1" applyBorder="1" applyAlignment="1">
      <alignment horizontal="center" vertical="center"/>
    </xf>
    <xf numFmtId="0" fontId="82" fillId="0" borderId="0" xfId="2" applyFont="1" applyAlignment="1">
      <alignment vertical="center" wrapText="1"/>
    </xf>
    <xf numFmtId="0" fontId="26" fillId="0" borderId="0" xfId="2" applyFont="1" applyAlignment="1">
      <alignment vertical="center" wrapText="1"/>
    </xf>
    <xf numFmtId="0" fontId="28" fillId="0" borderId="4" xfId="2" applyFont="1" applyBorder="1" applyAlignment="1">
      <alignment horizontal="left" vertical="center" wrapText="1"/>
    </xf>
    <xf numFmtId="3" fontId="27" fillId="0" borderId="15" xfId="2" applyNumberFormat="1" applyFont="1" applyBorder="1" applyAlignment="1" applyProtection="1">
      <alignment horizontal="center" vertical="center"/>
      <protection locked="0"/>
    </xf>
    <xf numFmtId="4" fontId="92" fillId="0" borderId="14" xfId="2" applyNumberFormat="1" applyFont="1" applyBorder="1" applyAlignment="1">
      <alignment horizontal="center" vertical="center"/>
    </xf>
    <xf numFmtId="3" fontId="27" fillId="3" borderId="15" xfId="2" applyNumberFormat="1" applyFont="1" applyFill="1" applyBorder="1" applyAlignment="1" applyProtection="1">
      <alignment horizontal="center" vertical="center"/>
      <protection locked="0"/>
    </xf>
    <xf numFmtId="165" fontId="92" fillId="0" borderId="14" xfId="1" applyNumberFormat="1" applyFont="1" applyBorder="1" applyAlignment="1">
      <alignment horizontal="center" vertical="center"/>
    </xf>
    <xf numFmtId="3" fontId="27" fillId="0" borderId="15" xfId="2" applyNumberFormat="1" applyFont="1" applyBorder="1" applyAlignment="1" applyProtection="1">
      <alignment horizontal="center" vertical="center" wrapText="1"/>
      <protection locked="0"/>
    </xf>
    <xf numFmtId="0" fontId="29" fillId="0" borderId="0" xfId="2" applyFont="1" applyAlignment="1">
      <alignment horizontal="center" vertical="center" wrapText="1"/>
    </xf>
    <xf numFmtId="0" fontId="29" fillId="0" borderId="0" xfId="2" applyFont="1" applyAlignment="1">
      <alignment vertical="center" wrapText="1"/>
    </xf>
    <xf numFmtId="3" fontId="27" fillId="3" borderId="15" xfId="2" applyNumberFormat="1" applyFont="1" applyFill="1" applyBorder="1" applyAlignment="1" applyProtection="1">
      <alignment horizontal="center" vertical="center" wrapText="1"/>
      <protection locked="0"/>
    </xf>
    <xf numFmtId="4" fontId="92" fillId="0" borderId="14" xfId="2" applyNumberFormat="1" applyFont="1" applyBorder="1" applyAlignment="1">
      <alignment horizontal="center" vertical="center" wrapText="1"/>
    </xf>
    <xf numFmtId="165" fontId="92" fillId="0" borderId="14" xfId="1" applyNumberFormat="1" applyFont="1" applyBorder="1" applyAlignment="1">
      <alignment horizontal="center" vertical="center" wrapText="1"/>
    </xf>
    <xf numFmtId="0" fontId="28" fillId="0" borderId="3" xfId="2" applyFont="1" applyBorder="1" applyAlignment="1">
      <alignment horizontal="left" vertical="center" wrapText="1"/>
    </xf>
    <xf numFmtId="3" fontId="27" fillId="0" borderId="7" xfId="2" applyNumberFormat="1" applyFont="1" applyBorder="1" applyAlignment="1" applyProtection="1">
      <alignment horizontal="center" vertical="center" wrapText="1"/>
      <protection locked="0"/>
    </xf>
    <xf numFmtId="4" fontId="92" fillId="0" borderId="6" xfId="2" applyNumberFormat="1" applyFont="1" applyBorder="1" applyAlignment="1">
      <alignment horizontal="center" vertical="center" wrapText="1"/>
    </xf>
    <xf numFmtId="3" fontId="27" fillId="3" borderId="7" xfId="2" applyNumberFormat="1" applyFont="1" applyFill="1" applyBorder="1" applyAlignment="1" applyProtection="1">
      <alignment horizontal="center" vertical="center" wrapText="1"/>
      <protection locked="0"/>
    </xf>
    <xf numFmtId="165" fontId="92" fillId="0" borderId="6" xfId="1" applyNumberFormat="1" applyFont="1" applyBorder="1" applyAlignment="1">
      <alignment horizontal="center" vertical="center" wrapText="1"/>
    </xf>
    <xf numFmtId="0" fontId="96" fillId="0" borderId="0" xfId="2" applyFont="1" applyAlignment="1">
      <alignment horizontal="center" vertical="center" wrapText="1"/>
    </xf>
    <xf numFmtId="165" fontId="96" fillId="0" borderId="0" xfId="1" applyNumberFormat="1" applyFont="1" applyBorder="1" applyAlignment="1">
      <alignment horizontal="center" vertical="center" wrapText="1"/>
    </xf>
    <xf numFmtId="0" fontId="7" fillId="0" borderId="0" xfId="2" applyFont="1" applyAlignment="1">
      <alignment vertical="center" wrapText="1"/>
    </xf>
    <xf numFmtId="0" fontId="22" fillId="0" borderId="2" xfId="2" applyFont="1" applyBorder="1" applyAlignment="1">
      <alignment horizontal="left" vertical="center" wrapText="1"/>
    </xf>
    <xf numFmtId="3" fontId="22" fillId="0" borderId="1" xfId="2" applyNumberFormat="1" applyFont="1" applyBorder="1" applyAlignment="1">
      <alignment horizontal="center" vertical="center" wrapText="1"/>
    </xf>
    <xf numFmtId="4" fontId="94" fillId="0" borderId="8" xfId="2" applyNumberFormat="1" applyFont="1" applyBorder="1" applyAlignment="1">
      <alignment horizontal="center" vertical="center" wrapText="1"/>
    </xf>
    <xf numFmtId="165" fontId="94" fillId="0" borderId="8" xfId="1" applyNumberFormat="1" applyFont="1" applyBorder="1" applyAlignment="1">
      <alignment horizontal="center" vertical="center" wrapText="1"/>
    </xf>
    <xf numFmtId="0" fontId="20" fillId="0" borderId="0" xfId="2" applyFont="1" applyAlignment="1">
      <alignment vertical="center" wrapText="1"/>
    </xf>
    <xf numFmtId="0" fontId="109" fillId="0" borderId="0" xfId="2" applyFont="1" applyAlignment="1">
      <alignment vertical="center" wrapText="1"/>
    </xf>
    <xf numFmtId="2" fontId="39" fillId="0" borderId="0" xfId="2" applyNumberFormat="1" applyFont="1" applyAlignment="1">
      <alignment vertical="center" wrapText="1"/>
    </xf>
    <xf numFmtId="0" fontId="36" fillId="0" borderId="0" xfId="2" applyFont="1" applyAlignment="1">
      <alignment vertical="center" wrapText="1"/>
    </xf>
    <xf numFmtId="2" fontId="38" fillId="0" borderId="0" xfId="2" applyNumberFormat="1" applyFont="1" applyAlignment="1">
      <alignment vertical="center" wrapText="1"/>
    </xf>
    <xf numFmtId="0" fontId="6" fillId="0" borderId="0" xfId="2" applyFont="1" applyAlignment="1">
      <alignment vertical="center" wrapText="1"/>
    </xf>
    <xf numFmtId="0" fontId="37" fillId="0" borderId="0" xfId="2" applyFont="1" applyAlignment="1">
      <alignment vertical="center" wrapText="1"/>
    </xf>
    <xf numFmtId="10" fontId="6" fillId="0" borderId="0" xfId="2" applyNumberFormat="1" applyFont="1" applyAlignment="1">
      <alignment vertical="center" wrapText="1"/>
    </xf>
    <xf numFmtId="0" fontId="103" fillId="0" borderId="0" xfId="2"/>
    <xf numFmtId="0" fontId="34" fillId="0" borderId="0" xfId="2" applyFont="1"/>
    <xf numFmtId="0" fontId="72" fillId="0" borderId="0" xfId="2" applyFont="1" applyAlignment="1">
      <alignment vertical="center" wrapText="1"/>
    </xf>
    <xf numFmtId="0" fontId="15" fillId="3" borderId="0" xfId="2" applyFont="1" applyFill="1" applyAlignment="1">
      <alignment horizontal="left" vertical="center"/>
    </xf>
    <xf numFmtId="0" fontId="69" fillId="3" borderId="0" xfId="2" applyFont="1" applyFill="1" applyAlignment="1">
      <alignment vertical="center" wrapText="1"/>
    </xf>
    <xf numFmtId="0" fontId="70" fillId="3" borderId="0" xfId="2" applyFont="1" applyFill="1" applyAlignment="1">
      <alignment vertical="center" wrapText="1"/>
    </xf>
    <xf numFmtId="0" fontId="49" fillId="0" borderId="0" xfId="2" applyFont="1" applyAlignment="1">
      <alignment vertical="center" wrapText="1"/>
    </xf>
    <xf numFmtId="0" fontId="41" fillId="0" borderId="6" xfId="2" applyFont="1" applyBorder="1" applyAlignment="1">
      <alignment horizontal="center" vertical="center" wrapText="1"/>
    </xf>
    <xf numFmtId="0" fontId="71" fillId="3" borderId="0" xfId="2" applyFont="1" applyFill="1" applyAlignment="1">
      <alignment vertical="center" wrapText="1"/>
    </xf>
    <xf numFmtId="0" fontId="90" fillId="0" borderId="0" xfId="2" applyFont="1" applyAlignment="1">
      <alignment horizontal="left" vertical="center" wrapText="1"/>
    </xf>
    <xf numFmtId="2" fontId="91" fillId="3" borderId="0" xfId="2" applyNumberFormat="1" applyFont="1" applyFill="1" applyAlignment="1">
      <alignment vertical="center" wrapText="1"/>
    </xf>
    <xf numFmtId="0" fontId="27" fillId="0" borderId="0" xfId="2" applyFont="1" applyAlignment="1">
      <alignment vertical="center" wrapText="1"/>
    </xf>
    <xf numFmtId="3" fontId="73" fillId="0" borderId="0" xfId="2" applyNumberFormat="1" applyFont="1" applyAlignment="1">
      <alignment vertical="center" wrapText="1"/>
    </xf>
    <xf numFmtId="3" fontId="27" fillId="0" borderId="11" xfId="2" applyNumberFormat="1" applyFont="1" applyBorder="1" applyAlignment="1">
      <alignment horizontal="center" vertical="center" wrapText="1"/>
    </xf>
    <xf numFmtId="0" fontId="114" fillId="0" borderId="0" xfId="2" applyFont="1" applyAlignment="1">
      <alignment vertical="center" wrapText="1"/>
    </xf>
    <xf numFmtId="0" fontId="114" fillId="0" borderId="0" xfId="2" applyFont="1" applyAlignment="1">
      <alignment horizontal="left" vertical="center" wrapText="1"/>
    </xf>
    <xf numFmtId="4" fontId="114" fillId="0" borderId="0" xfId="2" applyNumberFormat="1" applyFont="1" applyAlignment="1">
      <alignment horizontal="center" vertical="center"/>
    </xf>
    <xf numFmtId="0" fontId="74" fillId="0" borderId="0" xfId="2" applyFont="1" applyAlignment="1">
      <alignment vertical="center" wrapText="1"/>
    </xf>
    <xf numFmtId="3" fontId="27" fillId="0" borderId="15" xfId="2" applyNumberFormat="1" applyFont="1" applyBorder="1" applyAlignment="1">
      <alignment horizontal="center" vertical="center" wrapText="1"/>
    </xf>
    <xf numFmtId="4" fontId="114" fillId="0" borderId="0" xfId="2" applyNumberFormat="1" applyFont="1" applyAlignment="1">
      <alignment horizontal="center" vertical="center" wrapText="1"/>
    </xf>
    <xf numFmtId="0" fontId="76" fillId="0" borderId="0" xfId="2" applyFont="1" applyAlignment="1">
      <alignment vertical="center" wrapText="1"/>
    </xf>
    <xf numFmtId="0" fontId="64" fillId="0" borderId="4" xfId="2" applyFont="1" applyBorder="1" applyAlignment="1">
      <alignment horizontal="left" vertical="center" wrapText="1"/>
    </xf>
    <xf numFmtId="3" fontId="5" fillId="0" borderId="15" xfId="2" applyNumberFormat="1" applyFont="1" applyBorder="1" applyAlignment="1" applyProtection="1">
      <alignment horizontal="center" vertical="center"/>
      <protection locked="0"/>
    </xf>
    <xf numFmtId="4" fontId="97" fillId="0" borderId="14" xfId="2" applyNumberFormat="1" applyFont="1" applyBorder="1" applyAlignment="1">
      <alignment horizontal="center" vertical="center"/>
    </xf>
    <xf numFmtId="3" fontId="5" fillId="0" borderId="15" xfId="2" applyNumberFormat="1" applyFont="1" applyBorder="1" applyAlignment="1">
      <alignment horizontal="center" vertical="center" wrapText="1"/>
    </xf>
    <xf numFmtId="0" fontId="42" fillId="0" borderId="0" xfId="2" applyFont="1" applyAlignment="1">
      <alignment vertical="center" wrapText="1"/>
    </xf>
    <xf numFmtId="0" fontId="26" fillId="0" borderId="3" xfId="2" applyFont="1" applyBorder="1" applyAlignment="1">
      <alignment vertical="center" wrapText="1"/>
    </xf>
    <xf numFmtId="0" fontId="62" fillId="0" borderId="7" xfId="2" applyFont="1" applyBorder="1" applyAlignment="1">
      <alignment vertical="center" wrapText="1"/>
    </xf>
    <xf numFmtId="0" fontId="98" fillId="0" borderId="6" xfId="2" applyFont="1" applyBorder="1" applyAlignment="1">
      <alignment vertical="center" wrapText="1"/>
    </xf>
    <xf numFmtId="2" fontId="39" fillId="0" borderId="0" xfId="2" applyNumberFormat="1" applyFont="1" applyAlignment="1">
      <alignment horizontal="left" vertical="center" wrapText="1"/>
    </xf>
    <xf numFmtId="2" fontId="99" fillId="0" borderId="0" xfId="2" applyNumberFormat="1" applyFont="1" applyAlignment="1">
      <alignment horizontal="left" vertical="center" wrapText="1"/>
    </xf>
    <xf numFmtId="0" fontId="100" fillId="0" borderId="0" xfId="2" applyFont="1" applyAlignment="1">
      <alignment vertical="center" wrapText="1"/>
    </xf>
    <xf numFmtId="0" fontId="108" fillId="3" borderId="0" xfId="2" applyFont="1" applyFill="1" applyAlignment="1">
      <alignment vertical="center" wrapText="1"/>
    </xf>
    <xf numFmtId="0" fontId="108" fillId="0" borderId="0" xfId="2" applyFont="1" applyAlignment="1">
      <alignment vertical="center" wrapText="1"/>
    </xf>
    <xf numFmtId="0" fontId="52" fillId="0" borderId="2" xfId="2" applyFont="1" applyBorder="1" applyAlignment="1">
      <alignment horizontal="left" vertical="center" wrapText="1"/>
    </xf>
    <xf numFmtId="0" fontId="63" fillId="0" borderId="0" xfId="2" applyFont="1" applyAlignment="1">
      <alignment vertical="center" wrapText="1"/>
    </xf>
    <xf numFmtId="0" fontId="52" fillId="0" borderId="0" xfId="2" applyFont="1" applyAlignment="1">
      <alignment horizontal="left" vertical="center" wrapText="1"/>
    </xf>
    <xf numFmtId="3" fontId="22" fillId="0" borderId="0" xfId="2" applyNumberFormat="1" applyFont="1" applyAlignment="1">
      <alignment horizontal="center" vertical="center" wrapText="1"/>
    </xf>
    <xf numFmtId="4" fontId="22" fillId="0" borderId="0" xfId="2" applyNumberFormat="1" applyFont="1" applyAlignment="1">
      <alignment horizontal="center" vertical="center" wrapText="1"/>
    </xf>
    <xf numFmtId="0" fontId="15" fillId="0" borderId="0" xfId="2" applyFont="1" applyAlignment="1">
      <alignment vertical="center" wrapText="1"/>
    </xf>
    <xf numFmtId="1" fontId="5" fillId="0" borderId="0" xfId="1" applyNumberFormat="1" applyFont="1" applyBorder="1" applyAlignment="1">
      <alignment horizontal="center" vertical="center"/>
    </xf>
    <xf numFmtId="0" fontId="88" fillId="0" borderId="0" xfId="2" applyFont="1"/>
    <xf numFmtId="0" fontId="88" fillId="0" borderId="0" xfId="2" applyFont="1" applyAlignment="1">
      <alignment horizontal="left" vertical="center" wrapText="1"/>
    </xf>
    <xf numFmtId="165" fontId="88" fillId="0" borderId="0" xfId="1" applyNumberFormat="1" applyFont="1" applyBorder="1" applyAlignment="1">
      <alignment horizontal="center" vertical="center"/>
    </xf>
    <xf numFmtId="165" fontId="88" fillId="0" borderId="0" xfId="1" applyNumberFormat="1" applyFont="1" applyBorder="1" applyAlignment="1">
      <alignment horizontal="center" vertical="center" wrapText="1"/>
    </xf>
    <xf numFmtId="0" fontId="88" fillId="0" borderId="0" xfId="2" applyFont="1" applyAlignment="1">
      <alignment vertical="center" wrapText="1"/>
    </xf>
    <xf numFmtId="0" fontId="115" fillId="0" borderId="0" xfId="2" applyFont="1" applyAlignment="1">
      <alignment vertical="center" wrapText="1"/>
    </xf>
    <xf numFmtId="0" fontId="116" fillId="0" borderId="0" xfId="2" applyFont="1" applyAlignment="1">
      <alignment vertical="center" wrapText="1"/>
    </xf>
    <xf numFmtId="0" fontId="117" fillId="0" borderId="0" xfId="2" applyFont="1" applyAlignment="1">
      <alignment horizontal="center" vertical="center" wrapText="1"/>
    </xf>
    <xf numFmtId="0" fontId="118" fillId="0" borderId="0" xfId="2" applyFont="1" applyAlignment="1">
      <alignment vertical="center" wrapText="1"/>
    </xf>
    <xf numFmtId="0" fontId="119" fillId="0" borderId="0" xfId="2" applyFont="1" applyAlignment="1">
      <alignment vertical="center"/>
    </xf>
    <xf numFmtId="0" fontId="9" fillId="0" borderId="0" xfId="2" applyFont="1" applyAlignment="1">
      <alignment horizontal="left" vertical="center"/>
    </xf>
    <xf numFmtId="0" fontId="120" fillId="2" borderId="0" xfId="5" applyFont="1" applyFill="1" applyAlignment="1">
      <alignment vertical="center"/>
    </xf>
    <xf numFmtId="0" fontId="32" fillId="0" borderId="0" xfId="2" applyFont="1" applyAlignment="1">
      <alignment horizontal="center" vertical="center" wrapText="1"/>
    </xf>
    <xf numFmtId="0" fontId="27" fillId="0" borderId="0" xfId="2" applyFont="1" applyAlignment="1">
      <alignment horizontal="center" vertical="center" wrapText="1"/>
    </xf>
    <xf numFmtId="3" fontId="103" fillId="0" borderId="0" xfId="2" applyNumberFormat="1"/>
    <xf numFmtId="3" fontId="104" fillId="4" borderId="0" xfId="3" applyNumberFormat="1" applyFont="1" applyFill="1" applyAlignment="1">
      <alignment horizontal="center" vertical="center" wrapText="1"/>
    </xf>
    <xf numFmtId="3" fontId="124" fillId="4" borderId="0" xfId="3" applyNumberFormat="1" applyFont="1" applyFill="1" applyAlignment="1">
      <alignment horizontal="center" vertical="center" wrapText="1"/>
    </xf>
    <xf numFmtId="3" fontId="124" fillId="4" borderId="27" xfId="3" applyNumberFormat="1" applyFont="1" applyFill="1" applyBorder="1" applyAlignment="1">
      <alignment horizontal="center" vertical="center" wrapText="1"/>
    </xf>
    <xf numFmtId="3" fontId="124" fillId="4" borderId="28" xfId="3" applyNumberFormat="1" applyFont="1" applyFill="1" applyBorder="1" applyAlignment="1">
      <alignment horizontal="center" vertical="center" wrapText="1"/>
    </xf>
    <xf numFmtId="3" fontId="124" fillId="4" borderId="29" xfId="3" applyNumberFormat="1" applyFont="1" applyFill="1" applyBorder="1" applyAlignment="1">
      <alignment horizontal="center" vertical="center" wrapText="1"/>
    </xf>
    <xf numFmtId="3" fontId="125" fillId="4" borderId="30" xfId="3" applyNumberFormat="1" applyFont="1" applyFill="1" applyBorder="1" applyAlignment="1">
      <alignment horizontal="center" vertical="center" wrapText="1"/>
    </xf>
    <xf numFmtId="3" fontId="124" fillId="4" borderId="21" xfId="3" applyNumberFormat="1" applyFont="1" applyFill="1" applyBorder="1" applyAlignment="1">
      <alignment horizontal="center" vertical="center" wrapText="1"/>
    </xf>
    <xf numFmtId="0" fontId="104" fillId="4" borderId="25" xfId="2" applyFont="1" applyFill="1" applyBorder="1" applyAlignment="1">
      <alignment vertical="center" wrapText="1"/>
    </xf>
    <xf numFmtId="0" fontId="104" fillId="4" borderId="19" xfId="2" applyFont="1" applyFill="1" applyBorder="1" applyAlignment="1">
      <alignment vertical="center" wrapText="1"/>
    </xf>
    <xf numFmtId="0" fontId="104" fillId="4" borderId="0" xfId="2" applyFont="1" applyFill="1" applyAlignment="1">
      <alignment horizontal="center" vertical="center" wrapText="1"/>
    </xf>
    <xf numFmtId="0" fontId="64" fillId="4" borderId="32" xfId="3" applyFont="1" applyFill="1" applyBorder="1" applyAlignment="1">
      <alignment horizontal="left" vertical="center" indent="1"/>
    </xf>
    <xf numFmtId="0" fontId="64" fillId="4" borderId="30" xfId="3" applyFont="1" applyFill="1" applyBorder="1" applyAlignment="1">
      <alignment horizontal="left" vertical="center" indent="1"/>
    </xf>
    <xf numFmtId="3" fontId="125" fillId="4" borderId="33" xfId="3" applyNumberFormat="1" applyFont="1" applyFill="1" applyBorder="1" applyAlignment="1">
      <alignment horizontal="left" vertical="center" wrapText="1" indent="1"/>
    </xf>
    <xf numFmtId="3" fontId="126" fillId="4" borderId="34" xfId="2" applyNumberFormat="1" applyFont="1" applyFill="1" applyBorder="1" applyAlignment="1" applyProtection="1">
      <alignment horizontal="center" vertical="center"/>
      <protection locked="0"/>
    </xf>
    <xf numFmtId="4" fontId="127" fillId="4" borderId="35" xfId="2" applyNumberFormat="1" applyFont="1" applyFill="1" applyBorder="1" applyAlignment="1">
      <alignment horizontal="center" vertical="center"/>
    </xf>
    <xf numFmtId="3" fontId="5" fillId="4" borderId="18" xfId="2" applyNumberFormat="1" applyFont="1" applyFill="1" applyBorder="1" applyAlignment="1" applyProtection="1">
      <alignment horizontal="center" vertical="center"/>
      <protection locked="0"/>
    </xf>
    <xf numFmtId="0" fontId="64" fillId="4" borderId="33" xfId="3" applyFont="1" applyFill="1" applyBorder="1" applyAlignment="1">
      <alignment horizontal="left" vertical="center" indent="1"/>
    </xf>
    <xf numFmtId="3" fontId="5" fillId="4" borderId="32" xfId="2" applyNumberFormat="1" applyFont="1" applyFill="1" applyBorder="1" applyAlignment="1" applyProtection="1">
      <alignment horizontal="center" vertical="center"/>
      <protection locked="0"/>
    </xf>
    <xf numFmtId="3" fontId="5" fillId="4" borderId="30" xfId="2" applyNumberFormat="1" applyFont="1" applyFill="1" applyBorder="1" applyAlignment="1" applyProtection="1">
      <alignment horizontal="center" vertical="center"/>
      <protection locked="0"/>
    </xf>
    <xf numFmtId="3" fontId="126" fillId="4" borderId="36" xfId="2" applyNumberFormat="1" applyFont="1" applyFill="1" applyBorder="1" applyAlignment="1" applyProtection="1">
      <alignment horizontal="center" vertical="center"/>
      <protection locked="0"/>
    </xf>
    <xf numFmtId="4" fontId="97" fillId="4" borderId="19" xfId="2" applyNumberFormat="1" applyFont="1" applyFill="1" applyBorder="1" applyAlignment="1">
      <alignment horizontal="center" vertical="center"/>
    </xf>
    <xf numFmtId="3" fontId="5" fillId="4" borderId="26" xfId="2" applyNumberFormat="1" applyFont="1" applyFill="1" applyBorder="1" applyAlignment="1" applyProtection="1">
      <alignment horizontal="center" vertical="center"/>
      <protection locked="0"/>
    </xf>
    <xf numFmtId="4" fontId="97" fillId="4" borderId="31" xfId="2" applyNumberFormat="1" applyFont="1" applyFill="1" applyBorder="1" applyAlignment="1">
      <alignment horizontal="center" vertical="center"/>
    </xf>
    <xf numFmtId="3" fontId="5" fillId="4" borderId="20" xfId="2" applyNumberFormat="1" applyFont="1" applyFill="1" applyBorder="1" applyAlignment="1" applyProtection="1">
      <alignment horizontal="center" vertical="center"/>
      <protection locked="0"/>
    </xf>
    <xf numFmtId="4" fontId="97" fillId="4" borderId="21" xfId="2" applyNumberFormat="1" applyFont="1" applyFill="1" applyBorder="1" applyAlignment="1">
      <alignment horizontal="center" vertical="center"/>
    </xf>
    <xf numFmtId="3" fontId="124" fillId="4" borderId="20" xfId="3" applyNumberFormat="1" applyFont="1" applyFill="1" applyBorder="1" applyAlignment="1">
      <alignment horizontal="center" vertical="center" wrapText="1"/>
    </xf>
    <xf numFmtId="3" fontId="124" fillId="4" borderId="37" xfId="3" applyNumberFormat="1" applyFont="1" applyFill="1" applyBorder="1" applyAlignment="1">
      <alignment horizontal="center" vertical="center" wrapText="1"/>
    </xf>
    <xf numFmtId="3" fontId="104" fillId="4" borderId="30" xfId="3" applyNumberFormat="1" applyFont="1" applyFill="1" applyBorder="1" applyAlignment="1">
      <alignment horizontal="center" vertical="center" wrapText="1"/>
    </xf>
    <xf numFmtId="3" fontId="124" fillId="4" borderId="30" xfId="3" applyNumberFormat="1" applyFont="1" applyFill="1" applyBorder="1" applyAlignment="1">
      <alignment horizontal="center" vertical="center" wrapText="1"/>
    </xf>
    <xf numFmtId="3" fontId="126" fillId="4" borderId="30" xfId="2" applyNumberFormat="1" applyFont="1" applyFill="1" applyBorder="1" applyAlignment="1" applyProtection="1">
      <alignment horizontal="center" vertical="center"/>
      <protection locked="0"/>
    </xf>
    <xf numFmtId="0" fontId="104" fillId="4" borderId="18" xfId="2" applyFont="1" applyFill="1" applyBorder="1" applyAlignment="1">
      <alignment vertical="center" wrapText="1"/>
    </xf>
    <xf numFmtId="0" fontId="104" fillId="4" borderId="0" xfId="2" applyFont="1" applyFill="1" applyAlignment="1">
      <alignment vertical="center" wrapText="1"/>
    </xf>
    <xf numFmtId="3" fontId="126" fillId="4" borderId="26" xfId="2" applyNumberFormat="1" applyFont="1" applyFill="1" applyBorder="1" applyAlignment="1" applyProtection="1">
      <alignment horizontal="center" vertical="center"/>
      <protection locked="0"/>
    </xf>
    <xf numFmtId="4" fontId="127" fillId="4" borderId="38" xfId="2" applyNumberFormat="1" applyFont="1" applyFill="1" applyBorder="1" applyAlignment="1">
      <alignment horizontal="center" vertical="center"/>
    </xf>
    <xf numFmtId="0" fontId="112" fillId="4" borderId="0" xfId="0" applyFont="1" applyFill="1"/>
    <xf numFmtId="0" fontId="122" fillId="4" borderId="0" xfId="0" applyFont="1" applyFill="1" applyBorder="1"/>
    <xf numFmtId="0" fontId="0" fillId="4" borderId="0" xfId="0" applyFill="1" applyBorder="1"/>
    <xf numFmtId="0" fontId="126" fillId="6" borderId="34" xfId="0" applyFont="1" applyFill="1" applyBorder="1" applyAlignment="1">
      <alignment horizontal="center" vertical="center"/>
    </xf>
    <xf numFmtId="0" fontId="126" fillId="6" borderId="35" xfId="0" applyFont="1" applyFill="1" applyBorder="1" applyAlignment="1">
      <alignment horizontal="center" vertical="center" wrapText="1"/>
    </xf>
    <xf numFmtId="0" fontId="126" fillId="6" borderId="38" xfId="0" applyFont="1" applyFill="1" applyBorder="1" applyAlignment="1">
      <alignment horizontal="center" vertical="center"/>
    </xf>
    <xf numFmtId="0" fontId="126" fillId="4" borderId="34" xfId="0" applyFont="1" applyFill="1" applyBorder="1"/>
    <xf numFmtId="0" fontId="112" fillId="0" borderId="0" xfId="0" applyFont="1"/>
    <xf numFmtId="0" fontId="119" fillId="0" borderId="0" xfId="0" applyFont="1" applyAlignment="1">
      <alignment vertical="center"/>
    </xf>
    <xf numFmtId="0" fontId="120" fillId="0" borderId="0" xfId="0" applyFont="1" applyAlignment="1" applyProtection="1">
      <alignment vertical="center" wrapText="1"/>
      <protection locked="0"/>
    </xf>
    <xf numFmtId="0" fontId="123" fillId="0" borderId="0" xfId="0" applyFont="1" applyAlignment="1">
      <alignment horizontal="left" vertical="center"/>
    </xf>
    <xf numFmtId="0" fontId="122" fillId="0" borderId="0" xfId="0" applyFont="1"/>
    <xf numFmtId="0" fontId="122" fillId="0" borderId="0" xfId="0" applyFont="1" applyBorder="1"/>
    <xf numFmtId="0" fontId="128" fillId="0" borderId="32" xfId="0" applyFont="1" applyBorder="1"/>
    <xf numFmtId="0" fontId="128" fillId="0" borderId="30" xfId="0" applyFont="1" applyBorder="1"/>
    <xf numFmtId="0" fontId="126" fillId="0" borderId="36" xfId="0" applyFont="1" applyBorder="1" applyAlignment="1">
      <alignment wrapText="1"/>
    </xf>
    <xf numFmtId="2" fontId="129" fillId="0" borderId="0" xfId="0" applyNumberFormat="1" applyFont="1" applyBorder="1" applyAlignment="1">
      <alignment horizontal="center"/>
    </xf>
    <xf numFmtId="2" fontId="127" fillId="0" borderId="35" xfId="0" applyNumberFormat="1" applyFont="1" applyBorder="1" applyAlignment="1">
      <alignment horizontal="center" wrapText="1"/>
    </xf>
    <xf numFmtId="2" fontId="129" fillId="0" borderId="19" xfId="0" applyNumberFormat="1" applyFont="1" applyBorder="1" applyAlignment="1">
      <alignment horizontal="center"/>
    </xf>
    <xf numFmtId="2" fontId="129" fillId="0" borderId="31" xfId="0" applyNumberFormat="1" applyFont="1" applyBorder="1" applyAlignment="1">
      <alignment horizontal="center"/>
    </xf>
    <xf numFmtId="2" fontId="127" fillId="0" borderId="38" xfId="0" applyNumberFormat="1" applyFont="1" applyBorder="1" applyAlignment="1">
      <alignment horizontal="center" wrapText="1"/>
    </xf>
    <xf numFmtId="168" fontId="115" fillId="0" borderId="0" xfId="0" applyNumberFormat="1" applyFont="1" applyBorder="1" applyAlignment="1">
      <alignment horizontal="center"/>
    </xf>
    <xf numFmtId="168" fontId="115" fillId="0" borderId="18" xfId="0" applyNumberFormat="1" applyFont="1" applyBorder="1" applyAlignment="1">
      <alignment horizontal="center"/>
    </xf>
    <xf numFmtId="168" fontId="115" fillId="0" borderId="26" xfId="0" applyNumberFormat="1" applyFont="1" applyBorder="1" applyAlignment="1">
      <alignment horizontal="center"/>
    </xf>
    <xf numFmtId="168" fontId="126" fillId="0" borderId="34" xfId="0" applyNumberFormat="1" applyFont="1" applyBorder="1" applyAlignment="1">
      <alignment horizontal="center" wrapText="1"/>
    </xf>
    <xf numFmtId="167" fontId="0" fillId="5" borderId="25" xfId="0" applyNumberFormat="1" applyFill="1" applyBorder="1" applyAlignment="1">
      <alignment horizontal="center"/>
    </xf>
    <xf numFmtId="167" fontId="0" fillId="5" borderId="19" xfId="0" applyNumberFormat="1" applyFill="1" applyBorder="1" applyAlignment="1">
      <alignment horizontal="center"/>
    </xf>
    <xf numFmtId="167" fontId="0" fillId="4" borderId="0" xfId="0" applyNumberFormat="1" applyFill="1" applyBorder="1" applyAlignment="1">
      <alignment horizontal="center"/>
    </xf>
    <xf numFmtId="167" fontId="0" fillId="4" borderId="31" xfId="0" applyNumberFormat="1" applyFill="1" applyBorder="1" applyAlignment="1">
      <alignment horizontal="center"/>
    </xf>
    <xf numFmtId="167" fontId="0" fillId="5" borderId="0" xfId="0" applyNumberFormat="1" applyFill="1" applyBorder="1" applyAlignment="1">
      <alignment horizontal="center"/>
    </xf>
    <xf numFmtId="167" fontId="0" fillId="5" borderId="31" xfId="0" applyNumberFormat="1" applyFill="1" applyBorder="1" applyAlignment="1">
      <alignment horizontal="center"/>
    </xf>
    <xf numFmtId="167" fontId="0" fillId="4" borderId="39" xfId="0" applyNumberFormat="1" applyFill="1" applyBorder="1" applyAlignment="1">
      <alignment horizontal="center"/>
    </xf>
    <xf numFmtId="167" fontId="0" fillId="4" borderId="21" xfId="0" applyNumberFormat="1" applyFill="1" applyBorder="1" applyAlignment="1">
      <alignment horizontal="center"/>
    </xf>
    <xf numFmtId="9" fontId="126" fillId="4" borderId="35" xfId="0" applyNumberFormat="1" applyFont="1" applyFill="1" applyBorder="1" applyAlignment="1">
      <alignment horizontal="center"/>
    </xf>
    <xf numFmtId="167" fontId="126" fillId="4" borderId="38" xfId="0" applyNumberFormat="1" applyFont="1" applyFill="1" applyBorder="1" applyAlignment="1">
      <alignment horizontal="center"/>
    </xf>
    <xf numFmtId="0" fontId="121" fillId="0" borderId="0" xfId="0" applyFont="1" applyAlignment="1">
      <alignment vertical="center"/>
    </xf>
    <xf numFmtId="0" fontId="112" fillId="4" borderId="0" xfId="0" applyFont="1" applyFill="1" applyBorder="1"/>
    <xf numFmtId="0" fontId="101" fillId="4" borderId="0" xfId="0" applyFont="1" applyFill="1" applyBorder="1"/>
    <xf numFmtId="3" fontId="112" fillId="4" borderId="0" xfId="0" applyNumberFormat="1" applyFont="1" applyFill="1" applyBorder="1"/>
    <xf numFmtId="10" fontId="112" fillId="4" borderId="0" xfId="0" applyNumberFormat="1" applyFont="1" applyFill="1" applyBorder="1"/>
    <xf numFmtId="0" fontId="102" fillId="4" borderId="0" xfId="0" applyFont="1" applyFill="1" applyBorder="1"/>
    <xf numFmtId="3" fontId="102" fillId="4" borderId="0" xfId="0" applyNumberFormat="1" applyFont="1" applyFill="1" applyBorder="1"/>
    <xf numFmtId="10" fontId="102" fillId="4" borderId="0" xfId="0" applyNumberFormat="1" applyFont="1" applyFill="1" applyBorder="1"/>
    <xf numFmtId="0" fontId="64" fillId="5" borderId="18" xfId="0" applyFont="1" applyFill="1" applyBorder="1"/>
    <xf numFmtId="0" fontId="64" fillId="4" borderId="26" xfId="0" applyFont="1" applyFill="1" applyBorder="1"/>
    <xf numFmtId="0" fontId="64" fillId="5" borderId="26" xfId="0" applyFont="1" applyFill="1" applyBorder="1"/>
    <xf numFmtId="0" fontId="64" fillId="4" borderId="20" xfId="0" applyFont="1" applyFill="1" applyBorder="1"/>
    <xf numFmtId="0" fontId="123" fillId="0" borderId="0" xfId="0" applyFont="1" applyAlignment="1" applyProtection="1">
      <alignment vertical="center" wrapText="1"/>
      <protection locked="0"/>
    </xf>
    <xf numFmtId="0" fontId="7" fillId="2" borderId="0" xfId="5" applyFont="1" applyFill="1" applyAlignment="1">
      <alignment horizontal="center" vertical="center"/>
    </xf>
    <xf numFmtId="0" fontId="21" fillId="0" borderId="0" xfId="0" applyFont="1" applyBorder="1" applyAlignment="1">
      <alignment horizontal="left" vertical="center" wrapText="1"/>
    </xf>
    <xf numFmtId="3" fontId="27" fillId="0" borderId="11" xfId="0" applyNumberFormat="1" applyFont="1" applyBorder="1" applyAlignment="1" applyProtection="1">
      <alignment horizontal="center" vertical="center"/>
      <protection locked="0"/>
    </xf>
    <xf numFmtId="3" fontId="27" fillId="0" borderId="15" xfId="0" applyNumberFormat="1" applyFont="1" applyBorder="1" applyAlignment="1" applyProtection="1">
      <alignment horizontal="center" vertical="center"/>
      <protection locked="0"/>
    </xf>
    <xf numFmtId="3" fontId="27" fillId="0" borderId="15" xfId="0" applyNumberFormat="1" applyFont="1" applyBorder="1" applyAlignment="1" applyProtection="1">
      <alignment horizontal="center" vertical="center" wrapText="1"/>
      <protection locked="0"/>
    </xf>
    <xf numFmtId="3" fontId="27" fillId="0" borderId="7" xfId="0" applyNumberFormat="1" applyFont="1" applyBorder="1" applyAlignment="1" applyProtection="1">
      <alignment horizontal="center" vertical="center" wrapText="1"/>
      <protection locked="0"/>
    </xf>
    <xf numFmtId="0" fontId="32" fillId="0" borderId="17" xfId="2" applyFont="1" applyBorder="1" applyAlignment="1">
      <alignment horizontal="center" vertical="center" wrapText="1"/>
    </xf>
    <xf numFmtId="4" fontId="94" fillId="0" borderId="9" xfId="2" applyNumberFormat="1" applyFont="1" applyBorder="1" applyAlignment="1">
      <alignment horizontal="center" vertical="center" wrapText="1"/>
    </xf>
    <xf numFmtId="49" fontId="21" fillId="0" borderId="0" xfId="2" applyNumberFormat="1" applyFont="1" applyAlignment="1">
      <alignment vertical="center" wrapText="1"/>
    </xf>
    <xf numFmtId="0" fontId="62" fillId="0" borderId="17" xfId="2" applyFont="1" applyBorder="1" applyAlignment="1">
      <alignment vertical="center" wrapText="1"/>
    </xf>
    <xf numFmtId="4" fontId="92" fillId="0" borderId="16" xfId="2" applyNumberFormat="1" applyFont="1" applyBorder="1" applyAlignment="1">
      <alignment horizontal="center" vertical="center" wrapText="1"/>
    </xf>
    <xf numFmtId="4" fontId="92" fillId="0" borderId="0" xfId="2" applyNumberFormat="1" applyFont="1" applyAlignment="1">
      <alignment horizontal="center" vertical="center" wrapText="1"/>
    </xf>
    <xf numFmtId="4" fontId="97" fillId="0" borderId="0" xfId="2" applyNumberFormat="1" applyFont="1" applyAlignment="1">
      <alignment horizontal="center" vertical="center" wrapText="1"/>
    </xf>
    <xf numFmtId="3" fontId="50" fillId="0" borderId="15" xfId="7" applyNumberFormat="1" applyFont="1" applyBorder="1" applyAlignment="1" applyProtection="1">
      <alignment horizontal="center" vertical="center"/>
      <protection locked="0"/>
    </xf>
    <xf numFmtId="4" fontId="54" fillId="0" borderId="14" xfId="7" applyNumberFormat="1" applyFont="1" applyBorder="1" applyAlignment="1">
      <alignment horizontal="center" vertical="center"/>
    </xf>
    <xf numFmtId="10" fontId="50" fillId="0" borderId="5" xfId="7" applyNumberFormat="1" applyFont="1" applyBorder="1" applyAlignment="1">
      <alignment vertical="center" wrapText="1"/>
    </xf>
    <xf numFmtId="10" fontId="50" fillId="0" borderId="4" xfId="7" applyNumberFormat="1" applyFont="1" applyBorder="1" applyAlignment="1">
      <alignment vertical="center" wrapText="1"/>
    </xf>
    <xf numFmtId="3" fontId="50" fillId="0" borderId="1" xfId="7" applyNumberFormat="1" applyFont="1" applyBorder="1" applyAlignment="1" applyProtection="1">
      <alignment horizontal="center" vertical="center"/>
      <protection locked="0"/>
    </xf>
    <xf numFmtId="4" fontId="54" fillId="0" borderId="8" xfId="7" applyNumberFormat="1" applyFont="1" applyBorder="1" applyAlignment="1">
      <alignment horizontal="center" vertical="center"/>
    </xf>
    <xf numFmtId="10" fontId="55" fillId="0" borderId="2" xfId="7" applyNumberFormat="1" applyFont="1" applyBorder="1" applyAlignment="1">
      <alignment vertical="center" wrapText="1"/>
    </xf>
    <xf numFmtId="3" fontId="55" fillId="0" borderId="1" xfId="7" applyNumberFormat="1" applyFont="1" applyBorder="1" applyAlignment="1" applyProtection="1">
      <alignment horizontal="center" vertical="center"/>
      <protection locked="0"/>
    </xf>
    <xf numFmtId="0" fontId="52" fillId="0" borderId="16" xfId="0" applyFont="1" applyBorder="1" applyAlignment="1">
      <alignment horizontal="left" vertical="center" wrapText="1"/>
    </xf>
    <xf numFmtId="4" fontId="133" fillId="0" borderId="8" xfId="0" applyNumberFormat="1" applyFont="1" applyBorder="1" applyAlignment="1">
      <alignment horizontal="center" vertical="center"/>
    </xf>
    <xf numFmtId="9" fontId="50" fillId="0" borderId="0" xfId="8" applyFont="1" applyAlignment="1">
      <alignment vertical="center" wrapText="1"/>
    </xf>
    <xf numFmtId="0" fontId="79" fillId="0" borderId="0" xfId="0" applyFont="1" applyAlignment="1">
      <alignment horizontal="left" vertical="center"/>
    </xf>
    <xf numFmtId="0" fontId="135" fillId="4" borderId="0" xfId="0" applyFont="1" applyFill="1" applyBorder="1"/>
    <xf numFmtId="3" fontId="0" fillId="4" borderId="0" xfId="0" applyNumberFormat="1" applyFill="1" applyBorder="1"/>
    <xf numFmtId="10" fontId="0" fillId="4" borderId="0" xfId="0" applyNumberFormat="1" applyFill="1" applyBorder="1"/>
    <xf numFmtId="0" fontId="130" fillId="0" borderId="0" xfId="2" applyFont="1" applyAlignment="1">
      <alignment horizontal="center" vertical="center" wrapText="1"/>
    </xf>
    <xf numFmtId="0" fontId="81" fillId="0" borderId="0" xfId="2" applyFont="1" applyAlignment="1">
      <alignment vertical="center" wrapText="1"/>
    </xf>
    <xf numFmtId="3" fontId="81" fillId="0" borderId="0" xfId="2" applyNumberFormat="1" applyFont="1" applyAlignment="1">
      <alignment vertical="center" wrapText="1"/>
    </xf>
    <xf numFmtId="0" fontId="136" fillId="0" borderId="0" xfId="2" applyFont="1" applyAlignment="1">
      <alignment horizontal="center" vertical="center" wrapText="1"/>
    </xf>
    <xf numFmtId="0" fontId="88" fillId="0" borderId="0" xfId="2" applyFont="1" applyAlignment="1">
      <alignment horizontal="center" vertical="center" wrapText="1"/>
    </xf>
    <xf numFmtId="0" fontId="80" fillId="0" borderId="0" xfId="2" applyFont="1" applyAlignment="1">
      <alignment vertical="center" wrapText="1"/>
    </xf>
    <xf numFmtId="2" fontId="88" fillId="0" borderId="0" xfId="1" applyNumberFormat="1" applyFont="1" applyBorder="1" applyAlignment="1">
      <alignment horizontal="center" vertical="center"/>
    </xf>
    <xf numFmtId="2" fontId="88" fillId="0" borderId="0" xfId="1" applyNumberFormat="1" applyFont="1" applyBorder="1" applyAlignment="1">
      <alignment horizontal="center" vertical="center" wrapText="1"/>
    </xf>
    <xf numFmtId="2" fontId="88" fillId="0" borderId="0" xfId="2" applyNumberFormat="1" applyFont="1" applyAlignment="1">
      <alignment vertical="center" wrapText="1"/>
    </xf>
    <xf numFmtId="0" fontId="79" fillId="0" borderId="0" xfId="2" applyFont="1" applyAlignment="1">
      <alignment vertical="center" wrapText="1"/>
    </xf>
    <xf numFmtId="166" fontId="115" fillId="0" borderId="26" xfId="0" applyNumberFormat="1" applyFont="1" applyBorder="1" applyAlignment="1">
      <alignment horizontal="center"/>
    </xf>
    <xf numFmtId="3" fontId="104" fillId="4" borderId="18" xfId="3" applyNumberFormat="1" applyFont="1" applyFill="1" applyBorder="1" applyAlignment="1">
      <alignment horizontal="center" vertical="center" wrapText="1"/>
    </xf>
    <xf numFmtId="0" fontId="126" fillId="0" borderId="20" xfId="0" applyFont="1" applyBorder="1" applyAlignment="1">
      <alignment horizontal="center" vertical="center" wrapText="1"/>
    </xf>
    <xf numFmtId="0" fontId="126" fillId="0" borderId="39" xfId="0" applyFont="1" applyBorder="1" applyAlignment="1">
      <alignment horizontal="center" vertical="center" wrapText="1"/>
    </xf>
    <xf numFmtId="0" fontId="126" fillId="0" borderId="21" xfId="0" applyFont="1" applyBorder="1" applyAlignment="1">
      <alignment horizontal="center" vertical="center" wrapText="1"/>
    </xf>
    <xf numFmtId="0" fontId="112" fillId="0" borderId="0" xfId="3" applyFont="1"/>
    <xf numFmtId="0" fontId="123" fillId="0" borderId="0" xfId="3" applyFont="1" applyAlignment="1">
      <alignment horizontal="left" vertical="center"/>
    </xf>
    <xf numFmtId="0" fontId="121" fillId="0" borderId="0" xfId="3" applyFont="1" applyAlignment="1">
      <alignment vertical="center"/>
    </xf>
    <xf numFmtId="0" fontId="119" fillId="0" borderId="0" xfId="3" applyFont="1" applyAlignment="1">
      <alignment vertical="center"/>
    </xf>
    <xf numFmtId="0" fontId="7" fillId="0" borderId="0" xfId="3" applyFont="1" applyAlignment="1">
      <alignment horizontal="left" vertical="center"/>
    </xf>
    <xf numFmtId="0" fontId="123" fillId="0" borderId="0" xfId="3" applyFont="1" applyAlignment="1" applyProtection="1">
      <alignment vertical="center" wrapText="1"/>
      <protection locked="0"/>
    </xf>
    <xf numFmtId="0" fontId="120" fillId="0" borderId="0" xfId="3" applyFont="1" applyAlignment="1" applyProtection="1">
      <alignment vertical="center" wrapText="1"/>
      <protection locked="0"/>
    </xf>
    <xf numFmtId="0" fontId="5" fillId="0" borderId="0" xfId="3"/>
    <xf numFmtId="0" fontId="126" fillId="0" borderId="0" xfId="3" applyFont="1" applyAlignment="1">
      <alignment vertical="center" wrapText="1"/>
    </xf>
    <xf numFmtId="0" fontId="5" fillId="0" borderId="25" xfId="3" applyBorder="1"/>
    <xf numFmtId="0" fontId="5" fillId="0" borderId="19" xfId="3" applyBorder="1"/>
    <xf numFmtId="0" fontId="126" fillId="0" borderId="36" xfId="3" applyFont="1" applyBorder="1" applyAlignment="1">
      <alignment wrapText="1"/>
    </xf>
    <xf numFmtId="0" fontId="5" fillId="4" borderId="0" xfId="16" applyFill="1" applyAlignment="1">
      <alignment vertical="center"/>
    </xf>
    <xf numFmtId="0" fontId="14" fillId="4" borderId="0" xfId="16" applyFont="1" applyFill="1" applyAlignment="1">
      <alignment vertical="center"/>
    </xf>
    <xf numFmtId="0" fontId="35" fillId="4" borderId="0" xfId="16" applyFont="1" applyFill="1" applyAlignment="1">
      <alignment horizontal="right" vertical="center"/>
    </xf>
    <xf numFmtId="0" fontId="6" fillId="4" borderId="0" xfId="16" applyFont="1" applyFill="1" applyAlignment="1">
      <alignment horizontal="left" vertical="center"/>
    </xf>
    <xf numFmtId="0" fontId="34" fillId="4" borderId="0" xfId="16" applyFont="1" applyFill="1" applyAlignment="1">
      <alignment horizontal="center"/>
    </xf>
    <xf numFmtId="3" fontId="6" fillId="4" borderId="0" xfId="16" applyNumberFormat="1" applyFont="1" applyFill="1" applyAlignment="1">
      <alignment horizontal="left" vertical="center"/>
    </xf>
    <xf numFmtId="0" fontId="118" fillId="4" borderId="0" xfId="16" applyFont="1" applyFill="1" applyAlignment="1">
      <alignment horizontal="left" vertical="center"/>
    </xf>
    <xf numFmtId="0" fontId="7" fillId="4" borderId="0" xfId="16" applyFont="1" applyFill="1" applyAlignment="1">
      <alignment horizontal="left" vertical="center"/>
    </xf>
    <xf numFmtId="0" fontId="16" fillId="4" borderId="0" xfId="16" applyFont="1" applyFill="1" applyAlignment="1">
      <alignment vertical="center"/>
    </xf>
    <xf numFmtId="0" fontId="138" fillId="4" borderId="0" xfId="16" applyFont="1" applyFill="1" applyAlignment="1">
      <alignment vertical="center"/>
    </xf>
    <xf numFmtId="0" fontId="108" fillId="4" borderId="0" xfId="16" applyFont="1" applyFill="1" applyAlignment="1">
      <alignment horizontal="left" vertical="center"/>
    </xf>
    <xf numFmtId="0" fontId="16" fillId="4" borderId="0" xfId="16" applyFont="1" applyFill="1" applyAlignment="1">
      <alignment vertical="center" wrapText="1"/>
    </xf>
    <xf numFmtId="0" fontId="108" fillId="0" borderId="0" xfId="5" applyFont="1" applyAlignment="1">
      <alignment vertical="center"/>
    </xf>
    <xf numFmtId="0" fontId="108" fillId="0" borderId="0" xfId="16" applyFont="1" applyAlignment="1">
      <alignment horizontal="left" vertical="center"/>
    </xf>
    <xf numFmtId="0" fontId="101" fillId="4" borderId="0" xfId="16" applyFont="1" applyFill="1" applyBorder="1"/>
    <xf numFmtId="0" fontId="3" fillId="0" borderId="0" xfId="16" applyFont="1" applyBorder="1"/>
    <xf numFmtId="0" fontId="135" fillId="0" borderId="0" xfId="16" applyFont="1" applyBorder="1"/>
    <xf numFmtId="0" fontId="101" fillId="0" borderId="0" xfId="16" applyFont="1" applyBorder="1"/>
    <xf numFmtId="0" fontId="3" fillId="4" borderId="0" xfId="16" applyFont="1" applyFill="1" applyBorder="1"/>
    <xf numFmtId="4" fontId="75" fillId="0" borderId="0" xfId="16" applyNumberFormat="1" applyFont="1" applyBorder="1" applyAlignment="1">
      <alignment horizontal="center" vertical="center"/>
    </xf>
    <xf numFmtId="167" fontId="75" fillId="0" borderId="0" xfId="16" applyNumberFormat="1" applyFont="1" applyBorder="1" applyAlignment="1">
      <alignment horizontal="center" vertical="center"/>
    </xf>
    <xf numFmtId="0" fontId="5" fillId="0" borderId="0" xfId="16"/>
    <xf numFmtId="167" fontId="112" fillId="4" borderId="0" xfId="0" applyNumberFormat="1" applyFont="1" applyFill="1" applyBorder="1"/>
    <xf numFmtId="167" fontId="101" fillId="4" borderId="0" xfId="0" applyNumberFormat="1" applyFont="1" applyFill="1" applyBorder="1"/>
    <xf numFmtId="167" fontId="141" fillId="4" borderId="0" xfId="0" applyNumberFormat="1" applyFont="1" applyFill="1" applyBorder="1"/>
    <xf numFmtId="0" fontId="104" fillId="4" borderId="32" xfId="2" applyFont="1" applyFill="1" applyBorder="1" applyAlignment="1">
      <alignment horizontal="center" vertical="center" wrapText="1"/>
    </xf>
    <xf numFmtId="3" fontId="124" fillId="4" borderId="33" xfId="3" applyNumberFormat="1" applyFont="1" applyFill="1" applyBorder="1" applyAlignment="1">
      <alignment horizontal="center" vertical="center" wrapText="1"/>
    </xf>
    <xf numFmtId="166" fontId="97" fillId="4" borderId="18" xfId="2" applyNumberFormat="1" applyFont="1" applyFill="1" applyBorder="1" applyAlignment="1" applyProtection="1">
      <alignment horizontal="center" vertical="center"/>
      <protection locked="0"/>
    </xf>
    <xf numFmtId="166" fontId="97" fillId="4" borderId="26" xfId="2" applyNumberFormat="1" applyFont="1" applyFill="1" applyBorder="1" applyAlignment="1" applyProtection="1">
      <alignment horizontal="center" vertical="center"/>
      <protection locked="0"/>
    </xf>
    <xf numFmtId="166" fontId="127" fillId="4" borderId="34" xfId="2" applyNumberFormat="1" applyFont="1" applyFill="1" applyBorder="1" applyAlignment="1" applyProtection="1">
      <alignment horizontal="center" vertical="center"/>
      <protection locked="0"/>
    </xf>
    <xf numFmtId="166" fontId="97" fillId="4" borderId="32" xfId="2" applyNumberFormat="1" applyFont="1" applyFill="1" applyBorder="1" applyAlignment="1" applyProtection="1">
      <alignment horizontal="center" vertical="center"/>
      <protection locked="0"/>
    </xf>
    <xf numFmtId="166" fontId="97" fillId="4" borderId="30" xfId="2" applyNumberFormat="1" applyFont="1" applyFill="1" applyBorder="1" applyAlignment="1" applyProtection="1">
      <alignment horizontal="center" vertical="center"/>
      <protection locked="0"/>
    </xf>
    <xf numFmtId="166" fontId="127" fillId="4" borderId="36" xfId="2" applyNumberFormat="1" applyFont="1" applyFill="1" applyBorder="1" applyAlignment="1" applyProtection="1">
      <alignment horizontal="center" vertical="center"/>
      <protection locked="0"/>
    </xf>
    <xf numFmtId="167" fontId="112" fillId="5" borderId="0" xfId="0" applyNumberFormat="1" applyFont="1" applyFill="1" applyBorder="1" applyAlignment="1">
      <alignment horizontal="center"/>
    </xf>
    <xf numFmtId="167" fontId="112" fillId="4" borderId="0" xfId="0" applyNumberFormat="1" applyFont="1" applyFill="1" applyBorder="1" applyAlignment="1">
      <alignment horizontal="center"/>
    </xf>
    <xf numFmtId="0" fontId="112" fillId="0" borderId="0" xfId="0" applyFont="1" applyBorder="1"/>
    <xf numFmtId="0" fontId="141" fillId="6" borderId="0" xfId="0" applyFont="1" applyFill="1" applyBorder="1" applyAlignment="1">
      <alignment horizontal="center" vertical="center"/>
    </xf>
    <xf numFmtId="0" fontId="141" fillId="6" borderId="0" xfId="0" applyFont="1" applyFill="1" applyBorder="1" applyAlignment="1">
      <alignment horizontal="center" vertical="center" wrapText="1"/>
    </xf>
    <xf numFmtId="0" fontId="141" fillId="5" borderId="0" xfId="0" applyFont="1" applyFill="1" applyBorder="1"/>
    <xf numFmtId="0" fontId="141" fillId="4" borderId="0" xfId="0" applyFont="1" applyFill="1" applyBorder="1"/>
    <xf numFmtId="9" fontId="141" fillId="4" borderId="0" xfId="0" applyNumberFormat="1" applyFont="1" applyFill="1" applyBorder="1" applyAlignment="1">
      <alignment horizontal="center"/>
    </xf>
    <xf numFmtId="167" fontId="141" fillId="4" borderId="0" xfId="0" applyNumberFormat="1" applyFont="1" applyFill="1" applyBorder="1" applyAlignment="1">
      <alignment horizontal="center"/>
    </xf>
    <xf numFmtId="0" fontId="52" fillId="0" borderId="11" xfId="2" applyFont="1" applyBorder="1" applyAlignment="1">
      <alignment vertical="center" wrapText="1"/>
    </xf>
    <xf numFmtId="0" fontId="52" fillId="0" borderId="16" xfId="2" applyFont="1" applyBorder="1" applyAlignment="1">
      <alignment vertical="center" wrapText="1"/>
    </xf>
    <xf numFmtId="0" fontId="22" fillId="0" borderId="4" xfId="2" applyFont="1" applyBorder="1" applyAlignment="1">
      <alignment vertical="center" wrapText="1"/>
    </xf>
    <xf numFmtId="0" fontId="28" fillId="0" borderId="3" xfId="2" applyFont="1" applyBorder="1" applyAlignment="1">
      <alignment vertical="center" wrapText="1"/>
    </xf>
    <xf numFmtId="0" fontId="27" fillId="0" borderId="7" xfId="2" applyFont="1" applyBorder="1" applyAlignment="1">
      <alignment horizontal="center" vertical="center" wrapText="1"/>
    </xf>
    <xf numFmtId="3" fontId="94" fillId="0" borderId="8" xfId="2" applyNumberFormat="1" applyFont="1" applyBorder="1" applyAlignment="1">
      <alignment horizontal="center" vertical="center" wrapText="1"/>
    </xf>
    <xf numFmtId="0" fontId="80" fillId="3" borderId="0" xfId="2" applyFont="1" applyFill="1" applyAlignment="1">
      <alignment vertical="center" wrapText="1"/>
    </xf>
    <xf numFmtId="0" fontId="90" fillId="0" borderId="0" xfId="2" applyFont="1" applyAlignment="1">
      <alignment vertical="center" wrapText="1"/>
    </xf>
    <xf numFmtId="0" fontId="79" fillId="0" borderId="0" xfId="2" applyFont="1" applyAlignment="1">
      <alignment horizontal="left" vertical="center"/>
    </xf>
    <xf numFmtId="0" fontId="82" fillId="3" borderId="0" xfId="2" applyFont="1" applyFill="1" applyAlignment="1">
      <alignment vertical="center" wrapText="1"/>
    </xf>
    <xf numFmtId="0" fontId="143" fillId="0" borderId="0" xfId="2" applyFont="1" applyAlignment="1">
      <alignment vertical="center" wrapText="1"/>
    </xf>
    <xf numFmtId="0" fontId="5" fillId="0" borderId="0" xfId="2" applyFont="1" applyAlignment="1">
      <alignment vertical="center" wrapText="1"/>
    </xf>
    <xf numFmtId="0" fontId="91" fillId="0" borderId="0" xfId="2" applyFont="1" applyAlignment="1">
      <alignment vertical="center" wrapText="1"/>
    </xf>
    <xf numFmtId="0" fontId="91" fillId="0" borderId="0" xfId="2" applyFont="1" applyAlignment="1">
      <alignment horizontal="left" vertical="center" wrapText="1"/>
    </xf>
    <xf numFmtId="0" fontId="14" fillId="0" borderId="0" xfId="2" applyFont="1" applyAlignment="1">
      <alignment vertical="center" wrapText="1"/>
    </xf>
    <xf numFmtId="0" fontId="79" fillId="3" borderId="0" xfId="2" applyFont="1" applyFill="1" applyAlignment="1">
      <alignment vertical="center" wrapText="1"/>
    </xf>
    <xf numFmtId="3" fontId="91" fillId="0" borderId="0" xfId="2" applyNumberFormat="1" applyFont="1" applyAlignment="1">
      <alignment horizontal="center" vertical="center"/>
    </xf>
    <xf numFmtId="3" fontId="91" fillId="0" borderId="0" xfId="2" applyNumberFormat="1" applyFont="1" applyAlignment="1">
      <alignment horizontal="center" vertical="center" wrapText="1"/>
    </xf>
    <xf numFmtId="0" fontId="79" fillId="0" borderId="0" xfId="0" applyFont="1" applyBorder="1" applyAlignment="1">
      <alignment horizontal="left" vertical="center"/>
    </xf>
    <xf numFmtId="0" fontId="108" fillId="0" borderId="0" xfId="0" applyFont="1" applyBorder="1" applyAlignment="1">
      <alignment horizontal="left" vertical="center"/>
    </xf>
    <xf numFmtId="0" fontId="141" fillId="0" borderId="0" xfId="0" applyFont="1" applyBorder="1" applyAlignment="1">
      <alignment vertical="center" wrapText="1"/>
    </xf>
    <xf numFmtId="0" fontId="146" fillId="0" borderId="0" xfId="0" applyFont="1" applyBorder="1" applyAlignment="1">
      <alignment horizontal="center" vertical="center" wrapText="1"/>
    </xf>
    <xf numFmtId="0" fontId="134" fillId="0" borderId="0" xfId="0" applyFont="1" applyBorder="1" applyAlignment="1">
      <alignment vertical="center" wrapText="1"/>
    </xf>
    <xf numFmtId="0" fontId="147" fillId="0" borderId="0" xfId="0" applyFont="1" applyBorder="1" applyAlignment="1">
      <alignment horizontal="center" vertical="center" wrapText="1"/>
    </xf>
    <xf numFmtId="0" fontId="148" fillId="0" borderId="0" xfId="0" applyFont="1" applyBorder="1" applyAlignment="1">
      <alignment horizontal="center" vertical="center" wrapText="1"/>
    </xf>
    <xf numFmtId="0" fontId="149" fillId="0" borderId="0" xfId="0" applyFont="1" applyBorder="1" applyAlignment="1">
      <alignment vertical="center" wrapText="1"/>
    </xf>
    <xf numFmtId="0" fontId="139" fillId="0" borderId="0" xfId="0" applyFont="1" applyBorder="1" applyAlignment="1">
      <alignment vertical="center" wrapText="1"/>
    </xf>
    <xf numFmtId="10" fontId="139" fillId="0" borderId="0" xfId="7" applyNumberFormat="1" applyFont="1" applyBorder="1" applyAlignment="1">
      <alignment vertical="center" wrapText="1"/>
    </xf>
    <xf numFmtId="3" fontId="139" fillId="0" borderId="0" xfId="7" applyNumberFormat="1" applyFont="1" applyBorder="1" applyAlignment="1" applyProtection="1">
      <alignment horizontal="center" vertical="center"/>
      <protection locked="0"/>
    </xf>
    <xf numFmtId="10" fontId="139" fillId="0" borderId="0" xfId="6" applyNumberFormat="1" applyFont="1" applyBorder="1" applyAlignment="1">
      <alignment vertical="center" wrapText="1"/>
    </xf>
    <xf numFmtId="9" fontId="139" fillId="0" borderId="0" xfId="8" applyFont="1" applyBorder="1" applyAlignment="1">
      <alignment vertical="center" wrapText="1"/>
    </xf>
    <xf numFmtId="10" fontId="150" fillId="0" borderId="0" xfId="7" applyNumberFormat="1" applyFont="1" applyBorder="1" applyAlignment="1">
      <alignment vertical="center" wrapText="1"/>
    </xf>
    <xf numFmtId="0" fontId="141" fillId="0" borderId="0" xfId="0" applyFont="1" applyBorder="1" applyAlignment="1">
      <alignment horizontal="left" vertical="center" wrapText="1"/>
    </xf>
    <xf numFmtId="3" fontId="150" fillId="0" borderId="0" xfId="0" applyNumberFormat="1" applyFont="1" applyBorder="1" applyAlignment="1">
      <alignment horizontal="center" vertical="center" wrapText="1"/>
    </xf>
    <xf numFmtId="0" fontId="112" fillId="0" borderId="0" xfId="0" applyFont="1" applyBorder="1" applyAlignment="1">
      <alignment vertical="center" wrapText="1"/>
    </xf>
    <xf numFmtId="2" fontId="148" fillId="0" borderId="0" xfId="0" applyNumberFormat="1" applyFont="1" applyBorder="1" applyAlignment="1">
      <alignment vertical="center" wrapText="1"/>
    </xf>
    <xf numFmtId="2" fontId="148" fillId="0" borderId="0" xfId="0" applyNumberFormat="1" applyFont="1" applyBorder="1" applyAlignment="1">
      <alignment horizontal="left" vertical="center" wrapText="1"/>
    </xf>
    <xf numFmtId="0" fontId="108" fillId="0" borderId="0" xfId="0" applyFont="1" applyBorder="1" applyAlignment="1">
      <alignment vertical="center" wrapText="1"/>
    </xf>
    <xf numFmtId="2" fontId="80" fillId="0" borderId="0" xfId="0" applyNumberFormat="1" applyFont="1" applyAlignment="1">
      <alignment horizontal="left" vertical="center" wrapText="1"/>
    </xf>
    <xf numFmtId="2" fontId="148" fillId="0" borderId="0" xfId="0" applyNumberFormat="1" applyFont="1" applyAlignment="1">
      <alignment horizontal="left" vertical="center" wrapText="1"/>
    </xf>
    <xf numFmtId="2" fontId="149" fillId="0" borderId="0" xfId="0" applyNumberFormat="1" applyFont="1" applyAlignment="1">
      <alignment horizontal="left" vertical="center" wrapText="1"/>
    </xf>
    <xf numFmtId="2" fontId="110" fillId="0" borderId="0" xfId="0" applyNumberFormat="1" applyFont="1" applyBorder="1" applyAlignment="1">
      <alignment vertical="center" wrapText="1"/>
    </xf>
    <xf numFmtId="0" fontId="151" fillId="0" borderId="0" xfId="0" applyFont="1" applyBorder="1" applyAlignment="1">
      <alignment horizontal="center" vertical="center"/>
    </xf>
    <xf numFmtId="0" fontId="150" fillId="0" borderId="0" xfId="0" applyFont="1" applyBorder="1" applyAlignment="1">
      <alignment vertical="center" wrapText="1"/>
    </xf>
    <xf numFmtId="0" fontId="152" fillId="0" borderId="0" xfId="0" applyFont="1" applyBorder="1" applyAlignment="1">
      <alignment horizontal="center" vertical="center" wrapText="1"/>
    </xf>
    <xf numFmtId="0" fontId="146" fillId="0" borderId="0" xfId="0" applyFont="1" applyBorder="1" applyAlignment="1">
      <alignment vertical="center" wrapText="1"/>
    </xf>
    <xf numFmtId="0" fontId="153" fillId="0" borderId="0" xfId="0" applyFont="1" applyBorder="1" applyAlignment="1">
      <alignment horizontal="center" vertical="center" wrapText="1"/>
    </xf>
    <xf numFmtId="0" fontId="154" fillId="0" borderId="0" xfId="0" applyFont="1" applyBorder="1" applyAlignment="1">
      <alignment vertical="center" wrapText="1"/>
    </xf>
    <xf numFmtId="0" fontId="148" fillId="0" borderId="0" xfId="0" applyFont="1" applyBorder="1" applyAlignment="1">
      <alignment vertical="center" wrapText="1"/>
    </xf>
    <xf numFmtId="0" fontId="155" fillId="0" borderId="0" xfId="0" applyFont="1" applyBorder="1" applyAlignment="1">
      <alignment horizontal="center" vertical="center" wrapText="1"/>
    </xf>
    <xf numFmtId="0" fontId="156" fillId="0" borderId="0" xfId="0" applyFont="1" applyBorder="1" applyAlignment="1">
      <alignment vertical="center" wrapText="1"/>
    </xf>
    <xf numFmtId="3" fontId="139" fillId="0" borderId="0" xfId="0" applyNumberFormat="1" applyFont="1" applyBorder="1" applyAlignment="1">
      <alignment horizontal="center" vertical="center" wrapText="1"/>
    </xf>
    <xf numFmtId="3" fontId="139" fillId="0" borderId="0" xfId="0" applyNumberFormat="1" applyFont="1" applyBorder="1" applyAlignment="1">
      <alignment horizontal="center" vertical="center"/>
    </xf>
    <xf numFmtId="4" fontId="157" fillId="0" borderId="0" xfId="0" applyNumberFormat="1" applyFont="1" applyBorder="1" applyAlignment="1">
      <alignment horizontal="center" vertical="center"/>
    </xf>
    <xf numFmtId="4" fontId="139" fillId="0" borderId="0" xfId="0" applyNumberFormat="1" applyFont="1" applyBorder="1" applyAlignment="1">
      <alignment horizontal="center" vertical="center"/>
    </xf>
    <xf numFmtId="4" fontId="157" fillId="0" borderId="0" xfId="0" applyNumberFormat="1" applyFont="1" applyBorder="1" applyAlignment="1">
      <alignment horizontal="center" vertical="center" wrapText="1"/>
    </xf>
    <xf numFmtId="0" fontId="158" fillId="0" borderId="0" xfId="0" applyFont="1" applyBorder="1" applyAlignment="1">
      <alignment horizontal="left" vertical="center" wrapText="1"/>
    </xf>
    <xf numFmtId="0" fontId="139" fillId="0" borderId="0" xfId="0" applyFont="1" applyBorder="1" applyAlignment="1">
      <alignment horizontal="center" vertical="center" wrapText="1"/>
    </xf>
    <xf numFmtId="4" fontId="139" fillId="0" borderId="0" xfId="0" applyNumberFormat="1" applyFont="1" applyBorder="1" applyAlignment="1">
      <alignment horizontal="center" vertical="center" wrapText="1"/>
    </xf>
    <xf numFmtId="3" fontId="139" fillId="0" borderId="0" xfId="0" applyNumberFormat="1" applyFont="1" applyBorder="1" applyAlignment="1">
      <alignment vertical="center" wrapText="1"/>
    </xf>
    <xf numFmtId="0" fontId="150" fillId="0" borderId="0" xfId="0" applyFont="1" applyBorder="1" applyAlignment="1">
      <alignment horizontal="center" vertical="center" wrapText="1"/>
    </xf>
    <xf numFmtId="0" fontId="153" fillId="0" borderId="0" xfId="0" applyFont="1" applyBorder="1" applyAlignment="1">
      <alignment vertical="center" wrapText="1"/>
    </xf>
    <xf numFmtId="0" fontId="142" fillId="0" borderId="0" xfId="0" applyFont="1" applyBorder="1" applyAlignment="1">
      <alignment vertical="center" wrapText="1"/>
    </xf>
    <xf numFmtId="4" fontId="159" fillId="0" borderId="0" xfId="0" applyNumberFormat="1" applyFont="1" applyBorder="1" applyAlignment="1">
      <alignment horizontal="center" vertical="center" wrapText="1"/>
    </xf>
    <xf numFmtId="4" fontId="150" fillId="0" borderId="0" xfId="0" applyNumberFormat="1" applyFont="1" applyBorder="1" applyAlignment="1">
      <alignment horizontal="center" vertical="center" wrapText="1"/>
    </xf>
    <xf numFmtId="2" fontId="149" fillId="0" borderId="0" xfId="0" applyNumberFormat="1" applyFont="1" applyBorder="1" applyAlignment="1">
      <alignment vertical="center" wrapText="1"/>
    </xf>
    <xf numFmtId="0" fontId="108" fillId="0" borderId="0" xfId="0" applyFont="1" applyAlignment="1">
      <alignment horizontal="left" vertical="center"/>
    </xf>
    <xf numFmtId="0" fontId="108" fillId="0" borderId="0" xfId="0" applyFont="1" applyAlignment="1">
      <alignment horizontal="center" vertical="center"/>
    </xf>
    <xf numFmtId="0" fontId="108" fillId="0" borderId="0" xfId="0" applyFont="1" applyBorder="1" applyAlignment="1">
      <alignment horizontal="center" vertical="center"/>
    </xf>
    <xf numFmtId="0" fontId="22" fillId="0" borderId="16" xfId="2" applyFont="1" applyBorder="1" applyAlignment="1">
      <alignment vertical="center" wrapText="1"/>
    </xf>
    <xf numFmtId="166" fontId="92" fillId="0" borderId="10" xfId="2" applyNumberFormat="1" applyFont="1" applyBorder="1" applyAlignment="1">
      <alignment horizontal="center" vertical="center"/>
    </xf>
    <xf numFmtId="166" fontId="92" fillId="0" borderId="14" xfId="2" applyNumberFormat="1" applyFont="1" applyBorder="1" applyAlignment="1">
      <alignment horizontal="center" vertical="center"/>
    </xf>
    <xf numFmtId="166" fontId="92" fillId="0" borderId="14" xfId="2" applyNumberFormat="1" applyFont="1" applyBorder="1" applyAlignment="1">
      <alignment horizontal="center" vertical="center" wrapText="1"/>
    </xf>
    <xf numFmtId="166" fontId="92" fillId="0" borderId="6" xfId="2" applyNumberFormat="1" applyFont="1" applyBorder="1" applyAlignment="1">
      <alignment horizontal="center" vertical="center" wrapText="1"/>
    </xf>
    <xf numFmtId="166" fontId="96" fillId="0" borderId="0" xfId="2" applyNumberFormat="1" applyFont="1" applyAlignment="1">
      <alignment horizontal="center" vertical="center" wrapText="1"/>
    </xf>
    <xf numFmtId="4" fontId="96" fillId="0" borderId="0" xfId="2" applyNumberFormat="1" applyFont="1" applyAlignment="1">
      <alignment horizontal="center" vertical="center" wrapText="1"/>
    </xf>
    <xf numFmtId="9" fontId="5" fillId="0" borderId="0" xfId="8" applyFont="1" applyBorder="1" applyAlignment="1">
      <alignment horizontal="center" vertical="center"/>
    </xf>
    <xf numFmtId="4" fontId="92" fillId="3" borderId="16" xfId="2" applyNumberFormat="1" applyFont="1" applyFill="1" applyBorder="1" applyAlignment="1" applyProtection="1">
      <alignment horizontal="center" vertical="center"/>
      <protection locked="0"/>
    </xf>
    <xf numFmtId="4" fontId="92" fillId="3" borderId="0" xfId="2" applyNumberFormat="1" applyFont="1" applyFill="1" applyAlignment="1" applyProtection="1">
      <alignment horizontal="center" vertical="center"/>
      <protection locked="0"/>
    </xf>
    <xf numFmtId="4" fontId="92" fillId="0" borderId="0" xfId="2" applyNumberFormat="1" applyFont="1" applyAlignment="1" applyProtection="1">
      <alignment horizontal="center" vertical="center" wrapText="1"/>
      <protection locked="0"/>
    </xf>
    <xf numFmtId="4" fontId="92" fillId="3" borderId="0" xfId="2" applyNumberFormat="1" applyFont="1" applyFill="1" applyAlignment="1" applyProtection="1">
      <alignment horizontal="center" vertical="center" wrapText="1"/>
      <protection locked="0"/>
    </xf>
    <xf numFmtId="4" fontId="92" fillId="3" borderId="17" xfId="2" applyNumberFormat="1" applyFont="1" applyFill="1" applyBorder="1" applyAlignment="1" applyProtection="1">
      <alignment horizontal="center" vertical="center" wrapText="1"/>
      <protection locked="0"/>
    </xf>
    <xf numFmtId="2" fontId="31" fillId="0" borderId="0" xfId="2" applyNumberFormat="1" applyFont="1" applyAlignment="1">
      <alignment vertical="center" wrapText="1"/>
    </xf>
    <xf numFmtId="0" fontId="142" fillId="0" borderId="0" xfId="2" applyFont="1" applyAlignment="1">
      <alignment vertical="center" wrapText="1"/>
    </xf>
    <xf numFmtId="0" fontId="152" fillId="0" borderId="0" xfId="2" applyFont="1" applyAlignment="1">
      <alignment horizontal="center" vertical="center" wrapText="1"/>
    </xf>
    <xf numFmtId="0" fontId="161" fillId="0" borderId="0" xfId="2" applyFont="1" applyAlignment="1">
      <alignment horizontal="center" vertical="center" wrapText="1"/>
    </xf>
    <xf numFmtId="0" fontId="161" fillId="0" borderId="0" xfId="2" applyFont="1" applyAlignment="1">
      <alignment vertical="center" wrapText="1"/>
    </xf>
    <xf numFmtId="0" fontId="156" fillId="0" borderId="0" xfId="2" applyFont="1" applyAlignment="1">
      <alignment vertical="center" wrapText="1"/>
    </xf>
    <xf numFmtId="0" fontId="154" fillId="0" borderId="0" xfId="2" applyFont="1" applyAlignment="1">
      <alignment vertical="center" wrapText="1"/>
    </xf>
    <xf numFmtId="9" fontId="112" fillId="0" borderId="0" xfId="8" applyFont="1" applyBorder="1" applyAlignment="1">
      <alignment horizontal="center" vertical="center"/>
    </xf>
    <xf numFmtId="0" fontId="161" fillId="0" borderId="0" xfId="2" applyFont="1"/>
    <xf numFmtId="0" fontId="161" fillId="0" borderId="0" xfId="2" applyFont="1" applyAlignment="1">
      <alignment horizontal="left" vertical="center" wrapText="1"/>
    </xf>
    <xf numFmtId="2" fontId="161" fillId="0" borderId="0" xfId="1" applyNumberFormat="1" applyFont="1" applyBorder="1" applyAlignment="1">
      <alignment horizontal="center" vertical="center"/>
    </xf>
    <xf numFmtId="2" fontId="161" fillId="0" borderId="0" xfId="1" applyNumberFormat="1" applyFont="1" applyBorder="1" applyAlignment="1">
      <alignment horizontal="center" vertical="center" wrapText="1"/>
    </xf>
    <xf numFmtId="166" fontId="163" fillId="0" borderId="0" xfId="2" applyNumberFormat="1" applyFont="1" applyAlignment="1">
      <alignment horizontal="center" vertical="center" wrapText="1"/>
    </xf>
    <xf numFmtId="4" fontId="163" fillId="0" borderId="0" xfId="2" applyNumberFormat="1" applyFont="1" applyAlignment="1">
      <alignment horizontal="center" vertical="center" wrapText="1"/>
    </xf>
    <xf numFmtId="2" fontId="161" fillId="0" borderId="0" xfId="2" applyNumberFormat="1" applyFont="1" applyAlignment="1">
      <alignment vertical="center" wrapText="1"/>
    </xf>
    <xf numFmtId="0" fontId="153" fillId="0" borderId="0" xfId="2" applyFont="1" applyAlignment="1">
      <alignment vertical="center" wrapText="1"/>
    </xf>
    <xf numFmtId="3" fontId="153" fillId="0" borderId="0" xfId="2" applyNumberFormat="1" applyFont="1" applyAlignment="1">
      <alignment vertical="center" wrapText="1"/>
    </xf>
    <xf numFmtId="0" fontId="146" fillId="0" borderId="0" xfId="2" applyFont="1" applyAlignment="1">
      <alignment vertical="center" wrapText="1"/>
    </xf>
    <xf numFmtId="0" fontId="146" fillId="0" borderId="0" xfId="2" applyFont="1" applyAlignment="1">
      <alignment horizontal="center" vertical="center" wrapText="1"/>
    </xf>
    <xf numFmtId="0" fontId="148" fillId="0" borderId="0" xfId="2" applyFont="1" applyAlignment="1">
      <alignment vertical="center" wrapText="1"/>
    </xf>
    <xf numFmtId="0" fontId="141" fillId="0" borderId="0" xfId="2" applyFont="1" applyAlignment="1">
      <alignment horizontal="left" vertical="center" wrapText="1"/>
    </xf>
    <xf numFmtId="3" fontId="112" fillId="0" borderId="0" xfId="2" applyNumberFormat="1" applyFont="1" applyAlignment="1">
      <alignment vertical="center" wrapText="1"/>
    </xf>
    <xf numFmtId="3" fontId="112" fillId="0" borderId="0" xfId="0" applyNumberFormat="1" applyFont="1" applyBorder="1" applyAlignment="1" applyProtection="1">
      <alignment horizontal="center" vertical="center"/>
      <protection locked="0"/>
    </xf>
    <xf numFmtId="4" fontId="162" fillId="0" borderId="0" xfId="0" applyNumberFormat="1" applyFont="1" applyBorder="1" applyAlignment="1">
      <alignment horizontal="center" vertical="center"/>
    </xf>
    <xf numFmtId="3" fontId="112" fillId="0" borderId="0" xfId="2" applyNumberFormat="1" applyFont="1" applyAlignment="1" applyProtection="1">
      <alignment horizontal="center" vertical="center"/>
      <protection locked="0"/>
    </xf>
    <xf numFmtId="166" fontId="162" fillId="0" borderId="0" xfId="2" applyNumberFormat="1" applyFont="1" applyAlignment="1">
      <alignment horizontal="center" vertical="center"/>
    </xf>
    <xf numFmtId="3" fontId="112" fillId="3" borderId="0" xfId="2" applyNumberFormat="1" applyFont="1" applyFill="1" applyAlignment="1" applyProtection="1">
      <alignment horizontal="center" vertical="center"/>
      <protection locked="0"/>
    </xf>
    <xf numFmtId="165" fontId="162" fillId="0" borderId="0" xfId="1" applyNumberFormat="1" applyFont="1" applyBorder="1" applyAlignment="1">
      <alignment horizontal="center" vertical="center"/>
    </xf>
    <xf numFmtId="4" fontId="162" fillId="0" borderId="0" xfId="2" applyNumberFormat="1" applyFont="1" applyAlignment="1">
      <alignment horizontal="center" vertical="center"/>
    </xf>
    <xf numFmtId="3" fontId="112" fillId="0" borderId="0" xfId="0" applyNumberFormat="1" applyFont="1" applyBorder="1" applyAlignment="1" applyProtection="1">
      <alignment horizontal="center" vertical="center" wrapText="1"/>
      <protection locked="0"/>
    </xf>
    <xf numFmtId="3" fontId="112" fillId="0" borderId="0" xfId="2" applyNumberFormat="1" applyFont="1" applyAlignment="1" applyProtection="1">
      <alignment horizontal="center" vertical="center" wrapText="1"/>
      <protection locked="0"/>
    </xf>
    <xf numFmtId="4" fontId="162" fillId="0" borderId="0" xfId="2" applyNumberFormat="1" applyFont="1" applyAlignment="1">
      <alignment horizontal="center" vertical="center" wrapText="1"/>
    </xf>
    <xf numFmtId="2" fontId="148" fillId="0" borderId="0" xfId="2" applyNumberFormat="1" applyFont="1" applyAlignment="1">
      <alignment vertical="center" wrapText="1"/>
    </xf>
    <xf numFmtId="0" fontId="149" fillId="0" borderId="0" xfId="2" applyFont="1" applyAlignment="1">
      <alignment vertical="center" wrapText="1"/>
    </xf>
    <xf numFmtId="10" fontId="108" fillId="0" borderId="0" xfId="2" applyNumberFormat="1" applyFont="1" applyAlignment="1">
      <alignment vertical="center" wrapText="1"/>
    </xf>
    <xf numFmtId="0" fontId="154" fillId="0" borderId="0" xfId="2" applyFont="1" applyAlignment="1">
      <alignment horizontal="center" vertical="center" wrapText="1"/>
    </xf>
    <xf numFmtId="0" fontId="108" fillId="0" borderId="0" xfId="2" applyFont="1" applyAlignment="1">
      <alignment horizontal="left" vertical="center"/>
    </xf>
    <xf numFmtId="0" fontId="128" fillId="4" borderId="32" xfId="3" applyFont="1" applyFill="1" applyBorder="1"/>
    <xf numFmtId="0" fontId="128" fillId="4" borderId="30" xfId="3" applyFont="1" applyFill="1" applyBorder="1"/>
    <xf numFmtId="0" fontId="125" fillId="0" borderId="26" xfId="3" applyFont="1" applyBorder="1" applyAlignment="1">
      <alignment horizontal="center" vertical="center" wrapText="1"/>
    </xf>
    <xf numFmtId="0" fontId="125" fillId="0" borderId="30" xfId="3" applyFont="1" applyBorder="1" applyAlignment="1">
      <alignment horizontal="center" vertical="center" wrapText="1"/>
    </xf>
    <xf numFmtId="0" fontId="125" fillId="0" borderId="36" xfId="3" applyFont="1" applyBorder="1" applyAlignment="1">
      <alignment horizontal="center" vertical="center" wrapText="1"/>
    </xf>
    <xf numFmtId="168" fontId="97" fillId="4" borderId="19" xfId="15" applyNumberFormat="1" applyFont="1" applyFill="1" applyBorder="1" applyAlignment="1" applyProtection="1">
      <alignment horizontal="center" vertical="center"/>
      <protection locked="0"/>
    </xf>
    <xf numFmtId="168" fontId="97" fillId="4" borderId="31" xfId="15" applyNumberFormat="1" applyFont="1" applyFill="1" applyBorder="1" applyAlignment="1" applyProtection="1">
      <alignment horizontal="center" vertical="center"/>
      <protection locked="0"/>
    </xf>
    <xf numFmtId="168" fontId="127" fillId="4" borderId="38" xfId="15" applyNumberFormat="1" applyFont="1" applyFill="1" applyBorder="1" applyAlignment="1" applyProtection="1">
      <alignment horizontal="center" vertical="center"/>
      <protection locked="0"/>
    </xf>
    <xf numFmtId="49" fontId="21" fillId="0" borderId="0" xfId="0" applyNumberFormat="1" applyFont="1" applyAlignment="1">
      <alignment vertical="center" wrapText="1"/>
    </xf>
    <xf numFmtId="0" fontId="143" fillId="0" borderId="0" xfId="0" applyFont="1" applyBorder="1" applyAlignment="1">
      <alignment vertical="center" wrapText="1"/>
    </xf>
    <xf numFmtId="0" fontId="90" fillId="0" borderId="0" xfId="0" applyFont="1" applyBorder="1" applyAlignment="1">
      <alignment vertical="center" wrapText="1"/>
    </xf>
    <xf numFmtId="0" fontId="14" fillId="0" borderId="0" xfId="0" applyFont="1" applyBorder="1" applyAlignment="1">
      <alignment vertical="center" wrapText="1"/>
    </xf>
    <xf numFmtId="0" fontId="5" fillId="0" borderId="0" xfId="16" applyAlignment="1">
      <alignment vertical="center"/>
    </xf>
    <xf numFmtId="0" fontId="14" fillId="0" borderId="0" xfId="16" applyFont="1" applyAlignment="1">
      <alignment vertical="center"/>
    </xf>
    <xf numFmtId="0" fontId="112" fillId="0" borderId="0" xfId="16" applyFont="1" applyAlignment="1">
      <alignment vertical="center"/>
    </xf>
    <xf numFmtId="0" fontId="6" fillId="0" borderId="0" xfId="16" applyFont="1" applyAlignment="1">
      <alignment horizontal="left" vertical="center"/>
    </xf>
    <xf numFmtId="0" fontId="34" fillId="0" borderId="0" xfId="16" applyFont="1"/>
    <xf numFmtId="0" fontId="7" fillId="0" borderId="0" xfId="16" applyFont="1" applyAlignment="1">
      <alignment horizontal="left" vertical="center"/>
    </xf>
    <xf numFmtId="0" fontId="165" fillId="0" borderId="0" xfId="16" applyFont="1" applyAlignment="1">
      <alignment horizontal="left" vertical="center"/>
    </xf>
    <xf numFmtId="0" fontId="108" fillId="0" borderId="0" xfId="16" applyFont="1" applyAlignment="1">
      <alignment horizontal="center" vertical="center"/>
    </xf>
    <xf numFmtId="0" fontId="140" fillId="0" borderId="0" xfId="16" applyFont="1" applyAlignment="1">
      <alignment horizontal="left" vertical="center"/>
    </xf>
    <xf numFmtId="0" fontId="140" fillId="0" borderId="0" xfId="16" applyFont="1" applyAlignment="1">
      <alignment vertical="center"/>
    </xf>
    <xf numFmtId="0" fontId="49" fillId="0" borderId="0" xfId="16" applyFont="1" applyAlignment="1">
      <alignment vertical="center" wrapText="1"/>
    </xf>
    <xf numFmtId="0" fontId="32" fillId="0" borderId="0" xfId="16" applyFont="1" applyAlignment="1">
      <alignment vertical="center"/>
    </xf>
    <xf numFmtId="0" fontId="25" fillId="0" borderId="0" xfId="16" applyFont="1" applyBorder="1" applyAlignment="1">
      <alignment vertical="center" wrapText="1"/>
    </xf>
    <xf numFmtId="0" fontId="166" fillId="0" borderId="0" xfId="16" applyFont="1" applyBorder="1" applyAlignment="1">
      <alignment vertical="center"/>
    </xf>
    <xf numFmtId="0" fontId="74" fillId="0" borderId="0" xfId="16" applyFont="1" applyAlignment="1">
      <alignment vertical="center" wrapText="1"/>
    </xf>
    <xf numFmtId="0" fontId="89" fillId="0" borderId="0" xfId="16" applyFont="1" applyAlignment="1">
      <alignment vertical="center"/>
    </xf>
    <xf numFmtId="0" fontId="76" fillId="0" borderId="0" xfId="16" applyFont="1" applyAlignment="1">
      <alignment vertical="center" wrapText="1"/>
    </xf>
    <xf numFmtId="3" fontId="49" fillId="0" borderId="0" xfId="16" applyNumberFormat="1" applyFont="1" applyBorder="1" applyAlignment="1">
      <alignment horizontal="center" vertical="center" wrapText="1"/>
    </xf>
    <xf numFmtId="4" fontId="49" fillId="0" borderId="0" xfId="16" applyNumberFormat="1" applyFont="1" applyBorder="1" applyAlignment="1">
      <alignment horizontal="center" vertical="center" wrapText="1"/>
    </xf>
    <xf numFmtId="2" fontId="21" fillId="0" borderId="0" xfId="16" applyNumberFormat="1" applyFont="1" applyAlignment="1">
      <alignment vertical="center" wrapText="1"/>
    </xf>
    <xf numFmtId="0" fontId="7" fillId="0" borderId="0" xfId="16" applyFont="1" applyBorder="1" applyAlignment="1">
      <alignment vertical="center" wrapText="1"/>
    </xf>
    <xf numFmtId="0" fontId="6" fillId="0" borderId="0" xfId="16" applyFont="1" applyAlignment="1">
      <alignment vertical="center" wrapText="1"/>
    </xf>
    <xf numFmtId="0" fontId="86" fillId="0" borderId="0" xfId="16" applyFont="1" applyAlignment="1">
      <alignment vertical="center" wrapText="1"/>
    </xf>
    <xf numFmtId="0" fontId="167" fillId="0" borderId="0" xfId="16" applyFont="1" applyAlignment="1">
      <alignment vertical="center"/>
    </xf>
    <xf numFmtId="0" fontId="37" fillId="0" borderId="0" xfId="16" applyFont="1" applyAlignment="1">
      <alignment vertical="center" wrapText="1"/>
    </xf>
    <xf numFmtId="0" fontId="168" fillId="4" borderId="0" xfId="16" applyFont="1" applyFill="1" applyBorder="1" applyAlignment="1">
      <alignment horizontal="left" vertical="center"/>
    </xf>
    <xf numFmtId="3" fontId="75" fillId="4" borderId="0" xfId="0" applyNumberFormat="1" applyFont="1" applyFill="1" applyBorder="1" applyAlignment="1" applyProtection="1">
      <alignment horizontal="center" vertical="center"/>
      <protection locked="0"/>
    </xf>
    <xf numFmtId="4" fontId="78" fillId="4" borderId="0" xfId="0" applyNumberFormat="1" applyFont="1" applyFill="1" applyBorder="1" applyAlignment="1">
      <alignment horizontal="center" vertical="center"/>
    </xf>
    <xf numFmtId="3" fontId="124" fillId="4" borderId="30" xfId="16" applyNumberFormat="1" applyFont="1" applyFill="1" applyBorder="1" applyAlignment="1">
      <alignment horizontal="center" vertical="center" wrapText="1"/>
    </xf>
    <xf numFmtId="3" fontId="75" fillId="4" borderId="25" xfId="0" applyNumberFormat="1" applyFont="1" applyFill="1" applyBorder="1" applyAlignment="1" applyProtection="1">
      <alignment horizontal="center" vertical="center"/>
      <protection locked="0"/>
    </xf>
    <xf numFmtId="4" fontId="78" fillId="4" borderId="25" xfId="0" applyNumberFormat="1" applyFont="1" applyFill="1" applyBorder="1" applyAlignment="1">
      <alignment horizontal="center" vertical="center"/>
    </xf>
    <xf numFmtId="4" fontId="78" fillId="4" borderId="19" xfId="0" applyNumberFormat="1" applyFont="1" applyFill="1" applyBorder="1" applyAlignment="1">
      <alignment horizontal="center" vertical="center"/>
    </xf>
    <xf numFmtId="4" fontId="78" fillId="4" borderId="31" xfId="0" applyNumberFormat="1" applyFont="1" applyFill="1" applyBorder="1" applyAlignment="1">
      <alignment horizontal="center" vertical="center"/>
    </xf>
    <xf numFmtId="3" fontId="170" fillId="4" borderId="36" xfId="16" applyNumberFormat="1" applyFont="1" applyFill="1" applyBorder="1" applyAlignment="1">
      <alignment horizontal="left" vertical="center" wrapText="1" indent="1"/>
    </xf>
    <xf numFmtId="3" fontId="169" fillId="4" borderId="35" xfId="0" applyNumberFormat="1" applyFont="1" applyFill="1" applyBorder="1" applyAlignment="1" applyProtection="1">
      <alignment horizontal="center" vertical="center"/>
      <protection locked="0"/>
    </xf>
    <xf numFmtId="2" fontId="171" fillId="4" borderId="35" xfId="8" applyNumberFormat="1" applyFont="1" applyFill="1" applyBorder="1" applyAlignment="1" applyProtection="1">
      <alignment horizontal="center" vertical="center"/>
      <protection locked="0"/>
    </xf>
    <xf numFmtId="2" fontId="171" fillId="4" borderId="38" xfId="8" applyNumberFormat="1" applyFont="1" applyFill="1" applyBorder="1" applyAlignment="1" applyProtection="1">
      <alignment horizontal="center" vertical="center"/>
      <protection locked="0"/>
    </xf>
    <xf numFmtId="3" fontId="75" fillId="4" borderId="18" xfId="0" applyNumberFormat="1" applyFont="1" applyFill="1" applyBorder="1" applyAlignment="1" applyProtection="1">
      <alignment horizontal="center" vertical="center"/>
      <protection locked="0"/>
    </xf>
    <xf numFmtId="3" fontId="75" fillId="4" borderId="26" xfId="0" applyNumberFormat="1" applyFont="1" applyFill="1" applyBorder="1" applyAlignment="1" applyProtection="1">
      <alignment horizontal="center" vertical="center"/>
      <protection locked="0"/>
    </xf>
    <xf numFmtId="3" fontId="169" fillId="4" borderId="34" xfId="0" applyNumberFormat="1" applyFont="1" applyFill="1" applyBorder="1" applyAlignment="1" applyProtection="1">
      <alignment horizontal="center" vertical="center"/>
      <protection locked="0"/>
    </xf>
    <xf numFmtId="0" fontId="64" fillId="4" borderId="32" xfId="16" applyFont="1" applyFill="1" applyBorder="1" applyAlignment="1">
      <alignment horizontal="left" vertical="center" indent="1"/>
    </xf>
    <xf numFmtId="0" fontId="64" fillId="4" borderId="30" xfId="16" applyFont="1" applyFill="1" applyBorder="1" applyAlignment="1">
      <alignment horizontal="left" vertical="center" indent="1"/>
    </xf>
    <xf numFmtId="0" fontId="142" fillId="0" borderId="0" xfId="2" applyFont="1" applyAlignment="1">
      <alignment horizontal="center" vertical="center" wrapText="1"/>
    </xf>
    <xf numFmtId="0" fontId="164" fillId="0" borderId="0" xfId="0" applyFont="1" applyBorder="1" applyAlignment="1">
      <alignment horizontal="center" vertical="center"/>
    </xf>
    <xf numFmtId="0" fontId="130" fillId="0" borderId="0" xfId="2" applyFont="1" applyAlignment="1">
      <alignment vertical="center" wrapText="1"/>
    </xf>
    <xf numFmtId="0" fontId="90" fillId="0" borderId="0" xfId="2" applyFont="1" applyAlignment="1">
      <alignment horizontal="center" vertical="center" wrapText="1"/>
    </xf>
    <xf numFmtId="0" fontId="82" fillId="0" borderId="0" xfId="2" applyFont="1" applyAlignment="1">
      <alignment horizontal="center" vertical="center" wrapText="1"/>
    </xf>
    <xf numFmtId="0" fontId="64" fillId="0" borderId="0" xfId="2" applyFont="1" applyAlignment="1">
      <alignment horizontal="left" vertical="center" wrapText="1"/>
    </xf>
    <xf numFmtId="3" fontId="5" fillId="0" borderId="0" xfId="2" applyNumberFormat="1" applyFont="1" applyAlignment="1">
      <alignment vertical="center" wrapText="1"/>
    </xf>
    <xf numFmtId="3" fontId="5" fillId="0" borderId="0" xfId="0" applyNumberFormat="1" applyFont="1" applyBorder="1" applyAlignment="1" applyProtection="1">
      <alignment horizontal="center" vertical="center"/>
      <protection locked="0"/>
    </xf>
    <xf numFmtId="4" fontId="97" fillId="0" borderId="0" xfId="0" applyNumberFormat="1" applyFont="1" applyBorder="1" applyAlignment="1">
      <alignment horizontal="center" vertical="center"/>
    </xf>
    <xf numFmtId="3" fontId="5" fillId="0" borderId="0" xfId="2" applyNumberFormat="1" applyFont="1" applyAlignment="1" applyProtection="1">
      <alignment horizontal="center" vertical="center"/>
      <protection locked="0"/>
    </xf>
    <xf numFmtId="166" fontId="97" fillId="0" borderId="0" xfId="2" applyNumberFormat="1" applyFont="1" applyAlignment="1">
      <alignment horizontal="center" vertical="center"/>
    </xf>
    <xf numFmtId="3" fontId="5" fillId="3" borderId="0" xfId="2" applyNumberFormat="1" applyFont="1" applyFill="1" applyAlignment="1" applyProtection="1">
      <alignment horizontal="center" vertical="center"/>
      <protection locked="0"/>
    </xf>
    <xf numFmtId="165" fontId="97" fillId="0" borderId="0" xfId="1" applyNumberFormat="1" applyFont="1" applyBorder="1" applyAlignment="1">
      <alignment horizontal="center" vertical="center"/>
    </xf>
    <xf numFmtId="4" fontId="97" fillId="0" borderId="0" xfId="2" applyNumberFormat="1" applyFont="1" applyAlignment="1">
      <alignment horizontal="center" vertical="center"/>
    </xf>
    <xf numFmtId="3" fontId="5" fillId="0" borderId="0" xfId="0" applyNumberFormat="1" applyFont="1" applyBorder="1" applyAlignment="1" applyProtection="1">
      <alignment horizontal="center" vertical="center" wrapText="1"/>
      <protection locked="0"/>
    </xf>
    <xf numFmtId="3" fontId="5" fillId="0" borderId="0" xfId="2" applyNumberFormat="1" applyFont="1" applyAlignment="1" applyProtection="1">
      <alignment horizontal="center" vertical="center" wrapText="1"/>
      <protection locked="0"/>
    </xf>
    <xf numFmtId="3" fontId="5" fillId="3" borderId="0" xfId="2" applyNumberFormat="1" applyFont="1" applyFill="1" applyAlignment="1" applyProtection="1">
      <alignment horizontal="center" vertical="center" wrapText="1"/>
      <protection locked="0"/>
    </xf>
    <xf numFmtId="4" fontId="97" fillId="0" borderId="0" xfId="0" applyNumberFormat="1" applyFont="1" applyBorder="1" applyAlignment="1">
      <alignment horizontal="center" vertical="center" wrapText="1"/>
    </xf>
    <xf numFmtId="166" fontId="97" fillId="0" borderId="0" xfId="2" applyNumberFormat="1" applyFont="1" applyAlignment="1">
      <alignment horizontal="center" vertical="center" wrapText="1"/>
    </xf>
    <xf numFmtId="165" fontId="97" fillId="0" borderId="0" xfId="1" applyNumberFormat="1" applyFont="1" applyBorder="1" applyAlignment="1">
      <alignment horizontal="center" vertical="center" wrapText="1"/>
    </xf>
    <xf numFmtId="0" fontId="173" fillId="0" borderId="0" xfId="2" applyFont="1" applyAlignment="1">
      <alignment horizontal="center" vertical="center" wrapText="1"/>
    </xf>
    <xf numFmtId="166" fontId="173" fillId="0" borderId="0" xfId="2" applyNumberFormat="1" applyFont="1" applyAlignment="1">
      <alignment horizontal="center" vertical="center" wrapText="1"/>
    </xf>
    <xf numFmtId="165" fontId="173" fillId="0" borderId="0" xfId="1" applyNumberFormat="1" applyFont="1" applyBorder="1" applyAlignment="1">
      <alignment horizontal="center" vertical="center" wrapText="1"/>
    </xf>
    <xf numFmtId="4" fontId="173" fillId="0" borderId="0" xfId="2" applyNumberFormat="1" applyFont="1" applyAlignment="1">
      <alignment horizontal="center" vertical="center" wrapText="1"/>
    </xf>
    <xf numFmtId="0" fontId="130" fillId="0" borderId="0" xfId="2" applyFont="1" applyAlignment="1">
      <alignment horizontal="left" vertical="center" wrapText="1"/>
    </xf>
    <xf numFmtId="3" fontId="130" fillId="0" borderId="0" xfId="2" applyNumberFormat="1" applyFont="1" applyAlignment="1">
      <alignment horizontal="center" vertical="center" wrapText="1"/>
    </xf>
    <xf numFmtId="3" fontId="173" fillId="0" borderId="0" xfId="2" applyNumberFormat="1" applyFont="1" applyAlignment="1">
      <alignment horizontal="center" vertical="center" wrapText="1"/>
    </xf>
    <xf numFmtId="0" fontId="174" fillId="0" borderId="0" xfId="2" applyFont="1" applyAlignment="1">
      <alignment vertical="center" wrapText="1"/>
    </xf>
    <xf numFmtId="10" fontId="79" fillId="0" borderId="0" xfId="2" applyNumberFormat="1" applyFont="1" applyAlignment="1">
      <alignment vertical="center" wrapText="1"/>
    </xf>
    <xf numFmtId="0" fontId="153" fillId="0" borderId="0" xfId="2" applyFont="1" applyAlignment="1">
      <alignment horizontal="center" vertical="center" wrapText="1"/>
    </xf>
    <xf numFmtId="0" fontId="148" fillId="0" borderId="0" xfId="2" applyFont="1" applyAlignment="1">
      <alignment horizontal="center" vertical="center" wrapText="1"/>
    </xf>
    <xf numFmtId="0" fontId="52" fillId="0" borderId="14" xfId="0" applyFont="1" applyBorder="1" applyAlignment="1">
      <alignment vertical="center" wrapText="1"/>
    </xf>
    <xf numFmtId="0" fontId="32" fillId="0" borderId="0" xfId="0" applyFont="1" applyBorder="1" applyAlignment="1">
      <alignment horizontal="center" vertical="center" wrapText="1"/>
    </xf>
    <xf numFmtId="0" fontId="55" fillId="0" borderId="5" xfId="0" applyFont="1" applyBorder="1" applyAlignment="1">
      <alignment horizontal="left" vertical="center" wrapText="1"/>
    </xf>
    <xf numFmtId="3" fontId="55" fillId="0" borderId="11" xfId="0" applyNumberFormat="1" applyFont="1" applyBorder="1" applyAlignment="1">
      <alignment horizontal="center" vertical="center"/>
    </xf>
    <xf numFmtId="0" fontId="55" fillId="0" borderId="3" xfId="0" applyFont="1" applyBorder="1" applyAlignment="1">
      <alignment horizontal="left" vertical="center" wrapText="1"/>
    </xf>
    <xf numFmtId="3" fontId="50" fillId="0" borderId="7" xfId="7" applyNumberFormat="1" applyFont="1" applyBorder="1" applyAlignment="1" applyProtection="1">
      <alignment horizontal="center" vertical="center"/>
      <protection locked="0"/>
    </xf>
    <xf numFmtId="4" fontId="54" fillId="0" borderId="6" xfId="7" applyNumberFormat="1" applyFont="1" applyBorder="1" applyAlignment="1">
      <alignment horizontal="center" vertical="center"/>
    </xf>
    <xf numFmtId="3" fontId="55" fillId="0" borderId="7" xfId="0" applyNumberFormat="1" applyFont="1" applyBorder="1" applyAlignment="1">
      <alignment horizontal="center" vertical="center"/>
    </xf>
    <xf numFmtId="4" fontId="54" fillId="0" borderId="6" xfId="0" applyNumberFormat="1" applyFont="1" applyBorder="1" applyAlignment="1">
      <alignment horizontal="center" vertical="center"/>
    </xf>
    <xf numFmtId="0" fontId="52" fillId="0" borderId="9" xfId="0" applyFont="1" applyBorder="1" applyAlignment="1">
      <alignment horizontal="left" vertical="center" wrapText="1"/>
    </xf>
    <xf numFmtId="0" fontId="112" fillId="0" borderId="0" xfId="2" applyFont="1" applyAlignment="1">
      <alignment vertical="center"/>
    </xf>
    <xf numFmtId="0" fontId="81" fillId="0" borderId="0" xfId="2" applyFont="1" applyAlignment="1">
      <alignment horizontal="center" vertical="center" wrapText="1"/>
    </xf>
    <xf numFmtId="0" fontId="80" fillId="0" borderId="0" xfId="2" applyFont="1" applyAlignment="1">
      <alignment horizontal="center" vertical="center" wrapText="1"/>
    </xf>
    <xf numFmtId="0" fontId="174" fillId="0" borderId="0" xfId="0" applyFont="1" applyBorder="1" applyAlignment="1">
      <alignment vertical="center" wrapText="1"/>
    </xf>
    <xf numFmtId="2" fontId="80" fillId="0" borderId="0" xfId="0" applyNumberFormat="1" applyFont="1" applyBorder="1" applyAlignment="1">
      <alignment vertical="center" wrapText="1"/>
    </xf>
    <xf numFmtId="2" fontId="80" fillId="0" borderId="0" xfId="0" applyNumberFormat="1" applyFont="1" applyBorder="1" applyAlignment="1">
      <alignment horizontal="left" vertical="center" wrapText="1"/>
    </xf>
    <xf numFmtId="2" fontId="174" fillId="0" borderId="0" xfId="0" applyNumberFormat="1" applyFont="1" applyAlignment="1">
      <alignment horizontal="left" vertical="center" wrapText="1"/>
    </xf>
    <xf numFmtId="0" fontId="174" fillId="0" borderId="0" xfId="0" applyFont="1" applyAlignment="1">
      <alignment horizontal="left" vertical="center" wrapText="1"/>
    </xf>
    <xf numFmtId="3" fontId="174" fillId="0" borderId="0" xfId="0" applyNumberFormat="1" applyFont="1" applyAlignment="1">
      <alignment horizontal="left" vertical="center" wrapText="1"/>
    </xf>
    <xf numFmtId="0" fontId="135" fillId="0" borderId="0" xfId="16" applyFont="1" applyBorder="1" applyAlignment="1">
      <alignment horizontal="center"/>
    </xf>
    <xf numFmtId="0" fontId="135" fillId="4" borderId="0" xfId="16" applyFont="1" applyFill="1" applyBorder="1"/>
    <xf numFmtId="0" fontId="175" fillId="0" borderId="0" xfId="16" applyFont="1" applyBorder="1" applyAlignment="1">
      <alignment horizontal="center"/>
    </xf>
    <xf numFmtId="0" fontId="175" fillId="4" borderId="0" xfId="16" applyFont="1" applyFill="1" applyBorder="1"/>
    <xf numFmtId="0" fontId="135" fillId="4" borderId="0" xfId="16" applyFont="1" applyFill="1" applyBorder="1" applyAlignment="1">
      <alignment horizontal="center"/>
    </xf>
    <xf numFmtId="3" fontId="75" fillId="0" borderId="0" xfId="16" applyNumberFormat="1" applyFont="1" applyBorder="1" applyAlignment="1">
      <alignment horizontal="center" vertical="center"/>
    </xf>
    <xf numFmtId="0" fontId="167" fillId="0" borderId="0" xfId="16" applyFont="1" applyBorder="1" applyAlignment="1">
      <alignment horizontal="center" vertical="center" wrapText="1"/>
    </xf>
    <xf numFmtId="0" fontId="167" fillId="4" borderId="0" xfId="16" applyFont="1" applyFill="1" applyBorder="1" applyAlignment="1">
      <alignment horizontal="center" vertical="center" wrapText="1"/>
    </xf>
    <xf numFmtId="3" fontId="75" fillId="4" borderId="0" xfId="16" applyNumberFormat="1" applyFont="1" applyFill="1" applyBorder="1" applyAlignment="1">
      <alignment horizontal="center" vertical="center"/>
    </xf>
    <xf numFmtId="4" fontId="75" fillId="4" borderId="0" xfId="16" applyNumberFormat="1" applyFont="1" applyFill="1" applyBorder="1" applyAlignment="1">
      <alignment horizontal="center" vertical="center"/>
    </xf>
    <xf numFmtId="3" fontId="135" fillId="0" borderId="0" xfId="17" applyNumberFormat="1" applyFont="1"/>
    <xf numFmtId="9" fontId="135" fillId="0" borderId="0" xfId="15" applyFont="1" applyFill="1" applyBorder="1"/>
    <xf numFmtId="0" fontId="135" fillId="0" borderId="0" xfId="16" applyFont="1" applyBorder="1" applyAlignment="1">
      <alignment vertical="center"/>
    </xf>
    <xf numFmtId="3" fontId="126" fillId="4" borderId="33" xfId="3" applyNumberFormat="1" applyFont="1" applyFill="1" applyBorder="1" applyAlignment="1">
      <alignment horizontal="left" vertical="center" wrapText="1" indent="1"/>
    </xf>
    <xf numFmtId="49" fontId="21" fillId="0" borderId="0" xfId="2" applyNumberFormat="1" applyFont="1" applyAlignment="1">
      <alignment horizontal="left" vertical="center" wrapText="1"/>
    </xf>
    <xf numFmtId="2" fontId="31" fillId="0" borderId="0" xfId="2" applyNumberFormat="1" applyFont="1" applyAlignment="1">
      <alignment horizontal="left" vertical="center" wrapText="1"/>
    </xf>
    <xf numFmtId="3" fontId="27" fillId="3" borderId="16" xfId="2" applyNumberFormat="1" applyFont="1" applyFill="1" applyBorder="1" applyAlignment="1" applyProtection="1">
      <alignment horizontal="center" vertical="center"/>
      <protection locked="0"/>
    </xf>
    <xf numFmtId="3" fontId="27" fillId="3" borderId="0" xfId="2" applyNumberFormat="1" applyFont="1" applyFill="1" applyAlignment="1" applyProtection="1">
      <alignment horizontal="center" vertical="center"/>
      <protection locked="0"/>
    </xf>
    <xf numFmtId="3" fontId="27" fillId="0" borderId="0" xfId="2" applyNumberFormat="1" applyFont="1" applyAlignment="1" applyProtection="1">
      <alignment horizontal="center" vertical="center" wrapText="1"/>
      <protection locked="0"/>
    </xf>
    <xf numFmtId="3" fontId="27" fillId="3" borderId="0" xfId="2" applyNumberFormat="1" applyFont="1" applyFill="1" applyAlignment="1" applyProtection="1">
      <alignment horizontal="center" vertical="center" wrapText="1"/>
      <protection locked="0"/>
    </xf>
    <xf numFmtId="3" fontId="27" fillId="3" borderId="17" xfId="2" applyNumberFormat="1" applyFont="1" applyFill="1" applyBorder="1" applyAlignment="1" applyProtection="1">
      <alignment horizontal="center" vertical="center" wrapText="1"/>
      <protection locked="0"/>
    </xf>
    <xf numFmtId="3" fontId="22" fillId="0" borderId="9" xfId="2" applyNumberFormat="1" applyFont="1" applyBorder="1" applyAlignment="1">
      <alignment horizontal="center" vertical="center" wrapText="1"/>
    </xf>
    <xf numFmtId="3" fontId="27" fillId="0" borderId="16" xfId="2" applyNumberFormat="1" applyFont="1" applyBorder="1" applyAlignment="1" applyProtection="1">
      <alignment horizontal="center" vertical="center"/>
      <protection locked="0"/>
    </xf>
    <xf numFmtId="3" fontId="27" fillId="0" borderId="0" xfId="2" applyNumberFormat="1" applyFont="1" applyAlignment="1" applyProtection="1">
      <alignment horizontal="center" vertical="center"/>
      <protection locked="0"/>
    </xf>
    <xf numFmtId="3" fontId="27" fillId="0" borderId="17" xfId="2" applyNumberFormat="1" applyFont="1" applyBorder="1" applyAlignment="1" applyProtection="1">
      <alignment horizontal="center" vertical="center" wrapText="1"/>
      <protection locked="0"/>
    </xf>
    <xf numFmtId="4" fontId="92" fillId="0" borderId="16" xfId="2" applyNumberFormat="1" applyFont="1" applyBorder="1" applyAlignment="1" applyProtection="1">
      <alignment horizontal="center" vertical="center"/>
      <protection locked="0"/>
    </xf>
    <xf numFmtId="4" fontId="92" fillId="0" borderId="0" xfId="2" applyNumberFormat="1" applyFont="1" applyAlignment="1" applyProtection="1">
      <alignment horizontal="center" vertical="center"/>
      <protection locked="0"/>
    </xf>
    <xf numFmtId="4" fontId="92" fillId="0" borderId="17" xfId="2" applyNumberFormat="1" applyFont="1" applyBorder="1" applyAlignment="1" applyProtection="1">
      <alignment horizontal="center" vertical="center" wrapText="1"/>
      <protection locked="0"/>
    </xf>
    <xf numFmtId="4" fontId="92" fillId="0" borderId="43" xfId="2" applyNumberFormat="1" applyFont="1" applyBorder="1" applyAlignment="1" applyProtection="1">
      <alignment horizontal="center" vertical="center"/>
      <protection locked="0"/>
    </xf>
    <xf numFmtId="4" fontId="92" fillId="0" borderId="41" xfId="2" applyNumberFormat="1" applyFont="1" applyBorder="1" applyAlignment="1" applyProtection="1">
      <alignment horizontal="center" vertical="center"/>
      <protection locked="0"/>
    </xf>
    <xf numFmtId="4" fontId="92" fillId="0" borderId="41" xfId="2" applyNumberFormat="1" applyFont="1" applyBorder="1" applyAlignment="1" applyProtection="1">
      <alignment horizontal="center" vertical="center" wrapText="1"/>
      <protection locked="0"/>
    </xf>
    <xf numFmtId="4" fontId="92" fillId="0" borderId="40" xfId="2" applyNumberFormat="1" applyFont="1" applyBorder="1" applyAlignment="1" applyProtection="1">
      <alignment horizontal="center" vertical="center" wrapText="1"/>
      <protection locked="0"/>
    </xf>
    <xf numFmtId="4" fontId="94" fillId="0" borderId="42" xfId="2" applyNumberFormat="1" applyFont="1" applyBorder="1" applyAlignment="1">
      <alignment horizontal="center" vertical="center" wrapText="1"/>
    </xf>
    <xf numFmtId="3" fontId="27" fillId="3" borderId="46" xfId="2" applyNumberFormat="1" applyFont="1" applyFill="1" applyBorder="1" applyAlignment="1" applyProtection="1">
      <alignment horizontal="center" vertical="center"/>
      <protection locked="0"/>
    </xf>
    <xf numFmtId="3" fontId="27" fillId="3" borderId="45" xfId="2" applyNumberFormat="1" applyFont="1" applyFill="1" applyBorder="1" applyAlignment="1" applyProtection="1">
      <alignment horizontal="center" vertical="center"/>
      <protection locked="0"/>
    </xf>
    <xf numFmtId="3" fontId="27" fillId="0" borderId="45" xfId="2" applyNumberFormat="1" applyFont="1" applyBorder="1" applyAlignment="1" applyProtection="1">
      <alignment horizontal="center" vertical="center" wrapText="1"/>
      <protection locked="0"/>
    </xf>
    <xf numFmtId="3" fontId="27" fillId="3" borderId="45" xfId="2" applyNumberFormat="1" applyFont="1" applyFill="1" applyBorder="1" applyAlignment="1" applyProtection="1">
      <alignment horizontal="center" vertical="center" wrapText="1"/>
      <protection locked="0"/>
    </xf>
    <xf numFmtId="3" fontId="27" fillId="3" borderId="44" xfId="2" applyNumberFormat="1" applyFont="1" applyFill="1" applyBorder="1" applyAlignment="1" applyProtection="1">
      <alignment horizontal="center" vertical="center" wrapText="1"/>
      <protection locked="0"/>
    </xf>
    <xf numFmtId="3" fontId="22" fillId="0" borderId="47" xfId="2" applyNumberFormat="1" applyFont="1" applyBorder="1" applyAlignment="1">
      <alignment horizontal="center" vertical="center" wrapText="1"/>
    </xf>
    <xf numFmtId="4" fontId="92" fillId="0" borderId="54" xfId="2" applyNumberFormat="1" applyFont="1" applyBorder="1" applyAlignment="1" applyProtection="1">
      <alignment horizontal="center" vertical="center"/>
      <protection locked="0"/>
    </xf>
    <xf numFmtId="4" fontId="92" fillId="3" borderId="52" xfId="2" applyNumberFormat="1" applyFont="1" applyFill="1" applyBorder="1" applyAlignment="1" applyProtection="1">
      <alignment horizontal="center" vertical="center"/>
      <protection locked="0"/>
    </xf>
    <xf numFmtId="4" fontId="92" fillId="0" borderId="52" xfId="2" applyNumberFormat="1" applyFont="1" applyBorder="1" applyAlignment="1" applyProtection="1">
      <alignment horizontal="center" vertical="center" wrapText="1"/>
      <protection locked="0"/>
    </xf>
    <xf numFmtId="4" fontId="92" fillId="3" borderId="52" xfId="2" applyNumberFormat="1" applyFont="1" applyFill="1" applyBorder="1" applyAlignment="1" applyProtection="1">
      <alignment horizontal="center" vertical="center" wrapText="1"/>
      <protection locked="0"/>
    </xf>
    <xf numFmtId="4" fontId="92" fillId="3" borderId="51" xfId="2" applyNumberFormat="1" applyFont="1" applyFill="1" applyBorder="1" applyAlignment="1" applyProtection="1">
      <alignment horizontal="center" vertical="center" wrapText="1"/>
      <protection locked="0"/>
    </xf>
    <xf numFmtId="4" fontId="94" fillId="0" borderId="53" xfId="2" applyNumberFormat="1" applyFont="1" applyBorder="1" applyAlignment="1">
      <alignment horizontal="center" vertical="center" wrapText="1"/>
    </xf>
    <xf numFmtId="4" fontId="92" fillId="0" borderId="10" xfId="2" applyNumberFormat="1" applyFont="1" applyBorder="1" applyAlignment="1" applyProtection="1">
      <alignment horizontal="center" vertical="center"/>
      <protection locked="0"/>
    </xf>
    <xf numFmtId="4" fontId="92" fillId="0" borderId="14" xfId="2" applyNumberFormat="1" applyFont="1" applyBorder="1" applyAlignment="1" applyProtection="1">
      <alignment horizontal="center" vertical="center"/>
      <protection locked="0"/>
    </xf>
    <xf numFmtId="4" fontId="92" fillId="0" borderId="14" xfId="2" applyNumberFormat="1" applyFont="1" applyBorder="1" applyAlignment="1" applyProtection="1">
      <alignment horizontal="center" vertical="center" wrapText="1"/>
      <protection locked="0"/>
    </xf>
    <xf numFmtId="4" fontId="92" fillId="0" borderId="6" xfId="2" applyNumberFormat="1" applyFont="1" applyBorder="1" applyAlignment="1" applyProtection="1">
      <alignment horizontal="center" vertical="center" wrapText="1"/>
      <protection locked="0"/>
    </xf>
    <xf numFmtId="0" fontId="142" fillId="0" borderId="2" xfId="0" applyFont="1" applyBorder="1" applyAlignment="1">
      <alignment horizontal="left" vertical="center" wrapText="1"/>
    </xf>
    <xf numFmtId="0" fontId="118" fillId="0" borderId="0" xfId="0" applyFont="1" applyBorder="1" applyAlignment="1">
      <alignment horizontal="left" vertical="center"/>
    </xf>
    <xf numFmtId="0" fontId="178" fillId="0" borderId="0" xfId="0" applyFont="1" applyBorder="1" applyAlignment="1">
      <alignment vertical="center" wrapText="1"/>
    </xf>
    <xf numFmtId="2" fontId="177" fillId="0" borderId="0" xfId="0" applyNumberFormat="1" applyFont="1" applyBorder="1" applyAlignment="1">
      <alignment vertical="center" wrapText="1"/>
    </xf>
    <xf numFmtId="2" fontId="177" fillId="0" borderId="0" xfId="0" applyNumberFormat="1" applyFont="1" applyBorder="1" applyAlignment="1">
      <alignment horizontal="left" vertical="center" wrapText="1"/>
    </xf>
    <xf numFmtId="0" fontId="118" fillId="0" borderId="0" xfId="0" applyFont="1" applyBorder="1" applyAlignment="1">
      <alignment vertical="center" wrapText="1"/>
    </xf>
    <xf numFmtId="2" fontId="177" fillId="0" borderId="0" xfId="0" applyNumberFormat="1" applyFont="1" applyAlignment="1">
      <alignment horizontal="left" vertical="center" wrapText="1"/>
    </xf>
    <xf numFmtId="2" fontId="149" fillId="4" borderId="0" xfId="0" applyNumberFormat="1" applyFont="1" applyFill="1" applyAlignment="1">
      <alignment horizontal="left" vertical="center" wrapText="1"/>
    </xf>
    <xf numFmtId="0" fontId="149" fillId="4" borderId="0" xfId="0" applyFont="1" applyFill="1" applyBorder="1" applyAlignment="1">
      <alignment vertical="center" wrapText="1"/>
    </xf>
    <xf numFmtId="0" fontId="149" fillId="4" borderId="0" xfId="0" applyFont="1" applyFill="1" applyAlignment="1">
      <alignment horizontal="left" vertical="center" wrapText="1"/>
    </xf>
    <xf numFmtId="3" fontId="149" fillId="4" borderId="0" xfId="0" applyNumberFormat="1" applyFont="1" applyFill="1" applyAlignment="1">
      <alignment horizontal="left" vertical="center" wrapText="1"/>
    </xf>
    <xf numFmtId="2" fontId="148" fillId="4" borderId="0" xfId="0" applyNumberFormat="1" applyFont="1" applyFill="1" applyAlignment="1">
      <alignment horizontal="left" vertical="center" wrapText="1"/>
    </xf>
    <xf numFmtId="0" fontId="108" fillId="4" borderId="0" xfId="0" applyFont="1" applyFill="1" applyBorder="1" applyAlignment="1">
      <alignment vertical="center" wrapText="1"/>
    </xf>
    <xf numFmtId="0" fontId="179" fillId="0" borderId="0" xfId="2" applyFont="1" applyAlignment="1">
      <alignment vertical="center" wrapText="1"/>
    </xf>
    <xf numFmtId="2" fontId="80" fillId="0" borderId="0" xfId="2" applyNumberFormat="1" applyFont="1" applyAlignment="1">
      <alignment vertical="center" wrapText="1"/>
    </xf>
    <xf numFmtId="2" fontId="180" fillId="0" borderId="0" xfId="2" applyNumberFormat="1" applyFont="1" applyAlignment="1">
      <alignment vertical="center" wrapText="1"/>
    </xf>
    <xf numFmtId="0" fontId="123" fillId="0" borderId="0" xfId="0" applyFont="1" applyAlignment="1">
      <alignment vertical="center" wrapText="1"/>
    </xf>
    <xf numFmtId="0" fontId="113" fillId="0" borderId="0" xfId="0" applyFont="1" applyAlignment="1">
      <alignment vertical="center"/>
    </xf>
    <xf numFmtId="0" fontId="142" fillId="0" borderId="0" xfId="0" applyFont="1" applyBorder="1" applyAlignment="1">
      <alignment horizontal="left" vertical="center" wrapText="1"/>
    </xf>
    <xf numFmtId="0" fontId="111" fillId="0" borderId="0" xfId="0" applyFont="1" applyBorder="1"/>
    <xf numFmtId="3" fontId="142" fillId="0" borderId="0" xfId="2" applyNumberFormat="1" applyFont="1" applyAlignment="1">
      <alignment horizontal="center" vertical="center" wrapText="1"/>
    </xf>
    <xf numFmtId="0" fontId="104" fillId="0" borderId="30" xfId="3" applyFont="1" applyBorder="1" applyAlignment="1">
      <alignment horizontal="center" vertical="center" wrapText="1"/>
    </xf>
    <xf numFmtId="0" fontId="126" fillId="0" borderId="20" xfId="3" applyFont="1" applyBorder="1" applyAlignment="1">
      <alignment horizontal="center" vertical="center" wrapText="1"/>
    </xf>
    <xf numFmtId="0" fontId="126" fillId="0" borderId="34" xfId="3" applyFont="1" applyBorder="1" applyAlignment="1">
      <alignment horizontal="center" vertical="center" wrapText="1"/>
    </xf>
    <xf numFmtId="0" fontId="126" fillId="0" borderId="38" xfId="3" applyFont="1" applyBorder="1" applyAlignment="1">
      <alignment horizontal="center" vertical="center" wrapText="1"/>
    </xf>
    <xf numFmtId="0" fontId="125" fillId="4" borderId="0" xfId="2" applyFont="1" applyFill="1" applyAlignment="1">
      <alignment horizontal="center" vertical="center" wrapText="1"/>
    </xf>
    <xf numFmtId="3" fontId="125" fillId="4" borderId="26" xfId="3" applyNumberFormat="1" applyFont="1" applyFill="1" applyBorder="1" applyAlignment="1">
      <alignment horizontal="center" vertical="center" wrapText="1"/>
    </xf>
    <xf numFmtId="0" fontId="22" fillId="0" borderId="14" xfId="2" applyFont="1" applyBorder="1" applyAlignment="1">
      <alignment vertical="center" wrapText="1"/>
    </xf>
    <xf numFmtId="0" fontId="32" fillId="0" borderId="3" xfId="2" applyFont="1" applyBorder="1" applyAlignment="1">
      <alignment horizontal="center" vertical="center" wrapText="1"/>
    </xf>
    <xf numFmtId="3" fontId="27" fillId="3" borderId="5" xfId="2" applyNumberFormat="1" applyFont="1" applyFill="1" applyBorder="1" applyAlignment="1" applyProtection="1">
      <alignment horizontal="center" vertical="center"/>
      <protection locked="0"/>
    </xf>
    <xf numFmtId="3" fontId="27" fillId="3" borderId="4" xfId="2" applyNumberFormat="1" applyFont="1" applyFill="1" applyBorder="1" applyAlignment="1" applyProtection="1">
      <alignment horizontal="center" vertical="center"/>
      <protection locked="0"/>
    </xf>
    <xf numFmtId="3" fontId="27" fillId="0" borderId="4" xfId="2" applyNumberFormat="1" applyFont="1" applyBorder="1" applyAlignment="1" applyProtection="1">
      <alignment horizontal="center" vertical="center" wrapText="1"/>
      <protection locked="0"/>
    </xf>
    <xf numFmtId="3" fontId="27" fillId="3" borderId="4" xfId="2" applyNumberFormat="1" applyFont="1" applyFill="1" applyBorder="1" applyAlignment="1" applyProtection="1">
      <alignment horizontal="center" vertical="center" wrapText="1"/>
      <protection locked="0"/>
    </xf>
    <xf numFmtId="3" fontId="27" fillId="3" borderId="3" xfId="2" applyNumberFormat="1" applyFont="1" applyFill="1" applyBorder="1" applyAlignment="1" applyProtection="1">
      <alignment horizontal="center" vertical="center" wrapText="1"/>
      <protection locked="0"/>
    </xf>
    <xf numFmtId="3" fontId="22" fillId="0" borderId="2" xfId="2" applyNumberFormat="1" applyFont="1" applyBorder="1" applyAlignment="1">
      <alignment horizontal="center" vertical="center" wrapText="1"/>
    </xf>
    <xf numFmtId="0" fontId="41" fillId="0" borderId="17" xfId="2" applyFont="1" applyBorder="1" applyAlignment="1">
      <alignment horizontal="center" vertical="center" wrapText="1"/>
    </xf>
    <xf numFmtId="0" fontId="6" fillId="0" borderId="0" xfId="16" applyFont="1" applyBorder="1" applyAlignment="1">
      <alignment horizontal="center" vertical="center"/>
    </xf>
    <xf numFmtId="0" fontId="6" fillId="0" borderId="0" xfId="16" applyFont="1" applyBorder="1" applyAlignment="1">
      <alignment horizontal="left" vertical="center"/>
    </xf>
    <xf numFmtId="0" fontId="34" fillId="0" borderId="0" xfId="16" applyFont="1" applyAlignment="1">
      <alignment horizontal="center"/>
    </xf>
    <xf numFmtId="0" fontId="9" fillId="0" borderId="0" xfId="16" applyFont="1" applyAlignment="1">
      <alignment horizontal="left" vertical="center"/>
    </xf>
    <xf numFmtId="0" fontId="7" fillId="0" borderId="0" xfId="16" applyFont="1" applyBorder="1" applyAlignment="1">
      <alignment horizontal="left" vertical="center"/>
    </xf>
    <xf numFmtId="0" fontId="22" fillId="0" borderId="0" xfId="16" applyFont="1" applyAlignment="1">
      <alignment horizontal="center" vertical="center" wrapText="1"/>
    </xf>
    <xf numFmtId="0" fontId="22" fillId="0" borderId="0" xfId="16" applyFont="1" applyBorder="1" applyAlignment="1">
      <alignment vertical="center" wrapText="1"/>
    </xf>
    <xf numFmtId="0" fontId="22" fillId="0" borderId="0" xfId="16" applyFont="1" applyBorder="1" applyAlignment="1">
      <alignment horizontal="center" vertical="center" wrapText="1"/>
    </xf>
    <xf numFmtId="0" fontId="22" fillId="0" borderId="0" xfId="16" applyFont="1" applyAlignment="1">
      <alignment vertical="center" wrapText="1"/>
    </xf>
    <xf numFmtId="0" fontId="32" fillId="0" borderId="0" xfId="16" applyFont="1" applyAlignment="1">
      <alignment horizontal="center" vertical="center" wrapText="1"/>
    </xf>
    <xf numFmtId="0" fontId="32" fillId="0" borderId="0" xfId="16" applyFont="1" applyAlignment="1">
      <alignment vertical="center" wrapText="1"/>
    </xf>
    <xf numFmtId="0" fontId="32" fillId="0" borderId="3" xfId="16" applyFont="1" applyBorder="1" applyAlignment="1">
      <alignment horizontal="center" vertical="center" wrapText="1"/>
    </xf>
    <xf numFmtId="9" fontId="32" fillId="0" borderId="0" xfId="16" applyNumberFormat="1" applyFont="1" applyBorder="1" applyAlignment="1">
      <alignment horizontal="center" vertical="center" wrapText="1"/>
    </xf>
    <xf numFmtId="0" fontId="32" fillId="0" borderId="7" xfId="16" applyFont="1" applyBorder="1" applyAlignment="1">
      <alignment horizontal="center" vertical="center" wrapText="1"/>
    </xf>
    <xf numFmtId="9" fontId="32" fillId="0" borderId="6" xfId="16" applyNumberFormat="1" applyFont="1" applyBorder="1" applyAlignment="1">
      <alignment horizontal="center" vertical="center" wrapText="1"/>
    </xf>
    <xf numFmtId="0" fontId="23" fillId="0" borderId="0" xfId="16" applyFont="1" applyBorder="1" applyAlignment="1">
      <alignment horizontal="center" vertical="center" wrapText="1"/>
    </xf>
    <xf numFmtId="0" fontId="66" fillId="0" borderId="0" xfId="16" applyFont="1" applyBorder="1" applyAlignment="1">
      <alignment horizontal="center" vertical="center" wrapText="1"/>
    </xf>
    <xf numFmtId="0" fontId="23" fillId="0" borderId="0" xfId="16" applyFont="1" applyBorder="1" applyAlignment="1">
      <alignment vertical="center" wrapText="1"/>
    </xf>
    <xf numFmtId="0" fontId="5" fillId="0" borderId="0" xfId="16" applyBorder="1"/>
    <xf numFmtId="0" fontId="27" fillId="0" borderId="0" xfId="16" applyFont="1" applyAlignment="1">
      <alignment horizontal="center" vertical="center" wrapText="1"/>
    </xf>
    <xf numFmtId="0" fontId="28" fillId="0" borderId="5" xfId="16" applyFont="1" applyBorder="1" applyAlignment="1">
      <alignment horizontal="left" vertical="center" wrapText="1"/>
    </xf>
    <xf numFmtId="0" fontId="27" fillId="0" borderId="0" xfId="16" applyFont="1" applyAlignment="1">
      <alignment vertical="center" wrapText="1"/>
    </xf>
    <xf numFmtId="4" fontId="27" fillId="0" borderId="0" xfId="16" applyNumberFormat="1" applyFont="1" applyBorder="1" applyAlignment="1">
      <alignment horizontal="center" vertical="center"/>
    </xf>
    <xf numFmtId="0" fontId="28" fillId="0" borderId="4" xfId="16" applyFont="1" applyBorder="1" applyAlignment="1">
      <alignment horizontal="left" vertical="center" wrapText="1"/>
    </xf>
    <xf numFmtId="4" fontId="27" fillId="0" borderId="0" xfId="16" applyNumberFormat="1" applyFont="1" applyBorder="1" applyAlignment="1">
      <alignment horizontal="center" vertical="center" wrapText="1"/>
    </xf>
    <xf numFmtId="0" fontId="28" fillId="0" borderId="3" xfId="16" applyFont="1" applyBorder="1" applyAlignment="1">
      <alignment horizontal="left" vertical="center" wrapText="1"/>
    </xf>
    <xf numFmtId="0" fontId="58" fillId="0" borderId="0" xfId="16" applyFont="1" applyBorder="1" applyAlignment="1">
      <alignment horizontal="center" vertical="center" wrapText="1"/>
    </xf>
    <xf numFmtId="2" fontId="67" fillId="0" borderId="0" xfId="16" applyNumberFormat="1" applyFont="1" applyBorder="1"/>
    <xf numFmtId="10" fontId="27" fillId="0" borderId="0" xfId="16" applyNumberFormat="1" applyFont="1" applyAlignment="1">
      <alignment vertical="center" wrapText="1"/>
    </xf>
    <xf numFmtId="2" fontId="95" fillId="0" borderId="0" xfId="16" applyNumberFormat="1" applyFont="1" applyBorder="1" applyAlignment="1">
      <alignment horizontal="center" vertical="center" wrapText="1"/>
    </xf>
    <xf numFmtId="2" fontId="68" fillId="0" borderId="0" xfId="16" applyNumberFormat="1" applyFont="1" applyBorder="1" applyAlignment="1">
      <alignment horizontal="center" vertical="center" wrapText="1"/>
    </xf>
    <xf numFmtId="0" fontId="22" fillId="0" borderId="2" xfId="16" applyFont="1" applyBorder="1" applyAlignment="1">
      <alignment horizontal="left" vertical="center" wrapText="1"/>
    </xf>
    <xf numFmtId="3" fontId="22" fillId="0" borderId="2" xfId="16" applyNumberFormat="1" applyFont="1" applyBorder="1" applyAlignment="1">
      <alignment horizontal="center" vertical="center" wrapText="1"/>
    </xf>
    <xf numFmtId="3" fontId="22" fillId="0" borderId="1" xfId="16" applyNumberFormat="1" applyFont="1" applyBorder="1" applyAlignment="1">
      <alignment horizontal="center" vertical="center" wrapText="1"/>
    </xf>
    <xf numFmtId="4" fontId="94" fillId="0" borderId="8" xfId="16" applyNumberFormat="1" applyFont="1" applyBorder="1" applyAlignment="1">
      <alignment horizontal="center" vertical="center" wrapText="1"/>
    </xf>
    <xf numFmtId="3" fontId="22" fillId="0" borderId="1" xfId="16" quotePrefix="1" applyNumberFormat="1" applyFont="1" applyBorder="1" applyAlignment="1">
      <alignment horizontal="center" vertical="center" wrapText="1"/>
    </xf>
    <xf numFmtId="0" fontId="20" fillId="0" borderId="0" xfId="16" applyFont="1" applyBorder="1" applyAlignment="1">
      <alignment vertical="center" wrapText="1"/>
    </xf>
    <xf numFmtId="0" fontId="109" fillId="0" borderId="0" xfId="16" applyFont="1"/>
    <xf numFmtId="2" fontId="39" fillId="0" borderId="0" xfId="16" applyNumberFormat="1" applyFont="1" applyAlignment="1">
      <alignment vertical="center" wrapText="1"/>
    </xf>
    <xf numFmtId="0" fontId="0" fillId="0" borderId="0" xfId="16" applyFont="1"/>
    <xf numFmtId="0" fontId="125" fillId="0" borderId="38" xfId="3" applyFont="1" applyBorder="1" applyAlignment="1">
      <alignment horizontal="center" vertical="center" wrapText="1"/>
    </xf>
    <xf numFmtId="0" fontId="182" fillId="0" borderId="0" xfId="3" applyFont="1"/>
    <xf numFmtId="0" fontId="137" fillId="0" borderId="33" xfId="3" applyFont="1" applyBorder="1" applyAlignment="1">
      <alignment horizontal="center" vertical="center" wrapText="1"/>
    </xf>
    <xf numFmtId="0" fontId="182" fillId="0" borderId="0" xfId="0" applyFont="1"/>
    <xf numFmtId="0" fontId="183" fillId="0" borderId="0" xfId="0" applyFont="1" applyAlignment="1">
      <alignment horizontal="left" vertical="center" wrapText="1"/>
    </xf>
    <xf numFmtId="3" fontId="114" fillId="0" borderId="0" xfId="2" applyNumberFormat="1" applyFont="1" applyAlignment="1" applyProtection="1">
      <alignment horizontal="center" vertical="center" wrapText="1"/>
      <protection locked="0"/>
    </xf>
    <xf numFmtId="4" fontId="109" fillId="0" borderId="0" xfId="2" applyNumberFormat="1" applyFont="1" applyAlignment="1" applyProtection="1">
      <alignment horizontal="center" vertical="center" wrapText="1"/>
      <protection locked="0"/>
    </xf>
    <xf numFmtId="4" fontId="109" fillId="0" borderId="0" xfId="2" applyNumberFormat="1" applyFont="1" applyAlignment="1">
      <alignment horizontal="center" vertical="center" wrapText="1"/>
    </xf>
    <xf numFmtId="3" fontId="114" fillId="0" borderId="0" xfId="2" applyNumberFormat="1" applyFont="1" applyAlignment="1">
      <alignment vertical="center" wrapText="1"/>
    </xf>
    <xf numFmtId="3" fontId="112" fillId="0" borderId="0" xfId="0" applyNumberFormat="1" applyFont="1" applyBorder="1" applyAlignment="1">
      <alignment horizontal="center" vertical="center" wrapText="1"/>
    </xf>
    <xf numFmtId="2" fontId="112" fillId="0" borderId="0" xfId="0" applyNumberFormat="1" applyFont="1" applyBorder="1" applyAlignment="1" applyProtection="1">
      <alignment horizontal="center" vertical="center"/>
      <protection locked="0"/>
    </xf>
    <xf numFmtId="4" fontId="162" fillId="0" borderId="0" xfId="0" applyNumberFormat="1" applyFont="1" applyBorder="1" applyAlignment="1">
      <alignment horizontal="center" vertical="center" wrapText="1"/>
    </xf>
    <xf numFmtId="4" fontId="112" fillId="0" borderId="0" xfId="0" applyNumberFormat="1" applyFont="1" applyBorder="1" applyAlignment="1">
      <alignment horizontal="center" vertical="center" wrapText="1"/>
    </xf>
    <xf numFmtId="3" fontId="112" fillId="0" borderId="0" xfId="0" applyNumberFormat="1" applyFont="1" applyBorder="1" applyAlignment="1">
      <alignment horizontal="center" vertical="center"/>
    </xf>
    <xf numFmtId="10" fontId="112" fillId="0" borderId="0" xfId="0" applyNumberFormat="1" applyFont="1" applyBorder="1" applyAlignment="1">
      <alignment vertical="center" wrapText="1"/>
    </xf>
    <xf numFmtId="0" fontId="141" fillId="0" borderId="0" xfId="16" applyFont="1" applyBorder="1" applyAlignment="1">
      <alignment horizontal="left" vertical="center" indent="1"/>
    </xf>
    <xf numFmtId="0" fontId="108" fillId="0" borderId="0" xfId="16" applyFont="1" applyBorder="1" applyAlignment="1">
      <alignment vertical="center" wrapText="1"/>
    </xf>
    <xf numFmtId="0" fontId="140" fillId="0" borderId="0" xfId="16" applyFont="1" applyBorder="1" applyAlignment="1">
      <alignment vertical="center"/>
    </xf>
    <xf numFmtId="3" fontId="139" fillId="0" borderId="0" xfId="0" applyNumberFormat="1" applyFont="1" applyBorder="1" applyAlignment="1" applyProtection="1">
      <alignment horizontal="center" vertical="center"/>
      <protection locked="0"/>
    </xf>
    <xf numFmtId="0" fontId="113" fillId="0" borderId="0" xfId="18" applyFont="1" applyAlignment="1">
      <alignment horizontal="left" vertical="center" wrapText="1"/>
    </xf>
    <xf numFmtId="0" fontId="52" fillId="0" borderId="16" xfId="2" applyFont="1" applyBorder="1" applyAlignment="1">
      <alignment horizontal="center" vertical="center" wrapText="1"/>
    </xf>
    <xf numFmtId="0" fontId="0" fillId="0" borderId="0" xfId="0" applyAlignment="1">
      <alignment vertical="center" wrapText="1"/>
    </xf>
    <xf numFmtId="0" fontId="52" fillId="0" borderId="9" xfId="2" applyFont="1" applyBorder="1" applyAlignment="1">
      <alignment horizontal="center" vertical="center" wrapText="1"/>
    </xf>
    <xf numFmtId="0" fontId="2" fillId="4" borderId="0" xfId="19" applyFill="1"/>
    <xf numFmtId="0" fontId="2" fillId="0" borderId="0" xfId="19"/>
    <xf numFmtId="14" fontId="2" fillId="0" borderId="0" xfId="19" applyNumberFormat="1"/>
    <xf numFmtId="0" fontId="185" fillId="4" borderId="0" xfId="19" applyFont="1" applyFill="1"/>
    <xf numFmtId="0" fontId="141" fillId="6" borderId="21" xfId="19" applyFont="1" applyFill="1" applyBorder="1" applyAlignment="1">
      <alignment horizontal="center" vertical="center"/>
    </xf>
    <xf numFmtId="14" fontId="126" fillId="6" borderId="36" xfId="19" applyNumberFormat="1" applyFont="1" applyFill="1" applyBorder="1" applyAlignment="1">
      <alignment horizontal="center" vertical="center"/>
    </xf>
    <xf numFmtId="0" fontId="128" fillId="5" borderId="34" xfId="19" applyFont="1" applyFill="1" applyBorder="1"/>
    <xf numFmtId="3" fontId="128" fillId="5" borderId="35" xfId="19" applyNumberFormat="1" applyFont="1" applyFill="1" applyBorder="1"/>
    <xf numFmtId="0" fontId="115" fillId="0" borderId="35" xfId="19" applyFont="1" applyBorder="1"/>
    <xf numFmtId="167" fontId="128" fillId="4" borderId="34" xfId="20" applyNumberFormat="1" applyFont="1" applyFill="1" applyBorder="1"/>
    <xf numFmtId="3" fontId="128" fillId="4" borderId="38" xfId="19" applyNumberFormat="1" applyFont="1" applyFill="1" applyBorder="1"/>
    <xf numFmtId="167" fontId="128" fillId="0" borderId="35" xfId="19" applyNumberFormat="1" applyFont="1" applyBorder="1"/>
    <xf numFmtId="167" fontId="128" fillId="0" borderId="34" xfId="19" applyNumberFormat="1" applyFont="1" applyBorder="1"/>
    <xf numFmtId="3" fontId="128" fillId="5" borderId="38" xfId="19" applyNumberFormat="1" applyFont="1" applyFill="1" applyBorder="1"/>
    <xf numFmtId="0" fontId="128" fillId="4" borderId="18" xfId="19" applyFont="1" applyFill="1" applyBorder="1"/>
    <xf numFmtId="3" fontId="128" fillId="4" borderId="25" xfId="19" applyNumberFormat="1" applyFont="1" applyFill="1" applyBorder="1"/>
    <xf numFmtId="0" fontId="115" fillId="0" borderId="19" xfId="19" applyFont="1" applyBorder="1"/>
    <xf numFmtId="167" fontId="128" fillId="4" borderId="18" xfId="20" applyNumberFormat="1" applyFont="1" applyFill="1" applyBorder="1"/>
    <xf numFmtId="3" fontId="128" fillId="4" borderId="19" xfId="19" applyNumberFormat="1" applyFont="1" applyFill="1" applyBorder="1"/>
    <xf numFmtId="167" fontId="128" fillId="0" borderId="18" xfId="19" applyNumberFormat="1" applyFont="1" applyBorder="1"/>
    <xf numFmtId="0" fontId="115" fillId="4" borderId="26" xfId="19" applyFont="1" applyFill="1" applyBorder="1"/>
    <xf numFmtId="3" fontId="115" fillId="4" borderId="0" xfId="19" applyNumberFormat="1" applyFont="1" applyFill="1"/>
    <xf numFmtId="0" fontId="115" fillId="0" borderId="31" xfId="19" applyFont="1" applyBorder="1"/>
    <xf numFmtId="167" fontId="5" fillId="4" borderId="26" xfId="20" applyNumberFormat="1" applyFont="1" applyFill="1" applyBorder="1"/>
    <xf numFmtId="3" fontId="115" fillId="4" borderId="31" xfId="19" applyNumberFormat="1" applyFont="1" applyFill="1" applyBorder="1"/>
    <xf numFmtId="167" fontId="115" fillId="4" borderId="0" xfId="19" applyNumberFormat="1" applyFont="1" applyFill="1"/>
    <xf numFmtId="167" fontId="115" fillId="4" borderId="26" xfId="19" applyNumberFormat="1" applyFont="1" applyFill="1" applyBorder="1"/>
    <xf numFmtId="0" fontId="128" fillId="4" borderId="55" xfId="19" applyFont="1" applyFill="1" applyBorder="1"/>
    <xf numFmtId="3" fontId="128" fillId="4" borderId="56" xfId="19" applyNumberFormat="1" applyFont="1" applyFill="1" applyBorder="1"/>
    <xf numFmtId="0" fontId="115" fillId="0" borderId="57" xfId="19" applyFont="1" applyBorder="1"/>
    <xf numFmtId="167" fontId="128" fillId="4" borderId="55" xfId="20" applyNumberFormat="1" applyFont="1" applyFill="1" applyBorder="1"/>
    <xf numFmtId="3" fontId="128" fillId="4" borderId="57" xfId="19" applyNumberFormat="1" applyFont="1" applyFill="1" applyBorder="1"/>
    <xf numFmtId="167" fontId="128" fillId="4" borderId="55" xfId="19" applyNumberFormat="1" applyFont="1" applyFill="1" applyBorder="1"/>
    <xf numFmtId="0" fontId="115" fillId="4" borderId="58" xfId="19" applyFont="1" applyFill="1" applyBorder="1"/>
    <xf numFmtId="3" fontId="115" fillId="4" borderId="59" xfId="19" applyNumberFormat="1" applyFont="1" applyFill="1" applyBorder="1"/>
    <xf numFmtId="0" fontId="115" fillId="0" borderId="60" xfId="19" applyFont="1" applyBorder="1"/>
    <xf numFmtId="0" fontId="115" fillId="4" borderId="20" xfId="19" applyFont="1" applyFill="1" applyBorder="1"/>
    <xf numFmtId="3" fontId="115" fillId="4" borderId="39" xfId="19" applyNumberFormat="1" applyFont="1" applyFill="1" applyBorder="1"/>
    <xf numFmtId="0" fontId="115" fillId="0" borderId="21" xfId="19" applyFont="1" applyBorder="1"/>
    <xf numFmtId="167" fontId="128" fillId="4" borderId="18" xfId="19" applyNumberFormat="1" applyFont="1" applyFill="1" applyBorder="1"/>
    <xf numFmtId="167" fontId="5" fillId="4" borderId="20" xfId="20" applyNumberFormat="1" applyFont="1" applyFill="1" applyBorder="1"/>
    <xf numFmtId="3" fontId="115" fillId="4" borderId="21" xfId="19" applyNumberFormat="1" applyFont="1" applyFill="1" applyBorder="1"/>
    <xf numFmtId="167" fontId="115" fillId="4" borderId="39" xfId="19" applyNumberFormat="1" applyFont="1" applyFill="1" applyBorder="1"/>
    <xf numFmtId="167" fontId="115" fillId="4" borderId="20" xfId="19" applyNumberFormat="1" applyFont="1" applyFill="1" applyBorder="1"/>
    <xf numFmtId="0" fontId="128" fillId="4" borderId="18" xfId="19" applyFont="1" applyFill="1" applyBorder="1" applyAlignment="1">
      <alignment wrapText="1"/>
    </xf>
    <xf numFmtId="167" fontId="128" fillId="4" borderId="26" xfId="20" applyNumberFormat="1" applyFont="1" applyFill="1" applyBorder="1"/>
    <xf numFmtId="3" fontId="128" fillId="4" borderId="31" xfId="19" applyNumberFormat="1" applyFont="1" applyFill="1" applyBorder="1"/>
    <xf numFmtId="167" fontId="128" fillId="4" borderId="26" xfId="19" applyNumberFormat="1" applyFont="1" applyFill="1" applyBorder="1"/>
    <xf numFmtId="0" fontId="115" fillId="0" borderId="0" xfId="19" applyFont="1"/>
    <xf numFmtId="0" fontId="115" fillId="4" borderId="0" xfId="19" applyFont="1" applyFill="1"/>
    <xf numFmtId="0" fontId="115" fillId="4" borderId="18" xfId="19" applyFont="1" applyFill="1" applyBorder="1" applyAlignment="1">
      <alignment wrapText="1"/>
    </xf>
    <xf numFmtId="3" fontId="115" fillId="4" borderId="25" xfId="19" applyNumberFormat="1" applyFont="1" applyFill="1" applyBorder="1"/>
    <xf numFmtId="167" fontId="5" fillId="4" borderId="18" xfId="20" applyNumberFormat="1" applyFont="1" applyFill="1" applyBorder="1"/>
    <xf numFmtId="167" fontId="115" fillId="4" borderId="18" xfId="19" applyNumberFormat="1" applyFont="1" applyFill="1" applyBorder="1"/>
    <xf numFmtId="3" fontId="115" fillId="4" borderId="19" xfId="19" applyNumberFormat="1" applyFont="1" applyFill="1" applyBorder="1"/>
    <xf numFmtId="167" fontId="115" fillId="4" borderId="25" xfId="19" applyNumberFormat="1" applyFont="1" applyFill="1" applyBorder="1"/>
    <xf numFmtId="3" fontId="2" fillId="0" borderId="0" xfId="19" applyNumberFormat="1"/>
    <xf numFmtId="0" fontId="176" fillId="4" borderId="26" xfId="19" applyFont="1" applyFill="1" applyBorder="1"/>
    <xf numFmtId="3" fontId="176" fillId="4" borderId="0" xfId="19" applyNumberFormat="1" applyFont="1" applyFill="1"/>
    <xf numFmtId="0" fontId="176" fillId="0" borderId="31" xfId="19" applyFont="1" applyBorder="1"/>
    <xf numFmtId="167" fontId="75" fillId="4" borderId="26" xfId="20" applyNumberFormat="1" applyFont="1" applyFill="1" applyBorder="1"/>
    <xf numFmtId="167" fontId="176" fillId="4" borderId="26" xfId="19" applyNumberFormat="1" applyFont="1" applyFill="1" applyBorder="1"/>
    <xf numFmtId="3" fontId="176" fillId="4" borderId="31" xfId="19" applyNumberFormat="1" applyFont="1" applyFill="1" applyBorder="1"/>
    <xf numFmtId="167" fontId="176" fillId="4" borderId="0" xfId="19" applyNumberFormat="1" applyFont="1" applyFill="1"/>
    <xf numFmtId="167" fontId="0" fillId="0" borderId="0" xfId="20" applyNumberFormat="1" applyFont="1"/>
    <xf numFmtId="0" fontId="128" fillId="4" borderId="34" xfId="19" applyFont="1" applyFill="1" applyBorder="1"/>
    <xf numFmtId="4" fontId="128" fillId="4" borderId="35" xfId="19" applyNumberFormat="1" applyFont="1" applyFill="1" applyBorder="1"/>
    <xf numFmtId="0" fontId="115" fillId="0" borderId="38" xfId="19" applyFont="1" applyBorder="1"/>
    <xf numFmtId="167" fontId="5" fillId="4" borderId="34" xfId="20" applyNumberFormat="1" applyFont="1" applyFill="1" applyBorder="1" applyAlignment="1">
      <alignment horizontal="right"/>
    </xf>
    <xf numFmtId="4" fontId="128" fillId="4" borderId="35" xfId="19" applyNumberFormat="1" applyFont="1" applyFill="1" applyBorder="1" applyAlignment="1">
      <alignment horizontal="right"/>
    </xf>
    <xf numFmtId="167" fontId="128" fillId="4" borderId="34" xfId="19" applyNumberFormat="1" applyFont="1" applyFill="1" applyBorder="1" applyAlignment="1">
      <alignment horizontal="right"/>
    </xf>
    <xf numFmtId="4" fontId="128" fillId="4" borderId="38" xfId="19" applyNumberFormat="1" applyFont="1" applyFill="1" applyBorder="1" applyAlignment="1">
      <alignment horizontal="right"/>
    </xf>
    <xf numFmtId="167" fontId="128" fillId="4" borderId="35" xfId="19" applyNumberFormat="1" applyFont="1" applyFill="1" applyBorder="1" applyAlignment="1">
      <alignment horizontal="right"/>
    </xf>
    <xf numFmtId="0" fontId="142" fillId="6" borderId="21" xfId="19" applyFont="1" applyFill="1" applyBorder="1" applyAlignment="1">
      <alignment horizontal="center" vertical="center"/>
    </xf>
    <xf numFmtId="0" fontId="128" fillId="4" borderId="26" xfId="19" applyFont="1" applyFill="1" applyBorder="1"/>
    <xf numFmtId="0" fontId="128" fillId="4" borderId="20" xfId="19" applyFont="1" applyFill="1" applyBorder="1"/>
    <xf numFmtId="0" fontId="52" fillId="0" borderId="61" xfId="2" applyFont="1" applyBorder="1" applyAlignment="1">
      <alignment horizontal="center" vertical="center" wrapText="1"/>
    </xf>
    <xf numFmtId="0" fontId="130" fillId="0" borderId="62" xfId="2" applyFont="1" applyBorder="1" applyAlignment="1">
      <alignment horizontal="center" vertical="center" wrapText="1"/>
    </xf>
    <xf numFmtId="0" fontId="81" fillId="0" borderId="62" xfId="2" applyFont="1" applyBorder="1" applyAlignment="1">
      <alignment vertical="center" wrapText="1"/>
    </xf>
    <xf numFmtId="3" fontId="81" fillId="0" borderId="62" xfId="2" applyNumberFormat="1" applyFont="1" applyBorder="1" applyAlignment="1">
      <alignment vertical="center" wrapText="1"/>
    </xf>
    <xf numFmtId="0" fontId="33" fillId="0" borderId="62" xfId="2" applyFont="1" applyBorder="1" applyAlignment="1">
      <alignment vertical="center" wrapText="1"/>
    </xf>
    <xf numFmtId="0" fontId="33" fillId="0" borderId="63" xfId="2" applyFont="1" applyBorder="1" applyAlignment="1">
      <alignment vertical="center" wrapText="1"/>
    </xf>
    <xf numFmtId="1" fontId="161" fillId="0" borderId="0" xfId="21" applyNumberFormat="1" applyFont="1" applyBorder="1" applyAlignment="1">
      <alignment horizontal="center" vertical="center"/>
    </xf>
    <xf numFmtId="2" fontId="161" fillId="0" borderId="0" xfId="21" applyNumberFormat="1" applyFont="1" applyBorder="1" applyAlignment="1">
      <alignment horizontal="center" vertical="center"/>
    </xf>
    <xf numFmtId="14" fontId="161" fillId="0" borderId="0" xfId="2" applyNumberFormat="1" applyFont="1" applyAlignment="1">
      <alignment horizontal="left" vertical="center" wrapText="1"/>
    </xf>
    <xf numFmtId="2" fontId="88" fillId="0" borderId="0" xfId="21" applyNumberFormat="1" applyFont="1" applyBorder="1" applyAlignment="1">
      <alignment horizontal="center" vertical="center"/>
    </xf>
    <xf numFmtId="1" fontId="112" fillId="0" borderId="0" xfId="2" applyNumberFormat="1" applyFont="1" applyAlignment="1">
      <alignment vertical="center"/>
    </xf>
    <xf numFmtId="1" fontId="108" fillId="0" borderId="0" xfId="2" applyNumberFormat="1" applyFont="1" applyAlignment="1">
      <alignment horizontal="left" vertical="center"/>
    </xf>
    <xf numFmtId="1" fontId="153" fillId="0" borderId="0" xfId="2" applyNumberFormat="1" applyFont="1" applyAlignment="1">
      <alignment vertical="center" wrapText="1"/>
    </xf>
    <xf numFmtId="1" fontId="108" fillId="0" borderId="0" xfId="2" applyNumberFormat="1" applyFont="1" applyAlignment="1">
      <alignment vertical="center" wrapText="1"/>
    </xf>
    <xf numFmtId="0" fontId="52" fillId="0" borderId="17" xfId="2" applyFont="1" applyBorder="1" applyAlignment="1">
      <alignment horizontal="center" vertical="center" wrapText="1"/>
    </xf>
    <xf numFmtId="0" fontId="52" fillId="0" borderId="6" xfId="2" applyFont="1" applyBorder="1" applyAlignment="1">
      <alignment horizontal="center" vertical="center" wrapText="1"/>
    </xf>
    <xf numFmtId="3" fontId="91" fillId="0" borderId="5" xfId="2" applyNumberFormat="1" applyFont="1" applyBorder="1" applyAlignment="1">
      <alignment horizontal="center" vertical="center"/>
    </xf>
    <xf numFmtId="3" fontId="91" fillId="0" borderId="4" xfId="2" applyNumberFormat="1" applyFont="1" applyBorder="1" applyAlignment="1">
      <alignment horizontal="center" vertical="center"/>
    </xf>
    <xf numFmtId="3" fontId="91" fillId="0" borderId="3" xfId="2" applyNumberFormat="1" applyFont="1" applyBorder="1" applyAlignment="1">
      <alignment horizontal="center" vertical="center"/>
    </xf>
    <xf numFmtId="3" fontId="94" fillId="0" borderId="9" xfId="2" applyNumberFormat="1" applyFont="1" applyBorder="1" applyAlignment="1">
      <alignment horizontal="center" vertical="center" wrapText="1"/>
    </xf>
    <xf numFmtId="3" fontId="91" fillId="0" borderId="2" xfId="2" applyNumberFormat="1" applyFont="1" applyBorder="1" applyAlignment="1">
      <alignment horizontal="center" vertical="center"/>
    </xf>
    <xf numFmtId="1" fontId="5" fillId="0" borderId="0" xfId="12" applyNumberFormat="1" applyFont="1" applyBorder="1" applyAlignment="1">
      <alignment horizontal="center" vertical="center"/>
    </xf>
    <xf numFmtId="165" fontId="88" fillId="0" borderId="0" xfId="12" applyNumberFormat="1" applyFont="1" applyBorder="1" applyAlignment="1">
      <alignment horizontal="center" vertical="center"/>
    </xf>
    <xf numFmtId="165" fontId="88" fillId="0" borderId="0" xfId="12" applyNumberFormat="1" applyFont="1" applyBorder="1" applyAlignment="1">
      <alignment horizontal="center" vertical="center" wrapText="1"/>
    </xf>
    <xf numFmtId="0" fontId="10" fillId="0" borderId="0" xfId="0" applyFont="1" applyAlignment="1">
      <alignment horizontal="center" wrapText="1"/>
    </xf>
    <xf numFmtId="0" fontId="52" fillId="0" borderId="16" xfId="16" applyFont="1" applyBorder="1" applyAlignment="1">
      <alignment vertical="center" wrapText="1"/>
    </xf>
    <xf numFmtId="0" fontId="52" fillId="0" borderId="10" xfId="16" applyFont="1" applyBorder="1" applyAlignment="1">
      <alignment vertical="center" wrapText="1"/>
    </xf>
    <xf numFmtId="0" fontId="22" fillId="0" borderId="30" xfId="16" applyFont="1" applyBorder="1" applyAlignment="1">
      <alignment vertical="center" wrapText="1"/>
    </xf>
    <xf numFmtId="9" fontId="32" fillId="0" borderId="17" xfId="16" applyNumberFormat="1" applyFont="1" applyBorder="1" applyAlignment="1">
      <alignment horizontal="center" vertical="center" wrapText="1"/>
    </xf>
    <xf numFmtId="0" fontId="32" fillId="0" borderId="30" xfId="16" applyFont="1" applyBorder="1" applyAlignment="1">
      <alignment vertical="center" wrapText="1"/>
    </xf>
    <xf numFmtId="0" fontId="137" fillId="0" borderId="34" xfId="3" applyFont="1" applyBorder="1" applyAlignment="1">
      <alignment horizontal="center" vertical="center" wrapText="1"/>
    </xf>
    <xf numFmtId="0" fontId="137" fillId="0" borderId="38" xfId="3" applyFont="1" applyBorder="1" applyAlignment="1">
      <alignment horizontal="center" vertical="center" wrapText="1"/>
    </xf>
    <xf numFmtId="0" fontId="137" fillId="0" borderId="20" xfId="3" applyFont="1" applyBorder="1" applyAlignment="1">
      <alignment horizontal="center" vertical="center" wrapText="1"/>
    </xf>
    <xf numFmtId="2" fontId="97" fillId="4" borderId="19" xfId="15" applyNumberFormat="1" applyFont="1" applyFill="1" applyBorder="1" applyAlignment="1" applyProtection="1">
      <alignment horizontal="center" vertical="center"/>
      <protection locked="0"/>
    </xf>
    <xf numFmtId="4" fontId="97" fillId="4" borderId="31" xfId="15" applyNumberFormat="1" applyFont="1" applyFill="1" applyBorder="1" applyAlignment="1" applyProtection="1">
      <alignment horizontal="center" vertical="center"/>
      <protection locked="0"/>
    </xf>
    <xf numFmtId="2" fontId="68" fillId="0" borderId="9" xfId="16" applyNumberFormat="1" applyFont="1" applyBorder="1" applyAlignment="1">
      <alignment horizontal="center" vertical="center" wrapText="1"/>
    </xf>
    <xf numFmtId="2" fontId="95" fillId="0" borderId="9" xfId="16" applyNumberFormat="1" applyFont="1" applyBorder="1" applyAlignment="1">
      <alignment horizontal="center" vertical="center" wrapText="1"/>
    </xf>
    <xf numFmtId="3" fontId="27" fillId="4" borderId="11" xfId="16" applyNumberFormat="1" applyFont="1" applyFill="1" applyBorder="1" applyAlignment="1">
      <alignment horizontal="center" vertical="center"/>
    </xf>
    <xf numFmtId="4" fontId="92" fillId="4" borderId="10" xfId="16" applyNumberFormat="1" applyFont="1" applyFill="1" applyBorder="1" applyAlignment="1">
      <alignment horizontal="center" vertical="center"/>
    </xf>
    <xf numFmtId="3" fontId="27" fillId="4" borderId="15" xfId="16" applyNumberFormat="1" applyFont="1" applyFill="1" applyBorder="1" applyAlignment="1">
      <alignment horizontal="center" vertical="center"/>
    </xf>
    <xf numFmtId="4" fontId="92" fillId="4" borderId="14" xfId="16" applyNumberFormat="1" applyFont="1" applyFill="1" applyBorder="1" applyAlignment="1">
      <alignment horizontal="center" vertical="center"/>
    </xf>
    <xf numFmtId="4" fontId="92" fillId="4" borderId="14" xfId="16" applyNumberFormat="1" applyFont="1" applyFill="1" applyBorder="1" applyAlignment="1">
      <alignment horizontal="center" vertical="center" wrapText="1"/>
    </xf>
    <xf numFmtId="4" fontId="92" fillId="4" borderId="6" xfId="16" applyNumberFormat="1" applyFont="1" applyFill="1" applyBorder="1" applyAlignment="1">
      <alignment horizontal="center" vertical="center" wrapText="1"/>
    </xf>
    <xf numFmtId="3" fontId="27" fillId="4" borderId="15" xfId="16" applyNumberFormat="1" applyFont="1" applyFill="1" applyBorder="1" applyAlignment="1">
      <alignment horizontal="center" vertical="center" wrapText="1"/>
    </xf>
    <xf numFmtId="3" fontId="27" fillId="4" borderId="7" xfId="16" applyNumberFormat="1" applyFont="1" applyFill="1" applyBorder="1" applyAlignment="1">
      <alignment horizontal="center" vertical="center" wrapText="1"/>
    </xf>
    <xf numFmtId="3" fontId="27" fillId="4" borderId="5" xfId="16" applyNumberFormat="1" applyFont="1" applyFill="1" applyBorder="1" applyAlignment="1">
      <alignment horizontal="center" vertical="center"/>
    </xf>
    <xf numFmtId="3" fontId="27" fillId="4" borderId="4" xfId="16" applyNumberFormat="1" applyFont="1" applyFill="1" applyBorder="1" applyAlignment="1">
      <alignment horizontal="center" vertical="center"/>
    </xf>
    <xf numFmtId="3" fontId="27" fillId="4" borderId="4" xfId="16" applyNumberFormat="1" applyFont="1" applyFill="1" applyBorder="1" applyAlignment="1">
      <alignment horizontal="center" vertical="center" wrapText="1"/>
    </xf>
    <xf numFmtId="3" fontId="27" fillId="4" borderId="3" xfId="16" applyNumberFormat="1" applyFont="1" applyFill="1" applyBorder="1" applyAlignment="1">
      <alignment horizontal="center" vertical="center" wrapText="1"/>
    </xf>
    <xf numFmtId="3" fontId="92" fillId="0" borderId="10" xfId="0" applyNumberFormat="1" applyFont="1" applyBorder="1" applyAlignment="1">
      <alignment horizontal="center" vertical="center"/>
    </xf>
    <xf numFmtId="3" fontId="92" fillId="0" borderId="14" xfId="0" applyNumberFormat="1" applyFont="1" applyBorder="1" applyAlignment="1">
      <alignment horizontal="center" vertical="center"/>
    </xf>
    <xf numFmtId="3" fontId="92" fillId="0" borderId="14" xfId="0" applyNumberFormat="1" applyFont="1" applyBorder="1" applyAlignment="1">
      <alignment horizontal="center" vertical="center" wrapText="1"/>
    </xf>
    <xf numFmtId="3" fontId="92" fillId="0" borderId="14" xfId="2" applyNumberFormat="1" applyFont="1" applyBorder="1" applyAlignment="1">
      <alignment horizontal="center" vertical="center" wrapText="1"/>
    </xf>
    <xf numFmtId="3" fontId="92" fillId="0" borderId="6" xfId="2" applyNumberFormat="1" applyFont="1" applyBorder="1" applyAlignment="1">
      <alignment horizontal="center" vertical="center" wrapText="1"/>
    </xf>
    <xf numFmtId="3" fontId="75" fillId="0" borderId="16" xfId="2" applyNumberFormat="1" applyFont="1" applyBorder="1" applyAlignment="1">
      <alignment horizontal="center" vertical="center" wrapText="1"/>
    </xf>
    <xf numFmtId="3" fontId="75" fillId="0" borderId="10" xfId="2" applyNumberFormat="1" applyFont="1" applyBorder="1" applyAlignment="1">
      <alignment horizontal="center" vertical="center" wrapText="1"/>
    </xf>
    <xf numFmtId="3" fontId="75" fillId="0" borderId="0" xfId="2" applyNumberFormat="1" applyFont="1" applyAlignment="1">
      <alignment horizontal="center" vertical="center" wrapText="1"/>
    </xf>
    <xf numFmtId="3" fontId="75" fillId="0" borderId="14" xfId="2" applyNumberFormat="1" applyFont="1" applyBorder="1" applyAlignment="1">
      <alignment horizontal="center" vertical="center" wrapText="1"/>
    </xf>
    <xf numFmtId="3" fontId="75" fillId="0" borderId="17" xfId="2" applyNumberFormat="1" applyFont="1" applyBorder="1" applyAlignment="1">
      <alignment horizontal="center" vertical="center" wrapText="1"/>
    </xf>
    <xf numFmtId="3" fontId="75" fillId="0" borderId="6" xfId="2" applyNumberFormat="1" applyFont="1" applyBorder="1" applyAlignment="1">
      <alignment horizontal="center" vertical="center" wrapText="1"/>
    </xf>
    <xf numFmtId="0" fontId="79" fillId="0" borderId="0" xfId="0" applyFont="1" applyAlignment="1">
      <alignment vertical="center" wrapText="1"/>
    </xf>
    <xf numFmtId="2" fontId="149" fillId="0" borderId="0" xfId="0" applyNumberFormat="1" applyFont="1" applyAlignment="1">
      <alignment vertical="center" wrapText="1"/>
    </xf>
    <xf numFmtId="0" fontId="108" fillId="0" borderId="0" xfId="0" applyFont="1" applyAlignment="1">
      <alignment vertical="center" wrapText="1"/>
    </xf>
    <xf numFmtId="0" fontId="134" fillId="0" borderId="0" xfId="0" applyFont="1" applyAlignment="1">
      <alignment vertical="center" wrapText="1"/>
    </xf>
    <xf numFmtId="0" fontId="149" fillId="0" borderId="0" xfId="0" applyFont="1" applyAlignment="1">
      <alignment vertical="center" wrapText="1"/>
    </xf>
    <xf numFmtId="2" fontId="148" fillId="0" borderId="0" xfId="2" applyNumberFormat="1" applyFont="1" applyAlignment="1">
      <alignment horizontal="left" vertical="center" wrapText="1"/>
    </xf>
    <xf numFmtId="49" fontId="149" fillId="0" borderId="0" xfId="2" applyNumberFormat="1" applyFont="1" applyAlignment="1">
      <alignment horizontal="left" vertical="center" wrapText="1"/>
    </xf>
    <xf numFmtId="3" fontId="27" fillId="0" borderId="0" xfId="16" applyNumberFormat="1" applyFont="1" applyAlignment="1">
      <alignment vertical="center" wrapText="1"/>
    </xf>
    <xf numFmtId="2" fontId="155" fillId="0" borderId="0" xfId="2" applyNumberFormat="1" applyFont="1" applyAlignment="1">
      <alignment vertical="center" wrapText="1"/>
    </xf>
    <xf numFmtId="3" fontId="124" fillId="4" borderId="33" xfId="16" applyNumberFormat="1" applyFont="1" applyFill="1" applyBorder="1" applyAlignment="1">
      <alignment horizontal="center" vertical="center" wrapText="1"/>
    </xf>
    <xf numFmtId="2" fontId="80" fillId="0" borderId="0" xfId="2" applyNumberFormat="1" applyFont="1" applyAlignment="1">
      <alignment horizontal="left" vertical="center" wrapText="1"/>
    </xf>
    <xf numFmtId="49" fontId="174" fillId="0" borderId="0" xfId="2" applyNumberFormat="1" applyFont="1" applyAlignment="1">
      <alignment horizontal="left" vertical="center" wrapText="1"/>
    </xf>
    <xf numFmtId="2" fontId="148" fillId="0" borderId="0" xfId="0" applyNumberFormat="1" applyFont="1" applyAlignment="1">
      <alignment vertical="center" wrapText="1"/>
    </xf>
    <xf numFmtId="3" fontId="112" fillId="0" borderId="0" xfId="0" applyNumberFormat="1" applyFont="1"/>
    <xf numFmtId="0" fontId="112" fillId="0" borderId="0" xfId="2" applyFont="1"/>
    <xf numFmtId="3" fontId="112" fillId="0" borderId="0" xfId="2" applyNumberFormat="1" applyFont="1"/>
    <xf numFmtId="0" fontId="108" fillId="0" borderId="0" xfId="16" applyFont="1" applyAlignment="1">
      <alignment vertical="center" wrapText="1"/>
    </xf>
    <xf numFmtId="3" fontId="128" fillId="4" borderId="0" xfId="19" applyNumberFormat="1" applyFont="1" applyFill="1"/>
    <xf numFmtId="0" fontId="5" fillId="0" borderId="0" xfId="2" applyFont="1"/>
    <xf numFmtId="0" fontId="174" fillId="0" borderId="0" xfId="16" applyFont="1" applyAlignment="1">
      <alignment vertical="center" wrapText="1"/>
    </xf>
    <xf numFmtId="0" fontId="79" fillId="0" borderId="0" xfId="16" applyFont="1" applyAlignment="1">
      <alignment vertical="center" wrapText="1"/>
    </xf>
    <xf numFmtId="0" fontId="8" fillId="0" borderId="0" xfId="0" applyFont="1" applyAlignment="1">
      <alignment horizontal="center" wrapText="1"/>
    </xf>
    <xf numFmtId="0" fontId="11" fillId="0" borderId="0" xfId="0" applyFont="1" applyAlignment="1">
      <alignment horizontal="center" vertical="center" wrapText="1"/>
    </xf>
    <xf numFmtId="0" fontId="13" fillId="0" borderId="0" xfId="0" applyFont="1" applyAlignment="1">
      <alignment horizontal="center"/>
    </xf>
    <xf numFmtId="0" fontId="11" fillId="0" borderId="0" xfId="0" applyFont="1" applyAlignment="1" applyProtection="1">
      <alignment horizontal="center" vertical="center" wrapText="1"/>
      <protection locked="0"/>
    </xf>
    <xf numFmtId="0" fontId="10" fillId="0" borderId="0" xfId="0" applyFont="1" applyAlignment="1">
      <alignment horizontal="center" wrapText="1"/>
    </xf>
    <xf numFmtId="0" fontId="183" fillId="0" borderId="0" xfId="0" applyFont="1" applyAlignment="1">
      <alignment horizontal="left" vertical="center" wrapText="1"/>
    </xf>
    <xf numFmtId="0" fontId="113" fillId="0" borderId="0" xfId="18" applyFont="1" applyAlignment="1">
      <alignment horizontal="left" vertical="center" wrapText="1"/>
    </xf>
    <xf numFmtId="0" fontId="17" fillId="0" borderId="0" xfId="0" applyFont="1" applyAlignment="1">
      <alignment horizontal="center" vertical="center" wrapText="1"/>
    </xf>
    <xf numFmtId="0" fontId="17" fillId="4" borderId="0" xfId="0" applyFont="1" applyFill="1" applyAlignment="1">
      <alignment horizontal="left" vertical="center" wrapText="1"/>
    </xf>
    <xf numFmtId="0" fontId="0" fillId="4" borderId="0" xfId="0" applyFill="1" applyAlignment="1">
      <alignment horizontal="left" vertical="center" wrapText="1"/>
    </xf>
    <xf numFmtId="14" fontId="17" fillId="4" borderId="0" xfId="0" applyNumberFormat="1" applyFont="1" applyFill="1" applyAlignment="1">
      <alignment horizontal="justify" vertical="center" wrapText="1"/>
    </xf>
    <xf numFmtId="0" fontId="0" fillId="4" borderId="0" xfId="0" applyFill="1" applyAlignment="1">
      <alignment horizontal="justify" vertical="center" wrapText="1"/>
    </xf>
    <xf numFmtId="0" fontId="184" fillId="0" borderId="0" xfId="18" applyFont="1" applyAlignment="1">
      <alignment horizontal="left" vertical="center" wrapText="1"/>
    </xf>
    <xf numFmtId="0" fontId="16" fillId="0" borderId="0" xfId="0" applyFont="1" applyAlignment="1">
      <alignment horizontal="center" vertical="center"/>
    </xf>
    <xf numFmtId="14" fontId="126" fillId="6" borderId="36" xfId="19" applyNumberFormat="1" applyFont="1" applyFill="1" applyBorder="1" applyAlignment="1">
      <alignment horizontal="center" vertical="center"/>
    </xf>
    <xf numFmtId="14" fontId="126" fillId="6" borderId="32" xfId="19" applyNumberFormat="1" applyFont="1" applyFill="1" applyBorder="1" applyAlignment="1">
      <alignment horizontal="center" vertical="center"/>
    </xf>
    <xf numFmtId="0" fontId="122" fillId="4" borderId="32" xfId="19" applyFont="1" applyFill="1" applyBorder="1" applyAlignment="1">
      <alignment horizontal="center" vertical="center"/>
    </xf>
    <xf numFmtId="14" fontId="126" fillId="6" borderId="32" xfId="19" applyNumberFormat="1" applyFont="1" applyFill="1" applyBorder="1" applyAlignment="1">
      <alignment horizontal="center" vertical="center" wrapText="1"/>
    </xf>
    <xf numFmtId="0" fontId="16" fillId="0" borderId="0" xfId="0" applyFont="1" applyAlignment="1">
      <alignment horizontal="center" vertical="center" wrapText="1"/>
    </xf>
    <xf numFmtId="49" fontId="174" fillId="0" borderId="0" xfId="2" applyNumberFormat="1" applyFont="1" applyAlignment="1">
      <alignment horizontal="left" vertical="center" wrapText="1"/>
    </xf>
    <xf numFmtId="2" fontId="80" fillId="0" borderId="0" xfId="2" applyNumberFormat="1" applyFont="1" applyAlignment="1">
      <alignment horizontal="left" vertical="center" wrapText="1"/>
    </xf>
    <xf numFmtId="0" fontId="32" fillId="0" borderId="41" xfId="2" applyFont="1" applyBorder="1" applyAlignment="1">
      <alignment horizontal="center" vertical="center" wrapText="1"/>
    </xf>
    <xf numFmtId="0" fontId="32" fillId="0" borderId="40" xfId="2" applyFont="1" applyBorder="1" applyAlignment="1">
      <alignment horizontal="center" vertical="center" wrapText="1"/>
    </xf>
    <xf numFmtId="0" fontId="49" fillId="0" borderId="48" xfId="2" applyFont="1" applyBorder="1" applyAlignment="1">
      <alignment horizontal="center" vertical="center" wrapText="1"/>
    </xf>
    <xf numFmtId="0" fontId="49" fillId="0" borderId="49" xfId="2" applyFont="1" applyBorder="1" applyAlignment="1">
      <alignment horizontal="center" vertical="center" wrapText="1"/>
    </xf>
    <xf numFmtId="0" fontId="49" fillId="0" borderId="50" xfId="2" applyFont="1" applyBorder="1" applyAlignment="1">
      <alignment horizontal="center" vertical="center" wrapText="1"/>
    </xf>
    <xf numFmtId="0" fontId="32" fillId="0" borderId="15" xfId="2" applyFont="1" applyBorder="1" applyAlignment="1">
      <alignment horizontal="center" vertical="center" wrapText="1"/>
    </xf>
    <xf numFmtId="0" fontId="32" fillId="0" borderId="7" xfId="2" applyFont="1" applyBorder="1" applyAlignment="1">
      <alignment horizontal="center" vertical="center" wrapText="1"/>
    </xf>
    <xf numFmtId="49" fontId="21" fillId="0" borderId="0" xfId="0" applyNumberFormat="1" applyFont="1" applyAlignment="1">
      <alignment horizontal="left" vertical="center" wrapText="1"/>
    </xf>
    <xf numFmtId="0" fontId="34" fillId="0" borderId="0" xfId="2" applyFont="1" applyAlignment="1">
      <alignment horizontal="center"/>
    </xf>
    <xf numFmtId="0" fontId="16" fillId="0" borderId="0" xfId="2" applyFont="1" applyAlignment="1">
      <alignment horizontal="center" vertical="center"/>
    </xf>
    <xf numFmtId="0" fontId="7" fillId="2" borderId="0" xfId="5" applyFont="1" applyFill="1" applyAlignment="1">
      <alignment horizontal="center" vertical="center"/>
    </xf>
    <xf numFmtId="0" fontId="22" fillId="0" borderId="5" xfId="2" applyFont="1" applyBorder="1" applyAlignment="1">
      <alignment horizontal="center" vertical="center" wrapText="1"/>
    </xf>
    <xf numFmtId="0" fontId="22" fillId="0" borderId="4" xfId="2" applyFont="1" applyBorder="1" applyAlignment="1">
      <alignment horizontal="center" vertical="center" wrapText="1"/>
    </xf>
    <xf numFmtId="0" fontId="22" fillId="0" borderId="3" xfId="2" applyFont="1" applyBorder="1" applyAlignment="1">
      <alignment horizontal="center" vertical="center" wrapText="1"/>
    </xf>
    <xf numFmtId="0" fontId="22" fillId="0" borderId="11" xfId="2" applyFont="1" applyBorder="1" applyAlignment="1">
      <alignment horizontal="center" vertical="center" wrapText="1"/>
    </xf>
    <xf numFmtId="0" fontId="22" fillId="0" borderId="16" xfId="2" applyFont="1" applyBorder="1" applyAlignment="1">
      <alignment horizontal="center" vertical="center" wrapText="1"/>
    </xf>
    <xf numFmtId="0" fontId="22" fillId="0" borderId="15" xfId="2" applyFont="1" applyBorder="1" applyAlignment="1">
      <alignment horizontal="center" vertical="center" wrapText="1"/>
    </xf>
    <xf numFmtId="0" fontId="22" fillId="0" borderId="0" xfId="2" applyFont="1" applyAlignment="1">
      <alignment horizontal="center" vertical="center" wrapText="1"/>
    </xf>
    <xf numFmtId="0" fontId="52" fillId="0" borderId="16" xfId="2" applyFont="1" applyBorder="1" applyAlignment="1">
      <alignment horizontal="center" vertical="center" wrapText="1"/>
    </xf>
    <xf numFmtId="0" fontId="52" fillId="0" borderId="10" xfId="2" applyFont="1" applyBorder="1" applyAlignment="1">
      <alignment horizontal="center" vertical="center" wrapText="1"/>
    </xf>
    <xf numFmtId="0" fontId="52" fillId="0" borderId="11" xfId="2" applyFont="1" applyBorder="1" applyAlignment="1">
      <alignment horizontal="center" vertical="center" wrapText="1"/>
    </xf>
    <xf numFmtId="0" fontId="32" fillId="0" borderId="45" xfId="2" applyFont="1" applyBorder="1" applyAlignment="1">
      <alignment horizontal="center" vertical="center" wrapText="1"/>
    </xf>
    <xf numFmtId="0" fontId="32" fillId="0" borderId="44" xfId="2" applyFont="1" applyBorder="1" applyAlignment="1">
      <alignment horizontal="center" vertical="center" wrapText="1"/>
    </xf>
    <xf numFmtId="0" fontId="34" fillId="0" borderId="0" xfId="0" applyFont="1" applyAlignment="1">
      <alignment horizontal="center"/>
    </xf>
    <xf numFmtId="0" fontId="22"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3" xfId="0" applyFont="1" applyBorder="1" applyAlignment="1">
      <alignment horizontal="center" vertical="center" wrapText="1"/>
    </xf>
    <xf numFmtId="0" fontId="7" fillId="0" borderId="0" xfId="0" applyFont="1" applyAlignment="1" applyProtection="1">
      <alignment horizontal="center" vertical="center" wrapText="1"/>
      <protection locked="0"/>
    </xf>
    <xf numFmtId="49" fontId="21" fillId="0" borderId="0" xfId="2" applyNumberFormat="1" applyFont="1" applyAlignment="1">
      <alignment horizontal="left" vertical="center" wrapText="1"/>
    </xf>
    <xf numFmtId="2" fontId="31" fillId="0" borderId="0" xfId="2" applyNumberFormat="1" applyFont="1" applyAlignment="1">
      <alignment horizontal="left" vertical="center" wrapText="1"/>
    </xf>
    <xf numFmtId="49" fontId="149" fillId="0" borderId="0" xfId="2" applyNumberFormat="1" applyFont="1" applyAlignment="1">
      <alignment horizontal="left" vertical="center" wrapText="1"/>
    </xf>
    <xf numFmtId="2" fontId="148" fillId="0" borderId="0" xfId="2" applyNumberFormat="1" applyFont="1" applyAlignment="1">
      <alignment horizontal="left" vertical="center" wrapText="1"/>
    </xf>
    <xf numFmtId="49" fontId="174" fillId="0" borderId="0" xfId="0" applyNumberFormat="1" applyFont="1" applyAlignment="1">
      <alignment horizontal="left" vertical="center" wrapText="1"/>
    </xf>
    <xf numFmtId="0" fontId="32" fillId="0" borderId="14" xfId="2" applyFont="1" applyBorder="1" applyAlignment="1">
      <alignment horizontal="center" vertical="center" wrapText="1"/>
    </xf>
    <xf numFmtId="0" fontId="32" fillId="0" borderId="6" xfId="2" applyFont="1" applyBorder="1" applyAlignment="1">
      <alignment horizontal="center" vertical="center" wrapText="1"/>
    </xf>
    <xf numFmtId="0" fontId="32" fillId="0" borderId="52" xfId="2" applyFont="1" applyBorder="1" applyAlignment="1">
      <alignment horizontal="center" vertical="center" wrapText="1"/>
    </xf>
    <xf numFmtId="0" fontId="32" fillId="0" borderId="51" xfId="2" applyFont="1" applyBorder="1" applyAlignment="1">
      <alignment horizontal="center" vertical="center" wrapText="1"/>
    </xf>
    <xf numFmtId="0" fontId="21" fillId="0" borderId="0" xfId="0" applyFont="1" applyAlignment="1">
      <alignment horizontal="left" vertical="center" wrapText="1"/>
    </xf>
    <xf numFmtId="0" fontId="52" fillId="0" borderId="15" xfId="2" applyFont="1" applyBorder="1" applyAlignment="1">
      <alignment horizontal="center" vertical="center" wrapText="1"/>
    </xf>
    <xf numFmtId="0" fontId="52" fillId="0" borderId="14" xfId="2" applyFont="1" applyBorder="1" applyAlignment="1">
      <alignment horizontal="center" vertical="center" wrapText="1"/>
    </xf>
    <xf numFmtId="0" fontId="52" fillId="0" borderId="0" xfId="2" applyFont="1" applyAlignment="1">
      <alignment horizontal="center" vertical="center" wrapText="1"/>
    </xf>
    <xf numFmtId="0" fontId="141" fillId="0" borderId="0" xfId="2" applyFont="1" applyAlignment="1">
      <alignment horizontal="center" vertical="center" wrapText="1"/>
    </xf>
    <xf numFmtId="49" fontId="174" fillId="0" borderId="0" xfId="0" applyNumberFormat="1" applyFont="1" applyBorder="1" applyAlignment="1">
      <alignment horizontal="left" vertical="center" wrapText="1"/>
    </xf>
    <xf numFmtId="0" fontId="142" fillId="0" borderId="0" xfId="2" applyFont="1" applyAlignment="1">
      <alignment horizontal="center" vertical="center" wrapText="1"/>
    </xf>
    <xf numFmtId="0" fontId="16" fillId="0" borderId="0" xfId="2" applyFont="1" applyAlignment="1">
      <alignment horizontal="center" vertical="center" wrapText="1"/>
    </xf>
    <xf numFmtId="0" fontId="52" fillId="0" borderId="5" xfId="2" applyFont="1" applyBorder="1" applyAlignment="1">
      <alignment horizontal="center" vertical="center" wrapText="1"/>
    </xf>
    <xf numFmtId="0" fontId="52" fillId="0" borderId="4" xfId="2" applyFont="1" applyBorder="1" applyAlignment="1">
      <alignment horizontal="center" vertical="center" wrapText="1"/>
    </xf>
    <xf numFmtId="0" fontId="186" fillId="0" borderId="64" xfId="2" applyFont="1" applyBorder="1" applyAlignment="1">
      <alignment horizontal="center" vertical="center" wrapText="1"/>
    </xf>
    <xf numFmtId="0" fontId="186" fillId="0" borderId="65" xfId="2" applyFont="1" applyBorder="1" applyAlignment="1">
      <alignment horizontal="center" vertical="center" wrapText="1"/>
    </xf>
    <xf numFmtId="0" fontId="186" fillId="0" borderId="66" xfId="2" applyFont="1" applyBorder="1" applyAlignment="1">
      <alignment horizontal="center" vertical="center" wrapText="1"/>
    </xf>
    <xf numFmtId="0" fontId="182" fillId="0" borderId="0" xfId="2" applyFont="1" applyAlignment="1">
      <alignment horizontal="left" vertical="center" wrapText="1"/>
    </xf>
    <xf numFmtId="0" fontId="32" fillId="0" borderId="11" xfId="0" applyFont="1" applyBorder="1" applyAlignment="1">
      <alignment horizontal="center" vertical="center" wrapText="1"/>
    </xf>
    <xf numFmtId="0" fontId="32" fillId="0" borderId="10" xfId="0" applyFont="1" applyBorder="1" applyAlignment="1">
      <alignment horizontal="center" vertical="center" wrapText="1"/>
    </xf>
    <xf numFmtId="2" fontId="38" fillId="0" borderId="0" xfId="0" applyNumberFormat="1" applyFont="1" applyAlignment="1">
      <alignment horizontal="left" vertical="center" wrapText="1"/>
    </xf>
    <xf numFmtId="0" fontId="52" fillId="0" borderId="5"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11"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15" xfId="0" applyFont="1" applyBorder="1" applyAlignment="1">
      <alignment horizontal="center" vertical="center" wrapText="1"/>
    </xf>
    <xf numFmtId="0" fontId="52" fillId="0" borderId="14" xfId="0" applyFont="1" applyBorder="1" applyAlignment="1">
      <alignment horizontal="center" vertical="center" wrapText="1"/>
    </xf>
    <xf numFmtId="0" fontId="31" fillId="0" borderId="0" xfId="0" applyFont="1" applyBorder="1" applyAlignment="1">
      <alignment horizontal="left" vertical="center" wrapText="1"/>
    </xf>
    <xf numFmtId="0" fontId="21" fillId="0" borderId="0" xfId="0" applyFont="1" applyBorder="1" applyAlignment="1">
      <alignment horizontal="left" vertical="center" wrapText="1"/>
    </xf>
    <xf numFmtId="0" fontId="6" fillId="0" borderId="0" xfId="0" applyFont="1" applyBorder="1" applyAlignment="1">
      <alignment horizontal="center" vertical="center"/>
    </xf>
    <xf numFmtId="0" fontId="65" fillId="0" borderId="5" xfId="0" applyFont="1" applyBorder="1" applyAlignment="1">
      <alignment horizontal="center" vertical="center" wrapText="1"/>
    </xf>
    <xf numFmtId="0" fontId="65" fillId="0" borderId="3" xfId="0" applyFont="1" applyBorder="1" applyAlignment="1">
      <alignment horizontal="center" vertical="center" wrapText="1"/>
    </xf>
    <xf numFmtId="0" fontId="151" fillId="0" borderId="0" xfId="0" applyFont="1" applyBorder="1" applyAlignment="1">
      <alignment horizontal="center" vertical="center"/>
    </xf>
    <xf numFmtId="0" fontId="131" fillId="0" borderId="0" xfId="0" applyFont="1" applyBorder="1" applyAlignment="1">
      <alignment horizontal="center" vertical="center" wrapText="1"/>
    </xf>
    <xf numFmtId="0" fontId="152" fillId="0" borderId="0" xfId="0" applyFont="1" applyBorder="1" applyAlignment="1">
      <alignment horizontal="center" vertical="center" wrapText="1"/>
    </xf>
    <xf numFmtId="0" fontId="21" fillId="0" borderId="0" xfId="2" applyFont="1" applyAlignment="1">
      <alignment horizontal="left" vertical="center" wrapText="1"/>
    </xf>
    <xf numFmtId="0" fontId="103" fillId="0" borderId="3" xfId="2" applyBorder="1" applyAlignment="1">
      <alignment horizontal="center" vertical="center" wrapText="1"/>
    </xf>
    <xf numFmtId="0" fontId="72" fillId="0" borderId="0" xfId="2" applyFont="1" applyAlignment="1">
      <alignment horizontal="center" vertical="center" wrapText="1"/>
    </xf>
    <xf numFmtId="49" fontId="149" fillId="0" borderId="0" xfId="0" applyNumberFormat="1" applyFont="1" applyAlignment="1">
      <alignment horizontal="left" vertical="center" wrapText="1"/>
    </xf>
    <xf numFmtId="0" fontId="52" fillId="0" borderId="9" xfId="2" applyFont="1" applyBorder="1" applyAlignment="1">
      <alignment horizontal="center" vertical="center" wrapText="1"/>
    </xf>
    <xf numFmtId="0" fontId="52" fillId="0" borderId="8" xfId="2" applyFont="1" applyBorder="1" applyAlignment="1">
      <alignment horizontal="center" vertical="center" wrapText="1"/>
    </xf>
    <xf numFmtId="0" fontId="64" fillId="0" borderId="0" xfId="2" applyFont="1" applyAlignment="1">
      <alignment horizontal="center" vertical="center" wrapText="1"/>
    </xf>
    <xf numFmtId="0" fontId="130" fillId="0" borderId="0" xfId="2" applyFont="1" applyAlignment="1">
      <alignment horizontal="center" vertical="center" wrapText="1"/>
    </xf>
    <xf numFmtId="0" fontId="55" fillId="0" borderId="5"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3" xfId="0" applyFont="1" applyBorder="1" applyAlignment="1">
      <alignment horizontal="center" vertical="center" wrapText="1"/>
    </xf>
    <xf numFmtId="0" fontId="150" fillId="0" borderId="0" xfId="0" applyFont="1" applyBorder="1" applyAlignment="1">
      <alignment horizontal="center" vertical="center" wrapText="1"/>
    </xf>
    <xf numFmtId="0" fontId="141" fillId="0" borderId="0" xfId="0" applyFont="1" applyBorder="1" applyAlignment="1">
      <alignment horizontal="center" vertical="center" wrapText="1"/>
    </xf>
    <xf numFmtId="0" fontId="17" fillId="0" borderId="1" xfId="0" applyFont="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lignment horizontal="center" vertical="center"/>
    </xf>
    <xf numFmtId="0" fontId="41" fillId="0" borderId="15"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0" xfId="0" applyFont="1" applyBorder="1" applyAlignment="1">
      <alignment horizontal="center" vertical="center" wrapText="1"/>
    </xf>
    <xf numFmtId="0" fontId="49" fillId="0" borderId="11" xfId="2" applyFont="1" applyBorder="1" applyAlignment="1">
      <alignment horizontal="center" vertical="center" wrapText="1"/>
    </xf>
    <xf numFmtId="0" fontId="49" fillId="0" borderId="10" xfId="2" applyFont="1" applyBorder="1" applyAlignment="1">
      <alignment horizontal="center" vertical="center" wrapText="1"/>
    </xf>
    <xf numFmtId="0" fontId="6" fillId="0" borderId="0" xfId="2" applyFont="1" applyAlignment="1">
      <alignment horizontal="center" vertical="center"/>
    </xf>
    <xf numFmtId="0" fontId="123" fillId="2" borderId="0" xfId="5" applyFont="1" applyFill="1" applyAlignment="1">
      <alignment horizontal="center" vertical="center"/>
    </xf>
    <xf numFmtId="3" fontId="104" fillId="4" borderId="22" xfId="3" applyNumberFormat="1" applyFont="1" applyFill="1" applyBorder="1" applyAlignment="1">
      <alignment horizontal="center" vertical="center" wrapText="1"/>
    </xf>
    <xf numFmtId="3" fontId="104" fillId="4" borderId="23" xfId="3" applyNumberFormat="1" applyFont="1" applyFill="1" applyBorder="1" applyAlignment="1">
      <alignment horizontal="center" vertical="center" wrapText="1"/>
    </xf>
    <xf numFmtId="3" fontId="104" fillId="4" borderId="24" xfId="3" applyNumberFormat="1" applyFont="1" applyFill="1" applyBorder="1" applyAlignment="1">
      <alignment horizontal="center" vertical="center" wrapText="1"/>
    </xf>
    <xf numFmtId="3" fontId="104" fillId="4" borderId="18" xfId="3" applyNumberFormat="1" applyFont="1" applyFill="1" applyBorder="1" applyAlignment="1">
      <alignment horizontal="center" vertical="center" wrapText="1"/>
    </xf>
    <xf numFmtId="3" fontId="104" fillId="4" borderId="25" xfId="3" applyNumberFormat="1" applyFont="1" applyFill="1" applyBorder="1" applyAlignment="1">
      <alignment horizontal="center" vertical="center" wrapText="1"/>
    </xf>
    <xf numFmtId="3" fontId="104" fillId="4" borderId="26" xfId="3" applyNumberFormat="1" applyFont="1" applyFill="1" applyBorder="1" applyAlignment="1">
      <alignment horizontal="center" vertical="center" wrapText="1"/>
    </xf>
    <xf numFmtId="3" fontId="104" fillId="4" borderId="0" xfId="3" applyNumberFormat="1" applyFont="1" applyFill="1" applyAlignment="1">
      <alignment horizontal="center" vertical="center" wrapText="1"/>
    </xf>
    <xf numFmtId="0" fontId="104" fillId="4" borderId="0" xfId="2" applyFont="1" applyFill="1" applyAlignment="1">
      <alignment horizontal="center" vertical="center" wrapText="1"/>
    </xf>
    <xf numFmtId="0" fontId="104" fillId="4" borderId="31" xfId="2" applyFont="1" applyFill="1" applyBorder="1" applyAlignment="1">
      <alignment horizontal="center" vertical="center" wrapText="1"/>
    </xf>
    <xf numFmtId="0" fontId="104" fillId="4" borderId="26" xfId="2" applyFont="1" applyFill="1" applyBorder="1" applyAlignment="1">
      <alignment horizontal="center" vertical="center" wrapText="1"/>
    </xf>
    <xf numFmtId="3" fontId="125" fillId="4" borderId="26" xfId="3" applyNumberFormat="1" applyFont="1" applyFill="1" applyBorder="1" applyAlignment="1">
      <alignment horizontal="center" vertical="center" wrapText="1"/>
    </xf>
    <xf numFmtId="3" fontId="125" fillId="4" borderId="0" xfId="3" applyNumberFormat="1" applyFont="1" applyFill="1" applyAlignment="1">
      <alignment horizontal="center" vertical="center" wrapText="1"/>
    </xf>
    <xf numFmtId="0" fontId="121" fillId="0" borderId="0" xfId="2" applyFont="1" applyAlignment="1">
      <alignment horizontal="center" vertical="center"/>
    </xf>
    <xf numFmtId="0" fontId="134" fillId="2" borderId="0" xfId="0" applyFont="1" applyFill="1" applyAlignment="1">
      <alignment horizontal="left" wrapText="1"/>
    </xf>
    <xf numFmtId="0" fontId="125" fillId="4" borderId="0" xfId="2" applyFont="1" applyFill="1" applyAlignment="1">
      <alignment horizontal="center" vertical="center" wrapText="1"/>
    </xf>
    <xf numFmtId="0" fontId="125" fillId="4" borderId="31" xfId="2" applyFont="1" applyFill="1" applyBorder="1" applyAlignment="1">
      <alignment horizontal="center" vertical="center" wrapText="1"/>
    </xf>
    <xf numFmtId="0" fontId="125" fillId="4" borderId="26" xfId="2" applyFont="1" applyFill="1" applyBorder="1" applyAlignment="1">
      <alignment horizontal="center" vertical="center" wrapText="1"/>
    </xf>
    <xf numFmtId="2" fontId="39" fillId="0" borderId="0" xfId="2" applyNumberFormat="1" applyFont="1" applyAlignment="1">
      <alignment horizontal="left" vertical="center" wrapText="1"/>
    </xf>
    <xf numFmtId="0" fontId="104" fillId="4" borderId="18" xfId="2" applyFont="1" applyFill="1" applyBorder="1" applyAlignment="1">
      <alignment horizontal="center" vertical="center" wrapText="1"/>
    </xf>
    <xf numFmtId="0" fontId="104" fillId="4" borderId="25" xfId="2" applyFont="1" applyFill="1" applyBorder="1" applyAlignment="1">
      <alignment horizontal="center" vertical="center" wrapText="1"/>
    </xf>
    <xf numFmtId="0" fontId="104" fillId="4" borderId="19" xfId="2" applyFont="1" applyFill="1" applyBorder="1" applyAlignment="1">
      <alignment horizontal="center" vertical="center" wrapText="1"/>
    </xf>
    <xf numFmtId="0" fontId="49" fillId="0" borderId="26" xfId="2" applyFont="1" applyBorder="1" applyAlignment="1">
      <alignment horizontal="center" vertical="center" wrapText="1"/>
    </xf>
    <xf numFmtId="0" fontId="49" fillId="0" borderId="0" xfId="2" applyFont="1" applyAlignment="1">
      <alignment horizontal="center" vertical="center" wrapText="1"/>
    </xf>
    <xf numFmtId="0" fontId="137" fillId="4" borderId="26" xfId="2" applyFont="1" applyFill="1" applyBorder="1" applyAlignment="1">
      <alignment horizontal="center" vertical="center" wrapText="1"/>
    </xf>
    <xf numFmtId="0" fontId="137" fillId="4" borderId="31" xfId="2" applyFont="1" applyFill="1" applyBorder="1" applyAlignment="1">
      <alignment horizontal="center" vertical="center" wrapText="1"/>
    </xf>
    <xf numFmtId="0" fontId="87" fillId="2" borderId="0" xfId="0" applyFont="1" applyFill="1" applyAlignment="1">
      <alignment horizontal="left" wrapText="1"/>
    </xf>
    <xf numFmtId="3" fontId="124" fillId="4" borderId="32" xfId="16" applyNumberFormat="1" applyFont="1" applyFill="1" applyBorder="1" applyAlignment="1">
      <alignment horizontal="center" vertical="center" wrapText="1"/>
    </xf>
    <xf numFmtId="3" fontId="124" fillId="4" borderId="34" xfId="16" applyNumberFormat="1" applyFont="1" applyFill="1" applyBorder="1" applyAlignment="1">
      <alignment horizontal="center" vertical="center" wrapText="1"/>
    </xf>
    <xf numFmtId="3" fontId="124" fillId="4" borderId="35" xfId="16" applyNumberFormat="1" applyFont="1" applyFill="1" applyBorder="1" applyAlignment="1">
      <alignment horizontal="center" vertical="center" wrapText="1"/>
    </xf>
    <xf numFmtId="3" fontId="124" fillId="4" borderId="38" xfId="16" applyNumberFormat="1" applyFont="1" applyFill="1" applyBorder="1" applyAlignment="1">
      <alignment horizontal="center" vertical="center" wrapText="1"/>
    </xf>
    <xf numFmtId="0" fontId="125" fillId="4" borderId="32" xfId="16" applyFont="1" applyFill="1" applyBorder="1" applyAlignment="1">
      <alignment horizontal="center" vertical="center"/>
    </xf>
    <xf numFmtId="0" fontId="125" fillId="4" borderId="30" xfId="16" applyFont="1" applyFill="1" applyBorder="1" applyAlignment="1">
      <alignment horizontal="center" vertical="center"/>
    </xf>
    <xf numFmtId="0" fontId="34" fillId="4" borderId="0" xfId="16" applyFont="1" applyFill="1" applyAlignment="1">
      <alignment horizontal="center"/>
    </xf>
    <xf numFmtId="0" fontId="121" fillId="4" borderId="0" xfId="16" applyFont="1" applyFill="1" applyAlignment="1">
      <alignment horizontal="center" vertical="center" wrapText="1"/>
    </xf>
    <xf numFmtId="0" fontId="123" fillId="0" borderId="0" xfId="5" applyFont="1" applyAlignment="1">
      <alignment horizontal="center" vertical="center"/>
    </xf>
    <xf numFmtId="0" fontId="135" fillId="0" borderId="0" xfId="16" applyFont="1" applyBorder="1" applyAlignment="1">
      <alignment horizontal="center"/>
    </xf>
    <xf numFmtId="0" fontId="135" fillId="4" borderId="0" xfId="16" applyFont="1" applyFill="1" applyBorder="1" applyAlignment="1">
      <alignment horizontal="center"/>
    </xf>
    <xf numFmtId="0" fontId="135" fillId="4" borderId="0" xfId="16" applyFont="1" applyFill="1" applyBorder="1" applyAlignment="1">
      <alignment horizontal="center" vertical="center"/>
    </xf>
    <xf numFmtId="0" fontId="135" fillId="0" borderId="0" xfId="16" applyFont="1" applyBorder="1" applyAlignment="1">
      <alignment horizontal="center" vertical="center"/>
    </xf>
    <xf numFmtId="0" fontId="121" fillId="0" borderId="0" xfId="0" applyFont="1" applyAlignment="1">
      <alignment horizontal="center" vertical="center" wrapText="1"/>
    </xf>
    <xf numFmtId="0" fontId="123" fillId="0" borderId="0" xfId="0" applyFont="1" applyAlignment="1" applyProtection="1">
      <alignment horizontal="center" vertical="center" wrapText="1"/>
      <protection locked="0"/>
    </xf>
    <xf numFmtId="0" fontId="112" fillId="4" borderId="0" xfId="0" applyFont="1" applyFill="1" applyBorder="1" applyAlignment="1">
      <alignment horizontal="center"/>
    </xf>
    <xf numFmtId="0" fontId="121" fillId="0" borderId="0" xfId="0" applyFont="1" applyAlignment="1">
      <alignment horizontal="center" vertical="center"/>
    </xf>
    <xf numFmtId="0" fontId="104" fillId="6" borderId="34" xfId="0" applyFont="1" applyFill="1" applyBorder="1" applyAlignment="1">
      <alignment horizontal="center" vertical="center"/>
    </xf>
    <xf numFmtId="0" fontId="104" fillId="6" borderId="35" xfId="0" applyFont="1" applyFill="1" applyBorder="1" applyAlignment="1">
      <alignment horizontal="center" vertical="center"/>
    </xf>
    <xf numFmtId="0" fontId="104" fillId="6" borderId="38" xfId="0" applyFont="1" applyFill="1" applyBorder="1" applyAlignment="1">
      <alignment horizontal="center" vertical="center"/>
    </xf>
    <xf numFmtId="0" fontId="182" fillId="0" borderId="0" xfId="0" applyFont="1" applyAlignment="1">
      <alignment horizontal="left" vertical="top" wrapText="1"/>
    </xf>
    <xf numFmtId="0" fontId="104" fillId="0" borderId="18" xfId="0" applyFont="1" applyBorder="1" applyAlignment="1">
      <alignment horizontal="center" vertical="center" wrapText="1"/>
    </xf>
    <xf numFmtId="0" fontId="104" fillId="0" borderId="20" xfId="0" applyFont="1" applyBorder="1" applyAlignment="1">
      <alignment horizontal="center" vertical="center" wrapText="1"/>
    </xf>
    <xf numFmtId="0" fontId="104" fillId="0" borderId="18" xfId="0" applyFont="1" applyBorder="1" applyAlignment="1">
      <alignment horizontal="center" wrapText="1"/>
    </xf>
    <xf numFmtId="0" fontId="104" fillId="0" borderId="25" xfId="0" applyFont="1" applyBorder="1" applyAlignment="1">
      <alignment horizontal="center" wrapText="1"/>
    </xf>
    <xf numFmtId="0" fontId="104" fillId="0" borderId="19" xfId="0" applyFont="1" applyBorder="1" applyAlignment="1">
      <alignment horizontal="center" wrapText="1"/>
    </xf>
    <xf numFmtId="0" fontId="142" fillId="6" borderId="0" xfId="0" applyFont="1" applyFill="1" applyBorder="1" applyAlignment="1">
      <alignment horizontal="center" vertical="center"/>
    </xf>
    <xf numFmtId="0" fontId="144" fillId="0" borderId="0" xfId="2" applyFont="1" applyAlignment="1">
      <alignment horizontal="left" vertical="center" wrapText="1"/>
    </xf>
    <xf numFmtId="0" fontId="0" fillId="0" borderId="0" xfId="0" applyAlignment="1">
      <alignment vertical="center"/>
    </xf>
    <xf numFmtId="0" fontId="0" fillId="0" borderId="0" xfId="0" applyAlignment="1">
      <alignment vertical="center" wrapText="1"/>
    </xf>
    <xf numFmtId="0" fontId="145" fillId="0" borderId="1" xfId="2" applyFont="1" applyBorder="1" applyAlignment="1">
      <alignment horizontal="center" vertical="center" wrapText="1"/>
    </xf>
    <xf numFmtId="0" fontId="75" fillId="0" borderId="9" xfId="0" applyFont="1" applyBorder="1" applyAlignment="1">
      <alignment horizontal="center" vertical="center" wrapText="1"/>
    </xf>
    <xf numFmtId="0" fontId="75" fillId="0" borderId="8" xfId="0" applyFont="1" applyBorder="1" applyAlignment="1">
      <alignment horizontal="center" vertical="center" wrapText="1"/>
    </xf>
    <xf numFmtId="0" fontId="145" fillId="0" borderId="9" xfId="2" applyFont="1" applyBorder="1" applyAlignment="1">
      <alignment horizontal="center" vertical="center" wrapText="1"/>
    </xf>
    <xf numFmtId="0" fontId="145" fillId="0" borderId="8" xfId="2" applyFont="1" applyBorder="1" applyAlignment="1">
      <alignment horizontal="center" vertical="center" wrapText="1"/>
    </xf>
    <xf numFmtId="0" fontId="52" fillId="0" borderId="7" xfId="2" applyFont="1" applyBorder="1" applyAlignment="1">
      <alignment horizontal="center" vertical="center" wrapText="1"/>
    </xf>
    <xf numFmtId="0" fontId="52" fillId="0" borderId="17" xfId="2" applyFont="1" applyBorder="1" applyAlignment="1">
      <alignment horizontal="center" vertical="center" wrapText="1"/>
    </xf>
    <xf numFmtId="0" fontId="52" fillId="0" borderId="6" xfId="2" applyFont="1" applyBorder="1" applyAlignment="1">
      <alignment horizontal="center" vertical="center" wrapText="1"/>
    </xf>
    <xf numFmtId="0" fontId="182" fillId="0" borderId="0" xfId="3" applyFont="1" applyAlignment="1">
      <alignment horizontal="left" wrapText="1"/>
    </xf>
    <xf numFmtId="0" fontId="121" fillId="0" borderId="0" xfId="3" applyFont="1" applyAlignment="1">
      <alignment horizontal="center" vertical="center" wrapText="1"/>
    </xf>
    <xf numFmtId="0" fontId="123" fillId="0" borderId="0" xfId="3" applyFont="1" applyAlignment="1" applyProtection="1">
      <alignment horizontal="center" vertical="center" wrapText="1"/>
      <protection locked="0"/>
    </xf>
    <xf numFmtId="0" fontId="104" fillId="0" borderId="32" xfId="3" applyFont="1" applyBorder="1" applyAlignment="1">
      <alignment horizontal="center" vertical="center" wrapText="1"/>
    </xf>
    <xf numFmtId="0" fontId="104" fillId="0" borderId="30" xfId="3" applyFont="1" applyBorder="1" applyAlignment="1">
      <alignment horizontal="center" vertical="center" wrapText="1"/>
    </xf>
    <xf numFmtId="0" fontId="104" fillId="0" borderId="33" xfId="3" applyFont="1" applyBorder="1" applyAlignment="1">
      <alignment horizontal="center" vertical="center" wrapText="1"/>
    </xf>
    <xf numFmtId="0" fontId="104" fillId="0" borderId="18" xfId="3" applyFont="1" applyBorder="1" applyAlignment="1">
      <alignment horizontal="center" vertical="center" wrapText="1"/>
    </xf>
    <xf numFmtId="0" fontId="104" fillId="0" borderId="26" xfId="3" applyFont="1" applyBorder="1" applyAlignment="1">
      <alignment horizontal="center" vertical="center" wrapText="1"/>
    </xf>
    <xf numFmtId="0" fontId="104" fillId="0" borderId="20" xfId="3" applyFont="1" applyBorder="1" applyAlignment="1">
      <alignment horizontal="center" vertical="center" wrapText="1"/>
    </xf>
    <xf numFmtId="0" fontId="126" fillId="0" borderId="18" xfId="3" applyFont="1" applyBorder="1" applyAlignment="1">
      <alignment horizontal="center" vertical="center" wrapText="1"/>
    </xf>
    <xf numFmtId="0" fontId="126" fillId="0" borderId="19" xfId="3" applyFont="1" applyBorder="1" applyAlignment="1">
      <alignment horizontal="center" vertical="center" wrapText="1"/>
    </xf>
    <xf numFmtId="0" fontId="126" fillId="0" borderId="20" xfId="3" applyFont="1" applyBorder="1" applyAlignment="1">
      <alignment horizontal="center" vertical="center" wrapText="1"/>
    </xf>
    <xf numFmtId="0" fontId="126" fillId="0" borderId="21" xfId="3" applyFont="1" applyBorder="1" applyAlignment="1">
      <alignment horizontal="center" vertical="center" wrapText="1"/>
    </xf>
    <xf numFmtId="0" fontId="126" fillId="0" borderId="34" xfId="3" applyFont="1" applyBorder="1" applyAlignment="1">
      <alignment horizontal="center" vertical="center" wrapText="1"/>
    </xf>
    <xf numFmtId="0" fontId="126" fillId="0" borderId="35" xfId="3" applyFont="1" applyBorder="1" applyAlignment="1">
      <alignment horizontal="center" vertical="center" wrapText="1"/>
    </xf>
    <xf numFmtId="0" fontId="126" fillId="0" borderId="38" xfId="3" applyFont="1" applyBorder="1" applyAlignment="1">
      <alignment horizontal="center" vertical="center" wrapText="1"/>
    </xf>
    <xf numFmtId="0" fontId="126" fillId="0" borderId="26" xfId="3" applyFont="1" applyBorder="1" applyAlignment="1">
      <alignment horizontal="center" vertical="center" wrapText="1"/>
    </xf>
    <xf numFmtId="0" fontId="126" fillId="0" borderId="31" xfId="3" applyFont="1" applyBorder="1" applyAlignment="1">
      <alignment horizontal="center" vertical="center" wrapText="1"/>
    </xf>
    <xf numFmtId="0" fontId="182" fillId="0" borderId="0" xfId="16" applyFont="1" applyAlignment="1">
      <alignment horizontal="left" vertical="top" wrapText="1"/>
    </xf>
    <xf numFmtId="0" fontId="34" fillId="0" borderId="0" xfId="16" applyFont="1" applyAlignment="1">
      <alignment horizontal="center"/>
    </xf>
    <xf numFmtId="0" fontId="65" fillId="0" borderId="5" xfId="16" applyFont="1" applyBorder="1" applyAlignment="1">
      <alignment horizontal="center" vertical="center" wrapText="1"/>
    </xf>
    <xf numFmtId="0" fontId="65" fillId="0" borderId="4" xfId="16" applyFont="1" applyBorder="1" applyAlignment="1">
      <alignment horizontal="center" vertical="center" wrapText="1"/>
    </xf>
    <xf numFmtId="0" fontId="65" fillId="0" borderId="3" xfId="16" applyFont="1" applyBorder="1" applyAlignment="1">
      <alignment horizontal="center" vertical="center" wrapText="1"/>
    </xf>
    <xf numFmtId="0" fontId="52" fillId="0" borderId="5" xfId="16" applyFont="1" applyBorder="1" applyAlignment="1">
      <alignment horizontal="center" vertical="center" wrapText="1"/>
    </xf>
    <xf numFmtId="0" fontId="52" fillId="0" borderId="4" xfId="16" applyFont="1" applyBorder="1" applyAlignment="1">
      <alignment horizontal="center" vertical="center" wrapText="1"/>
    </xf>
    <xf numFmtId="0" fontId="52" fillId="0" borderId="11" xfId="16" applyFont="1" applyBorder="1" applyAlignment="1">
      <alignment horizontal="center" vertical="center" wrapText="1"/>
    </xf>
    <xf numFmtId="0" fontId="52" fillId="0" borderId="10" xfId="16" applyFont="1" applyBorder="1" applyAlignment="1">
      <alignment horizontal="center" vertical="center" wrapText="1"/>
    </xf>
    <xf numFmtId="0" fontId="52" fillId="0" borderId="15" xfId="16" applyFont="1" applyBorder="1" applyAlignment="1">
      <alignment horizontal="center" vertical="center" wrapText="1"/>
    </xf>
    <xf numFmtId="0" fontId="52" fillId="0" borderId="14" xfId="16" applyFont="1" applyBorder="1" applyAlignment="1">
      <alignment horizontal="center" vertical="center" wrapText="1"/>
    </xf>
    <xf numFmtId="0" fontId="52" fillId="0" borderId="16" xfId="16" applyFont="1" applyBorder="1" applyAlignment="1">
      <alignment horizontal="center" vertical="center" wrapText="1"/>
    </xf>
    <xf numFmtId="0" fontId="52" fillId="0" borderId="0" xfId="16" applyFont="1" applyBorder="1" applyAlignment="1">
      <alignment horizontal="center" vertical="center" wrapText="1"/>
    </xf>
    <xf numFmtId="0" fontId="16" fillId="0" borderId="0" xfId="16" applyFont="1" applyAlignment="1">
      <alignment horizontal="center" vertical="center" wrapText="1"/>
    </xf>
  </cellXfs>
  <cellStyles count="67">
    <cellStyle name="20% - Énfasis1" xfId="40" builtinId="30" customBuiltin="1"/>
    <cellStyle name="20% - Énfasis2" xfId="44" builtinId="34" customBuiltin="1"/>
    <cellStyle name="20% - Énfasis3" xfId="48" builtinId="38" customBuiltin="1"/>
    <cellStyle name="20% - Énfasis4" xfId="52" builtinId="42" customBuiltin="1"/>
    <cellStyle name="20% - Énfasis5" xfId="56" builtinId="46" customBuiltin="1"/>
    <cellStyle name="20% - Énfasis6" xfId="60" builtinId="50" customBuiltin="1"/>
    <cellStyle name="40% - Énfasis1" xfId="41" builtinId="31" customBuiltin="1"/>
    <cellStyle name="40% - Énfasis2" xfId="45" builtinId="35" customBuiltin="1"/>
    <cellStyle name="40% - Énfasis3" xfId="49" builtinId="39" customBuiltin="1"/>
    <cellStyle name="40% - Énfasis4" xfId="53" builtinId="43" customBuiltin="1"/>
    <cellStyle name="40% - Énfasis5" xfId="57" builtinId="47" customBuiltin="1"/>
    <cellStyle name="40% - Énfasis6" xfId="61" builtinId="51" customBuiltin="1"/>
    <cellStyle name="60% - Énfasis1" xfId="42" builtinId="32" customBuiltin="1"/>
    <cellStyle name="60% - Énfasis2" xfId="46" builtinId="36" customBuiltin="1"/>
    <cellStyle name="60% - Énfasis3" xfId="50" builtinId="40" customBuiltin="1"/>
    <cellStyle name="60% - Énfasis4" xfId="54" builtinId="44" customBuiltin="1"/>
    <cellStyle name="60% - Énfasis5" xfId="58" builtinId="48" customBuiltin="1"/>
    <cellStyle name="60% - Énfasis6" xfId="62" builtinId="52" customBuiltin="1"/>
    <cellStyle name="Bueno" xfId="28" builtinId="26" customBuiltin="1"/>
    <cellStyle name="Cálculo" xfId="33" builtinId="22" customBuiltin="1"/>
    <cellStyle name="Celda de comprobación" xfId="35" builtinId="23" customBuiltin="1"/>
    <cellStyle name="Celda vinculada" xfId="34" builtinId="24" customBuiltin="1"/>
    <cellStyle name="Encabezado 1" xfId="24" builtinId="16" customBuiltin="1"/>
    <cellStyle name="Encabezado 4" xfId="27" builtinId="19" customBuiltin="1"/>
    <cellStyle name="Énfasis1" xfId="39" builtinId="29" customBuiltin="1"/>
    <cellStyle name="Énfasis2" xfId="43" builtinId="33" customBuiltin="1"/>
    <cellStyle name="Énfasis3" xfId="47" builtinId="37" customBuiltin="1"/>
    <cellStyle name="Énfasis4" xfId="51" builtinId="41" customBuiltin="1"/>
    <cellStyle name="Énfasis5" xfId="55" builtinId="45" customBuiltin="1"/>
    <cellStyle name="Énfasis6" xfId="59" builtinId="49" customBuiltin="1"/>
    <cellStyle name="Entrada" xfId="31" builtinId="20" customBuiltin="1"/>
    <cellStyle name="Euro 2" xfId="13" xr:uid="{00000000-0005-0000-0000-000000000000}"/>
    <cellStyle name="Hipervínculo" xfId="18" builtinId="8"/>
    <cellStyle name="Hipervínculo 2" xfId="65" xr:uid="{5E4C4750-765E-4CC2-9815-8B42959A3C15}"/>
    <cellStyle name="Hipervínculo visitado 2" xfId="66" xr:uid="{1E426F77-E271-47CE-8F1B-FB56E9398194}"/>
    <cellStyle name="Incorrecto" xfId="29" builtinId="27" customBuiltin="1"/>
    <cellStyle name="Millares 2" xfId="1" xr:uid="{00000000-0005-0000-0000-000002000000}"/>
    <cellStyle name="Millares 2 2" xfId="21" xr:uid="{00000000-0005-0000-0000-000003000000}"/>
    <cellStyle name="Millares 2 2 2" xfId="12" xr:uid="{00000000-0005-0000-0000-000004000000}"/>
    <cellStyle name="Neutral" xfId="30" builtinId="28" customBuiltin="1"/>
    <cellStyle name="Normal" xfId="0" builtinId="0"/>
    <cellStyle name="Normal 2" xfId="2" xr:uid="{00000000-0005-0000-0000-000006000000}"/>
    <cellStyle name="Normal 2 2" xfId="16" xr:uid="{00000000-0005-0000-0000-000007000000}"/>
    <cellStyle name="Normal 2 3" xfId="3" xr:uid="{00000000-0005-0000-0000-000008000000}"/>
    <cellStyle name="Normal 3" xfId="4" xr:uid="{00000000-0005-0000-0000-000009000000}"/>
    <cellStyle name="Normal 3 2 2" xfId="10" xr:uid="{00000000-0005-0000-0000-00000A000000}"/>
    <cellStyle name="Normal 4" xfId="14" xr:uid="{00000000-0005-0000-0000-00000B000000}"/>
    <cellStyle name="Normal 5" xfId="17" xr:uid="{00000000-0005-0000-0000-00000C000000}"/>
    <cellStyle name="Normal 6" xfId="19" xr:uid="{00000000-0005-0000-0000-00000D000000}"/>
    <cellStyle name="Normal 7" xfId="22" xr:uid="{012C1DD2-E755-4143-925A-81417B16C269}"/>
    <cellStyle name="Normal 8" xfId="63" xr:uid="{F4EB5219-7124-41CC-A15D-7812EB6F23BA}"/>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2" xfId="64" xr:uid="{83195BE1-7D2A-4D68-8C16-474A9F829461}"/>
    <cellStyle name="Porcentaje" xfId="8" builtinId="5"/>
    <cellStyle name="Porcentaje 2" xfId="9" xr:uid="{00000000-0005-0000-0000-000012000000}"/>
    <cellStyle name="Porcentaje 3" xfId="11" xr:uid="{00000000-0005-0000-0000-000013000000}"/>
    <cellStyle name="Porcentaje 4" xfId="15" xr:uid="{00000000-0005-0000-0000-000014000000}"/>
    <cellStyle name="Porcentaje 5" xfId="20" xr:uid="{00000000-0005-0000-0000-000015000000}"/>
    <cellStyle name="Salida" xfId="32" builtinId="21" customBuiltin="1"/>
    <cellStyle name="Texto de advertencia" xfId="36" builtinId="11" customBuiltin="1"/>
    <cellStyle name="Texto explicativo" xfId="37" builtinId="53" customBuiltin="1"/>
    <cellStyle name="Título" xfId="23" builtinId="15" customBuiltin="1"/>
    <cellStyle name="Título 2" xfId="25" builtinId="17" customBuiltin="1"/>
    <cellStyle name="Título 3" xfId="26" builtinId="18" customBuiltin="1"/>
    <cellStyle name="Total" xfId="38" builtinId="25" customBuiltin="1"/>
  </cellStyles>
  <dxfs count="3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99"/>
      <color rgb="FF008000"/>
      <color rgb="FF006600"/>
      <color rgb="FFFFCCCC"/>
      <color rgb="FFFFFF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tyles" Target="style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91.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93.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95.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97.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5228-43F2-8707-62D5CADDA4AD}"/>
              </c:ext>
            </c:extLst>
          </c:dPt>
          <c:dPt>
            <c:idx val="1"/>
            <c:bubble3D val="0"/>
            <c:spPr>
              <a:solidFill>
                <a:srgbClr val="993366"/>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1248692</c:v>
                </c:pt>
                <c:pt idx="1">
                  <c:v>737980</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22.100857819601817</c:v>
                </c:pt>
                <c:pt idx="1">
                  <c:v>25.614632071458953</c:v>
                </c:pt>
                <c:pt idx="2">
                  <c:v>19.193375935549643</c:v>
                </c:pt>
                <c:pt idx="3">
                  <c:v>21.172728529940535</c:v>
                </c:pt>
                <c:pt idx="4">
                  <c:v>29.631263788213047</c:v>
                </c:pt>
                <c:pt idx="5">
                  <c:v>27.005311788599741</c:v>
                </c:pt>
                <c:pt idx="6">
                  <c:v>23.920605835027342</c:v>
                </c:pt>
                <c:pt idx="7">
                  <c:v>24.607786838176182</c:v>
                </c:pt>
                <c:pt idx="8">
                  <c:v>15.222404574730778</c:v>
                </c:pt>
                <c:pt idx="9">
                  <c:v>25.074518057768397</c:v>
                </c:pt>
                <c:pt idx="10">
                  <c:v>23.217210064016673</c:v>
                </c:pt>
                <c:pt idx="11">
                  <c:v>30.31796801505174</c:v>
                </c:pt>
                <c:pt idx="12">
                  <c:v>25.792828756101247</c:v>
                </c:pt>
                <c:pt idx="13">
                  <c:v>28.259524617318938</c:v>
                </c:pt>
                <c:pt idx="14">
                  <c:v>16.813202313225823</c:v>
                </c:pt>
                <c:pt idx="15">
                  <c:v>17.581326049168116</c:v>
                </c:pt>
                <c:pt idx="16">
                  <c:v>18.316692448319504</c:v>
                </c:pt>
                <c:pt idx="17">
                  <c:v>24.745762711864408</c:v>
                </c:pt>
                <c:pt idx="18" formatCode="General">
                  <c:v>22.31371338794748</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36.75981051149094</c:v>
                </c:pt>
                <c:pt idx="1">
                  <c:v>30.752871118672907</c:v>
                </c:pt>
                <c:pt idx="2">
                  <c:v>26.565880100455033</c:v>
                </c:pt>
                <c:pt idx="3">
                  <c:v>27.556354584428156</c:v>
                </c:pt>
                <c:pt idx="4">
                  <c:v>30.301502258640614</c:v>
                </c:pt>
                <c:pt idx="5">
                  <c:v>35.147078516270142</c:v>
                </c:pt>
                <c:pt idx="6">
                  <c:v>27.22320840610416</c:v>
                </c:pt>
                <c:pt idx="7">
                  <c:v>26.626851958194557</c:v>
                </c:pt>
                <c:pt idx="8">
                  <c:v>28.686971265879023</c:v>
                </c:pt>
                <c:pt idx="9">
                  <c:v>32.161229445068287</c:v>
                </c:pt>
                <c:pt idx="10">
                  <c:v>23.812714009230312</c:v>
                </c:pt>
                <c:pt idx="11">
                  <c:v>31.076826591407965</c:v>
                </c:pt>
                <c:pt idx="12">
                  <c:v>28.548503249553242</c:v>
                </c:pt>
                <c:pt idx="13">
                  <c:v>34.70772546749955</c:v>
                </c:pt>
                <c:pt idx="14">
                  <c:v>28.036108890874043</c:v>
                </c:pt>
                <c:pt idx="15">
                  <c:v>23.483155367933119</c:v>
                </c:pt>
                <c:pt idx="16">
                  <c:v>29.384052875826185</c:v>
                </c:pt>
                <c:pt idx="17">
                  <c:v>26.927966101694917</c:v>
                </c:pt>
                <c:pt idx="18" formatCode="General">
                  <c:v>30.331029928437626</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23.006422977615603</c:v>
                </c:pt>
                <c:pt idx="1">
                  <c:v>27.037430880476393</c:v>
                </c:pt>
                <c:pt idx="2">
                  <c:v>33.232215232364425</c:v>
                </c:pt>
                <c:pt idx="3">
                  <c:v>33.132346839994469</c:v>
                </c:pt>
                <c:pt idx="4">
                  <c:v>27.944111776447105</c:v>
                </c:pt>
                <c:pt idx="5">
                  <c:v>20.077668169441594</c:v>
                </c:pt>
                <c:pt idx="6">
                  <c:v>31.139949036561973</c:v>
                </c:pt>
                <c:pt idx="7">
                  <c:v>29.523371999540601</c:v>
                </c:pt>
                <c:pt idx="8">
                  <c:v>34.02607137136139</c:v>
                </c:pt>
                <c:pt idx="9">
                  <c:v>28.168119793289552</c:v>
                </c:pt>
                <c:pt idx="10">
                  <c:v>25.199121631680811</c:v>
                </c:pt>
                <c:pt idx="11">
                  <c:v>29.081216682345563</c:v>
                </c:pt>
                <c:pt idx="12">
                  <c:v>22.773989348933561</c:v>
                </c:pt>
                <c:pt idx="13">
                  <c:v>25.389666114514938</c:v>
                </c:pt>
                <c:pt idx="14">
                  <c:v>30.607927029949693</c:v>
                </c:pt>
                <c:pt idx="15">
                  <c:v>31.748659511261945</c:v>
                </c:pt>
                <c:pt idx="16">
                  <c:v>25.376177752777387</c:v>
                </c:pt>
                <c:pt idx="17">
                  <c:v>21.567796610169491</c:v>
                </c:pt>
                <c:pt idx="18" formatCode="General">
                  <c:v>27.955131082585915</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18.132908691291636</c:v>
                </c:pt>
                <c:pt idx="1">
                  <c:v>16.595065929391748</c:v>
                </c:pt>
                <c:pt idx="2">
                  <c:v>21.008528731630904</c:v>
                </c:pt>
                <c:pt idx="3">
                  <c:v>18.13857004563684</c:v>
                </c:pt>
                <c:pt idx="4">
                  <c:v>12.123122176699233</c:v>
                </c:pt>
                <c:pt idx="5">
                  <c:v>17.769941525688523</c:v>
                </c:pt>
                <c:pt idx="6">
                  <c:v>17.716236722306526</c:v>
                </c:pt>
                <c:pt idx="7">
                  <c:v>19.241989204088664</c:v>
                </c:pt>
                <c:pt idx="8">
                  <c:v>22.064552788028809</c:v>
                </c:pt>
                <c:pt idx="9">
                  <c:v>14.596132703873764</c:v>
                </c:pt>
                <c:pt idx="10">
                  <c:v>27.770954295072205</c:v>
                </c:pt>
                <c:pt idx="11">
                  <c:v>9.5239887111947326</c:v>
                </c:pt>
                <c:pt idx="12">
                  <c:v>22.884678645411952</c:v>
                </c:pt>
                <c:pt idx="13">
                  <c:v>11.643083800666574</c:v>
                </c:pt>
                <c:pt idx="14">
                  <c:v>24.542761765950445</c:v>
                </c:pt>
                <c:pt idx="15">
                  <c:v>27.186859071636821</c:v>
                </c:pt>
                <c:pt idx="16">
                  <c:v>26.923076923076923</c:v>
                </c:pt>
                <c:pt idx="17">
                  <c:v>26.758474576271187</c:v>
                </c:pt>
                <c:pt idx="18" formatCode="General">
                  <c:v>19.400125601028979</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26.996021803514235</c:v>
                </c:pt>
                <c:pt idx="1">
                  <c:v>30.71117117576561</c:v>
                </c:pt>
                <c:pt idx="2">
                  <c:v>24.298035759254596</c:v>
                </c:pt>
                <c:pt idx="3">
                  <c:v>25.864107848768455</c:v>
                </c:pt>
                <c:pt idx="4">
                  <c:v>33.719067543335328</c:v>
                </c:pt>
                <c:pt idx="5">
                  <c:v>32.841168168494193</c:v>
                </c:pt>
                <c:pt idx="6">
                  <c:v>29.070869977469837</c:v>
                </c:pt>
                <c:pt idx="7">
                  <c:v>30.471016553842652</c:v>
                </c:pt>
                <c:pt idx="8">
                  <c:v>19.532068037446965</c:v>
                </c:pt>
                <c:pt idx="9">
                  <c:v>29.359932812908735</c:v>
                </c:pt>
                <c:pt idx="10">
                  <c:v>32.143869322134336</c:v>
                </c:pt>
                <c:pt idx="11">
                  <c:v>33.509399434370323</c:v>
                </c:pt>
                <c:pt idx="12">
                  <c:v>33.447087171564618</c:v>
                </c:pt>
                <c:pt idx="13">
                  <c:v>31.983375872427892</c:v>
                </c:pt>
                <c:pt idx="14">
                  <c:v>22.281762103557853</c:v>
                </c:pt>
                <c:pt idx="15">
                  <c:v>24.145814649673483</c:v>
                </c:pt>
                <c:pt idx="16">
                  <c:v>25.064947560858268</c:v>
                </c:pt>
                <c:pt idx="17">
                  <c:v>33.786520104136535</c:v>
                </c:pt>
                <c:pt idx="18" formatCode="General">
                  <c:v>27.684551067032864</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44.901815764866107</c:v>
                </c:pt>
                <c:pt idx="1">
                  <c:v>36.871764795879336</c:v>
                </c:pt>
                <c:pt idx="2">
                  <c:v>33.631327121631834</c:v>
                </c:pt>
                <c:pt idx="3">
                  <c:v>33.662195492786431</c:v>
                </c:pt>
                <c:pt idx="4">
                  <c:v>34.481769276748359</c:v>
                </c:pt>
                <c:pt idx="5">
                  <c:v>42.742373249375746</c:v>
                </c:pt>
                <c:pt idx="6">
                  <c:v>33.084544655827834</c:v>
                </c:pt>
                <c:pt idx="7">
                  <c:v>32.971158768985724</c:v>
                </c:pt>
                <c:pt idx="8">
                  <c:v>36.808631107043411</c:v>
                </c:pt>
                <c:pt idx="9">
                  <c:v>37.657813941321436</c:v>
                </c:pt>
                <c:pt idx="10">
                  <c:v>32.968335351557471</c:v>
                </c:pt>
                <c:pt idx="11">
                  <c:v>34.34813952198747</c:v>
                </c:pt>
                <c:pt idx="12">
                  <c:v>37.020533336407759</c:v>
                </c:pt>
                <c:pt idx="13">
                  <c:v>39.281277528064507</c:v>
                </c:pt>
                <c:pt idx="14">
                  <c:v>37.154962926039005</c:v>
                </c:pt>
                <c:pt idx="15">
                  <c:v>32.251259962864253</c:v>
                </c:pt>
                <c:pt idx="16">
                  <c:v>40.209756566920042</c:v>
                </c:pt>
                <c:pt idx="17">
                  <c:v>36.765982065374601</c:v>
                </c:pt>
                <c:pt idx="18" formatCode="General">
                  <c:v>37.631609421992906</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28.102162431619657</c:v>
                </c:pt>
                <c:pt idx="1">
                  <c:v>32.41706402835505</c:v>
                </c:pt>
                <c:pt idx="2">
                  <c:v>42.07063711911357</c:v>
                </c:pt>
                <c:pt idx="3">
                  <c:v>40.473696658445114</c:v>
                </c:pt>
                <c:pt idx="4">
                  <c:v>31.799163179916317</c:v>
                </c:pt>
                <c:pt idx="5">
                  <c:v>24.416458582130062</c:v>
                </c:pt>
                <c:pt idx="6">
                  <c:v>37.844585366702333</c:v>
                </c:pt>
                <c:pt idx="7">
                  <c:v>36.557824677171624</c:v>
                </c:pt>
                <c:pt idx="8">
                  <c:v>43.65930085550962</c:v>
                </c:pt>
                <c:pt idx="9">
                  <c:v>32.982253245769826</c:v>
                </c:pt>
                <c:pt idx="10">
                  <c:v>34.887795326308193</c:v>
                </c:pt>
                <c:pt idx="11">
                  <c:v>32.142461043642214</c:v>
                </c:pt>
                <c:pt idx="12">
                  <c:v>29.532379492027623</c:v>
                </c:pt>
                <c:pt idx="13">
                  <c:v>28.735346599507601</c:v>
                </c:pt>
                <c:pt idx="14">
                  <c:v>40.563274970403143</c:v>
                </c:pt>
                <c:pt idx="15">
                  <c:v>43.602925387462264</c:v>
                </c:pt>
                <c:pt idx="16">
                  <c:v>34.725295872221686</c:v>
                </c:pt>
                <c:pt idx="17">
                  <c:v>29.447497830488864</c:v>
                </c:pt>
                <c:pt idx="18" formatCode="General">
                  <c:v>34.683839510974231</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6474-47AB-A379-7E4F9BF1F0D4}"/>
              </c:ext>
            </c:extLst>
          </c:dPt>
          <c:dPt>
            <c:idx val="8"/>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extLst>
              <c:ext xmlns:c16="http://schemas.microsoft.com/office/drawing/2014/chart" uri="{C3380CC4-5D6E-409C-BE32-E72D297353CC}">
                <c16:uniqueId val="{0000000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5.3226879574184722E-3"/>
                  <c:y val="-2.4024024024024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5.322687957418496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5.3226879574184965E-3"/>
                  <c:y val="4.80480480480478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5.3226879574184479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2.6613439787092482E-3"/>
                  <c:y val="-1.6816816816816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1.92192192192192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1.20120120120120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'32dictcasaadpot'!$Q$11:$Q$29</c:f>
              <c:strCache>
                <c:ptCount val="19"/>
                <c:pt idx="0">
                  <c:v>Andalucía</c:v>
                </c:pt>
                <c:pt idx="1">
                  <c:v>Extremadura</c:v>
                </c:pt>
                <c:pt idx="2">
                  <c:v>Castilla y León</c:v>
                </c:pt>
                <c:pt idx="3">
                  <c:v>País Vasco</c:v>
                </c:pt>
                <c:pt idx="4">
                  <c:v>Rioja, La</c:v>
                </c:pt>
                <c:pt idx="5">
                  <c:v>Cataluña</c:v>
                </c:pt>
                <c:pt idx="6">
                  <c:v>Castilla - La Mancha</c:v>
                </c:pt>
                <c:pt idx="7">
                  <c:v>Balears, Illes</c:v>
                </c:pt>
                <c:pt idx="8">
                  <c:v>TOTAL</c:v>
                </c:pt>
                <c:pt idx="9">
                  <c:v>Madrid, Comunidad de</c:v>
                </c:pt>
                <c:pt idx="10">
                  <c:v>Comunitat Valenciana</c:v>
                </c:pt>
                <c:pt idx="11">
                  <c:v>Navarra, Comunidad Foral de</c:v>
                </c:pt>
                <c:pt idx="12">
                  <c:v>Murcia, Región de</c:v>
                </c:pt>
                <c:pt idx="13">
                  <c:v>Aragón</c:v>
                </c:pt>
                <c:pt idx="14">
                  <c:v>Cantabria</c:v>
                </c:pt>
                <c:pt idx="15">
                  <c:v>Ceuta y Melilla</c:v>
                </c:pt>
                <c:pt idx="16">
                  <c:v>Asturias, Principado de</c:v>
                </c:pt>
                <c:pt idx="17">
                  <c:v>Canarias</c:v>
                </c:pt>
                <c:pt idx="18">
                  <c:v>Galicia</c:v>
                </c:pt>
              </c:strCache>
            </c:strRef>
          </c:cat>
          <c:val>
            <c:numRef>
              <c:f>'32dictcasaadpot'!$R$11:$R$29</c:f>
              <c:numCache>
                <c:formatCode>#,##0.00</c:formatCode>
                <c:ptCount val="19"/>
                <c:pt idx="0">
                  <c:v>35.507988975497952</c:v>
                </c:pt>
                <c:pt idx="1">
                  <c:v>33.685213510192824</c:v>
                </c:pt>
                <c:pt idx="2">
                  <c:v>33.187478323665097</c:v>
                </c:pt>
                <c:pt idx="3">
                  <c:v>32.300603655203552</c:v>
                </c:pt>
                <c:pt idx="4">
                  <c:v>31.512707451640779</c:v>
                </c:pt>
                <c:pt idx="5">
                  <c:v>30.930029503378492</c:v>
                </c:pt>
                <c:pt idx="6">
                  <c:v>30.030868987876595</c:v>
                </c:pt>
                <c:pt idx="7">
                  <c:v>29.560617457566146</c:v>
                </c:pt>
                <c:pt idx="8">
                  <c:v>28.576106674132838</c:v>
                </c:pt>
                <c:pt idx="9">
                  <c:v>27.994081463257409</c:v>
                </c:pt>
                <c:pt idx="10">
                  <c:v>25.91826192692913</c:v>
                </c:pt>
                <c:pt idx="11">
                  <c:v>25.754695276267512</c:v>
                </c:pt>
                <c:pt idx="12">
                  <c:v>24.876503676342821</c:v>
                </c:pt>
                <c:pt idx="13">
                  <c:v>24.186993960967481</c:v>
                </c:pt>
                <c:pt idx="14">
                  <c:v>22.475370693633501</c:v>
                </c:pt>
                <c:pt idx="15">
                  <c:v>21.192528735632184</c:v>
                </c:pt>
                <c:pt idx="16">
                  <c:v>20.783764508893967</c:v>
                </c:pt>
                <c:pt idx="17">
                  <c:v>19.279690196300827</c:v>
                </c:pt>
                <c:pt idx="18">
                  <c:v>16.419253724580791</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max val="38"/>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3568"/>
        <c:crosses val="autoZero"/>
        <c:crossBetween val="between"/>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registradas sobre</a:t>
            </a:r>
            <a:r>
              <a:rPr lang="es-ES" baseline="0">
                <a:solidFill>
                  <a:srgbClr val="008000"/>
                </a:solidFill>
              </a:rPr>
              <a:t> la población </a:t>
            </a:r>
            <a:endParaRPr lang="es-ES">
              <a:solidFill>
                <a:srgbClr val="008000"/>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8FEB-42E3-A6CB-DB2C56CB0F04}"/>
              </c:ext>
            </c:extLst>
          </c:dPt>
          <c:dPt>
            <c:idx val="9"/>
            <c:invertIfNegative val="0"/>
            <c:bubble3D val="0"/>
            <c:extLst>
              <c:ext xmlns:c16="http://schemas.microsoft.com/office/drawing/2014/chart" uri="{C3380CC4-5D6E-409C-BE32-E72D297353CC}">
                <c16:uniqueId val="{00000002-8FEB-42E3-A6CB-DB2C56CB0F04}"/>
              </c:ext>
            </c:extLst>
          </c:dPt>
          <c:dPt>
            <c:idx val="10"/>
            <c:invertIfNegative val="0"/>
            <c:bubble3D val="0"/>
            <c:extLst>
              <c:ext xmlns:c16="http://schemas.microsoft.com/office/drawing/2014/chart" uri="{C3380CC4-5D6E-409C-BE32-E72D297353CC}">
                <c16:uniqueId val="{00000003-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Rioja, La</c:v>
                </c:pt>
                <c:pt idx="4">
                  <c:v>Andalucía</c:v>
                </c:pt>
                <c:pt idx="5">
                  <c:v>Cataluña</c:v>
                </c:pt>
                <c:pt idx="6">
                  <c:v>Castilla - La Mancha</c:v>
                </c:pt>
                <c:pt idx="7">
                  <c:v>Asturias, Principado de</c:v>
                </c:pt>
                <c:pt idx="8">
                  <c:v>TOTAL</c:v>
                </c:pt>
                <c:pt idx="9">
                  <c:v>Cantabria</c:v>
                </c:pt>
                <c:pt idx="10">
                  <c:v>Aragón</c:v>
                </c:pt>
                <c:pt idx="11">
                  <c:v>Comunitat Valenciana</c:v>
                </c:pt>
                <c:pt idx="12">
                  <c:v>Madrid, Comunidad de</c:v>
                </c:pt>
                <c:pt idx="13">
                  <c:v>Murcia, Región de</c:v>
                </c:pt>
                <c:pt idx="14">
                  <c:v>Navarra, Comunidad Foral de</c:v>
                </c:pt>
                <c:pt idx="15">
                  <c:v>Balears, Illes</c:v>
                </c:pt>
                <c:pt idx="16">
                  <c:v>Galicia</c:v>
                </c:pt>
                <c:pt idx="17">
                  <c:v>Ceuta y Melilla</c:v>
                </c:pt>
                <c:pt idx="18">
                  <c:v>Canarias</c:v>
                </c:pt>
              </c:strCache>
            </c:strRef>
          </c:cat>
          <c:val>
            <c:numRef>
              <c:f>'34bdictcasaad'!$AF$11:$AF$29</c:f>
              <c:numCache>
                <c:formatCode>0.00</c:formatCode>
                <c:ptCount val="19"/>
                <c:pt idx="0">
                  <c:v>5.8882932092521409</c:v>
                </c:pt>
                <c:pt idx="1">
                  <c:v>5.0945414002593914</c:v>
                </c:pt>
                <c:pt idx="2">
                  <c:v>4.92393262487467</c:v>
                </c:pt>
                <c:pt idx="3">
                  <c:v>4.4458754829755041</c:v>
                </c:pt>
                <c:pt idx="4">
                  <c:v>4.4105382622758773</c:v>
                </c:pt>
                <c:pt idx="5">
                  <c:v>4.2458297995370229</c:v>
                </c:pt>
                <c:pt idx="6">
                  <c:v>4.2404330920340056</c:v>
                </c:pt>
                <c:pt idx="7">
                  <c:v>4.0029422127908623</c:v>
                </c:pt>
                <c:pt idx="8">
                  <c:v>3.9041002691498043</c:v>
                </c:pt>
                <c:pt idx="9">
                  <c:v>3.8269428529454972</c:v>
                </c:pt>
                <c:pt idx="10">
                  <c:v>3.5451608403735162</c:v>
                </c:pt>
                <c:pt idx="11">
                  <c:v>3.3364868780045067</c:v>
                </c:pt>
                <c:pt idx="12">
                  <c:v>3.332485968105884</c:v>
                </c:pt>
                <c:pt idx="13">
                  <c:v>3.2709523865477537</c:v>
                </c:pt>
                <c:pt idx="14">
                  <c:v>3.2025983373411613</c:v>
                </c:pt>
                <c:pt idx="15">
                  <c:v>3.0726829098319905</c:v>
                </c:pt>
                <c:pt idx="16">
                  <c:v>2.963243514873271</c:v>
                </c:pt>
                <c:pt idx="17">
                  <c:v>2.8047323916880091</c:v>
                </c:pt>
                <c:pt idx="18">
                  <c:v>2.1855617460799257</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extLst>
              <c:ext xmlns:c16="http://schemas.microsoft.com/office/drawing/2014/chart" uri="{C3380CC4-5D6E-409C-BE32-E72D297353CC}">
                <c16:uniqueId val="{00000000-453E-4DCC-AC52-3D21E1227FCF}"/>
              </c:ext>
            </c:extLst>
          </c:dPt>
          <c:dPt>
            <c:idx val="9"/>
            <c:invertIfNegative val="0"/>
            <c:bubble3D val="0"/>
            <c:spPr>
              <a:solidFill>
                <a:srgbClr val="C5E0B4"/>
              </a:solidFill>
              <a:ln w="12700">
                <a:solidFill>
                  <a:srgbClr val="000000"/>
                </a:solidFill>
                <a:prstDash val="solid"/>
              </a:ln>
            </c:spPr>
            <c:extLst>
              <c:ext xmlns:c16="http://schemas.microsoft.com/office/drawing/2014/chart" uri="{C3380CC4-5D6E-409C-BE32-E72D297353CC}">
                <c16:uniqueId val="{00000002-453E-4DCC-AC52-3D21E1227FCF}"/>
              </c:ext>
            </c:extLst>
          </c:dPt>
          <c:dPt>
            <c:idx val="10"/>
            <c:invertIfNegative val="0"/>
            <c:bubble3D val="0"/>
            <c:extLst>
              <c:ext xmlns:c16="http://schemas.microsoft.com/office/drawing/2014/chart" uri="{C3380CC4-5D6E-409C-BE32-E72D297353CC}">
                <c16:uniqueId val="{00000003-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País Vasco</c:v>
                </c:pt>
                <c:pt idx="1">
                  <c:v>Castilla y León</c:v>
                </c:pt>
                <c:pt idx="2">
                  <c:v>Ceuta y Melilla</c:v>
                </c:pt>
                <c:pt idx="3">
                  <c:v>Andalucía</c:v>
                </c:pt>
                <c:pt idx="4">
                  <c:v>Extremadura</c:v>
                </c:pt>
                <c:pt idx="5">
                  <c:v>Murcia, Región de</c:v>
                </c:pt>
                <c:pt idx="6">
                  <c:v>Cantabria</c:v>
                </c:pt>
                <c:pt idx="7">
                  <c:v>Rioja, La</c:v>
                </c:pt>
                <c:pt idx="8">
                  <c:v>Cataluña</c:v>
                </c:pt>
                <c:pt idx="9">
                  <c:v>TOTAL</c:v>
                </c:pt>
                <c:pt idx="10">
                  <c:v>Asturias, Principado de</c:v>
                </c:pt>
                <c:pt idx="11">
                  <c:v>Castilla - La Mancha</c:v>
                </c:pt>
                <c:pt idx="12">
                  <c:v>Comunitat Valenciana</c:v>
                </c:pt>
                <c:pt idx="13">
                  <c:v>Galicia</c:v>
                </c:pt>
                <c:pt idx="14">
                  <c:v>Balears, Illes</c:v>
                </c:pt>
                <c:pt idx="15">
                  <c:v>Canarias</c:v>
                </c:pt>
                <c:pt idx="16">
                  <c:v>Madrid, Comunidad de</c:v>
                </c:pt>
                <c:pt idx="17">
                  <c:v>Navarra, Comunidad Foral de</c:v>
                </c:pt>
                <c:pt idx="18">
                  <c:v>Aragón</c:v>
                </c:pt>
              </c:strCache>
            </c:strRef>
          </c:cat>
          <c:val>
            <c:numRef>
              <c:f>'34bdictcasaad'!$AL$11:$AL$29</c:f>
              <c:numCache>
                <c:formatCode>0.00</c:formatCode>
                <c:ptCount val="19"/>
                <c:pt idx="0">
                  <c:v>1.6970413238054629</c:v>
                </c:pt>
                <c:pt idx="1">
                  <c:v>1.6831958613889779</c:v>
                </c:pt>
                <c:pt idx="2">
                  <c:v>1.6686772565220616</c:v>
                </c:pt>
                <c:pt idx="3">
                  <c:v>1.5702118927051989</c:v>
                </c:pt>
                <c:pt idx="4">
                  <c:v>1.5113766872410341</c:v>
                </c:pt>
                <c:pt idx="5">
                  <c:v>1.3965334904232478</c:v>
                </c:pt>
                <c:pt idx="6">
                  <c:v>1.3707512374066533</c:v>
                </c:pt>
                <c:pt idx="7">
                  <c:v>1.3392234734565269</c:v>
                </c:pt>
                <c:pt idx="8">
                  <c:v>1.3250109365780209</c:v>
                </c:pt>
                <c:pt idx="9">
                  <c:v>1.2894218164294995</c:v>
                </c:pt>
                <c:pt idx="10">
                  <c:v>1.2836314444611454</c:v>
                </c:pt>
                <c:pt idx="11">
                  <c:v>1.2296261176568519</c:v>
                </c:pt>
                <c:pt idx="12">
                  <c:v>1.1672540398348328</c:v>
                </c:pt>
                <c:pt idx="13">
                  <c:v>1.1282632251988849</c:v>
                </c:pt>
                <c:pt idx="14">
                  <c:v>1.0372074028773617</c:v>
                </c:pt>
                <c:pt idx="15">
                  <c:v>1.011394953774142</c:v>
                </c:pt>
                <c:pt idx="16">
                  <c:v>0.96918277694323951</c:v>
                </c:pt>
                <c:pt idx="17">
                  <c:v>0.96260441434482658</c:v>
                </c:pt>
                <c:pt idx="18">
                  <c:v>0.92347353009199895</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D89F-4C7A-967A-105B6E6C808D}"/>
              </c:ext>
            </c:extLst>
          </c:dPt>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D89F-4C7A-967A-105B6E6C808D}"/>
              </c:ext>
            </c:extLst>
          </c:dPt>
          <c:dPt>
            <c:idx val="8"/>
            <c:invertIfNegative val="0"/>
            <c:bubble3D val="0"/>
            <c:extLst>
              <c:ext xmlns:c16="http://schemas.microsoft.com/office/drawing/2014/chart" uri="{C3380CC4-5D6E-409C-BE32-E72D297353CC}">
                <c16:uniqueId val="{00000003-D89F-4C7A-967A-105B6E6C808D}"/>
              </c:ext>
            </c:extLst>
          </c:dPt>
          <c:dPt>
            <c:idx val="9"/>
            <c:invertIfNegative val="0"/>
            <c:bubble3D val="0"/>
            <c:extLst>
              <c:ext xmlns:c16="http://schemas.microsoft.com/office/drawing/2014/chart" uri="{C3380CC4-5D6E-409C-BE32-E72D297353CC}">
                <c16:uniqueId val="{00000004-D89F-4C7A-967A-105B6E6C808D}"/>
              </c:ext>
            </c:extLst>
          </c:dPt>
          <c:dPt>
            <c:idx val="10"/>
            <c:invertIfNegative val="0"/>
            <c:bubble3D val="0"/>
            <c:extLst>
              <c:ext xmlns:c16="http://schemas.microsoft.com/office/drawing/2014/chart" uri="{C3380CC4-5D6E-409C-BE32-E72D297353CC}">
                <c16:uniqueId val="{00000005-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Extremadura</c:v>
                </c:pt>
                <c:pt idx="2">
                  <c:v>Cataluña</c:v>
                </c:pt>
                <c:pt idx="3">
                  <c:v>Castilla - La Mancha</c:v>
                </c:pt>
                <c:pt idx="4">
                  <c:v>Murcia, Región de</c:v>
                </c:pt>
                <c:pt idx="5">
                  <c:v>País Vasco</c:v>
                </c:pt>
                <c:pt idx="6">
                  <c:v>Castilla y León</c:v>
                </c:pt>
                <c:pt idx="7">
                  <c:v>TOTAL</c:v>
                </c:pt>
                <c:pt idx="8">
                  <c:v>Balears, Illes</c:v>
                </c:pt>
                <c:pt idx="9">
                  <c:v>Ceuta y Melilla</c:v>
                </c:pt>
                <c:pt idx="10">
                  <c:v>Rioja, La</c:v>
                </c:pt>
                <c:pt idx="11">
                  <c:v>Madrid, Comunidad de</c:v>
                </c:pt>
                <c:pt idx="12">
                  <c:v>Comunitat Valenciana</c:v>
                </c:pt>
                <c:pt idx="13">
                  <c:v>Cantabria</c:v>
                </c:pt>
                <c:pt idx="14">
                  <c:v>Asturias, Principado de</c:v>
                </c:pt>
                <c:pt idx="15">
                  <c:v>Aragón</c:v>
                </c:pt>
                <c:pt idx="16">
                  <c:v>Navarra, Comunidad Foral de</c:v>
                </c:pt>
                <c:pt idx="17">
                  <c:v>Canarias</c:v>
                </c:pt>
                <c:pt idx="18">
                  <c:v>Galicia</c:v>
                </c:pt>
              </c:strCache>
            </c:strRef>
          </c:cat>
          <c:val>
            <c:numRef>
              <c:f>'34bdictcasaad'!$AR$11:$AR$29</c:f>
              <c:numCache>
                <c:formatCode>0.00</c:formatCode>
                <c:ptCount val="19"/>
                <c:pt idx="0">
                  <c:v>8.0891108609508464</c:v>
                </c:pt>
                <c:pt idx="1">
                  <c:v>7.695533380072205</c:v>
                </c:pt>
                <c:pt idx="2">
                  <c:v>6.9741913148304802</c:v>
                </c:pt>
                <c:pt idx="3">
                  <c:v>6.4409663538410706</c:v>
                </c:pt>
                <c:pt idx="4">
                  <c:v>6.1559976026713095</c:v>
                </c:pt>
                <c:pt idx="5">
                  <c:v>6.1218538546473766</c:v>
                </c:pt>
                <c:pt idx="6">
                  <c:v>6.1173273023052808</c:v>
                </c:pt>
                <c:pt idx="7">
                  <c:v>5.9118815298508869</c:v>
                </c:pt>
                <c:pt idx="8">
                  <c:v>5.8716324982094354</c:v>
                </c:pt>
                <c:pt idx="9">
                  <c:v>5.7220708446866482</c:v>
                </c:pt>
                <c:pt idx="10">
                  <c:v>5.6476129308499248</c:v>
                </c:pt>
                <c:pt idx="11">
                  <c:v>5.0298198109776164</c:v>
                </c:pt>
                <c:pt idx="12">
                  <c:v>4.9875779887167297</c:v>
                </c:pt>
                <c:pt idx="13">
                  <c:v>4.9757010538405098</c:v>
                </c:pt>
                <c:pt idx="14">
                  <c:v>4.6194841185248352</c:v>
                </c:pt>
                <c:pt idx="15">
                  <c:v>4.5514158429483418</c:v>
                </c:pt>
                <c:pt idx="16">
                  <c:v>4.274302647684082</c:v>
                </c:pt>
                <c:pt idx="17">
                  <c:v>3.5765523506045032</c:v>
                </c:pt>
                <c:pt idx="18">
                  <c:v>3.1620230235204776</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B0EB-4320-886C-526F51EF60BA}"/>
              </c:ext>
            </c:extLst>
          </c:dPt>
          <c:dPt>
            <c:idx val="8"/>
            <c:invertIfNegative val="0"/>
            <c:bubble3D val="0"/>
            <c:extLst>
              <c:ext xmlns:c16="http://schemas.microsoft.com/office/drawing/2014/chart" uri="{C3380CC4-5D6E-409C-BE32-E72D297353CC}">
                <c16:uniqueId val="{00000001-B0EB-4320-886C-526F51EF60BA}"/>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extLst>
              <c:ext xmlns:c16="http://schemas.microsoft.com/office/drawing/2014/chart" uri="{C3380CC4-5D6E-409C-BE32-E72D297353CC}">
                <c16:uniqueId val="{00000004-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Andalucía</c:v>
                </c:pt>
                <c:pt idx="1">
                  <c:v>Extremadura</c:v>
                </c:pt>
                <c:pt idx="2">
                  <c:v>Castilla y León</c:v>
                </c:pt>
                <c:pt idx="3">
                  <c:v>Cataluña</c:v>
                </c:pt>
                <c:pt idx="4">
                  <c:v>Castilla - La Mancha</c:v>
                </c:pt>
                <c:pt idx="5">
                  <c:v>Rioja, La</c:v>
                </c:pt>
                <c:pt idx="6">
                  <c:v>País Vasco</c:v>
                </c:pt>
                <c:pt idx="7">
                  <c:v>Madrid, Comunidad de</c:v>
                </c:pt>
                <c:pt idx="8">
                  <c:v>Balears, Illes</c:v>
                </c:pt>
                <c:pt idx="9">
                  <c:v>TOTAL</c:v>
                </c:pt>
                <c:pt idx="10">
                  <c:v>Comunitat Valenciana</c:v>
                </c:pt>
                <c:pt idx="11">
                  <c:v>Murcia, Región de</c:v>
                </c:pt>
                <c:pt idx="12">
                  <c:v>Aragón</c:v>
                </c:pt>
                <c:pt idx="13">
                  <c:v>Navarra, Comunidad Foral de</c:v>
                </c:pt>
                <c:pt idx="14">
                  <c:v>Ceuta y Melilla</c:v>
                </c:pt>
                <c:pt idx="15">
                  <c:v>Cantabria</c:v>
                </c:pt>
                <c:pt idx="16">
                  <c:v>Asturias, Principado de</c:v>
                </c:pt>
                <c:pt idx="17">
                  <c:v>Canarias</c:v>
                </c:pt>
                <c:pt idx="18">
                  <c:v>Galicia</c:v>
                </c:pt>
              </c:strCache>
            </c:strRef>
          </c:cat>
          <c:val>
            <c:numRef>
              <c:f>'34bdictcasaad'!$AX$11:$AX$29</c:f>
              <c:numCache>
                <c:formatCode>0.00</c:formatCode>
                <c:ptCount val="19"/>
                <c:pt idx="0">
                  <c:v>41.861085061717226</c:v>
                </c:pt>
                <c:pt idx="1">
                  <c:v>39.777603843351059</c:v>
                </c:pt>
                <c:pt idx="2">
                  <c:v>39.10158873764582</c:v>
                </c:pt>
                <c:pt idx="3">
                  <c:v>38.471602040276039</c:v>
                </c:pt>
                <c:pt idx="4">
                  <c:v>37.611944814232118</c:v>
                </c:pt>
                <c:pt idx="5">
                  <c:v>37.134727428752086</c:v>
                </c:pt>
                <c:pt idx="6">
                  <c:v>36.61483801716183</c:v>
                </c:pt>
                <c:pt idx="7">
                  <c:v>34.556301549663225</c:v>
                </c:pt>
                <c:pt idx="8">
                  <c:v>34.456190996332992</c:v>
                </c:pt>
                <c:pt idx="9">
                  <c:v>33.950664046531259</c:v>
                </c:pt>
                <c:pt idx="10">
                  <c:v>29.838664947238517</c:v>
                </c:pt>
                <c:pt idx="11">
                  <c:v>29.8364133772542</c:v>
                </c:pt>
                <c:pt idx="12">
                  <c:v>29.449434378641477</c:v>
                </c:pt>
                <c:pt idx="13">
                  <c:v>29.391484642461062</c:v>
                </c:pt>
                <c:pt idx="14">
                  <c:v>28.462646635110104</c:v>
                </c:pt>
                <c:pt idx="15">
                  <c:v>28.153943648240226</c:v>
                </c:pt>
                <c:pt idx="16">
                  <c:v>25.998638753285768</c:v>
                </c:pt>
                <c:pt idx="17">
                  <c:v>20.344896227304634</c:v>
                </c:pt>
                <c:pt idx="18">
                  <c:v>17.913717772423162</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'35ResolGraAltaBaj'!$AA$11:$AA$34</c:f>
              <c:numCache>
                <c:formatCode>m/d/yyyy</c:formatCode>
                <c:ptCount val="24"/>
                <c:pt idx="0">
                  <c:v>44255</c:v>
                </c:pt>
                <c:pt idx="1">
                  <c:v>44286</c:v>
                </c:pt>
                <c:pt idx="2">
                  <c:v>44316</c:v>
                </c:pt>
                <c:pt idx="3">
                  <c:v>44347</c:v>
                </c:pt>
                <c:pt idx="4">
                  <c:v>44377</c:v>
                </c:pt>
                <c:pt idx="5">
                  <c:v>44408</c:v>
                </c:pt>
                <c:pt idx="6">
                  <c:v>44439</c:v>
                </c:pt>
                <c:pt idx="7">
                  <c:v>44469</c:v>
                </c:pt>
                <c:pt idx="8">
                  <c:v>44500</c:v>
                </c:pt>
                <c:pt idx="9">
                  <c:v>44530</c:v>
                </c:pt>
                <c:pt idx="10">
                  <c:v>44561</c:v>
                </c:pt>
                <c:pt idx="11">
                  <c:v>44592</c:v>
                </c:pt>
                <c:pt idx="12">
                  <c:v>44620</c:v>
                </c:pt>
                <c:pt idx="13">
                  <c:v>44651</c:v>
                </c:pt>
                <c:pt idx="14">
                  <c:v>44681</c:v>
                </c:pt>
                <c:pt idx="15">
                  <c:v>44712</c:v>
                </c:pt>
                <c:pt idx="16">
                  <c:v>44742</c:v>
                </c:pt>
                <c:pt idx="17">
                  <c:v>44773</c:v>
                </c:pt>
                <c:pt idx="18">
                  <c:v>44804</c:v>
                </c:pt>
                <c:pt idx="19">
                  <c:v>44834</c:v>
                </c:pt>
                <c:pt idx="20">
                  <c:v>44865</c:v>
                </c:pt>
                <c:pt idx="21">
                  <c:v>44895</c:v>
                </c:pt>
                <c:pt idx="22">
                  <c:v>44926</c:v>
                </c:pt>
                <c:pt idx="23">
                  <c:v>44957</c:v>
                </c:pt>
              </c:numCache>
            </c:numRef>
          </c:cat>
          <c:val>
            <c:numRef>
              <c:f>'35ResolGraAltaBaj'!$AB$11:$AB$34</c:f>
              <c:numCache>
                <c:formatCode>0</c:formatCode>
                <c:ptCount val="24"/>
                <c:pt idx="0">
                  <c:v>25352</c:v>
                </c:pt>
                <c:pt idx="1">
                  <c:v>25720</c:v>
                </c:pt>
                <c:pt idx="2">
                  <c:v>26707</c:v>
                </c:pt>
                <c:pt idx="3">
                  <c:v>28175</c:v>
                </c:pt>
                <c:pt idx="4">
                  <c:v>28047</c:v>
                </c:pt>
                <c:pt idx="5">
                  <c:v>26363</c:v>
                </c:pt>
                <c:pt idx="6">
                  <c:v>16420</c:v>
                </c:pt>
                <c:pt idx="7">
                  <c:v>22330</c:v>
                </c:pt>
                <c:pt idx="8">
                  <c:v>29317</c:v>
                </c:pt>
                <c:pt idx="9">
                  <c:v>28155</c:v>
                </c:pt>
                <c:pt idx="10">
                  <c:v>24865</c:v>
                </c:pt>
                <c:pt idx="11">
                  <c:v>20377</c:v>
                </c:pt>
                <c:pt idx="12">
                  <c:v>25448</c:v>
                </c:pt>
                <c:pt idx="13">
                  <c:v>31825</c:v>
                </c:pt>
                <c:pt idx="14">
                  <c:v>29337</c:v>
                </c:pt>
                <c:pt idx="15">
                  <c:v>27733</c:v>
                </c:pt>
                <c:pt idx="16">
                  <c:v>30967</c:v>
                </c:pt>
                <c:pt idx="17">
                  <c:v>28674</c:v>
                </c:pt>
                <c:pt idx="18">
                  <c:v>19988</c:v>
                </c:pt>
                <c:pt idx="19">
                  <c:v>27552</c:v>
                </c:pt>
                <c:pt idx="20">
                  <c:v>29104</c:v>
                </c:pt>
                <c:pt idx="21">
                  <c:v>30634</c:v>
                </c:pt>
                <c:pt idx="22">
                  <c:v>28835</c:v>
                </c:pt>
                <c:pt idx="23">
                  <c:v>25222</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2"/>
              </a:solidFill>
              <a:round/>
            </a:ln>
            <a:effectLst/>
          </c:spPr>
          <c:marker>
            <c:symbol val="none"/>
          </c:marker>
          <c:cat>
            <c:numRef>
              <c:f>'35ResolGraAltaBaj'!$AA$11:$AA$34</c:f>
              <c:numCache>
                <c:formatCode>m/d/yyyy</c:formatCode>
                <c:ptCount val="24"/>
                <c:pt idx="0">
                  <c:v>44255</c:v>
                </c:pt>
                <c:pt idx="1">
                  <c:v>44286</c:v>
                </c:pt>
                <c:pt idx="2">
                  <c:v>44316</c:v>
                </c:pt>
                <c:pt idx="3">
                  <c:v>44347</c:v>
                </c:pt>
                <c:pt idx="4">
                  <c:v>44377</c:v>
                </c:pt>
                <c:pt idx="5">
                  <c:v>44408</c:v>
                </c:pt>
                <c:pt idx="6">
                  <c:v>44439</c:v>
                </c:pt>
                <c:pt idx="7">
                  <c:v>44469</c:v>
                </c:pt>
                <c:pt idx="8">
                  <c:v>44500</c:v>
                </c:pt>
                <c:pt idx="9">
                  <c:v>44530</c:v>
                </c:pt>
                <c:pt idx="10">
                  <c:v>44561</c:v>
                </c:pt>
                <c:pt idx="11">
                  <c:v>44592</c:v>
                </c:pt>
                <c:pt idx="12">
                  <c:v>44620</c:v>
                </c:pt>
                <c:pt idx="13">
                  <c:v>44651</c:v>
                </c:pt>
                <c:pt idx="14">
                  <c:v>44681</c:v>
                </c:pt>
                <c:pt idx="15">
                  <c:v>44712</c:v>
                </c:pt>
                <c:pt idx="16">
                  <c:v>44742</c:v>
                </c:pt>
                <c:pt idx="17">
                  <c:v>44773</c:v>
                </c:pt>
                <c:pt idx="18">
                  <c:v>44804</c:v>
                </c:pt>
                <c:pt idx="19">
                  <c:v>44834</c:v>
                </c:pt>
                <c:pt idx="20">
                  <c:v>44865</c:v>
                </c:pt>
                <c:pt idx="21">
                  <c:v>44895</c:v>
                </c:pt>
                <c:pt idx="22">
                  <c:v>44926</c:v>
                </c:pt>
                <c:pt idx="23">
                  <c:v>44957</c:v>
                </c:pt>
              </c:numCache>
            </c:numRef>
          </c:cat>
          <c:val>
            <c:numRef>
              <c:f>'35ResolGraAltaBaj'!$AC$11:$AC$34</c:f>
              <c:numCache>
                <c:formatCode>0</c:formatCode>
                <c:ptCount val="24"/>
                <c:pt idx="0">
                  <c:v>23543</c:v>
                </c:pt>
                <c:pt idx="1">
                  <c:v>23592</c:v>
                </c:pt>
                <c:pt idx="2">
                  <c:v>18034</c:v>
                </c:pt>
                <c:pt idx="3">
                  <c:v>15503</c:v>
                </c:pt>
                <c:pt idx="4">
                  <c:v>18622</c:v>
                </c:pt>
                <c:pt idx="5">
                  <c:v>16904</c:v>
                </c:pt>
                <c:pt idx="6">
                  <c:v>20385</c:v>
                </c:pt>
                <c:pt idx="7">
                  <c:v>19468</c:v>
                </c:pt>
                <c:pt idx="8">
                  <c:v>17136</c:v>
                </c:pt>
                <c:pt idx="9">
                  <c:v>19590</c:v>
                </c:pt>
                <c:pt idx="10">
                  <c:v>26807</c:v>
                </c:pt>
                <c:pt idx="11">
                  <c:v>22366</c:v>
                </c:pt>
                <c:pt idx="12">
                  <c:v>23602</c:v>
                </c:pt>
                <c:pt idx="13">
                  <c:v>22165</c:v>
                </c:pt>
                <c:pt idx="14">
                  <c:v>20494</c:v>
                </c:pt>
                <c:pt idx="15">
                  <c:v>19944</c:v>
                </c:pt>
                <c:pt idx="16">
                  <c:v>20368</c:v>
                </c:pt>
                <c:pt idx="17">
                  <c:v>20566</c:v>
                </c:pt>
                <c:pt idx="18">
                  <c:v>21716</c:v>
                </c:pt>
                <c:pt idx="19">
                  <c:v>21574</c:v>
                </c:pt>
                <c:pt idx="20">
                  <c:v>17287</c:v>
                </c:pt>
                <c:pt idx="21">
                  <c:v>17693</c:v>
                </c:pt>
                <c:pt idx="22">
                  <c:v>20499</c:v>
                </c:pt>
                <c:pt idx="23">
                  <c:v>21942</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956961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4763</c:v>
                </c:pt>
                <c:pt idx="1">
                  <c:v>111850</c:v>
                </c:pt>
                <c:pt idx="2">
                  <c:v>62149</c:v>
                </c:pt>
                <c:pt idx="3">
                  <c:v>83719</c:v>
                </c:pt>
                <c:pt idx="4">
                  <c:v>89258</c:v>
                </c:pt>
                <c:pt idx="5">
                  <c:v>138195</c:v>
                </c:pt>
                <c:pt idx="6">
                  <c:v>391043</c:v>
                </c:pt>
                <c:pt idx="7">
                  <c:v>972511</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rgbClr val="008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rgbClr val="008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rgbClr val="008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421864</c:v>
                </c:pt>
                <c:pt idx="1">
                  <c:v>51138</c:v>
                </c:pt>
                <c:pt idx="2">
                  <c:v>44192</c:v>
                </c:pt>
                <c:pt idx="3">
                  <c:v>39808</c:v>
                </c:pt>
                <c:pt idx="4">
                  <c:v>57982</c:v>
                </c:pt>
                <c:pt idx="5">
                  <c:v>23160</c:v>
                </c:pt>
                <c:pt idx="6">
                  <c:v>147653</c:v>
                </c:pt>
                <c:pt idx="7">
                  <c:v>90834</c:v>
                </c:pt>
                <c:pt idx="8">
                  <c:v>355497</c:v>
                </c:pt>
                <c:pt idx="9">
                  <c:v>186647</c:v>
                </c:pt>
                <c:pt idx="10">
                  <c:v>56797</c:v>
                </c:pt>
                <c:pt idx="11">
                  <c:v>80387</c:v>
                </c:pt>
                <c:pt idx="12">
                  <c:v>225189</c:v>
                </c:pt>
                <c:pt idx="13">
                  <c:v>55614</c:v>
                </c:pt>
                <c:pt idx="14">
                  <c:v>21331</c:v>
                </c:pt>
                <c:pt idx="15">
                  <c:v>109294</c:v>
                </c:pt>
                <c:pt idx="16">
                  <c:v>14306</c:v>
                </c:pt>
                <c:pt idx="17">
                  <c:v>4979</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900" b="1" i="0" u="none" strike="noStrike" baseline="0">
                <a:solidFill>
                  <a:srgbClr val="008000"/>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rgbClr val="008000"/>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Resoluciones de</a:t>
            </a:r>
            <a:r>
              <a:rPr lang="es-ES" baseline="0"/>
              <a:t> grado </a:t>
            </a:r>
            <a:r>
              <a:rPr lang="es-ES"/>
              <a:t>por sexo</a:t>
            </a:r>
          </a:p>
        </c:rich>
      </c:tx>
      <c:layout>
        <c:manualLayout>
          <c:xMode val="edge"/>
          <c:yMode val="edge"/>
          <c:x val="0.23769499966350363"/>
          <c:y val="3.2000184998901567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rgbClr val="993366"/>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4.592166363819903E-3"/>
                  <c:y val="7.369135037895537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1170895</c:v>
                </c:pt>
                <c:pt idx="1">
                  <c:v>682593</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563</c:v>
                </c:pt>
                <c:pt idx="1">
                  <c:v>9694</c:v>
                </c:pt>
                <c:pt idx="2">
                  <c:v>6079</c:v>
                </c:pt>
                <c:pt idx="3">
                  <c:v>9398</c:v>
                </c:pt>
                <c:pt idx="4">
                  <c:v>8463</c:v>
                </c:pt>
                <c:pt idx="5">
                  <c:v>11505</c:v>
                </c:pt>
                <c:pt idx="6">
                  <c:v>39685</c:v>
                </c:pt>
                <c:pt idx="7">
                  <c:v>179802</c:v>
                </c:pt>
              </c:numCache>
            </c:numRef>
          </c:val>
          <c:extLst>
            <c:ext xmlns:c15="http://schemas.microsoft.com/office/drawing/2012/chart" uri="{02D57815-91ED-43cb-92C2-25804820EDAC}">
              <c15:datalabelsRange>
                <c15:f>'36aperfresol_graf'!$V$12:$AC$12</c15:f>
                <c15:dlblRangeCache>
                  <c:ptCount val="8"/>
                  <c:pt idx="0">
                    <c:v>28%</c:v>
                  </c:pt>
                  <c:pt idx="1">
                    <c:v>26%</c:v>
                  </c:pt>
                  <c:pt idx="2">
                    <c:v>25%</c:v>
                  </c:pt>
                  <c:pt idx="3">
                    <c:v>26%</c:v>
                  </c:pt>
                  <c:pt idx="4">
                    <c:v>20%</c:v>
                  </c:pt>
                  <c:pt idx="5">
                    <c:v>17%</c:v>
                  </c:pt>
                  <c:pt idx="6">
                    <c:v>16%</c:v>
                  </c:pt>
                  <c:pt idx="7">
                    <c:v>25%</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685</c:v>
                </c:pt>
                <c:pt idx="1">
                  <c:v>10619</c:v>
                </c:pt>
                <c:pt idx="2">
                  <c:v>7624</c:v>
                </c:pt>
                <c:pt idx="3">
                  <c:v>11750</c:v>
                </c:pt>
                <c:pt idx="4">
                  <c:v>13002</c:v>
                </c:pt>
                <c:pt idx="5">
                  <c:v>20354</c:v>
                </c:pt>
                <c:pt idx="6">
                  <c:v>65512</c:v>
                </c:pt>
                <c:pt idx="7">
                  <c:v>223982</c:v>
                </c:pt>
              </c:numCache>
            </c:numRef>
          </c:val>
          <c:extLst>
            <c:ext xmlns:c15="http://schemas.microsoft.com/office/drawing/2012/chart" uri="{02D57815-91ED-43cb-92C2-25804820EDAC}">
              <c15:datalabelsRange>
                <c15:f>'36aperfresol_graf'!$V$13:$AC$13</c15:f>
                <c15:dlblRangeCache>
                  <c:ptCount val="8"/>
                  <c:pt idx="0">
                    <c:v>34%</c:v>
                  </c:pt>
                  <c:pt idx="1">
                    <c:v>28%</c:v>
                  </c:pt>
                  <c:pt idx="2">
                    <c:v>31%</c:v>
                  </c:pt>
                  <c:pt idx="3">
                    <c:v>32%</c:v>
                  </c:pt>
                  <c:pt idx="4">
                    <c:v>31%</c:v>
                  </c:pt>
                  <c:pt idx="5">
                    <c:v>30%</c:v>
                  </c:pt>
                  <c:pt idx="6">
                    <c:v>26%</c:v>
                  </c:pt>
                  <c:pt idx="7">
                    <c:v>31%</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256</c:v>
                </c:pt>
                <c:pt idx="1">
                  <c:v>7360</c:v>
                </c:pt>
                <c:pt idx="2">
                  <c:v>6507</c:v>
                </c:pt>
                <c:pt idx="3">
                  <c:v>9768</c:v>
                </c:pt>
                <c:pt idx="4">
                  <c:v>12445</c:v>
                </c:pt>
                <c:pt idx="5">
                  <c:v>21484</c:v>
                </c:pt>
                <c:pt idx="6">
                  <c:v>77806</c:v>
                </c:pt>
                <c:pt idx="7">
                  <c:v>192879</c:v>
                </c:pt>
              </c:numCache>
            </c:numRef>
          </c:val>
          <c:extLst>
            <c:ext xmlns:c15="http://schemas.microsoft.com/office/drawing/2012/chart" uri="{02D57815-91ED-43cb-92C2-25804820EDAC}">
              <c15:datalabelsRange>
                <c15:f>'36aperfresol_graf'!$V$14:$AC$14</c15:f>
                <c15:dlblRangeCache>
                  <c:ptCount val="8"/>
                  <c:pt idx="0">
                    <c:v>13%</c:v>
                  </c:pt>
                  <c:pt idx="1">
                    <c:v>20%</c:v>
                  </c:pt>
                  <c:pt idx="2">
                    <c:v>27%</c:v>
                  </c:pt>
                  <c:pt idx="3">
                    <c:v>27%</c:v>
                  </c:pt>
                  <c:pt idx="4">
                    <c:v>30%</c:v>
                  </c:pt>
                  <c:pt idx="5">
                    <c:v>31%</c:v>
                  </c:pt>
                  <c:pt idx="6">
                    <c:v>31%</c:v>
                  </c:pt>
                  <c:pt idx="7">
                    <c:v>27%</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503</c:v>
                </c:pt>
                <c:pt idx="1">
                  <c:v>9734</c:v>
                </c:pt>
                <c:pt idx="2">
                  <c:v>4008</c:v>
                </c:pt>
                <c:pt idx="3">
                  <c:v>5248</c:v>
                </c:pt>
                <c:pt idx="4">
                  <c:v>7693</c:v>
                </c:pt>
                <c:pt idx="5">
                  <c:v>15349</c:v>
                </c:pt>
                <c:pt idx="6">
                  <c:v>64392</c:v>
                </c:pt>
                <c:pt idx="7">
                  <c:v>116746</c:v>
                </c:pt>
              </c:numCache>
            </c:numRef>
          </c:val>
          <c:extLst>
            <c:ext xmlns:c15="http://schemas.microsoft.com/office/drawing/2012/chart" uri="{02D57815-91ED-43cb-92C2-25804820EDAC}">
              <c15:datalabelsRange>
                <c15:f>'36aperfresol_graf'!$V$15:$AC$15</c15:f>
                <c15:dlblRangeCache>
                  <c:ptCount val="8"/>
                  <c:pt idx="0">
                    <c:v>25%</c:v>
                  </c:pt>
                  <c:pt idx="1">
                    <c:v>26%</c:v>
                  </c:pt>
                  <c:pt idx="2">
                    <c:v>17%</c:v>
                  </c:pt>
                  <c:pt idx="3">
                    <c:v>15%</c:v>
                  </c:pt>
                  <c:pt idx="4">
                    <c:v>18%</c:v>
                  </c:pt>
                  <c:pt idx="5">
                    <c:v>22%</c:v>
                  </c:pt>
                  <c:pt idx="6">
                    <c:v>26%</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Resolución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789</c:v>
                </c:pt>
                <c:pt idx="1">
                  <c:v>19803</c:v>
                </c:pt>
                <c:pt idx="2">
                  <c:v>9172</c:v>
                </c:pt>
                <c:pt idx="3">
                  <c:v>11522</c:v>
                </c:pt>
                <c:pt idx="4">
                  <c:v>9717</c:v>
                </c:pt>
                <c:pt idx="5">
                  <c:v>12648</c:v>
                </c:pt>
                <c:pt idx="6">
                  <c:v>28939</c:v>
                </c:pt>
                <c:pt idx="7">
                  <c:v>55803</c:v>
                </c:pt>
              </c:numCache>
            </c:numRef>
          </c:val>
          <c:extLst>
            <c:ext xmlns:c15="http://schemas.microsoft.com/office/drawing/2012/chart" uri="{02D57815-91ED-43cb-92C2-25804820EDAC}">
              <c15:datalabelsRange>
                <c15:f>'36aperfresol_graf'!$V$17:$AC$17</c15:f>
                <c15:dlblRangeCache>
                  <c:ptCount val="8"/>
                  <c:pt idx="0">
                    <c:v>29%</c:v>
                  </c:pt>
                  <c:pt idx="1">
                    <c:v>27%</c:v>
                  </c:pt>
                  <c:pt idx="2">
                    <c:v>24%</c:v>
                  </c:pt>
                  <c:pt idx="3">
                    <c:v>24%</c:v>
                  </c:pt>
                  <c:pt idx="4">
                    <c:v>20%</c:v>
                  </c:pt>
                  <c:pt idx="5">
                    <c:v>18%</c:v>
                  </c:pt>
                  <c:pt idx="6">
                    <c:v>20%</c:v>
                  </c:pt>
                  <c:pt idx="7">
                    <c:v>22%</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967</c:v>
                </c:pt>
                <c:pt idx="1">
                  <c:v>25241</c:v>
                </c:pt>
                <c:pt idx="2">
                  <c:v>11615</c:v>
                </c:pt>
                <c:pt idx="3">
                  <c:v>15715</c:v>
                </c:pt>
                <c:pt idx="4">
                  <c:v>15598</c:v>
                </c:pt>
                <c:pt idx="5">
                  <c:v>22266</c:v>
                </c:pt>
                <c:pt idx="6">
                  <c:v>42752</c:v>
                </c:pt>
                <c:pt idx="7">
                  <c:v>74500</c:v>
                </c:pt>
              </c:numCache>
            </c:numRef>
          </c:val>
          <c:extLst>
            <c:ext xmlns:c15="http://schemas.microsoft.com/office/drawing/2012/chart" uri="{02D57815-91ED-43cb-92C2-25804820EDAC}">
              <c15:datalabelsRange>
                <c15:f>'36aperfresol_graf'!$V$18:$AC$18</c15:f>
                <c15:dlblRangeCache>
                  <c:ptCount val="8"/>
                  <c:pt idx="0">
                    <c:v>35%</c:v>
                  </c:pt>
                  <c:pt idx="1">
                    <c:v>34%</c:v>
                  </c:pt>
                  <c:pt idx="2">
                    <c:v>31%</c:v>
                  </c:pt>
                  <c:pt idx="3">
                    <c:v>33%</c:v>
                  </c:pt>
                  <c:pt idx="4">
                    <c:v>33%</c:v>
                  </c:pt>
                  <c:pt idx="5">
                    <c:v>32%</c:v>
                  </c:pt>
                  <c:pt idx="6">
                    <c:v>30%</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347</c:v>
                </c:pt>
                <c:pt idx="1">
                  <c:v>16059</c:v>
                </c:pt>
                <c:pt idx="2">
                  <c:v>10923</c:v>
                </c:pt>
                <c:pt idx="3">
                  <c:v>14000</c:v>
                </c:pt>
                <c:pt idx="4">
                  <c:v>14895</c:v>
                </c:pt>
                <c:pt idx="5">
                  <c:v>21349</c:v>
                </c:pt>
                <c:pt idx="6">
                  <c:v>40164</c:v>
                </c:pt>
                <c:pt idx="7">
                  <c:v>71903</c:v>
                </c:pt>
              </c:numCache>
            </c:numRef>
          </c:val>
          <c:extLst>
            <c:ext xmlns:c15="http://schemas.microsoft.com/office/drawing/2012/chart" uri="{02D57815-91ED-43cb-92C2-25804820EDAC}">
              <c15:datalabelsRange>
                <c15:f>'36aperfresol_graf'!$V$19:$AC$19</c15:f>
                <c15:dlblRangeCache>
                  <c:ptCount val="8"/>
                  <c:pt idx="0">
                    <c:v>13%</c:v>
                  </c:pt>
                  <c:pt idx="1">
                    <c:v>22%</c:v>
                  </c:pt>
                  <c:pt idx="2">
                    <c:v>29%</c:v>
                  </c:pt>
                  <c:pt idx="3">
                    <c:v>29%</c:v>
                  </c:pt>
                  <c:pt idx="4">
                    <c:v>31%</c:v>
                  </c:pt>
                  <c:pt idx="5">
                    <c:v>31%</c:v>
                  </c:pt>
                  <c:pt idx="6">
                    <c:v>28%</c:v>
                  </c:pt>
                  <c:pt idx="7">
                    <c:v>28%</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653</c:v>
                </c:pt>
                <c:pt idx="1">
                  <c:v>13340</c:v>
                </c:pt>
                <c:pt idx="2">
                  <c:v>6221</c:v>
                </c:pt>
                <c:pt idx="3">
                  <c:v>6318</c:v>
                </c:pt>
                <c:pt idx="4">
                  <c:v>7445</c:v>
                </c:pt>
                <c:pt idx="5">
                  <c:v>13240</c:v>
                </c:pt>
                <c:pt idx="6">
                  <c:v>31793</c:v>
                </c:pt>
                <c:pt idx="7">
                  <c:v>56896</c:v>
                </c:pt>
              </c:numCache>
            </c:numRef>
          </c:val>
          <c:extLst>
            <c:ext xmlns:c15="http://schemas.microsoft.com/office/drawing/2012/chart" uri="{02D57815-91ED-43cb-92C2-25804820EDAC}">
              <c15:datalabelsRange>
                <c15:f>'36aperfresol_graf'!$V$20:$AC$20</c15:f>
                <c15:dlblRangeCache>
                  <c:ptCount val="8"/>
                  <c:pt idx="0">
                    <c:v>24%</c:v>
                  </c:pt>
                  <c:pt idx="1">
                    <c:v>18%</c:v>
                  </c:pt>
                  <c:pt idx="2">
                    <c:v>16%</c:v>
                  </c:pt>
                  <c:pt idx="3">
                    <c:v>13%</c:v>
                  </c:pt>
                  <c:pt idx="4">
                    <c:v>16%</c:v>
                  </c:pt>
                  <c:pt idx="5">
                    <c:v>19%</c:v>
                  </c:pt>
                  <c:pt idx="6">
                    <c:v>22%</c:v>
                  </c:pt>
                  <c:pt idx="7">
                    <c:v>22%</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563</c:v>
                </c:pt>
                <c:pt idx="1">
                  <c:v>9694</c:v>
                </c:pt>
                <c:pt idx="2">
                  <c:v>6079</c:v>
                </c:pt>
                <c:pt idx="3">
                  <c:v>9398</c:v>
                </c:pt>
                <c:pt idx="4">
                  <c:v>8463</c:v>
                </c:pt>
                <c:pt idx="5">
                  <c:v>11505</c:v>
                </c:pt>
                <c:pt idx="6">
                  <c:v>39685</c:v>
                </c:pt>
                <c:pt idx="7">
                  <c:v>179802</c:v>
                </c:pt>
              </c:numCache>
            </c:numRef>
          </c:val>
          <c:extLst>
            <c:ext xmlns:c15="http://schemas.microsoft.com/office/drawing/2012/chart" uri="{02D57815-91ED-43cb-92C2-25804820EDAC}">
              <c15:datalabelsRange>
                <c15:f>'36bperfresol_graf'!$V$12:$AC$12</c15:f>
                <c15:dlblRangeCache>
                  <c:ptCount val="8"/>
                  <c:pt idx="0">
                    <c:v>37%</c:v>
                  </c:pt>
                  <c:pt idx="1">
                    <c:v>35%</c:v>
                  </c:pt>
                  <c:pt idx="2">
                    <c:v>30%</c:v>
                  </c:pt>
                  <c:pt idx="3">
                    <c:v>30%</c:v>
                  </c:pt>
                  <c:pt idx="4">
                    <c:v>25%</c:v>
                  </c:pt>
                  <c:pt idx="5">
                    <c:v>22%</c:v>
                  </c:pt>
                  <c:pt idx="6">
                    <c:v>22%</c:v>
                  </c:pt>
                  <c:pt idx="7">
                    <c:v>30%</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685</c:v>
                </c:pt>
                <c:pt idx="1">
                  <c:v>10619</c:v>
                </c:pt>
                <c:pt idx="2">
                  <c:v>7624</c:v>
                </c:pt>
                <c:pt idx="3">
                  <c:v>11750</c:v>
                </c:pt>
                <c:pt idx="4">
                  <c:v>13002</c:v>
                </c:pt>
                <c:pt idx="5">
                  <c:v>20354</c:v>
                </c:pt>
                <c:pt idx="6">
                  <c:v>65512</c:v>
                </c:pt>
                <c:pt idx="7">
                  <c:v>223982</c:v>
                </c:pt>
              </c:numCache>
            </c:numRef>
          </c:val>
          <c:extLst>
            <c:ext xmlns:c15="http://schemas.microsoft.com/office/drawing/2012/chart" uri="{02D57815-91ED-43cb-92C2-25804820EDAC}">
              <c15:datalabelsRange>
                <c15:f>'36bperfresol_graf'!$V$13:$AC$13</c15:f>
                <c15:dlblRangeCache>
                  <c:ptCount val="8"/>
                  <c:pt idx="0">
                    <c:v>46%</c:v>
                  </c:pt>
                  <c:pt idx="1">
                    <c:v>38%</c:v>
                  </c:pt>
                  <c:pt idx="2">
                    <c:v>38%</c:v>
                  </c:pt>
                  <c:pt idx="3">
                    <c:v>38%</c:v>
                  </c:pt>
                  <c:pt idx="4">
                    <c:v>38%</c:v>
                  </c:pt>
                  <c:pt idx="5">
                    <c:v>38%</c:v>
                  </c:pt>
                  <c:pt idx="6">
                    <c:v>36%</c:v>
                  </c:pt>
                  <c:pt idx="7">
                    <c:v>38%</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256</c:v>
                </c:pt>
                <c:pt idx="1">
                  <c:v>7360</c:v>
                </c:pt>
                <c:pt idx="2">
                  <c:v>6507</c:v>
                </c:pt>
                <c:pt idx="3">
                  <c:v>9768</c:v>
                </c:pt>
                <c:pt idx="4">
                  <c:v>12445</c:v>
                </c:pt>
                <c:pt idx="5">
                  <c:v>21484</c:v>
                </c:pt>
                <c:pt idx="6">
                  <c:v>77806</c:v>
                </c:pt>
                <c:pt idx="7">
                  <c:v>192879</c:v>
                </c:pt>
              </c:numCache>
            </c:numRef>
          </c:val>
          <c:extLst>
            <c:ext xmlns:c15="http://schemas.microsoft.com/office/drawing/2012/chart" uri="{02D57815-91ED-43cb-92C2-25804820EDAC}">
              <c15:datalabelsRange>
                <c15:f>'36bperfresol_graf'!$V$14:$AC$14</c15:f>
                <c15:dlblRangeCache>
                  <c:ptCount val="8"/>
                  <c:pt idx="0">
                    <c:v>17%</c:v>
                  </c:pt>
                  <c:pt idx="1">
                    <c:v>27%</c:v>
                  </c:pt>
                  <c:pt idx="2">
                    <c:v>32%</c:v>
                  </c:pt>
                  <c:pt idx="3">
                    <c:v>32%</c:v>
                  </c:pt>
                  <c:pt idx="4">
                    <c:v>37%</c:v>
                  </c:pt>
                  <c:pt idx="5">
                    <c:v>40%</c:v>
                  </c:pt>
                  <c:pt idx="6">
                    <c:v>43%</c:v>
                  </c:pt>
                  <c:pt idx="7">
                    <c:v>32%</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Resolución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789</c:v>
                </c:pt>
                <c:pt idx="1">
                  <c:v>19803</c:v>
                </c:pt>
                <c:pt idx="2">
                  <c:v>9172</c:v>
                </c:pt>
                <c:pt idx="3">
                  <c:v>11522</c:v>
                </c:pt>
                <c:pt idx="4">
                  <c:v>9717</c:v>
                </c:pt>
                <c:pt idx="5">
                  <c:v>12648</c:v>
                </c:pt>
                <c:pt idx="6">
                  <c:v>28939</c:v>
                </c:pt>
                <c:pt idx="7">
                  <c:v>55803</c:v>
                </c:pt>
              </c:numCache>
            </c:numRef>
          </c:val>
          <c:extLst>
            <c:ext xmlns:c15="http://schemas.microsoft.com/office/drawing/2012/chart" uri="{02D57815-91ED-43cb-92C2-25804820EDAC}">
              <c15:datalabelsRange>
                <c15:f>'36bperfresol_graf'!$V$17:$AC$17</c15:f>
                <c15:dlblRangeCache>
                  <c:ptCount val="8"/>
                  <c:pt idx="0">
                    <c:v>38%</c:v>
                  </c:pt>
                  <c:pt idx="1">
                    <c:v>32%</c:v>
                  </c:pt>
                  <c:pt idx="2">
                    <c:v>29%</c:v>
                  </c:pt>
                  <c:pt idx="3">
                    <c:v>28%</c:v>
                  </c:pt>
                  <c:pt idx="4">
                    <c:v>24%</c:v>
                  </c:pt>
                  <c:pt idx="5">
                    <c:v>22%</c:v>
                  </c:pt>
                  <c:pt idx="6">
                    <c:v>26%</c:v>
                  </c:pt>
                  <c:pt idx="7">
                    <c:v>28%</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967</c:v>
                </c:pt>
                <c:pt idx="1">
                  <c:v>25241</c:v>
                </c:pt>
                <c:pt idx="2">
                  <c:v>11615</c:v>
                </c:pt>
                <c:pt idx="3">
                  <c:v>15715</c:v>
                </c:pt>
                <c:pt idx="4">
                  <c:v>15598</c:v>
                </c:pt>
                <c:pt idx="5">
                  <c:v>22266</c:v>
                </c:pt>
                <c:pt idx="6">
                  <c:v>42752</c:v>
                </c:pt>
                <c:pt idx="7">
                  <c:v>74500</c:v>
                </c:pt>
              </c:numCache>
            </c:numRef>
          </c:val>
          <c:extLst>
            <c:ext xmlns:c15="http://schemas.microsoft.com/office/drawing/2012/chart" uri="{02D57815-91ED-43cb-92C2-25804820EDAC}">
              <c15:datalabelsRange>
                <c15:f>'36bperfresol_graf'!$V$18:$AC$18</c15:f>
                <c15:dlblRangeCache>
                  <c:ptCount val="8"/>
                  <c:pt idx="0">
                    <c:v>46%</c:v>
                  </c:pt>
                  <c:pt idx="1">
                    <c:v>41%</c:v>
                  </c:pt>
                  <c:pt idx="2">
                    <c:v>37%</c:v>
                  </c:pt>
                  <c:pt idx="3">
                    <c:v>38%</c:v>
                  </c:pt>
                  <c:pt idx="4">
                    <c:v>39%</c:v>
                  </c:pt>
                  <c:pt idx="5">
                    <c:v>40%</c:v>
                  </c:pt>
                  <c:pt idx="6">
                    <c:v>38%</c:v>
                  </c:pt>
                  <c:pt idx="7">
                    <c:v>37%</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347</c:v>
                </c:pt>
                <c:pt idx="1">
                  <c:v>16059</c:v>
                </c:pt>
                <c:pt idx="2">
                  <c:v>10923</c:v>
                </c:pt>
                <c:pt idx="3">
                  <c:v>14000</c:v>
                </c:pt>
                <c:pt idx="4">
                  <c:v>14895</c:v>
                </c:pt>
                <c:pt idx="5">
                  <c:v>21349</c:v>
                </c:pt>
                <c:pt idx="6">
                  <c:v>40164</c:v>
                </c:pt>
                <c:pt idx="7">
                  <c:v>71903</c:v>
                </c:pt>
              </c:numCache>
            </c:numRef>
          </c:val>
          <c:extLst>
            <c:ext xmlns:c15="http://schemas.microsoft.com/office/drawing/2012/chart" uri="{02D57815-91ED-43cb-92C2-25804820EDAC}">
              <c15:datalabelsRange>
                <c15:f>'36bperfresol_graf'!$V$19:$AC$19</c15:f>
                <c15:dlblRangeCache>
                  <c:ptCount val="8"/>
                  <c:pt idx="0">
                    <c:v>17%</c:v>
                  </c:pt>
                  <c:pt idx="1">
                    <c:v>26%</c:v>
                  </c:pt>
                  <c:pt idx="2">
                    <c:v>34%</c:v>
                  </c:pt>
                  <c:pt idx="3">
                    <c:v>34%</c:v>
                  </c:pt>
                  <c:pt idx="4">
                    <c:v>37%</c:v>
                  </c:pt>
                  <c:pt idx="5">
                    <c:v>38%</c:v>
                  </c:pt>
                  <c:pt idx="6">
                    <c:v>36%</c:v>
                  </c:pt>
                  <c:pt idx="7">
                    <c:v>36%</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79.092829224100541</c:v>
                </c:pt>
                <c:pt idx="1">
                  <c:v>40.633434061498008</c:v>
                </c:pt>
                <c:pt idx="2">
                  <c:v>61.037828409462556</c:v>
                </c:pt>
                <c:pt idx="3">
                  <c:v>51.587191250753044</c:v>
                </c:pt>
                <c:pt idx="4">
                  <c:v>33.032994599022196</c:v>
                </c:pt>
                <c:pt idx="5">
                  <c:v>67.138494700916112</c:v>
                </c:pt>
                <c:pt idx="6">
                  <c:v>47.043005527153028</c:v>
                </c:pt>
                <c:pt idx="7">
                  <c:v>72.871843883357045</c:v>
                </c:pt>
                <c:pt idx="8">
                  <c:v>47.610675342099377</c:v>
                </c:pt>
                <c:pt idx="9">
                  <c:v>34.898333641063516</c:v>
                </c:pt>
                <c:pt idx="10">
                  <c:v>33.946999091884749</c:v>
                </c:pt>
                <c:pt idx="11">
                  <c:v>67.096604054037854</c:v>
                </c:pt>
                <c:pt idx="12">
                  <c:v>70.018093593223128</c:v>
                </c:pt>
                <c:pt idx="13">
                  <c:v>48.916271721958928</c:v>
                </c:pt>
                <c:pt idx="14">
                  <c:v>41.062518344584682</c:v>
                </c:pt>
                <c:pt idx="15">
                  <c:v>53.845297966086605</c:v>
                </c:pt>
                <c:pt idx="16">
                  <c:v>82.114201137337389</c:v>
                </c:pt>
                <c:pt idx="17">
                  <c:v>62.041763341067288</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1.0719849301041189</c:v>
                </c:pt>
                <c:pt idx="1">
                  <c:v>15.554427810200457</c:v>
                </c:pt>
                <c:pt idx="2">
                  <c:v>9.5633925651368141</c:v>
                </c:pt>
                <c:pt idx="3">
                  <c:v>1.934751378655174</c:v>
                </c:pt>
                <c:pt idx="4">
                  <c:v>31.069700770471243</c:v>
                </c:pt>
                <c:pt idx="5">
                  <c:v>0.37363032153763248</c:v>
                </c:pt>
                <c:pt idx="6">
                  <c:v>31.471078021629118</c:v>
                </c:pt>
                <c:pt idx="7">
                  <c:v>10.042896514935988</c:v>
                </c:pt>
                <c:pt idx="8">
                  <c:v>9.5121384444727006</c:v>
                </c:pt>
                <c:pt idx="9">
                  <c:v>12.041866691285081</c:v>
                </c:pt>
                <c:pt idx="10">
                  <c:v>48.752029499986243</c:v>
                </c:pt>
                <c:pt idx="11">
                  <c:v>13.338048260072162</c:v>
                </c:pt>
                <c:pt idx="12">
                  <c:v>11.048057680182033</c:v>
                </c:pt>
                <c:pt idx="13">
                  <c:v>2.4497103738809898</c:v>
                </c:pt>
                <c:pt idx="14">
                  <c:v>12.303101457782995</c:v>
                </c:pt>
                <c:pt idx="15">
                  <c:v>1.5031821620899906</c:v>
                </c:pt>
                <c:pt idx="16">
                  <c:v>7.9925216172002802</c:v>
                </c:pt>
                <c:pt idx="17">
                  <c:v>9.2807424593967514E-2</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19.832106166800546</c:v>
                </c:pt>
                <c:pt idx="1">
                  <c:v>43.812138128301541</c:v>
                </c:pt>
                <c:pt idx="2">
                  <c:v>29.363348958901124</c:v>
                </c:pt>
                <c:pt idx="3">
                  <c:v>46.478057370591777</c:v>
                </c:pt>
                <c:pt idx="4">
                  <c:v>35.897304630506568</c:v>
                </c:pt>
                <c:pt idx="5">
                  <c:v>32.487874977546255</c:v>
                </c:pt>
                <c:pt idx="6">
                  <c:v>20.154993552734741</c:v>
                </c:pt>
                <c:pt idx="7">
                  <c:v>17.06192211948791</c:v>
                </c:pt>
                <c:pt idx="8">
                  <c:v>42.83991809783538</c:v>
                </c:pt>
                <c:pt idx="9">
                  <c:v>52.902280280649926</c:v>
                </c:pt>
                <c:pt idx="10">
                  <c:v>17.300971408129008</c:v>
                </c:pt>
                <c:pt idx="11">
                  <c:v>19.435886985603492</c:v>
                </c:pt>
                <c:pt idx="12">
                  <c:v>18.893640741654558</c:v>
                </c:pt>
                <c:pt idx="13">
                  <c:v>48.625592417061611</c:v>
                </c:pt>
                <c:pt idx="14">
                  <c:v>46.482731630955875</c:v>
                </c:pt>
                <c:pt idx="15">
                  <c:v>37.550625305977121</c:v>
                </c:pt>
                <c:pt idx="16">
                  <c:v>9.8932772454623361</c:v>
                </c:pt>
                <c:pt idx="17">
                  <c:v>37.865429234338748</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3.0796789947927761E-3</c:v>
                </c:pt>
                <c:pt idx="1">
                  <c:v>0</c:v>
                </c:pt>
                <c:pt idx="2">
                  <c:v>3.543006649950943E-2</c:v>
                </c:pt>
                <c:pt idx="3">
                  <c:v>0</c:v>
                </c:pt>
                <c:pt idx="4">
                  <c:v>0</c:v>
                </c:pt>
                <c:pt idx="5">
                  <c:v>0</c:v>
                </c:pt>
                <c:pt idx="6">
                  <c:v>1.3309228984831107</c:v>
                </c:pt>
                <c:pt idx="7">
                  <c:v>2.3337482219061165E-2</c:v>
                </c:pt>
                <c:pt idx="8">
                  <c:v>3.7268115592541118E-2</c:v>
                </c:pt>
                <c:pt idx="9">
                  <c:v>0.15751938700147711</c:v>
                </c:pt>
                <c:pt idx="10">
                  <c:v>0</c:v>
                </c:pt>
                <c:pt idx="11">
                  <c:v>0.12946070028649173</c:v>
                </c:pt>
                <c:pt idx="12">
                  <c:v>4.0207984940282007E-2</c:v>
                </c:pt>
                <c:pt idx="13">
                  <c:v>8.4254870984728798E-3</c:v>
                </c:pt>
                <c:pt idx="14">
                  <c:v>0.15164856667645044</c:v>
                </c:pt>
                <c:pt idx="15">
                  <c:v>7.1008945658462768</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72.961799708625804</c:v>
                </c:pt>
                <c:pt idx="1">
                  <c:v>43.399913156752064</c:v>
                </c:pt>
                <c:pt idx="2">
                  <c:v>57.94790005316321</c:v>
                </c:pt>
                <c:pt idx="3">
                  <c:v>51.664765065864536</c:v>
                </c:pt>
                <c:pt idx="4">
                  <c:v>36.966463414634148</c:v>
                </c:pt>
                <c:pt idx="5">
                  <c:v>73.409512044471896</c:v>
                </c:pt>
                <c:pt idx="6">
                  <c:v>43.437171074731822</c:v>
                </c:pt>
                <c:pt idx="7">
                  <c:v>63.271737573413553</c:v>
                </c:pt>
                <c:pt idx="8">
                  <c:v>53.579756125530366</c:v>
                </c:pt>
                <c:pt idx="9">
                  <c:v>34.944868532654795</c:v>
                </c:pt>
                <c:pt idx="10">
                  <c:v>38.333878351863966</c:v>
                </c:pt>
                <c:pt idx="11">
                  <c:v>64.52184179456907</c:v>
                </c:pt>
                <c:pt idx="12">
                  <c:v>64.119436681763744</c:v>
                </c:pt>
                <c:pt idx="13">
                  <c:v>47.007440957618897</c:v>
                </c:pt>
                <c:pt idx="14">
                  <c:v>46.029481692819779</c:v>
                </c:pt>
                <c:pt idx="15">
                  <c:v>56.678827304294316</c:v>
                </c:pt>
                <c:pt idx="16">
                  <c:v>71.396585502378954</c:v>
                </c:pt>
                <c:pt idx="17">
                  <c:v>55.702364394993047</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2.3243713696478912</c:v>
                </c:pt>
                <c:pt idx="1">
                  <c:v>23.773339122883197</c:v>
                </c:pt>
                <c:pt idx="2">
                  <c:v>13.758639021796917</c:v>
                </c:pt>
                <c:pt idx="3">
                  <c:v>4.366766932890779</c:v>
                </c:pt>
                <c:pt idx="4">
                  <c:v>26.524390243902438</c:v>
                </c:pt>
                <c:pt idx="5">
                  <c:v>0.6485484867201976</c:v>
                </c:pt>
                <c:pt idx="6">
                  <c:v>35.22495688979464</c:v>
                </c:pt>
                <c:pt idx="7">
                  <c:v>11.008451511244807</c:v>
                </c:pt>
                <c:pt idx="8">
                  <c:v>10.590191506440885</c:v>
                </c:pt>
                <c:pt idx="9">
                  <c:v>12.892281594571671</c:v>
                </c:pt>
                <c:pt idx="10">
                  <c:v>45.887835186396337</c:v>
                </c:pt>
                <c:pt idx="11">
                  <c:v>16.809327036599765</c:v>
                </c:pt>
                <c:pt idx="12">
                  <c:v>16.36128357263804</c:v>
                </c:pt>
                <c:pt idx="13">
                  <c:v>4.0892914914267227</c:v>
                </c:pt>
                <c:pt idx="14">
                  <c:v>16.833095577746079</c:v>
                </c:pt>
                <c:pt idx="15">
                  <c:v>3.0152520768317874</c:v>
                </c:pt>
                <c:pt idx="16">
                  <c:v>13.574027427931711</c:v>
                </c:pt>
                <c:pt idx="17">
                  <c:v>6.9541029207232263E-2</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24.706260760978562</c:v>
                </c:pt>
                <c:pt idx="1">
                  <c:v>32.826747720364743</c:v>
                </c:pt>
                <c:pt idx="2">
                  <c:v>28.250930356193514</c:v>
                </c:pt>
                <c:pt idx="3">
                  <c:v>43.968468001244688</c:v>
                </c:pt>
                <c:pt idx="4">
                  <c:v>36.509146341463413</c:v>
                </c:pt>
                <c:pt idx="5">
                  <c:v>25.941939468807906</c:v>
                </c:pt>
                <c:pt idx="6">
                  <c:v>20.034488164289073</c:v>
                </c:pt>
                <c:pt idx="7">
                  <c:v>25.676837129351096</c:v>
                </c:pt>
                <c:pt idx="8">
                  <c:v>35.711555368678567</c:v>
                </c:pt>
                <c:pt idx="9">
                  <c:v>51.939956999427977</c:v>
                </c:pt>
                <c:pt idx="10">
                  <c:v>15.778286461739699</c:v>
                </c:pt>
                <c:pt idx="11">
                  <c:v>18.406877213695395</c:v>
                </c:pt>
                <c:pt idx="12">
                  <c:v>19.421538800401976</c:v>
                </c:pt>
                <c:pt idx="13">
                  <c:v>48.883856357165968</c:v>
                </c:pt>
                <c:pt idx="14">
                  <c:v>36.875891583452209</c:v>
                </c:pt>
                <c:pt idx="15">
                  <c:v>31.668937629115202</c:v>
                </c:pt>
                <c:pt idx="16">
                  <c:v>15.029387069689337</c:v>
                </c:pt>
                <c:pt idx="17">
                  <c:v>44.228094575799723</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7.5681607477342816E-3</c:v>
                </c:pt>
                <c:pt idx="1">
                  <c:v>0</c:v>
                </c:pt>
                <c:pt idx="2">
                  <c:v>4.2530568846358321E-2</c:v>
                </c:pt>
                <c:pt idx="3">
                  <c:v>0</c:v>
                </c:pt>
                <c:pt idx="4">
                  <c:v>0</c:v>
                </c:pt>
                <c:pt idx="5">
                  <c:v>0</c:v>
                </c:pt>
                <c:pt idx="6">
                  <c:v>1.303383871184467</c:v>
                </c:pt>
                <c:pt idx="7">
                  <c:v>4.2973785990545764E-2</c:v>
                </c:pt>
                <c:pt idx="8">
                  <c:v>0.11849699935017774</c:v>
                </c:pt>
                <c:pt idx="9">
                  <c:v>0.22289287334556285</c:v>
                </c:pt>
                <c:pt idx="10">
                  <c:v>0</c:v>
                </c:pt>
                <c:pt idx="11">
                  <c:v>0.2619539551357733</c:v>
                </c:pt>
                <c:pt idx="12">
                  <c:v>9.7740945196239035E-2</c:v>
                </c:pt>
                <c:pt idx="13">
                  <c:v>1.9411193788417987E-2</c:v>
                </c:pt>
                <c:pt idx="14">
                  <c:v>0.26153114598193056</c:v>
                </c:pt>
                <c:pt idx="15">
                  <c:v>8.6369829897586925</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78.738588570356228</c:v>
                </c:pt>
                <c:pt idx="1">
                  <c:v>34.986519531005079</c:v>
                </c:pt>
                <c:pt idx="2">
                  <c:v>59.843905425051652</c:v>
                </c:pt>
                <c:pt idx="3">
                  <c:v>47.910863509749305</c:v>
                </c:pt>
                <c:pt idx="4">
                  <c:v>33.834915997078163</c:v>
                </c:pt>
                <c:pt idx="5">
                  <c:v>70.826619400580086</c:v>
                </c:pt>
                <c:pt idx="6">
                  <c:v>45.843539795481938</c:v>
                </c:pt>
                <c:pt idx="7">
                  <c:v>67.300483881960062</c:v>
                </c:pt>
                <c:pt idx="8">
                  <c:v>49.237026294217792</c:v>
                </c:pt>
                <c:pt idx="9">
                  <c:v>36.217190148264649</c:v>
                </c:pt>
                <c:pt idx="10">
                  <c:v>32.767527675276753</c:v>
                </c:pt>
                <c:pt idx="11">
                  <c:v>67.136548913043484</c:v>
                </c:pt>
                <c:pt idx="12">
                  <c:v>70.028814954719351</c:v>
                </c:pt>
                <c:pt idx="13">
                  <c:v>50.735256178731746</c:v>
                </c:pt>
                <c:pt idx="14">
                  <c:v>41.957572502685288</c:v>
                </c:pt>
                <c:pt idx="15">
                  <c:v>53.243678378634343</c:v>
                </c:pt>
                <c:pt idx="16">
                  <c:v>78.994135418517857</c:v>
                </c:pt>
                <c:pt idx="17">
                  <c:v>59.581218274111677</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0.92836878649725685</c:v>
                </c:pt>
                <c:pt idx="1">
                  <c:v>20.38372311743683</c:v>
                </c:pt>
                <c:pt idx="2">
                  <c:v>9.5034050042084317</c:v>
                </c:pt>
                <c:pt idx="3">
                  <c:v>2.6355260338547248</c:v>
                </c:pt>
                <c:pt idx="4">
                  <c:v>27.706355003652302</c:v>
                </c:pt>
                <c:pt idx="5">
                  <c:v>0.33032549145987755</c:v>
                </c:pt>
                <c:pt idx="6">
                  <c:v>30.526070220459584</c:v>
                </c:pt>
                <c:pt idx="7">
                  <c:v>11.234921283991003</c:v>
                </c:pt>
                <c:pt idx="8">
                  <c:v>9.742102276309982</c:v>
                </c:pt>
                <c:pt idx="9">
                  <c:v>12.0276068467423</c:v>
                </c:pt>
                <c:pt idx="10">
                  <c:v>46.461664616646168</c:v>
                </c:pt>
                <c:pt idx="11">
                  <c:v>12.554347826086957</c:v>
                </c:pt>
                <c:pt idx="12">
                  <c:v>9.827352414160492</c:v>
                </c:pt>
                <c:pt idx="13">
                  <c:v>2.0793560703782052</c:v>
                </c:pt>
                <c:pt idx="14">
                  <c:v>15.937164339419979</c:v>
                </c:pt>
                <c:pt idx="15">
                  <c:v>1.9667266470941061</c:v>
                </c:pt>
                <c:pt idx="16">
                  <c:v>8.0504709436644752</c:v>
                </c:pt>
                <c:pt idx="17">
                  <c:v>0.12690355329949238</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20.330834869575778</c:v>
                </c:pt>
                <c:pt idx="1">
                  <c:v>44.629757351558091</c:v>
                </c:pt>
                <c:pt idx="2">
                  <c:v>30.622082791338283</c:v>
                </c:pt>
                <c:pt idx="3">
                  <c:v>49.453610456395971</c:v>
                </c:pt>
                <c:pt idx="4">
                  <c:v>38.458728999269539</c:v>
                </c:pt>
                <c:pt idx="5">
                  <c:v>28.843055107960037</c:v>
                </c:pt>
                <c:pt idx="6">
                  <c:v>22.331739181150123</c:v>
                </c:pt>
                <c:pt idx="7">
                  <c:v>21.450964356300688</c:v>
                </c:pt>
                <c:pt idx="8">
                  <c:v>40.999852870084283</c:v>
                </c:pt>
                <c:pt idx="9">
                  <c:v>51.568917866577088</c:v>
                </c:pt>
                <c:pt idx="10">
                  <c:v>20.770807708077079</c:v>
                </c:pt>
                <c:pt idx="11">
                  <c:v>20.193614130434781</c:v>
                </c:pt>
                <c:pt idx="12">
                  <c:v>20.123250520606323</c:v>
                </c:pt>
                <c:pt idx="13">
                  <c:v>47.185387750890044</c:v>
                </c:pt>
                <c:pt idx="14">
                  <c:v>41.930719656283564</c:v>
                </c:pt>
                <c:pt idx="15">
                  <c:v>38.106512611674084</c:v>
                </c:pt>
                <c:pt idx="16">
                  <c:v>12.955393637817664</c:v>
                </c:pt>
                <c:pt idx="17">
                  <c:v>40.291878172588831</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2.2077735707425848E-3</c:v>
                </c:pt>
                <c:pt idx="1">
                  <c:v>0</c:v>
                </c:pt>
                <c:pt idx="2">
                  <c:v>3.0606779401637463E-2</c:v>
                </c:pt>
                <c:pt idx="3">
                  <c:v>0</c:v>
                </c:pt>
                <c:pt idx="4">
                  <c:v>0</c:v>
                </c:pt>
                <c:pt idx="5">
                  <c:v>0</c:v>
                </c:pt>
                <c:pt idx="6">
                  <c:v>1.2986508029083557</c:v>
                </c:pt>
                <c:pt idx="7">
                  <c:v>1.3630477748245075E-2</c:v>
                </c:pt>
                <c:pt idx="8">
                  <c:v>2.1018559387939551E-2</c:v>
                </c:pt>
                <c:pt idx="9">
                  <c:v>0.18628513841596556</c:v>
                </c:pt>
                <c:pt idx="10">
                  <c:v>0</c:v>
                </c:pt>
                <c:pt idx="11">
                  <c:v>0.11548913043478261</c:v>
                </c:pt>
                <c:pt idx="12">
                  <c:v>2.0582110513826336E-2</c:v>
                </c:pt>
                <c:pt idx="13">
                  <c:v>0</c:v>
                </c:pt>
                <c:pt idx="14">
                  <c:v>0.17454350161117077</c:v>
                </c:pt>
                <c:pt idx="15">
                  <c:v>6.6830823625974682</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86.023723568849917</c:v>
                </c:pt>
                <c:pt idx="1">
                  <c:v>44.449352179034157</c:v>
                </c:pt>
                <c:pt idx="2">
                  <c:v>64.179209452806305</c:v>
                </c:pt>
                <c:pt idx="3">
                  <c:v>54.186308669809385</c:v>
                </c:pt>
                <c:pt idx="4">
                  <c:v>27.926898914905767</c:v>
                </c:pt>
                <c:pt idx="5">
                  <c:v>48.449816079873884</c:v>
                </c:pt>
                <c:pt idx="6">
                  <c:v>50.867131426216559</c:v>
                </c:pt>
                <c:pt idx="7">
                  <c:v>86.064070428562701</c:v>
                </c:pt>
                <c:pt idx="8">
                  <c:v>41.815858364040146</c:v>
                </c:pt>
                <c:pt idx="9">
                  <c:v>33.345003851270917</c:v>
                </c:pt>
                <c:pt idx="10">
                  <c:v>30.649764942914707</c:v>
                </c:pt>
                <c:pt idx="11">
                  <c:v>69.649168495851782</c:v>
                </c:pt>
                <c:pt idx="12">
                  <c:v>76.738703339882122</c:v>
                </c:pt>
                <c:pt idx="13">
                  <c:v>48.46111242978084</c:v>
                </c:pt>
                <c:pt idx="14">
                  <c:v>37.92671825216204</c:v>
                </c:pt>
                <c:pt idx="15">
                  <c:v>52.564319566689235</c:v>
                </c:pt>
                <c:pt idx="16">
                  <c:v>97.4704426725323</c:v>
                </c:pt>
                <c:pt idx="17">
                  <c:v>72.067901234567898</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3.6976850545408543E-2</c:v>
                </c:pt>
                <c:pt idx="1">
                  <c:v>1.523851590106007</c:v>
                </c:pt>
                <c:pt idx="2">
                  <c:v>6.8434378956252635</c:v>
                </c:pt>
                <c:pt idx="3">
                  <c:v>0.2305800368928059</c:v>
                </c:pt>
                <c:pt idx="4">
                  <c:v>39.691604797258712</c:v>
                </c:pt>
                <c:pt idx="5">
                  <c:v>0</c:v>
                </c:pt>
                <c:pt idx="6">
                  <c:v>29.427521549503762</c:v>
                </c:pt>
                <c:pt idx="7">
                  <c:v>8.1494161521061326</c:v>
                </c:pt>
                <c:pt idx="8">
                  <c:v>8.5408369623205669</c:v>
                </c:pt>
                <c:pt idx="9">
                  <c:v>11.303480148448989</c:v>
                </c:pt>
                <c:pt idx="10">
                  <c:v>54.037944929482876</c:v>
                </c:pt>
                <c:pt idx="11">
                  <c:v>10.696082443543286</c:v>
                </c:pt>
                <c:pt idx="12">
                  <c:v>6.5666011787819256</c:v>
                </c:pt>
                <c:pt idx="13">
                  <c:v>1.0127383495529709</c:v>
                </c:pt>
                <c:pt idx="14">
                  <c:v>7.0550751024123803</c:v>
                </c:pt>
                <c:pt idx="15">
                  <c:v>0.11848341232227488</c:v>
                </c:pt>
                <c:pt idx="16">
                  <c:v>2.4195765740995325</c:v>
                </c:pt>
                <c:pt idx="17">
                  <c:v>7.716049382716049E-2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13.939299580604668</c:v>
                </c:pt>
                <c:pt idx="1">
                  <c:v>54.026796230859837</c:v>
                </c:pt>
                <c:pt idx="2">
                  <c:v>28.942185961457309</c:v>
                </c:pt>
                <c:pt idx="3">
                  <c:v>45.583111293297804</c:v>
                </c:pt>
                <c:pt idx="4">
                  <c:v>32.381496287835525</c:v>
                </c:pt>
                <c:pt idx="5">
                  <c:v>51.550183920126116</c:v>
                </c:pt>
                <c:pt idx="6">
                  <c:v>18.324805110065594</c:v>
                </c:pt>
                <c:pt idx="7">
                  <c:v>5.7712294430519044</c:v>
                </c:pt>
                <c:pt idx="8">
                  <c:v>49.63958263545117</c:v>
                </c:pt>
                <c:pt idx="9">
                  <c:v>55.284994048035848</c:v>
                </c:pt>
                <c:pt idx="10">
                  <c:v>15.312290127602418</c:v>
                </c:pt>
                <c:pt idx="11">
                  <c:v>19.643587931098626</c:v>
                </c:pt>
                <c:pt idx="12">
                  <c:v>16.694695481335952</c:v>
                </c:pt>
                <c:pt idx="13">
                  <c:v>50.51823720231031</c:v>
                </c:pt>
                <c:pt idx="14">
                  <c:v>54.938552571688668</c:v>
                </c:pt>
                <c:pt idx="15">
                  <c:v>40.828819679530582</c:v>
                </c:pt>
                <c:pt idx="16">
                  <c:v>0.10998075336816057</c:v>
                </c:pt>
                <c:pt idx="17">
                  <c:v>27.854938271604937</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66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3.516669011112674E-2</c:v>
                </c:pt>
                <c:pt idx="3">
                  <c:v>0</c:v>
                </c:pt>
                <c:pt idx="4">
                  <c:v>0</c:v>
                </c:pt>
                <c:pt idx="5">
                  <c:v>0</c:v>
                </c:pt>
                <c:pt idx="6">
                  <c:v>1.3805419142140871</c:v>
                </c:pt>
                <c:pt idx="7">
                  <c:v>1.5283976279268814E-2</c:v>
                </c:pt>
                <c:pt idx="8">
                  <c:v>3.72203818811181E-3</c:v>
                </c:pt>
                <c:pt idx="9">
                  <c:v>6.6521952244240595E-2</c:v>
                </c:pt>
                <c:pt idx="10">
                  <c:v>0</c:v>
                </c:pt>
                <c:pt idx="11">
                  <c:v>1.1161129506306038E-2</c:v>
                </c:pt>
                <c:pt idx="12">
                  <c:v>0</c:v>
                </c:pt>
                <c:pt idx="13">
                  <c:v>7.9120183558825854E-3</c:v>
                </c:pt>
                <c:pt idx="14">
                  <c:v>7.965407373691398E-2</c:v>
                </c:pt>
                <c:pt idx="15">
                  <c:v>6.4883773414579098</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CFB-46D3-A574-771DF452054E}"/>
              </c:ext>
            </c:extLst>
          </c:dPt>
          <c:dPt>
            <c:idx val="6"/>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3-2CFB-46D3-A574-771DF452054E}"/>
              </c:ext>
            </c:extLst>
          </c:dPt>
          <c:dPt>
            <c:idx val="7"/>
            <c:invertIfNegative val="0"/>
            <c:bubble3D val="0"/>
            <c:extLst>
              <c:ext xmlns:c16="http://schemas.microsoft.com/office/drawing/2014/chart" uri="{C3380CC4-5D6E-409C-BE32-E72D297353CC}">
                <c16:uniqueId val="{00000004-2CFB-46D3-A574-771DF452054E}"/>
              </c:ext>
            </c:extLst>
          </c:dPt>
          <c:dPt>
            <c:idx val="8"/>
            <c:invertIfNegative val="0"/>
            <c:bubble3D val="0"/>
            <c:extLst>
              <c:ext xmlns:c16="http://schemas.microsoft.com/office/drawing/2014/chart" uri="{C3380CC4-5D6E-409C-BE32-E72D297353CC}">
                <c16:uniqueId val="{00000005-2CFB-46D3-A574-771DF452054E}"/>
              </c:ext>
            </c:extLst>
          </c:dPt>
          <c:dPt>
            <c:idx val="9"/>
            <c:invertIfNegative val="0"/>
            <c:bubble3D val="0"/>
            <c:extLst>
              <c:ext xmlns:c16="http://schemas.microsoft.com/office/drawing/2014/chart" uri="{C3380CC4-5D6E-409C-BE32-E72D297353CC}">
                <c16:uniqueId val="{00000006-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a:solidFill>
                      <a:srgbClr val="0066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Castilla y León</c:v>
                </c:pt>
                <c:pt idx="1">
                  <c:v>Andalucía</c:v>
                </c:pt>
                <c:pt idx="2">
                  <c:v>Castilla - La Mancha</c:v>
                </c:pt>
                <c:pt idx="3">
                  <c:v>Balears, Illes</c:v>
                </c:pt>
                <c:pt idx="4">
                  <c:v>Comunitat Valenciana</c:v>
                </c:pt>
                <c:pt idx="5">
                  <c:v>Extremadura</c:v>
                </c:pt>
                <c:pt idx="6">
                  <c:v>TOTAL</c:v>
                </c:pt>
                <c:pt idx="7">
                  <c:v>Madrid, Comunidad de</c:v>
                </c:pt>
                <c:pt idx="8">
                  <c:v>País Vasco</c:v>
                </c:pt>
                <c:pt idx="9">
                  <c:v>Aragón</c:v>
                </c:pt>
                <c:pt idx="10">
                  <c:v>Rioja, La</c:v>
                </c:pt>
                <c:pt idx="11">
                  <c:v>Murcia, Región de</c:v>
                </c:pt>
                <c:pt idx="12">
                  <c:v>Navarra, Comunidad Foral de</c:v>
                </c:pt>
                <c:pt idx="13">
                  <c:v>Cantabria</c:v>
                </c:pt>
                <c:pt idx="14">
                  <c:v>Cataluña</c:v>
                </c:pt>
                <c:pt idx="15">
                  <c:v>Asturias, Principado de</c:v>
                </c:pt>
                <c:pt idx="16">
                  <c:v>Ceuta y Melilla</c:v>
                </c:pt>
                <c:pt idx="17">
                  <c:v>Canarias</c:v>
                </c:pt>
                <c:pt idx="18">
                  <c:v>Galicia</c:v>
                </c:pt>
              </c:strCache>
            </c:strRef>
          </c:cat>
          <c:val>
            <c:numRef>
              <c:f>'42pbpcasaadpot'!$Q$11:$Q$29</c:f>
              <c:numCache>
                <c:formatCode>#,##0.00</c:formatCode>
                <c:ptCount val="19"/>
                <c:pt idx="0">
                  <c:v>27.258733484414417</c:v>
                </c:pt>
                <c:pt idx="1">
                  <c:v>25.547010408872641</c:v>
                </c:pt>
                <c:pt idx="2">
                  <c:v>23.16105333954162</c:v>
                </c:pt>
                <c:pt idx="3">
                  <c:v>21.705039735749093</c:v>
                </c:pt>
                <c:pt idx="4">
                  <c:v>20.578971668543442</c:v>
                </c:pt>
                <c:pt idx="5">
                  <c:v>20.395677139489983</c:v>
                </c:pt>
                <c:pt idx="6">
                  <c:v>20.266719250537992</c:v>
                </c:pt>
                <c:pt idx="7">
                  <c:v>20.20913988329681</c:v>
                </c:pt>
                <c:pt idx="8">
                  <c:v>19.361527675452148</c:v>
                </c:pt>
                <c:pt idx="9">
                  <c:v>19.147436754765899</c:v>
                </c:pt>
                <c:pt idx="10">
                  <c:v>18.971438700671378</c:v>
                </c:pt>
                <c:pt idx="11">
                  <c:v>18.826549103131221</c:v>
                </c:pt>
                <c:pt idx="12">
                  <c:v>18.518339125485873</c:v>
                </c:pt>
                <c:pt idx="13">
                  <c:v>17.739119966291458</c:v>
                </c:pt>
                <c:pt idx="14">
                  <c:v>17.642104200398613</c:v>
                </c:pt>
                <c:pt idx="15">
                  <c:v>14.8380895287904</c:v>
                </c:pt>
                <c:pt idx="16">
                  <c:v>14.336386494252874</c:v>
                </c:pt>
                <c:pt idx="17">
                  <c:v>14.233632821044615</c:v>
                </c:pt>
                <c:pt idx="18">
                  <c:v>14.157937877658282</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max val="26.5"/>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registradas sobre</a:t>
            </a:r>
            <a:r>
              <a:rPr lang="es-ES" baseline="0">
                <a:solidFill>
                  <a:srgbClr val="008000"/>
                </a:solidFill>
              </a:rPr>
              <a:t> la población potencialmente dependiente</a:t>
            </a:r>
            <a:endParaRPr lang="es-ES">
              <a:solidFill>
                <a:srgbClr val="008000"/>
              </a:solidFill>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11C3-423E-BDE0-260756DA6119}"/>
              </c:ext>
            </c:extLst>
          </c:dPt>
          <c:dPt>
            <c:idx val="7"/>
            <c:invertIfNegative val="0"/>
            <c:bubble3D val="0"/>
            <c:extLst>
              <c:ext xmlns:c16="http://schemas.microsoft.com/office/drawing/2014/chart" uri="{C3380CC4-5D6E-409C-BE32-E72D297353CC}">
                <c16:uniqueId val="{00000001-11C3-423E-BDE0-260756DA6119}"/>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11C3-423E-BDE0-260756DA6119}"/>
              </c:ext>
            </c:extLst>
          </c:dPt>
          <c:dPt>
            <c:idx val="9"/>
            <c:invertIfNegative val="0"/>
            <c:bubble3D val="0"/>
            <c:extLst>
              <c:ext xmlns:c16="http://schemas.microsoft.com/office/drawing/2014/chart" uri="{C3380CC4-5D6E-409C-BE32-E72D297353CC}">
                <c16:uniqueId val="{00000004-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4945840611874E-2"/>
                  <c:y val="7.220239251566130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8.385744234800787E-3"/>
                  <c:y val="2.39934809592839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5.5904475002071189E-3"/>
                  <c:y val="9.64890838194029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131035507355E-2"/>
                  <c:y val="-1.441863990827861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240391334731E-2"/>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'22solcasaadpot'!$Q$10:$Q$28</c:f>
              <c:strCache>
                <c:ptCount val="19"/>
                <c:pt idx="0">
                  <c:v>Andalucía</c:v>
                </c:pt>
                <c:pt idx="1">
                  <c:v>Extremadura</c:v>
                </c:pt>
                <c:pt idx="2">
                  <c:v>Castilla y León</c:v>
                </c:pt>
                <c:pt idx="3">
                  <c:v>Cataluña</c:v>
                </c:pt>
                <c:pt idx="4">
                  <c:v>Rioja, La</c:v>
                </c:pt>
                <c:pt idx="5">
                  <c:v>Balears, Illes</c:v>
                </c:pt>
                <c:pt idx="6">
                  <c:v>País Vasco</c:v>
                </c:pt>
                <c:pt idx="7">
                  <c:v>Castilla - La Mancha</c:v>
                </c:pt>
                <c:pt idx="8">
                  <c:v>TOTAL</c:v>
                </c:pt>
                <c:pt idx="9">
                  <c:v>Comunitat Valenciana</c:v>
                </c:pt>
                <c:pt idx="10">
                  <c:v>Murcia, Región de</c:v>
                </c:pt>
                <c:pt idx="11">
                  <c:v>Madrid, Comunidad de</c:v>
                </c:pt>
                <c:pt idx="12">
                  <c:v>Aragón</c:v>
                </c:pt>
                <c:pt idx="13">
                  <c:v>Navarra, Comunidad Foral de</c:v>
                </c:pt>
                <c:pt idx="14">
                  <c:v>Ceuta y Melilla</c:v>
                </c:pt>
                <c:pt idx="15">
                  <c:v>Canarias</c:v>
                </c:pt>
                <c:pt idx="16">
                  <c:v>Asturias, Principado de</c:v>
                </c:pt>
                <c:pt idx="17">
                  <c:v>Cantabria</c:v>
                </c:pt>
                <c:pt idx="18">
                  <c:v>Galicia</c:v>
                </c:pt>
              </c:strCache>
            </c:strRef>
          </c:cat>
          <c:val>
            <c:numRef>
              <c:f>'22solcasaadpot'!$R$10:$R$28</c:f>
              <c:numCache>
                <c:formatCode>0.00</c:formatCode>
                <c:ptCount val="19"/>
                <c:pt idx="0">
                  <c:v>41.217822391619336</c:v>
                </c:pt>
                <c:pt idx="1">
                  <c:v>37.008053586321935</c:v>
                </c:pt>
                <c:pt idx="2">
                  <c:v>35.55299250669389</c:v>
                </c:pt>
                <c:pt idx="3">
                  <c:v>33.802579857485981</c:v>
                </c:pt>
                <c:pt idx="4">
                  <c:v>33.12647617283379</c:v>
                </c:pt>
                <c:pt idx="5">
                  <c:v>32.899989255931963</c:v>
                </c:pt>
                <c:pt idx="6">
                  <c:v>32.780463810540709</c:v>
                </c:pt>
                <c:pt idx="7">
                  <c:v>31.915476725882616</c:v>
                </c:pt>
                <c:pt idx="8">
                  <c:v>31.184771156717495</c:v>
                </c:pt>
                <c:pt idx="9">
                  <c:v>28.723937974379652</c:v>
                </c:pt>
                <c:pt idx="10">
                  <c:v>28.629526290320921</c:v>
                </c:pt>
                <c:pt idx="11">
                  <c:v>28.410928901079213</c:v>
                </c:pt>
                <c:pt idx="12">
                  <c:v>26.917003537139969</c:v>
                </c:pt>
                <c:pt idx="13">
                  <c:v>25.698142302966051</c:v>
                </c:pt>
                <c:pt idx="14">
                  <c:v>23.873225930187957</c:v>
                </c:pt>
                <c:pt idx="15">
                  <c:v>23.652896135630279</c:v>
                </c:pt>
                <c:pt idx="16">
                  <c:v>23.339160377507962</c:v>
                </c:pt>
                <c:pt idx="17">
                  <c:v>23.234116832696301</c:v>
                </c:pt>
                <c:pt idx="18">
                  <c:v>16.753958345925149</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registradas sobre</a:t>
            </a:r>
            <a:r>
              <a:rPr lang="es-ES" baseline="0">
                <a:solidFill>
                  <a:srgbClr val="008000"/>
                </a:solidFill>
              </a:rPr>
              <a:t> la población </a:t>
            </a:r>
            <a:endParaRPr lang="es-ES">
              <a:solidFill>
                <a:srgbClr val="008000"/>
              </a:solidFill>
            </a:endParaRPr>
          </a:p>
        </c:rich>
      </c:tx>
      <c:layout>
        <c:manualLayout>
          <c:xMode val="edge"/>
          <c:yMode val="edge"/>
          <c:x val="0.25981691312976124"/>
          <c:y val="2.590985804193830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1-5A18-4C66-836E-237B6531E29D}"/>
              </c:ext>
            </c:extLst>
          </c:dPt>
          <c:dPt>
            <c:idx val="9"/>
            <c:invertIfNegative val="0"/>
            <c:bubble3D val="0"/>
            <c:extLst>
              <c:ext xmlns:c16="http://schemas.microsoft.com/office/drawing/2014/chart" uri="{C3380CC4-5D6E-409C-BE32-E72D297353CC}">
                <c16:uniqueId val="{00000002-5A18-4C66-836E-237B6531E29D}"/>
              </c:ext>
            </c:extLst>
          </c:dPt>
          <c:dPt>
            <c:idx val="10"/>
            <c:invertIfNegative val="0"/>
            <c:bubble3D val="0"/>
            <c:extLst>
              <c:ext xmlns:c16="http://schemas.microsoft.com/office/drawing/2014/chart" uri="{C3380CC4-5D6E-409C-BE32-E72D297353CC}">
                <c16:uniqueId val="{00000003-5A18-4C66-836E-237B6531E29D}"/>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Andalucía</c:v>
                </c:pt>
                <c:pt idx="3">
                  <c:v>Extremadura</c:v>
                </c:pt>
                <c:pt idx="4">
                  <c:v>Cantabria</c:v>
                </c:pt>
                <c:pt idx="5">
                  <c:v>País Vasco</c:v>
                </c:pt>
                <c:pt idx="6">
                  <c:v>Asturias, Principado de</c:v>
                </c:pt>
                <c:pt idx="7">
                  <c:v>Aragón</c:v>
                </c:pt>
                <c:pt idx="8">
                  <c:v>TOTAL</c:v>
                </c:pt>
                <c:pt idx="9">
                  <c:v>Rioja, La</c:v>
                </c:pt>
                <c:pt idx="10">
                  <c:v>Comunitat Valenciana</c:v>
                </c:pt>
                <c:pt idx="11">
                  <c:v>Galicia</c:v>
                </c:pt>
                <c:pt idx="12">
                  <c:v>Murcia, Región de</c:v>
                </c:pt>
                <c:pt idx="13">
                  <c:v>Cataluña</c:v>
                </c:pt>
                <c:pt idx="14">
                  <c:v>Madrid, Comunidad de</c:v>
                </c:pt>
                <c:pt idx="15">
                  <c:v>Navarra, Comunidad Foral de</c:v>
                </c:pt>
                <c:pt idx="16">
                  <c:v>Balears, Illes</c:v>
                </c:pt>
                <c:pt idx="17">
                  <c:v>Ceuta y Melilla</c:v>
                </c:pt>
                <c:pt idx="18">
                  <c:v>Canarias</c:v>
                </c:pt>
              </c:strCache>
            </c:strRef>
          </c:cat>
          <c:val>
            <c:numRef>
              <c:f>'44bpbpcasaad'!$AF$11:$AF$29</c:f>
              <c:numCache>
                <c:formatCode>0.00</c:formatCode>
                <c:ptCount val="19"/>
                <c:pt idx="0">
                  <c:v>4.8363847865668621</c:v>
                </c:pt>
                <c:pt idx="1">
                  <c:v>3.2703981049301425</c:v>
                </c:pt>
                <c:pt idx="2">
                  <c:v>3.1732596000535045</c:v>
                </c:pt>
                <c:pt idx="3">
                  <c:v>3.0846359795823948</c:v>
                </c:pt>
                <c:pt idx="4">
                  <c:v>3.0204884848360614</c:v>
                </c:pt>
                <c:pt idx="5">
                  <c:v>2.9514884243723549</c:v>
                </c:pt>
                <c:pt idx="6">
                  <c:v>2.8578083102581302</c:v>
                </c:pt>
                <c:pt idx="7">
                  <c:v>2.8064977022803785</c:v>
                </c:pt>
                <c:pt idx="8">
                  <c:v>2.7688622870529636</c:v>
                </c:pt>
                <c:pt idx="9">
                  <c:v>2.676528328310805</c:v>
                </c:pt>
                <c:pt idx="10">
                  <c:v>2.6491540647477709</c:v>
                </c:pt>
                <c:pt idx="11">
                  <c:v>2.5551354710562935</c:v>
                </c:pt>
                <c:pt idx="12">
                  <c:v>2.4754582283967785</c:v>
                </c:pt>
                <c:pt idx="13">
                  <c:v>2.4217685189213216</c:v>
                </c:pt>
                <c:pt idx="14">
                  <c:v>2.4057469139313956</c:v>
                </c:pt>
                <c:pt idx="15">
                  <c:v>2.3027568937401091</c:v>
                </c:pt>
                <c:pt idx="16">
                  <c:v>2.2561336801911174</c:v>
                </c:pt>
                <c:pt idx="17">
                  <c:v>1.8973539251397908</c:v>
                </c:pt>
                <c:pt idx="18">
                  <c:v>1.6135364772298859</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a:t>
            </a:r>
            <a:r>
              <a:rPr lang="es-ES" sz="960" b="0" i="0" u="none" strike="noStrike" baseline="0">
                <a:solidFill>
                  <a:srgbClr val="006600"/>
                </a:solidFill>
                <a:effectLst/>
              </a:rPr>
              <a:t>personas con resolución de PIA </a:t>
            </a:r>
            <a:r>
              <a:rPr lang="es-ES">
                <a:solidFill>
                  <a:srgbClr val="008000"/>
                </a:solidFill>
              </a:rPr>
              <a:t>en el tramo de edad</a:t>
            </a:r>
            <a:r>
              <a:rPr lang="es-ES" baseline="0">
                <a:solidFill>
                  <a:srgbClr val="008000"/>
                </a:solidFill>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extLst>
              <c:ext xmlns:c16="http://schemas.microsoft.com/office/drawing/2014/chart" uri="{C3380CC4-5D6E-409C-BE32-E72D297353CC}">
                <c16:uniqueId val="{00000000-35CB-4C35-AA3A-4F0EC5CBF55F}"/>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35CB-4C35-AA3A-4F0EC5CBF55F}"/>
              </c:ext>
            </c:extLst>
          </c:dPt>
          <c:dPt>
            <c:idx val="10"/>
            <c:invertIfNegative val="0"/>
            <c:bubble3D val="0"/>
            <c:extLst>
              <c:ext xmlns:c16="http://schemas.microsoft.com/office/drawing/2014/chart" uri="{C3380CC4-5D6E-409C-BE32-E72D297353CC}">
                <c16:uniqueId val="{00000003-35CB-4C35-AA3A-4F0EC5CBF55F}"/>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Extremadura</c:v>
                </c:pt>
                <c:pt idx="5">
                  <c:v>Asturias, Principado de</c:v>
                </c:pt>
                <c:pt idx="6">
                  <c:v>Cantabria</c:v>
                </c:pt>
                <c:pt idx="7">
                  <c:v>País Vasco</c:v>
                </c:pt>
                <c:pt idx="8">
                  <c:v>Galicia</c:v>
                </c:pt>
                <c:pt idx="9">
                  <c:v>TOTAL</c:v>
                </c:pt>
                <c:pt idx="10">
                  <c:v>Castilla - La Mancha</c:v>
                </c:pt>
                <c:pt idx="11">
                  <c:v>Comunitat Valenciana</c:v>
                </c:pt>
                <c:pt idx="12">
                  <c:v>Cataluña</c:v>
                </c:pt>
                <c:pt idx="13">
                  <c:v>Canarias</c:v>
                </c:pt>
                <c:pt idx="14">
                  <c:v>Madrid, Comunidad de</c:v>
                </c:pt>
                <c:pt idx="15">
                  <c:v>Aragón</c:v>
                </c:pt>
                <c:pt idx="16">
                  <c:v>Balears, Illes</c:v>
                </c:pt>
                <c:pt idx="17">
                  <c:v>Navarra, Comunidad Foral de</c:v>
                </c:pt>
                <c:pt idx="18">
                  <c:v>Rioja, La</c:v>
                </c:pt>
              </c:strCache>
            </c:strRef>
          </c:cat>
          <c:val>
            <c:numRef>
              <c:f>'44bpbpcasaad'!$AL$11:$AL$29</c:f>
              <c:numCache>
                <c:formatCode>0.00</c:formatCode>
                <c:ptCount val="19"/>
                <c:pt idx="0">
                  <c:v>1.3791752140340776</c:v>
                </c:pt>
                <c:pt idx="1">
                  <c:v>1.1760265802225351</c:v>
                </c:pt>
                <c:pt idx="2">
                  <c:v>1.165906781091433</c:v>
                </c:pt>
                <c:pt idx="3">
                  <c:v>1.086970901272257</c:v>
                </c:pt>
                <c:pt idx="4">
                  <c:v>1.0083895596054842</c:v>
                </c:pt>
                <c:pt idx="5">
                  <c:v>1.0002322943853081</c:v>
                </c:pt>
                <c:pt idx="6">
                  <c:v>0.99791933596395588</c:v>
                </c:pt>
                <c:pt idx="7">
                  <c:v>0.98976384964647923</c:v>
                </c:pt>
                <c:pt idx="8">
                  <c:v>0.97246550768323714</c:v>
                </c:pt>
                <c:pt idx="9">
                  <c:v>0.9472868621009195</c:v>
                </c:pt>
                <c:pt idx="10">
                  <c:v>0.94226095579679592</c:v>
                </c:pt>
                <c:pt idx="11">
                  <c:v>0.91866013227294052</c:v>
                </c:pt>
                <c:pt idx="12">
                  <c:v>0.82310466559505158</c:v>
                </c:pt>
                <c:pt idx="13">
                  <c:v>0.80805215327282176</c:v>
                </c:pt>
                <c:pt idx="14">
                  <c:v>0.78681152631280182</c:v>
                </c:pt>
                <c:pt idx="15">
                  <c:v>0.75973914751674354</c:v>
                </c:pt>
                <c:pt idx="16">
                  <c:v>0.71202612015351885</c:v>
                </c:pt>
                <c:pt idx="17">
                  <c:v>0.61888457245595385</c:v>
                </c:pt>
                <c:pt idx="18">
                  <c:v>0.60308873849291555</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en el tramo de edad</a:t>
            </a:r>
            <a:r>
              <a:rPr lang="es-ES" baseline="0">
                <a:solidFill>
                  <a:srgbClr val="008000"/>
                </a:solidFill>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4EDA-4EC5-A140-89485EB9CF3A}"/>
              </c:ext>
            </c:extLst>
          </c:dPt>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4EDA-4EC5-A140-89485EB9CF3A}"/>
              </c:ext>
            </c:extLst>
          </c:dPt>
          <c:dPt>
            <c:idx val="8"/>
            <c:invertIfNegative val="0"/>
            <c:bubble3D val="0"/>
            <c:extLst>
              <c:ext xmlns:c16="http://schemas.microsoft.com/office/drawing/2014/chart" uri="{C3380CC4-5D6E-409C-BE32-E72D297353CC}">
                <c16:uniqueId val="{00000003-4EDA-4EC5-A140-89485EB9CF3A}"/>
              </c:ext>
            </c:extLst>
          </c:dPt>
          <c:dPt>
            <c:idx val="9"/>
            <c:invertIfNegative val="0"/>
            <c:bubble3D val="0"/>
            <c:extLst>
              <c:ext xmlns:c16="http://schemas.microsoft.com/office/drawing/2014/chart" uri="{C3380CC4-5D6E-409C-BE32-E72D297353CC}">
                <c16:uniqueId val="{00000004-4EDA-4EC5-A140-89485EB9CF3A}"/>
              </c:ext>
            </c:extLst>
          </c:dPt>
          <c:dPt>
            <c:idx val="10"/>
            <c:invertIfNegative val="0"/>
            <c:bubble3D val="0"/>
            <c:extLst>
              <c:ext xmlns:c16="http://schemas.microsoft.com/office/drawing/2014/chart" uri="{C3380CC4-5D6E-409C-BE32-E72D297353CC}">
                <c16:uniqueId val="{00000005-4EDA-4EC5-A140-89485EB9CF3A}"/>
              </c:ext>
            </c:extLst>
          </c:dPt>
          <c:dLbls>
            <c:dLbl>
              <c:idx val="0"/>
              <c:layout>
                <c:manualLayout>
                  <c:x val="-1.6808027613911605E-3"/>
                  <c:y val="-3.121917452626248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Andalucía</c:v>
                </c:pt>
                <c:pt idx="1">
                  <c:v>Castilla y León</c:v>
                </c:pt>
                <c:pt idx="2">
                  <c:v>Castilla - La Mancha</c:v>
                </c:pt>
                <c:pt idx="3">
                  <c:v>Murcia, Región de</c:v>
                </c:pt>
                <c:pt idx="4">
                  <c:v>Balears, Illes</c:v>
                </c:pt>
                <c:pt idx="5">
                  <c:v>Extremadura</c:v>
                </c:pt>
                <c:pt idx="6">
                  <c:v>Cantabria</c:v>
                </c:pt>
                <c:pt idx="7">
                  <c:v>TOTAL</c:v>
                </c:pt>
                <c:pt idx="8">
                  <c:v>Comunitat Valenciana</c:v>
                </c:pt>
                <c:pt idx="9">
                  <c:v>Cataluña</c:v>
                </c:pt>
                <c:pt idx="10">
                  <c:v>Aragón</c:v>
                </c:pt>
                <c:pt idx="11">
                  <c:v>Madrid, Comunidad de</c:v>
                </c:pt>
                <c:pt idx="12">
                  <c:v>Ceuta y Melilla</c:v>
                </c:pt>
                <c:pt idx="13">
                  <c:v>País Vasco</c:v>
                </c:pt>
                <c:pt idx="14">
                  <c:v>Rioja, La</c:v>
                </c:pt>
                <c:pt idx="15">
                  <c:v>Asturias, Principado de</c:v>
                </c:pt>
                <c:pt idx="16">
                  <c:v>Navarra, Comunidad Foral de</c:v>
                </c:pt>
                <c:pt idx="17">
                  <c:v>Galicia</c:v>
                </c:pt>
                <c:pt idx="18">
                  <c:v>Canarias</c:v>
                </c:pt>
              </c:strCache>
            </c:strRef>
          </c:cat>
          <c:val>
            <c:numRef>
              <c:f>'44bpbpcasaad'!$AR$11:$AR$29</c:f>
              <c:numCache>
                <c:formatCode>0.00</c:formatCode>
                <c:ptCount val="19"/>
                <c:pt idx="0">
                  <c:v>5.0933011457781845</c:v>
                </c:pt>
                <c:pt idx="1">
                  <c:v>4.8583005991350232</c:v>
                </c:pt>
                <c:pt idx="2">
                  <c:v>4.4910918765358012</c:v>
                </c:pt>
                <c:pt idx="3">
                  <c:v>4.1182682154171069</c:v>
                </c:pt>
                <c:pt idx="4">
                  <c:v>4.1087244800272309</c:v>
                </c:pt>
                <c:pt idx="5">
                  <c:v>4.0112435379141793</c:v>
                </c:pt>
                <c:pt idx="6">
                  <c:v>3.8857045630975042</c:v>
                </c:pt>
                <c:pt idx="7">
                  <c:v>3.8238561880539605</c:v>
                </c:pt>
                <c:pt idx="8">
                  <c:v>3.7296181036597313</c:v>
                </c:pt>
                <c:pt idx="9">
                  <c:v>3.6198538324862688</c:v>
                </c:pt>
                <c:pt idx="10">
                  <c:v>3.4506866162144507</c:v>
                </c:pt>
                <c:pt idx="11">
                  <c:v>3.3636053970105135</c:v>
                </c:pt>
                <c:pt idx="12">
                  <c:v>3.3627965707449992</c:v>
                </c:pt>
                <c:pt idx="13">
                  <c:v>3.3286147051329236</c:v>
                </c:pt>
                <c:pt idx="14">
                  <c:v>3.2605437807749946</c:v>
                </c:pt>
                <c:pt idx="15">
                  <c:v>3.0579833724152632</c:v>
                </c:pt>
                <c:pt idx="16">
                  <c:v>2.7464622388284052</c:v>
                </c:pt>
                <c:pt idx="17">
                  <c:v>2.6747470575200771</c:v>
                </c:pt>
                <c:pt idx="18">
                  <c:v>2.4421630896336937</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en el tramo de edad</a:t>
            </a:r>
            <a:r>
              <a:rPr lang="es-ES" baseline="0">
                <a:solidFill>
                  <a:srgbClr val="008000"/>
                </a:solidFill>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1-2A07-47B6-9550-8ED5A18FFB7A}"/>
              </c:ext>
            </c:extLst>
          </c:dPt>
          <c:dPt>
            <c:idx val="6"/>
            <c:invertIfNegative val="0"/>
            <c:bubble3D val="0"/>
            <c:extLst>
              <c:ext xmlns:c16="http://schemas.microsoft.com/office/drawing/2014/chart" uri="{C3380CC4-5D6E-409C-BE32-E72D297353CC}">
                <c16:uniqueId val="{00000003-2A07-47B6-9550-8ED5A18FFB7A}"/>
              </c:ext>
            </c:extLst>
          </c:dPt>
          <c:dPt>
            <c:idx val="7"/>
            <c:invertIfNegative val="0"/>
            <c:bubble3D val="0"/>
            <c:extLst>
              <c:ext xmlns:c16="http://schemas.microsoft.com/office/drawing/2014/chart" uri="{C3380CC4-5D6E-409C-BE32-E72D297353CC}">
                <c16:uniqueId val="{00000004-2A07-47B6-9550-8ED5A18FFB7A}"/>
              </c:ext>
            </c:extLst>
          </c:dPt>
          <c:dPt>
            <c:idx val="8"/>
            <c:invertIfNegative val="0"/>
            <c:bubble3D val="0"/>
            <c:extLst>
              <c:ext xmlns:c16="http://schemas.microsoft.com/office/drawing/2014/chart" uri="{C3380CC4-5D6E-409C-BE32-E72D297353CC}">
                <c16:uniqueId val="{00000005-2A07-47B6-9550-8ED5A18FFB7A}"/>
              </c:ext>
            </c:extLst>
          </c:dPt>
          <c:dPt>
            <c:idx val="9"/>
            <c:invertIfNegative val="0"/>
            <c:bubble3D val="0"/>
            <c:extLst>
              <c:ext xmlns:c16="http://schemas.microsoft.com/office/drawing/2014/chart" uri="{C3380CC4-5D6E-409C-BE32-E72D297353CC}">
                <c16:uniqueId val="{00000006-2A07-47B6-9550-8ED5A18FFB7A}"/>
              </c:ext>
            </c:extLst>
          </c:dPt>
          <c:dPt>
            <c:idx val="10"/>
            <c:invertIfNegative val="0"/>
            <c:bubble3D val="0"/>
            <c:extLst>
              <c:ext xmlns:c16="http://schemas.microsoft.com/office/drawing/2014/chart" uri="{C3380CC4-5D6E-409C-BE32-E72D297353CC}">
                <c16:uniqueId val="{00000007-2A07-47B6-9550-8ED5A18FFB7A}"/>
              </c:ext>
            </c:extLst>
          </c:dPt>
          <c:dLbls>
            <c:dLbl>
              <c:idx val="0"/>
              <c:layout>
                <c:manualLayout>
                  <c:x val="4.6415070050848549E-3"/>
                  <c:y val="7.220117440973980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Andalucía</c:v>
                </c:pt>
                <c:pt idx="2">
                  <c:v>Castilla - La Mancha</c:v>
                </c:pt>
                <c:pt idx="3">
                  <c:v>Balears, Illes</c:v>
                </c:pt>
                <c:pt idx="4">
                  <c:v>Rioja, La</c:v>
                </c:pt>
                <c:pt idx="5">
                  <c:v>TOTAL</c:v>
                </c:pt>
                <c:pt idx="6">
                  <c:v>Comunitat Valenciana</c:v>
                </c:pt>
                <c:pt idx="7">
                  <c:v>Extremadura</c:v>
                </c:pt>
                <c:pt idx="8">
                  <c:v>Madrid, Comunidad de</c:v>
                </c:pt>
                <c:pt idx="9">
                  <c:v>Murcia, Región de</c:v>
                </c:pt>
                <c:pt idx="10">
                  <c:v>Aragón</c:v>
                </c:pt>
                <c:pt idx="11">
                  <c:v>Cantabria</c:v>
                </c:pt>
                <c:pt idx="12">
                  <c:v>País Vasco</c:v>
                </c:pt>
                <c:pt idx="13">
                  <c:v>Navarra, Comunidad Foral de</c:v>
                </c:pt>
                <c:pt idx="14">
                  <c:v>Cataluña</c:v>
                </c:pt>
                <c:pt idx="15">
                  <c:v>Ceuta y Melilla</c:v>
                </c:pt>
                <c:pt idx="16">
                  <c:v>Asturias, Principado de</c:v>
                </c:pt>
                <c:pt idx="17">
                  <c:v>Galicia</c:v>
                </c:pt>
                <c:pt idx="18">
                  <c:v>Canarias</c:v>
                </c:pt>
              </c:strCache>
            </c:strRef>
          </c:cat>
          <c:val>
            <c:numRef>
              <c:f>'44bpbpcasaad'!$AX$11:$AX$29</c:f>
              <c:numCache>
                <c:formatCode>0.00</c:formatCode>
                <c:ptCount val="19"/>
                <c:pt idx="0">
                  <c:v>32.449178215514522</c:v>
                </c:pt>
                <c:pt idx="1">
                  <c:v>31.43151601125334</c:v>
                </c:pt>
                <c:pt idx="2">
                  <c:v>30.032978337165677</c:v>
                </c:pt>
                <c:pt idx="3">
                  <c:v>26.808145431848327</c:v>
                </c:pt>
                <c:pt idx="4">
                  <c:v>24.953705794679554</c:v>
                </c:pt>
                <c:pt idx="5">
                  <c:v>24.49531032301466</c:v>
                </c:pt>
                <c:pt idx="6">
                  <c:v>24.3898803333472</c:v>
                </c:pt>
                <c:pt idx="7">
                  <c:v>24.377209791908452</c:v>
                </c:pt>
                <c:pt idx="8">
                  <c:v>24.27418614323447</c:v>
                </c:pt>
                <c:pt idx="9">
                  <c:v>23.362737982245548</c:v>
                </c:pt>
                <c:pt idx="10">
                  <c:v>23.315768306642056</c:v>
                </c:pt>
                <c:pt idx="11">
                  <c:v>23.237788827142438</c:v>
                </c:pt>
                <c:pt idx="12">
                  <c:v>22.995850778685181</c:v>
                </c:pt>
                <c:pt idx="13">
                  <c:v>22.802449491296592</c:v>
                </c:pt>
                <c:pt idx="14">
                  <c:v>21.837660389346794</c:v>
                </c:pt>
                <c:pt idx="15">
                  <c:v>19.386705083350485</c:v>
                </c:pt>
                <c:pt idx="16">
                  <c:v>18.369789710852423</c:v>
                </c:pt>
                <c:pt idx="17">
                  <c:v>15.551238220192515</c:v>
                </c:pt>
                <c:pt idx="18">
                  <c:v>14.435981518926338</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'45ResolPIAAltaBaj'!$AC$11:$AC$34</c:f>
              <c:numCache>
                <c:formatCode>m/d/yyyy</c:formatCode>
                <c:ptCount val="24"/>
                <c:pt idx="0">
                  <c:v>44255</c:v>
                </c:pt>
                <c:pt idx="1">
                  <c:v>44286</c:v>
                </c:pt>
                <c:pt idx="2">
                  <c:v>44316</c:v>
                </c:pt>
                <c:pt idx="3">
                  <c:v>44347</c:v>
                </c:pt>
                <c:pt idx="4">
                  <c:v>44377</c:v>
                </c:pt>
                <c:pt idx="5">
                  <c:v>44408</c:v>
                </c:pt>
                <c:pt idx="6">
                  <c:v>44439</c:v>
                </c:pt>
                <c:pt idx="7">
                  <c:v>44469</c:v>
                </c:pt>
                <c:pt idx="8">
                  <c:v>44500</c:v>
                </c:pt>
                <c:pt idx="9">
                  <c:v>44530</c:v>
                </c:pt>
                <c:pt idx="10">
                  <c:v>44561</c:v>
                </c:pt>
                <c:pt idx="11">
                  <c:v>44592</c:v>
                </c:pt>
                <c:pt idx="12">
                  <c:v>44620</c:v>
                </c:pt>
                <c:pt idx="13">
                  <c:v>44651</c:v>
                </c:pt>
                <c:pt idx="14">
                  <c:v>44681</c:v>
                </c:pt>
                <c:pt idx="15">
                  <c:v>44712</c:v>
                </c:pt>
                <c:pt idx="16">
                  <c:v>44742</c:v>
                </c:pt>
                <c:pt idx="17">
                  <c:v>44773</c:v>
                </c:pt>
                <c:pt idx="18">
                  <c:v>44804</c:v>
                </c:pt>
                <c:pt idx="19">
                  <c:v>44834</c:v>
                </c:pt>
                <c:pt idx="20">
                  <c:v>44865</c:v>
                </c:pt>
                <c:pt idx="21">
                  <c:v>44895</c:v>
                </c:pt>
                <c:pt idx="22">
                  <c:v>44926</c:v>
                </c:pt>
                <c:pt idx="23">
                  <c:v>44957</c:v>
                </c:pt>
              </c:numCache>
            </c:numRef>
          </c:cat>
          <c:val>
            <c:numRef>
              <c:f>'45ResolPIAAltaBaj'!$AD$11:$AD$34</c:f>
              <c:numCache>
                <c:formatCode>0</c:formatCode>
                <c:ptCount val="24"/>
                <c:pt idx="0">
                  <c:v>19803</c:v>
                </c:pt>
                <c:pt idx="1">
                  <c:v>27240</c:v>
                </c:pt>
                <c:pt idx="2">
                  <c:v>23620</c:v>
                </c:pt>
                <c:pt idx="3">
                  <c:v>21534</c:v>
                </c:pt>
                <c:pt idx="4">
                  <c:v>21833</c:v>
                </c:pt>
                <c:pt idx="5">
                  <c:v>25882</c:v>
                </c:pt>
                <c:pt idx="6">
                  <c:v>15551</c:v>
                </c:pt>
                <c:pt idx="7">
                  <c:v>29199</c:v>
                </c:pt>
                <c:pt idx="8">
                  <c:v>26213</c:v>
                </c:pt>
                <c:pt idx="9">
                  <c:v>25655</c:v>
                </c:pt>
                <c:pt idx="10">
                  <c:v>24712</c:v>
                </c:pt>
                <c:pt idx="11">
                  <c:v>15800</c:v>
                </c:pt>
                <c:pt idx="12">
                  <c:v>21660</c:v>
                </c:pt>
                <c:pt idx="13">
                  <c:v>28954</c:v>
                </c:pt>
                <c:pt idx="14">
                  <c:v>20498</c:v>
                </c:pt>
                <c:pt idx="15">
                  <c:v>23876</c:v>
                </c:pt>
                <c:pt idx="16">
                  <c:v>25318</c:v>
                </c:pt>
                <c:pt idx="17">
                  <c:v>29962</c:v>
                </c:pt>
                <c:pt idx="18">
                  <c:v>19002</c:v>
                </c:pt>
                <c:pt idx="19">
                  <c:v>23558</c:v>
                </c:pt>
                <c:pt idx="20">
                  <c:v>27902</c:v>
                </c:pt>
                <c:pt idx="21">
                  <c:v>25864</c:v>
                </c:pt>
                <c:pt idx="22">
                  <c:v>27618</c:v>
                </c:pt>
                <c:pt idx="23">
                  <c:v>19275</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2"/>
              </a:solidFill>
              <a:round/>
            </a:ln>
            <a:effectLst/>
          </c:spPr>
          <c:marker>
            <c:symbol val="none"/>
          </c:marker>
          <c:cat>
            <c:numRef>
              <c:f>'45ResolPIAAltaBaj'!$AC$11:$AC$34</c:f>
              <c:numCache>
                <c:formatCode>m/d/yyyy</c:formatCode>
                <c:ptCount val="24"/>
                <c:pt idx="0">
                  <c:v>44255</c:v>
                </c:pt>
                <c:pt idx="1">
                  <c:v>44286</c:v>
                </c:pt>
                <c:pt idx="2">
                  <c:v>44316</c:v>
                </c:pt>
                <c:pt idx="3">
                  <c:v>44347</c:v>
                </c:pt>
                <c:pt idx="4">
                  <c:v>44377</c:v>
                </c:pt>
                <c:pt idx="5">
                  <c:v>44408</c:v>
                </c:pt>
                <c:pt idx="6">
                  <c:v>44439</c:v>
                </c:pt>
                <c:pt idx="7">
                  <c:v>44469</c:v>
                </c:pt>
                <c:pt idx="8">
                  <c:v>44500</c:v>
                </c:pt>
                <c:pt idx="9">
                  <c:v>44530</c:v>
                </c:pt>
                <c:pt idx="10">
                  <c:v>44561</c:v>
                </c:pt>
                <c:pt idx="11">
                  <c:v>44592</c:v>
                </c:pt>
                <c:pt idx="12">
                  <c:v>44620</c:v>
                </c:pt>
                <c:pt idx="13">
                  <c:v>44651</c:v>
                </c:pt>
                <c:pt idx="14">
                  <c:v>44681</c:v>
                </c:pt>
                <c:pt idx="15">
                  <c:v>44712</c:v>
                </c:pt>
                <c:pt idx="16">
                  <c:v>44742</c:v>
                </c:pt>
                <c:pt idx="17">
                  <c:v>44773</c:v>
                </c:pt>
                <c:pt idx="18">
                  <c:v>44804</c:v>
                </c:pt>
                <c:pt idx="19">
                  <c:v>44834</c:v>
                </c:pt>
                <c:pt idx="20">
                  <c:v>44865</c:v>
                </c:pt>
                <c:pt idx="21">
                  <c:v>44895</c:v>
                </c:pt>
                <c:pt idx="22">
                  <c:v>44926</c:v>
                </c:pt>
                <c:pt idx="23">
                  <c:v>44957</c:v>
                </c:pt>
              </c:numCache>
            </c:numRef>
          </c:cat>
          <c:val>
            <c:numRef>
              <c:f>'45ResolPIAAltaBaj'!$AE$11:$AE$34</c:f>
              <c:numCache>
                <c:formatCode>0</c:formatCode>
                <c:ptCount val="24"/>
                <c:pt idx="0">
                  <c:v>18783</c:v>
                </c:pt>
                <c:pt idx="1">
                  <c:v>16097</c:v>
                </c:pt>
                <c:pt idx="2">
                  <c:v>14066</c:v>
                </c:pt>
                <c:pt idx="3">
                  <c:v>12150</c:v>
                </c:pt>
                <c:pt idx="4">
                  <c:v>13954</c:v>
                </c:pt>
                <c:pt idx="5">
                  <c:v>13248</c:v>
                </c:pt>
                <c:pt idx="6">
                  <c:v>13247</c:v>
                </c:pt>
                <c:pt idx="7">
                  <c:v>15187</c:v>
                </c:pt>
                <c:pt idx="8">
                  <c:v>13678</c:v>
                </c:pt>
                <c:pt idx="9">
                  <c:v>14422</c:v>
                </c:pt>
                <c:pt idx="10">
                  <c:v>14501</c:v>
                </c:pt>
                <c:pt idx="11">
                  <c:v>18653</c:v>
                </c:pt>
                <c:pt idx="12">
                  <c:v>18762</c:v>
                </c:pt>
                <c:pt idx="13">
                  <c:v>17183</c:v>
                </c:pt>
                <c:pt idx="14">
                  <c:v>16055</c:v>
                </c:pt>
                <c:pt idx="15">
                  <c:v>15983</c:v>
                </c:pt>
                <c:pt idx="16">
                  <c:v>16449</c:v>
                </c:pt>
                <c:pt idx="17">
                  <c:v>16217</c:v>
                </c:pt>
                <c:pt idx="18">
                  <c:v>17806</c:v>
                </c:pt>
                <c:pt idx="19">
                  <c:v>17545</c:v>
                </c:pt>
                <c:pt idx="20">
                  <c:v>14112</c:v>
                </c:pt>
                <c:pt idx="21">
                  <c:v>14618</c:v>
                </c:pt>
                <c:pt idx="22">
                  <c:v>15332</c:v>
                </c:pt>
                <c:pt idx="23">
                  <c:v>18183</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2829</c:v>
                </c:pt>
                <c:pt idx="1">
                  <c:v>82553</c:v>
                </c:pt>
                <c:pt idx="2">
                  <c:v>48478</c:v>
                </c:pt>
                <c:pt idx="3">
                  <c:v>65521</c:v>
                </c:pt>
                <c:pt idx="4">
                  <c:v>65429</c:v>
                </c:pt>
                <c:pt idx="5">
                  <c:v>95125</c:v>
                </c:pt>
                <c:pt idx="6">
                  <c:v>252930</c:v>
                </c:pt>
                <c:pt idx="7">
                  <c:v>701664</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Persona</a:t>
            </a:r>
            <a:r>
              <a:rPr lang="es-ES" baseline="0"/>
              <a:t> con resolución de PIA</a:t>
            </a:r>
            <a:r>
              <a:rPr lang="es-ES"/>
              <a:t> por sexo</a:t>
            </a:r>
          </a:p>
        </c:rich>
      </c:tx>
      <c:layout>
        <c:manualLayout>
          <c:xMode val="edge"/>
          <c:yMode val="edge"/>
          <c:x val="0.17933349240435856"/>
          <c:y val="2.6316093748193371E-3"/>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CF66-44C6-9485-4914140F6EFA}"/>
              </c:ext>
            </c:extLst>
          </c:dPt>
          <c:dPt>
            <c:idx val="1"/>
            <c:bubble3D val="0"/>
            <c:spPr>
              <a:solidFill>
                <a:srgbClr val="993366"/>
              </a:solidFill>
              <a:ln w="25400">
                <a:noFill/>
              </a:ln>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837802</c:v>
                </c:pt>
                <c:pt idx="1">
                  <c:v>476727</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dependencia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441</c:v>
                </c:pt>
                <c:pt idx="1">
                  <c:v>9293</c:v>
                </c:pt>
                <c:pt idx="2">
                  <c:v>5962</c:v>
                </c:pt>
                <c:pt idx="3">
                  <c:v>9125</c:v>
                </c:pt>
                <c:pt idx="4">
                  <c:v>8085</c:v>
                </c:pt>
                <c:pt idx="5">
                  <c:v>10809</c:v>
                </c:pt>
                <c:pt idx="6">
                  <c:v>36469</c:v>
                </c:pt>
                <c:pt idx="7">
                  <c:v>167773</c:v>
                </c:pt>
              </c:numCache>
            </c:numRef>
          </c:val>
          <c:extLst>
            <c:ext xmlns:c15="http://schemas.microsoft.com/office/drawing/2012/chart" uri="{02D57815-91ED-43cb-92C2-25804820EDAC}">
              <c15:datalabelsRange>
                <c15:f>'46aperfpb_graf'!$V$12:$AC$12</c15:f>
                <c15:dlblRangeCache>
                  <c:ptCount val="8"/>
                  <c:pt idx="0">
                    <c:v>36%</c:v>
                  </c:pt>
                  <c:pt idx="1">
                    <c:v>36%</c:v>
                  </c:pt>
                  <c:pt idx="2">
                    <c:v>31%</c:v>
                  </c:pt>
                  <c:pt idx="3">
                    <c:v>32%</c:v>
                  </c:pt>
                  <c:pt idx="4">
                    <c:v>27%</c:v>
                  </c:pt>
                  <c:pt idx="5">
                    <c:v>23%</c:v>
                  </c:pt>
                  <c:pt idx="6">
                    <c:v>23%</c:v>
                  </c:pt>
                  <c:pt idx="7">
                    <c:v>32%</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573</c:v>
                </c:pt>
                <c:pt idx="1">
                  <c:v>9903</c:v>
                </c:pt>
                <c:pt idx="2">
                  <c:v>7298</c:v>
                </c:pt>
                <c:pt idx="3">
                  <c:v>11055</c:v>
                </c:pt>
                <c:pt idx="4">
                  <c:v>12008</c:v>
                </c:pt>
                <c:pt idx="5">
                  <c:v>18568</c:v>
                </c:pt>
                <c:pt idx="6">
                  <c:v>58845</c:v>
                </c:pt>
                <c:pt idx="7">
                  <c:v>203470</c:v>
                </c:pt>
              </c:numCache>
            </c:numRef>
          </c:val>
          <c:extLst>
            <c:ext xmlns:c15="http://schemas.microsoft.com/office/drawing/2012/chart" uri="{02D57815-91ED-43cb-92C2-25804820EDAC}">
              <c15:datalabelsRange>
                <c15:f>'46aperfpb_graf'!$V$13:$AC$13</c15:f>
                <c15:dlblRangeCache>
                  <c:ptCount val="8"/>
                  <c:pt idx="0">
                    <c:v>47%</c:v>
                  </c:pt>
                  <c:pt idx="1">
                    <c:v>38%</c:v>
                  </c:pt>
                  <c:pt idx="2">
                    <c:v>38%</c:v>
                  </c:pt>
                  <c:pt idx="3">
                    <c:v>39%</c:v>
                  </c:pt>
                  <c:pt idx="4">
                    <c:v>40%</c:v>
                  </c:pt>
                  <c:pt idx="5">
                    <c:v>40%</c:v>
                  </c:pt>
                  <c:pt idx="6">
                    <c:v>37%</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216</c:v>
                </c:pt>
                <c:pt idx="1">
                  <c:v>6624</c:v>
                </c:pt>
                <c:pt idx="2">
                  <c:v>5711</c:v>
                </c:pt>
                <c:pt idx="3">
                  <c:v>8136</c:v>
                </c:pt>
                <c:pt idx="4">
                  <c:v>10048</c:v>
                </c:pt>
                <c:pt idx="5">
                  <c:v>17300</c:v>
                </c:pt>
                <c:pt idx="6">
                  <c:v>62535</c:v>
                </c:pt>
                <c:pt idx="7">
                  <c:v>157555</c:v>
                </c:pt>
              </c:numCache>
            </c:numRef>
          </c:val>
          <c:extLst>
            <c:ext xmlns:c15="http://schemas.microsoft.com/office/drawing/2012/chart" uri="{02D57815-91ED-43cb-92C2-25804820EDAC}">
              <c15:datalabelsRange>
                <c15:f>'46aperfpb_graf'!$V$14:$AC$14</c15:f>
                <c15:dlblRangeCache>
                  <c:ptCount val="8"/>
                  <c:pt idx="0">
                    <c:v>18%</c:v>
                  </c:pt>
                  <c:pt idx="1">
                    <c:v>26%</c:v>
                  </c:pt>
                  <c:pt idx="2">
                    <c:v>30%</c:v>
                  </c:pt>
                  <c:pt idx="3">
                    <c:v>29%</c:v>
                  </c:pt>
                  <c:pt idx="4">
                    <c:v>33%</c:v>
                  </c:pt>
                  <c:pt idx="5">
                    <c:v>37%</c:v>
                  </c:pt>
                  <c:pt idx="6">
                    <c:v>40%</c:v>
                  </c:pt>
                  <c:pt idx="7">
                    <c:v>30%</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dependencia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576</c:v>
                </c:pt>
                <c:pt idx="1">
                  <c:v>18769</c:v>
                </c:pt>
                <c:pt idx="2">
                  <c:v>8943</c:v>
                </c:pt>
                <c:pt idx="3">
                  <c:v>11148</c:v>
                </c:pt>
                <c:pt idx="4">
                  <c:v>9204</c:v>
                </c:pt>
                <c:pt idx="5">
                  <c:v>11706</c:v>
                </c:pt>
                <c:pt idx="6">
                  <c:v>26165</c:v>
                </c:pt>
                <c:pt idx="7">
                  <c:v>50498</c:v>
                </c:pt>
              </c:numCache>
            </c:numRef>
          </c:val>
          <c:extLst>
            <c:ext xmlns:c15="http://schemas.microsoft.com/office/drawing/2012/chart" uri="{02D57815-91ED-43cb-92C2-25804820EDAC}">
              <c15:datalabelsRange>
                <c15:f>'46aperfpb_graf'!$V$16:$AC$16</c15:f>
                <c15:dlblRangeCache>
                  <c:ptCount val="8"/>
                  <c:pt idx="0">
                    <c:v>36%</c:v>
                  </c:pt>
                  <c:pt idx="1">
                    <c:v>33%</c:v>
                  </c:pt>
                  <c:pt idx="2">
                    <c:v>30%</c:v>
                  </c:pt>
                  <c:pt idx="3">
                    <c:v>30%</c:v>
                  </c:pt>
                  <c:pt idx="4">
                    <c:v>26%</c:v>
                  </c:pt>
                  <c:pt idx="5">
                    <c:v>24%</c:v>
                  </c:pt>
                  <c:pt idx="6">
                    <c:v>28%</c:v>
                  </c:pt>
                  <c:pt idx="7">
                    <c:v>29%</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757</c:v>
                </c:pt>
                <c:pt idx="1">
                  <c:v>23369</c:v>
                </c:pt>
                <c:pt idx="2">
                  <c:v>11039</c:v>
                </c:pt>
                <c:pt idx="3">
                  <c:v>14659</c:v>
                </c:pt>
                <c:pt idx="4">
                  <c:v>14244</c:v>
                </c:pt>
                <c:pt idx="5">
                  <c:v>19936</c:v>
                </c:pt>
                <c:pt idx="6">
                  <c:v>37641</c:v>
                </c:pt>
                <c:pt idx="7">
                  <c:v>65307</c:v>
                </c:pt>
              </c:numCache>
            </c:numRef>
          </c:val>
          <c:extLst>
            <c:ext xmlns:c15="http://schemas.microsoft.com/office/drawing/2012/chart" uri="{02D57815-91ED-43cb-92C2-25804820EDAC}">
              <c15:datalabelsRange>
                <c15:f>'46aperfpb_graf'!$V$17:$AC$17</c15:f>
                <c15:dlblRangeCache>
                  <c:ptCount val="8"/>
                  <c:pt idx="0">
                    <c:v>47%</c:v>
                  </c:pt>
                  <c:pt idx="1">
                    <c:v>41%</c:v>
                  </c:pt>
                  <c:pt idx="2">
                    <c:v>37%</c:v>
                  </c:pt>
                  <c:pt idx="3">
                    <c:v>39%</c:v>
                  </c:pt>
                  <c:pt idx="4">
                    <c:v>40%</c:v>
                  </c:pt>
                  <c:pt idx="5">
                    <c:v>41%</c:v>
                  </c:pt>
                  <c:pt idx="6">
                    <c:v>40%</c:v>
                  </c:pt>
                  <c:pt idx="7">
                    <c:v>38%</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266</c:v>
                </c:pt>
                <c:pt idx="1">
                  <c:v>14595</c:v>
                </c:pt>
                <c:pt idx="2">
                  <c:v>9525</c:v>
                </c:pt>
                <c:pt idx="3">
                  <c:v>11398</c:v>
                </c:pt>
                <c:pt idx="4">
                  <c:v>11840</c:v>
                </c:pt>
                <c:pt idx="5">
                  <c:v>16806</c:v>
                </c:pt>
                <c:pt idx="6">
                  <c:v>31275</c:v>
                </c:pt>
                <c:pt idx="7">
                  <c:v>57061</c:v>
                </c:pt>
              </c:numCache>
            </c:numRef>
          </c:val>
          <c:extLst>
            <c:ext xmlns:c15="http://schemas.microsoft.com/office/drawing/2012/chart" uri="{02D57815-91ED-43cb-92C2-25804820EDAC}">
              <c15:datalabelsRange>
                <c15:f>'46aperfpb_graf'!$V$18:$AC$18</c15:f>
                <c15:dlblRangeCache>
                  <c:ptCount val="8"/>
                  <c:pt idx="0">
                    <c:v>17%</c:v>
                  </c:pt>
                  <c:pt idx="1">
                    <c:v>26%</c:v>
                  </c:pt>
                  <c:pt idx="2">
                    <c:v>32%</c:v>
                  </c:pt>
                  <c:pt idx="3">
                    <c:v>31%</c:v>
                  </c:pt>
                  <c:pt idx="4">
                    <c:v>34%</c:v>
                  </c:pt>
                  <c:pt idx="5">
                    <c:v>35%</c:v>
                  </c:pt>
                  <c:pt idx="6">
                    <c:v>33%</c:v>
                  </c:pt>
                  <c:pt idx="7">
                    <c:v>33%</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r>
              <a:rPr lang="en-US" sz="1100" b="1">
                <a:solidFill>
                  <a:srgbClr val="008000"/>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rgbClr val="F44F42"/>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0.34390914032454656</c:v>
                </c:pt>
                <c:pt idx="1">
                  <c:v>0.24190164165564376</c:v>
                </c:pt>
                <c:pt idx="2">
                  <c:v>0.19869060848303152</c:v>
                </c:pt>
                <c:pt idx="3">
                  <c:v>4.58064408408453E-2</c:v>
                </c:pt>
                <c:pt idx="4">
                  <c:v>3.2623476658955271E-2</c:v>
                </c:pt>
                <c:pt idx="5">
                  <c:v>1.8390476208144647E-2</c:v>
                </c:pt>
                <c:pt idx="6">
                  <c:v>1.7201300857653298E-2</c:v>
                </c:pt>
                <c:pt idx="7">
                  <c:v>1.3941735973389187E-2</c:v>
                </c:pt>
                <c:pt idx="8">
                  <c:v>8.7535178997790467E-2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total registradas sobre</a:t>
            </a:r>
            <a:r>
              <a:rPr lang="es-ES" baseline="0">
                <a:solidFill>
                  <a:srgbClr val="008000"/>
                </a:solidFill>
              </a:rPr>
              <a:t> la población </a:t>
            </a:r>
            <a:endParaRPr lang="es-ES">
              <a:solidFill>
                <a:srgbClr val="008000"/>
              </a:solidFill>
            </a:endParaRP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2744-430B-8F54-4B092B94DB7A}"/>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extLst>
              <c:ext xmlns:c16="http://schemas.microsoft.com/office/drawing/2014/chart" uri="{C3380CC4-5D6E-409C-BE32-E72D297353CC}">
                <c16:uniqueId val="{00000003-2744-430B-8F54-4B092B94DB7A}"/>
              </c:ext>
            </c:extLst>
          </c:dPt>
          <c:dPt>
            <c:idx val="10"/>
            <c:invertIfNegative val="0"/>
            <c:bubble3D val="0"/>
            <c:extLst>
              <c:ext xmlns:c16="http://schemas.microsoft.com/office/drawing/2014/chart" uri="{C3380CC4-5D6E-409C-BE32-E72D297353CC}">
                <c16:uniqueId val="{00000004-2744-430B-8F54-4B092B94DB7A}"/>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Andalucía</c:v>
                </c:pt>
                <c:pt idx="3">
                  <c:v>País Vasco</c:v>
                </c:pt>
                <c:pt idx="4">
                  <c:v>Cataluña</c:v>
                </c:pt>
                <c:pt idx="5">
                  <c:v>Rioja, La</c:v>
                </c:pt>
                <c:pt idx="6">
                  <c:v>Castilla - La Mancha</c:v>
                </c:pt>
                <c:pt idx="7">
                  <c:v>Asturias, Principado de</c:v>
                </c:pt>
                <c:pt idx="8">
                  <c:v>TOTAL</c:v>
                </c:pt>
                <c:pt idx="9">
                  <c:v>Cantabria</c:v>
                </c:pt>
                <c:pt idx="10">
                  <c:v>Aragón</c:v>
                </c:pt>
                <c:pt idx="11">
                  <c:v>Comunitat Valenciana</c:v>
                </c:pt>
                <c:pt idx="12">
                  <c:v>Murcia, Región de</c:v>
                </c:pt>
                <c:pt idx="13">
                  <c:v>Balears, Illes</c:v>
                </c:pt>
                <c:pt idx="14">
                  <c:v>Madrid, Comunidad de</c:v>
                </c:pt>
                <c:pt idx="15">
                  <c:v>Navarra, Comunidad Foral de</c:v>
                </c:pt>
                <c:pt idx="16">
                  <c:v>Galicia</c:v>
                </c:pt>
                <c:pt idx="17">
                  <c:v>Ceuta y Melilla</c:v>
                </c:pt>
                <c:pt idx="18">
                  <c:v>Canarias</c:v>
                </c:pt>
              </c:strCache>
            </c:strRef>
          </c:cat>
          <c:val>
            <c:numRef>
              <c:f>'24asolcasaad_pobl'!$AF$11:$AF$29</c:f>
              <c:numCache>
                <c:formatCode>0.00</c:formatCode>
                <c:ptCount val="19"/>
                <c:pt idx="0">
                  <c:v>6.223152269202239</c:v>
                </c:pt>
                <c:pt idx="1">
                  <c:v>5.3847451970844995</c:v>
                </c:pt>
                <c:pt idx="2">
                  <c:v>4.9629966964256198</c:v>
                </c:pt>
                <c:pt idx="3">
                  <c:v>4.9495193766433259</c:v>
                </c:pt>
                <c:pt idx="4">
                  <c:v>4.5619754405808273</c:v>
                </c:pt>
                <c:pt idx="5">
                  <c:v>4.4721343453415532</c:v>
                </c:pt>
                <c:pt idx="6">
                  <c:v>4.4237452564811859</c:v>
                </c:pt>
                <c:pt idx="7">
                  <c:v>4.3985882156215972</c:v>
                </c:pt>
                <c:pt idx="8">
                  <c:v>4.1846328057761255</c:v>
                </c:pt>
                <c:pt idx="9">
                  <c:v>3.9562557012104502</c:v>
                </c:pt>
                <c:pt idx="10">
                  <c:v>3.8556451521697332</c:v>
                </c:pt>
                <c:pt idx="11">
                  <c:v>3.6612045546783651</c:v>
                </c:pt>
                <c:pt idx="12">
                  <c:v>3.6304457665688781</c:v>
                </c:pt>
                <c:pt idx="13">
                  <c:v>3.3831381904188045</c:v>
                </c:pt>
                <c:pt idx="14">
                  <c:v>3.3359672762955799</c:v>
                </c:pt>
                <c:pt idx="15">
                  <c:v>3.2119340417426447</c:v>
                </c:pt>
                <c:pt idx="16">
                  <c:v>2.9878489360942946</c:v>
                </c:pt>
                <c:pt idx="17">
                  <c:v>2.9586361394522451</c:v>
                </c:pt>
                <c:pt idx="18">
                  <c:v>2.6625326433702332</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r>
              <a:rPr lang="en-US" sz="1100" b="1">
                <a:solidFill>
                  <a:srgbClr val="008000"/>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rgbClr val="F44F42"/>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0.2844005336309447</c:v>
                </c:pt>
                <c:pt idx="1">
                  <c:v>0.46829071799969696</c:v>
                </c:pt>
                <c:pt idx="2">
                  <c:v>0.1776115211068777</c:v>
                </c:pt>
                <c:pt idx="3">
                  <c:v>6.1077461483597502E-2</c:v>
                </c:pt>
                <c:pt idx="4">
                  <c:v>8.6197657788831452E-3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solidFill>
                  <a:srgbClr val="008000"/>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993366"/>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0.26293567180236688</c:v>
                </c:pt>
                <c:pt idx="1">
                  <c:v>0.73706432819763312</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rgbClr val="993366"/>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pattFill prst="wdUpDiag">
                <a:fgClr>
                  <a:srgbClr val="993366"/>
                </a:fgClr>
                <a:bgClr>
                  <a:srgbClr val="721C55"/>
                </a:bgClr>
              </a:patt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0.17272900884843084</c:v>
                </c:pt>
                <c:pt idx="1">
                  <c:v>0.30071165134278738</c:v>
                </c:pt>
                <c:pt idx="2">
                  <c:v>0.25473353652904773</c:v>
                </c:pt>
                <c:pt idx="3">
                  <c:v>0.29639124433050679</c:v>
                </c:pt>
                <c:pt idx="4">
                  <c:v>0.21144119113770748</c:v>
                </c:pt>
                <c:pt idx="5">
                  <c:v>0.27014218009478674</c:v>
                </c:pt>
                <c:pt idx="6">
                  <c:v>0.24118260642805919</c:v>
                </c:pt>
                <c:pt idx="7">
                  <c:v>0.21837477258944815</c:v>
                </c:pt>
                <c:pt idx="8">
                  <c:v>0.34691040585846289</c:v>
                </c:pt>
                <c:pt idx="9">
                  <c:v>0.25107767640411821</c:v>
                </c:pt>
                <c:pt idx="10">
                  <c:v>0.17788161993769469</c:v>
                </c:pt>
                <c:pt idx="11">
                  <c:v>0.14470121528870977</c:v>
                </c:pt>
                <c:pt idx="12">
                  <c:v>0.24577089270938679</c:v>
                </c:pt>
                <c:pt idx="13">
                  <c:v>0.27817415613134727</c:v>
                </c:pt>
                <c:pt idx="14">
                  <c:v>0.28509090909090912</c:v>
                </c:pt>
                <c:pt idx="15">
                  <c:v>0.33470491756107384</c:v>
                </c:pt>
                <c:pt idx="16">
                  <c:v>0.28560126582278483</c:v>
                </c:pt>
                <c:pt idx="17">
                  <c:v>0.16294349540078842</c:v>
                </c:pt>
                <c:pt idx="18">
                  <c:v>0.1101123595505618</c:v>
                </c:pt>
                <c:pt idx="19">
                  <c:v>0.26293567180236688</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0.82727099115156921</c:v>
                </c:pt>
                <c:pt idx="1">
                  <c:v>0.69928834865721257</c:v>
                </c:pt>
                <c:pt idx="2">
                  <c:v>0.74526646347095227</c:v>
                </c:pt>
                <c:pt idx="3">
                  <c:v>0.70360875566949321</c:v>
                </c:pt>
                <c:pt idx="4">
                  <c:v>0.78855880886229246</c:v>
                </c:pt>
                <c:pt idx="5">
                  <c:v>0.72985781990521326</c:v>
                </c:pt>
                <c:pt idx="6">
                  <c:v>0.75881739357194078</c:v>
                </c:pt>
                <c:pt idx="7">
                  <c:v>0.78162522741055185</c:v>
                </c:pt>
                <c:pt idx="8">
                  <c:v>0.65308959414153711</c:v>
                </c:pt>
                <c:pt idx="9">
                  <c:v>0.74892232359588184</c:v>
                </c:pt>
                <c:pt idx="10">
                  <c:v>0.82211838006230531</c:v>
                </c:pt>
                <c:pt idx="11">
                  <c:v>0.85529878471129017</c:v>
                </c:pt>
                <c:pt idx="12">
                  <c:v>0.75422910729061321</c:v>
                </c:pt>
                <c:pt idx="13">
                  <c:v>0.72182584386865278</c:v>
                </c:pt>
                <c:pt idx="14">
                  <c:v>0.71490909090909094</c:v>
                </c:pt>
                <c:pt idx="15">
                  <c:v>0.6652950824389261</c:v>
                </c:pt>
                <c:pt idx="16">
                  <c:v>0.71439873417721522</c:v>
                </c:pt>
                <c:pt idx="17">
                  <c:v>0.83705650459921155</c:v>
                </c:pt>
                <c:pt idx="18">
                  <c:v>0.88988764044943824</c:v>
                </c:pt>
                <c:pt idx="19">
                  <c:v>0.73706432819763312</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008000"/>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0.26293567180236688</c:v>
                </c:pt>
                <c:pt idx="1">
                  <c:v>0.26293567180236688</c:v>
                </c:pt>
                <c:pt idx="2">
                  <c:v>0.26293567180236688</c:v>
                </c:pt>
                <c:pt idx="3">
                  <c:v>0.26293567180236688</c:v>
                </c:pt>
                <c:pt idx="4">
                  <c:v>0.26293567180236688</c:v>
                </c:pt>
                <c:pt idx="5">
                  <c:v>0.26293567180236688</c:v>
                </c:pt>
                <c:pt idx="6">
                  <c:v>0.26293567180236688</c:v>
                </c:pt>
                <c:pt idx="7">
                  <c:v>0.26293567180236688</c:v>
                </c:pt>
                <c:pt idx="8">
                  <c:v>0.26293567180236688</c:v>
                </c:pt>
                <c:pt idx="9">
                  <c:v>0.26293567180236688</c:v>
                </c:pt>
                <c:pt idx="10">
                  <c:v>0.26293567180236688</c:v>
                </c:pt>
                <c:pt idx="11">
                  <c:v>0.26293567180236688</c:v>
                </c:pt>
                <c:pt idx="12">
                  <c:v>0.26293567180236688</c:v>
                </c:pt>
                <c:pt idx="13">
                  <c:v>0.26293567180236688</c:v>
                </c:pt>
                <c:pt idx="14">
                  <c:v>0.26293567180236688</c:v>
                </c:pt>
                <c:pt idx="15">
                  <c:v>0.26293567180236688</c:v>
                </c:pt>
                <c:pt idx="16">
                  <c:v>0.26293567180236688</c:v>
                </c:pt>
                <c:pt idx="17">
                  <c:v>0.26293567180236688</c:v>
                </c:pt>
                <c:pt idx="18">
                  <c:v>0.26293567180236688</c:v>
                </c:pt>
                <c:pt idx="19">
                  <c:v>0.26293567180236688</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2.9606919302358784E-3</c:v>
                </c:pt>
                <c:pt idx="1">
                  <c:v>0.43546969047994771</c:v>
                </c:pt>
                <c:pt idx="2">
                  <c:v>9.7026533510674265E-2</c:v>
                </c:pt>
                <c:pt idx="3">
                  <c:v>0.40919167098747344</c:v>
                </c:pt>
                <c:pt idx="4">
                  <c:v>4.9850838236509688E-2</c:v>
                </c:pt>
                <c:pt idx="5">
                  <c:v>3.8323677269550709E-3</c:v>
                </c:pt>
                <c:pt idx="6">
                  <c:v>6.7630018710971847E-4</c:v>
                </c:pt>
                <c:pt idx="7">
                  <c:v>4.0578011226583108E-4</c:v>
                </c:pt>
                <c:pt idx="8">
                  <c:v>2.6300562832044604E-4</c:v>
                </c:pt>
                <c:pt idx="9">
                  <c:v>3.2312120050797659E-4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5.5933625431155035E-4</c:v>
                </c:pt>
                <c:pt idx="1">
                  <c:v>2.0850812591280569E-2</c:v>
                </c:pt>
                <c:pt idx="2">
                  <c:v>9.7293434013859106E-2</c:v>
                </c:pt>
                <c:pt idx="3">
                  <c:v>0.76408439762592839</c:v>
                </c:pt>
                <c:pt idx="4">
                  <c:v>0.10353935552033809</c:v>
                </c:pt>
                <c:pt idx="5">
                  <c:v>1.0565240359218173E-3</c:v>
                </c:pt>
                <c:pt idx="6">
                  <c:v>3.418165998570585E-4</c:v>
                </c:pt>
                <c:pt idx="7">
                  <c:v>2.7656070352071096E-3</c:v>
                </c:pt>
                <c:pt idx="8">
                  <c:v>0</c:v>
                </c:pt>
                <c:pt idx="9">
                  <c:v>9.5087163232963554E-3</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2.4927546754276103E-3</c:v>
                </c:pt>
                <c:pt idx="1">
                  <c:v>0.35468510821096449</c:v>
                </c:pt>
                <c:pt idx="2">
                  <c:v>9.7066172956031926E-2</c:v>
                </c:pt>
                <c:pt idx="3">
                  <c:v>0.47823982478112764</c:v>
                </c:pt>
                <c:pt idx="4">
                  <c:v>6.0298041493474668E-2</c:v>
                </c:pt>
                <c:pt idx="5">
                  <c:v>3.2914042316325729E-3</c:v>
                </c:pt>
                <c:pt idx="6">
                  <c:v>6.1108791800531224E-4</c:v>
                </c:pt>
                <c:pt idx="7">
                  <c:v>8.6520368588870937E-4</c:v>
                </c:pt>
                <c:pt idx="8">
                  <c:v>2.1176313990283098E-4</c:v>
                </c:pt>
                <c:pt idx="9">
                  <c:v>2.2386389075442132E-3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1.8360488229330482E-3</c:v>
                </c:pt>
                <c:pt idx="1">
                  <c:v>1.5319033440037041E-2</c:v>
                </c:pt>
                <c:pt idx="2">
                  <c:v>5.3876058721631051E-2</c:v>
                </c:pt>
                <c:pt idx="3">
                  <c:v>1.4512768522140354E-2</c:v>
                </c:pt>
                <c:pt idx="4">
                  <c:v>0.1862631616760731</c:v>
                </c:pt>
                <c:pt idx="5">
                  <c:v>0.6926134957571306</c:v>
                </c:pt>
                <c:pt idx="6">
                  <c:v>3.2721583153054623E-2</c:v>
                </c:pt>
                <c:pt idx="7">
                  <c:v>8.541618437123311E-4</c:v>
                </c:pt>
                <c:pt idx="8">
                  <c:v>5.7476310978773679E-4</c:v>
                </c:pt>
                <c:pt idx="9">
                  <c:v>1.4289249535000678E-3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0</c:v>
                </c:pt>
                <c:pt idx="1">
                  <c:v>1.1442302191200869E-4</c:v>
                </c:pt>
                <c:pt idx="2">
                  <c:v>5.149035986040391E-4</c:v>
                </c:pt>
                <c:pt idx="3">
                  <c:v>9.1538417529606949E-3</c:v>
                </c:pt>
                <c:pt idx="4">
                  <c:v>8.9478803135190799E-2</c:v>
                </c:pt>
                <c:pt idx="5">
                  <c:v>0.78076549001659135</c:v>
                </c:pt>
                <c:pt idx="6">
                  <c:v>8.678986212025859E-2</c:v>
                </c:pt>
                <c:pt idx="7">
                  <c:v>1.1442302191200869E-3</c:v>
                </c:pt>
                <c:pt idx="8">
                  <c:v>2.8605755478002172E-4</c:v>
                </c:pt>
                <c:pt idx="9">
                  <c:v>3.1752388580582415E-2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1.6110616896534817E-3</c:v>
                </c:pt>
                <c:pt idx="1">
                  <c:v>1.3455867416627557E-2</c:v>
                </c:pt>
                <c:pt idx="2">
                  <c:v>4.7337195211644471E-2</c:v>
                </c:pt>
                <c:pt idx="3">
                  <c:v>1.3855130531019942E-2</c:v>
                </c:pt>
                <c:pt idx="4">
                  <c:v>0.1743939255969684</c:v>
                </c:pt>
                <c:pt idx="5">
                  <c:v>0.70333349677437429</c:v>
                </c:pt>
                <c:pt idx="6">
                  <c:v>3.9337923691712837E-2</c:v>
                </c:pt>
                <c:pt idx="7">
                  <c:v>8.8958623733040071E-4</c:v>
                </c:pt>
                <c:pt idx="8">
                  <c:v>5.3935543523181775E-4</c:v>
                </c:pt>
                <c:pt idx="9">
                  <c:v>5.246457415436773E-3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1.1062114530769347E-3</c:v>
                </c:pt>
                <c:pt idx="1">
                  <c:v>6.3493506690306253E-3</c:v>
                </c:pt>
                <c:pt idx="2">
                  <c:v>1.474443484717613E-2</c:v>
                </c:pt>
                <c:pt idx="3">
                  <c:v>2.6230849661317453E-2</c:v>
                </c:pt>
                <c:pt idx="4">
                  <c:v>0.1488687851373672</c:v>
                </c:pt>
                <c:pt idx="5">
                  <c:v>2.5821702959494475E-2</c:v>
                </c:pt>
                <c:pt idx="6">
                  <c:v>0.12447151884347865</c:v>
                </c:pt>
                <c:pt idx="7">
                  <c:v>8.8496916246154772E-2</c:v>
                </c:pt>
                <c:pt idx="8">
                  <c:v>0.53032989347032167</c:v>
                </c:pt>
                <c:pt idx="9">
                  <c:v>3.3580336712582017E-2</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8.730574471800244E-5</c:v>
                </c:pt>
                <c:pt idx="1">
                  <c:v>0</c:v>
                </c:pt>
                <c:pt idx="2">
                  <c:v>4.3652872359001223E-4</c:v>
                </c:pt>
                <c:pt idx="3">
                  <c:v>6.1114021302601711E-4</c:v>
                </c:pt>
                <c:pt idx="4">
                  <c:v>3.2303125545660905E-3</c:v>
                </c:pt>
                <c:pt idx="5">
                  <c:v>1.3794307665444386E-2</c:v>
                </c:pt>
                <c:pt idx="6">
                  <c:v>4.6795879168849308E-2</c:v>
                </c:pt>
                <c:pt idx="7">
                  <c:v>0.17775449624585299</c:v>
                </c:pt>
                <c:pt idx="8">
                  <c:v>0.63183167452418365</c:v>
                </c:pt>
                <c:pt idx="9">
                  <c:v>0.12545835515976952</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9.5533178414665637E-4</c:v>
                </c:pt>
                <c:pt idx="1">
                  <c:v>5.4092434805060674E-3</c:v>
                </c:pt>
                <c:pt idx="2">
                  <c:v>1.262587141750581E-2</c:v>
                </c:pt>
                <c:pt idx="3">
                  <c:v>2.2437387038471469E-2</c:v>
                </c:pt>
                <c:pt idx="4">
                  <c:v>0.12730441518202942</c:v>
                </c:pt>
                <c:pt idx="5">
                  <c:v>2.4038213271365867E-2</c:v>
                </c:pt>
                <c:pt idx="6">
                  <c:v>0.11296152853085463</c:v>
                </c:pt>
                <c:pt idx="7">
                  <c:v>0.10167828556674413</c:v>
                </c:pt>
                <c:pt idx="8">
                  <c:v>0.54523625096824169</c:v>
                </c:pt>
                <c:pt idx="9">
                  <c:v>4.7353472760134262E-2</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cuantía de las Prestaciones Económicas (euros).</a:t>
            </a:r>
            <a:r>
              <a:rPr lang="en-US" sz="900" baseline="0"/>
              <a:t> GRADO I</a:t>
            </a:r>
            <a:endParaRPr lang="en-US" sz="900"/>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'8CuantíaPrest'!$C$11:$C$19</c:f>
              <c:numCache>
                <c:formatCode>0.0%</c:formatCode>
                <c:ptCount val="9"/>
                <c:pt idx="0">
                  <c:v>2.7369348847591304E-2</c:v>
                </c:pt>
                <c:pt idx="1">
                  <c:v>2.0867554558410266E-2</c:v>
                </c:pt>
                <c:pt idx="2">
                  <c:v>8.9382501244841775E-2</c:v>
                </c:pt>
                <c:pt idx="3">
                  <c:v>0.85545526868550437</c:v>
                </c:pt>
                <c:pt idx="4">
                  <c:v>4.5443879098677319E-3</c:v>
                </c:pt>
                <c:pt idx="5">
                  <c:v>1.9001722746550215E-3</c:v>
                </c:pt>
                <c:pt idx="6">
                  <c:v>3.1478757562056079E-4</c:v>
                </c:pt>
                <c:pt idx="7">
                  <c:v>9.1574567453254051E-5</c:v>
                </c:pt>
                <c:pt idx="8">
                  <c:v>7.4404336055768907E-5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'8CuantíaPrest'!$C$27:$C$35</c:f>
              <c:numCache>
                <c:formatCode>0.0%</c:formatCode>
                <c:ptCount val="9"/>
                <c:pt idx="0">
                  <c:v>4.2546485975417589E-2</c:v>
                </c:pt>
                <c:pt idx="1">
                  <c:v>2.4267254963756698E-2</c:v>
                </c:pt>
                <c:pt idx="2">
                  <c:v>1.7964071856287425E-2</c:v>
                </c:pt>
                <c:pt idx="3">
                  <c:v>9.1711314213677911E-2</c:v>
                </c:pt>
                <c:pt idx="4">
                  <c:v>0.27418846517491335</c:v>
                </c:pt>
                <c:pt idx="5">
                  <c:v>0.51307910494799869</c:v>
                </c:pt>
                <c:pt idx="6">
                  <c:v>2.6158209895997479E-2</c:v>
                </c:pt>
                <c:pt idx="7">
                  <c:v>4.0970690198550265E-3</c:v>
                </c:pt>
                <c:pt idx="8">
                  <c:v>5.9880239520958087E-3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'8CuantíaPrest'!$I$11:$I$19</c:f>
              <c:numCache>
                <c:formatCode>0.0%</c:formatCode>
                <c:ptCount val="9"/>
                <c:pt idx="0">
                  <c:v>1.0841461457534637E-2</c:v>
                </c:pt>
                <c:pt idx="1">
                  <c:v>5.1639592731941297E-2</c:v>
                </c:pt>
                <c:pt idx="2">
                  <c:v>5.928924234589255E-2</c:v>
                </c:pt>
                <c:pt idx="3">
                  <c:v>0.21440416540361262</c:v>
                </c:pt>
                <c:pt idx="4">
                  <c:v>0.42518856653768655</c:v>
                </c:pt>
                <c:pt idx="5">
                  <c:v>0.21864802696100283</c:v>
                </c:pt>
                <c:pt idx="6">
                  <c:v>6.7759134109591484E-3</c:v>
                </c:pt>
                <c:pt idx="7">
                  <c:v>1.9614486189618589E-3</c:v>
                </c:pt>
                <c:pt idx="8">
                  <c:v>1.1251582532408481E-2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GRADO II</a:t>
            </a:r>
            <a:endParaRPr lang="en-US" sz="900"/>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'8CuantíaPrest'!$D$11:$D$19</c:f>
              <c:numCache>
                <c:formatCode>0.0%</c:formatCode>
                <c:ptCount val="9"/>
                <c:pt idx="0">
                  <c:v>8.8647578567373608E-3</c:v>
                </c:pt>
                <c:pt idx="1">
                  <c:v>2.2154616515524243E-2</c:v>
                </c:pt>
                <c:pt idx="2">
                  <c:v>4.1892895093087239E-2</c:v>
                </c:pt>
                <c:pt idx="3">
                  <c:v>0.12374755576257782</c:v>
                </c:pt>
                <c:pt idx="4">
                  <c:v>0.68743358709733771</c:v>
                </c:pt>
                <c:pt idx="5">
                  <c:v>0.11325249761034853</c:v>
                </c:pt>
                <c:pt idx="6">
                  <c:v>2.2513670747269488E-3</c:v>
                </c:pt>
                <c:pt idx="7">
                  <c:v>3.5905423174524618E-4</c:v>
                </c:pt>
                <c:pt idx="8">
                  <c:v>4.3668757914962374E-5</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'8CuantíaPrest'!$D$27:$D$35</c:f>
              <c:numCache>
                <c:formatCode>0.0%</c:formatCode>
                <c:ptCount val="9"/>
                <c:pt idx="0">
                  <c:v>5.0498110614908963E-2</c:v>
                </c:pt>
                <c:pt idx="1">
                  <c:v>2.3016145654414292E-2</c:v>
                </c:pt>
                <c:pt idx="2">
                  <c:v>5.8399175541051186E-3</c:v>
                </c:pt>
                <c:pt idx="3">
                  <c:v>4.5001717622810029E-2</c:v>
                </c:pt>
                <c:pt idx="4">
                  <c:v>0.10477499141188595</c:v>
                </c:pt>
                <c:pt idx="5">
                  <c:v>0.13328753005839916</c:v>
                </c:pt>
                <c:pt idx="6">
                  <c:v>0.50429405702507735</c:v>
                </c:pt>
                <c:pt idx="7">
                  <c:v>5.7712126417038816E-2</c:v>
                </c:pt>
                <c:pt idx="8">
                  <c:v>7.5575403641360353E-2</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'8CuantíaPrest'!$J$11:$J$19</c:f>
              <c:numCache>
                <c:formatCode>0.0%</c:formatCode>
                <c:ptCount val="9"/>
                <c:pt idx="0">
                  <c:v>8.5071018434572376E-3</c:v>
                </c:pt>
                <c:pt idx="1">
                  <c:v>3.7262012692656395E-2</c:v>
                </c:pt>
                <c:pt idx="2">
                  <c:v>2.0172257479601087E-2</c:v>
                </c:pt>
                <c:pt idx="3">
                  <c:v>0.1133121789060139</c:v>
                </c:pt>
                <c:pt idx="4">
                  <c:v>9.6721063765488058E-2</c:v>
                </c:pt>
                <c:pt idx="5">
                  <c:v>0.29397098821396195</c:v>
                </c:pt>
                <c:pt idx="6">
                  <c:v>0.25974614687216679</c:v>
                </c:pt>
                <c:pt idx="7">
                  <c:v>5.4971290420066488E-2</c:v>
                </c:pt>
                <c:pt idx="8">
                  <c:v>0.11533695980658809</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 GRADO III</a:t>
            </a:r>
            <a:endParaRPr lang="en-US" sz="900"/>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'8CuantíaPrest'!$E$11:$E$19</c:f>
              <c:numCache>
                <c:formatCode>0.0%</c:formatCode>
                <c:ptCount val="9"/>
                <c:pt idx="0">
                  <c:v>1.0999905921857248E-2</c:v>
                </c:pt>
                <c:pt idx="1">
                  <c:v>2.2889935809759523E-2</c:v>
                </c:pt>
                <c:pt idx="2">
                  <c:v>1.234594704124241E-2</c:v>
                </c:pt>
                <c:pt idx="3">
                  <c:v>8.6269656904250161E-2</c:v>
                </c:pt>
                <c:pt idx="4">
                  <c:v>0.14931648610900039</c:v>
                </c:pt>
                <c:pt idx="5">
                  <c:v>0.57614901977812027</c:v>
                </c:pt>
                <c:pt idx="6">
                  <c:v>0.11039708213021862</c:v>
                </c:pt>
                <c:pt idx="7">
                  <c:v>3.1516177822163365E-2</c:v>
                </c:pt>
                <c:pt idx="8">
                  <c:v>1.1578848338797102E-4</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'8CuantíaPrest'!$E$27:$E$35</c:f>
              <c:numCache>
                <c:formatCode>0.0%</c:formatCode>
                <c:ptCount val="9"/>
                <c:pt idx="0">
                  <c:v>4.5438282647584975E-2</c:v>
                </c:pt>
                <c:pt idx="1">
                  <c:v>7.1556350626118066E-4</c:v>
                </c:pt>
                <c:pt idx="2">
                  <c:v>1.8604651162790697E-2</c:v>
                </c:pt>
                <c:pt idx="3">
                  <c:v>2.21824686940966E-2</c:v>
                </c:pt>
                <c:pt idx="4">
                  <c:v>2.9695885509838999E-2</c:v>
                </c:pt>
                <c:pt idx="5">
                  <c:v>4.6869409660107338E-2</c:v>
                </c:pt>
                <c:pt idx="6">
                  <c:v>9.9821109123434698E-2</c:v>
                </c:pt>
                <c:pt idx="7">
                  <c:v>0.1810375670840787</c:v>
                </c:pt>
                <c:pt idx="8">
                  <c:v>0.55563506261180684</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'8CuantíaPrest'!$K$11:$K$19</c:f>
              <c:numCache>
                <c:formatCode>0.0%</c:formatCode>
                <c:ptCount val="9"/>
                <c:pt idx="0">
                  <c:v>3.821473496489021E-3</c:v>
                </c:pt>
                <c:pt idx="1">
                  <c:v>5.6844418260274194E-3</c:v>
                </c:pt>
                <c:pt idx="2">
                  <c:v>4.6701590688342912E-2</c:v>
                </c:pt>
                <c:pt idx="3">
                  <c:v>6.101619349394137E-2</c:v>
                </c:pt>
                <c:pt idx="4">
                  <c:v>8.2511981911692123E-2</c:v>
                </c:pt>
                <c:pt idx="5">
                  <c:v>7.4677961243889618E-2</c:v>
                </c:pt>
                <c:pt idx="6">
                  <c:v>0.14706303838988583</c:v>
                </c:pt>
                <c:pt idx="7">
                  <c:v>0.29251787334999918</c:v>
                </c:pt>
                <c:pt idx="8">
                  <c:v>0.28600544559973251</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Tiempo medio desde la Solicitud de dependencia</a:t>
            </a:r>
            <a:r>
              <a:rPr lang="en-US" baseline="0">
                <a:solidFill>
                  <a:srgbClr val="008000"/>
                </a:solidFill>
              </a:rPr>
              <a:t> hasta la Resolución de Prestación (días)</a:t>
            </a:r>
            <a:endParaRPr lang="en-US">
              <a:solidFill>
                <a:srgbClr val="008000"/>
              </a:solidFill>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0-F0B9-4BE1-AAFB-F7F36F8DDABA}"/>
              </c:ext>
            </c:extLst>
          </c:dPt>
          <c:dPt>
            <c:idx val="6"/>
            <c:invertIfNegative val="0"/>
            <c:bubble3D val="0"/>
            <c:extLst>
              <c:ext xmlns:c16="http://schemas.microsoft.com/office/drawing/2014/chart" uri="{C3380CC4-5D6E-409C-BE32-E72D297353CC}">
                <c16:uniqueId val="{00000002-F0B9-4BE1-AAFB-F7F36F8DDABA}"/>
              </c:ext>
            </c:extLst>
          </c:dPt>
          <c:dPt>
            <c:idx val="7"/>
            <c:invertIfNegative val="0"/>
            <c:bubble3D val="0"/>
            <c:extLst>
              <c:ext xmlns:c16="http://schemas.microsoft.com/office/drawing/2014/chart" uri="{C3380CC4-5D6E-409C-BE32-E72D297353CC}">
                <c16:uniqueId val="{00000003-F0B9-4BE1-AAFB-F7F36F8DDABA}"/>
              </c:ext>
            </c:extLst>
          </c:dPt>
          <c:dPt>
            <c:idx val="8"/>
            <c:invertIfNegative val="0"/>
            <c:bubble3D val="0"/>
            <c:extLst>
              <c:ext xmlns:c16="http://schemas.microsoft.com/office/drawing/2014/chart" uri="{C3380CC4-5D6E-409C-BE32-E72D297353CC}">
                <c16:uniqueId val="{00000004-F0B9-4BE1-AAFB-F7F36F8DDABA}"/>
              </c:ext>
            </c:extLst>
          </c:dPt>
          <c:dPt>
            <c:idx val="9"/>
            <c:invertIfNegative val="0"/>
            <c:bubble3D val="0"/>
            <c:extLst>
              <c:ext xmlns:c16="http://schemas.microsoft.com/office/drawing/2014/chart" uri="{C3380CC4-5D6E-409C-BE32-E72D297353CC}">
                <c16:uniqueId val="{00000005-F0B9-4BE1-AAFB-F7F36F8DDABA}"/>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a:solidFill>
                      <a:srgbClr val="0066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'9TiempoEspera'!$O$13:$O$32</c:f>
              <c:strCache>
                <c:ptCount val="20"/>
                <c:pt idx="0">
                  <c:v>Canarias</c:v>
                </c:pt>
                <c:pt idx="1">
                  <c:v>Andalucía</c:v>
                </c:pt>
                <c:pt idx="2">
                  <c:v>Murcia, Región de</c:v>
                </c:pt>
                <c:pt idx="3">
                  <c:v>Extremadura</c:v>
                </c:pt>
                <c:pt idx="4">
                  <c:v>Galicia</c:v>
                </c:pt>
                <c:pt idx="5">
                  <c:v>TOTAL</c:v>
                </c:pt>
                <c:pt idx="6">
                  <c:v>Comunitat Valenciana</c:v>
                </c:pt>
                <c:pt idx="7">
                  <c:v>Cataluña</c:v>
                </c:pt>
                <c:pt idx="8">
                  <c:v>Madrid, Comunidad de*</c:v>
                </c:pt>
                <c:pt idx="9">
                  <c:v>Rioja, La</c:v>
                </c:pt>
                <c:pt idx="10">
                  <c:v>Asturias, Principado de</c:v>
                </c:pt>
                <c:pt idx="11">
                  <c:v>Balears, Illes</c:v>
                </c:pt>
                <c:pt idx="12">
                  <c:v>Aragón</c:v>
                </c:pt>
                <c:pt idx="13">
                  <c:v>Melilla</c:v>
                </c:pt>
                <c:pt idx="14">
                  <c:v>Cantabria</c:v>
                </c:pt>
                <c:pt idx="15">
                  <c:v>Castilla - La Mancha</c:v>
                </c:pt>
                <c:pt idx="16">
                  <c:v>Navarra, Comunidad Foral de</c:v>
                </c:pt>
                <c:pt idx="17">
                  <c:v>País Vasco*</c:v>
                </c:pt>
                <c:pt idx="18">
                  <c:v>Castilla y León*</c:v>
                </c:pt>
                <c:pt idx="19">
                  <c:v>Ceuta</c:v>
                </c:pt>
              </c:strCache>
            </c:strRef>
          </c:cat>
          <c:val>
            <c:numRef>
              <c:f>'9TiempoEspera'!$P$13:$P$32</c:f>
              <c:numCache>
                <c:formatCode>#,##0</c:formatCode>
                <c:ptCount val="20"/>
                <c:pt idx="0">
                  <c:v>963.19</c:v>
                </c:pt>
                <c:pt idx="1">
                  <c:v>538.08000000000004</c:v>
                </c:pt>
                <c:pt idx="2">
                  <c:v>486.36</c:v>
                </c:pt>
                <c:pt idx="3">
                  <c:v>378.02</c:v>
                </c:pt>
                <c:pt idx="4">
                  <c:v>371.77</c:v>
                </c:pt>
                <c:pt idx="5">
                  <c:v>342.22</c:v>
                </c:pt>
                <c:pt idx="6">
                  <c:v>300.29000000000002</c:v>
                </c:pt>
                <c:pt idx="7">
                  <c:v>294.31</c:v>
                </c:pt>
                <c:pt idx="8">
                  <c:v>272.14999999999998</c:v>
                </c:pt>
                <c:pt idx="9">
                  <c:v>261.54000000000002</c:v>
                </c:pt>
                <c:pt idx="10">
                  <c:v>243.82</c:v>
                </c:pt>
                <c:pt idx="11">
                  <c:v>226.88</c:v>
                </c:pt>
                <c:pt idx="12">
                  <c:v>220.11</c:v>
                </c:pt>
                <c:pt idx="13">
                  <c:v>219.77</c:v>
                </c:pt>
                <c:pt idx="14">
                  <c:v>194.83</c:v>
                </c:pt>
                <c:pt idx="15">
                  <c:v>189.84</c:v>
                </c:pt>
                <c:pt idx="16">
                  <c:v>176.95</c:v>
                </c:pt>
                <c:pt idx="17">
                  <c:v>137.16999999999999</c:v>
                </c:pt>
                <c:pt idx="18">
                  <c:v>124.51</c:v>
                </c:pt>
                <c:pt idx="19">
                  <c:v>61.07</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686B-498B-ACF0-F46FF0C502D2}"/>
              </c:ext>
            </c:extLst>
          </c:dPt>
          <c:dPt>
            <c:idx val="9"/>
            <c:invertIfNegative val="0"/>
            <c:bubble3D val="0"/>
            <c:extLst>
              <c:ext xmlns:c16="http://schemas.microsoft.com/office/drawing/2014/chart" uri="{C3380CC4-5D6E-409C-BE32-E72D297353CC}">
                <c16:uniqueId val="{00000002-686B-498B-ACF0-F46FF0C502D2}"/>
              </c:ext>
            </c:extLst>
          </c:dPt>
          <c:dPt>
            <c:idx val="10"/>
            <c:invertIfNegative val="0"/>
            <c:bubble3D val="0"/>
            <c:extLst>
              <c:ext xmlns:c16="http://schemas.microsoft.com/office/drawing/2014/chart" uri="{C3380CC4-5D6E-409C-BE32-E72D297353CC}">
                <c16:uniqueId val="{00000003-686B-498B-ACF0-F46FF0C502D2}"/>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País Vasco</c:v>
                </c:pt>
                <c:pt idx="3">
                  <c:v>Andalucía</c:v>
                </c:pt>
                <c:pt idx="4">
                  <c:v>Extremadura</c:v>
                </c:pt>
                <c:pt idx="5">
                  <c:v>Murcia, Región de</c:v>
                </c:pt>
                <c:pt idx="6">
                  <c:v>Cantabria</c:v>
                </c:pt>
                <c:pt idx="7">
                  <c:v>Cataluña</c:v>
                </c:pt>
                <c:pt idx="8">
                  <c:v>TOTAL</c:v>
                </c:pt>
                <c:pt idx="9">
                  <c:v>Asturias, Principado de</c:v>
                </c:pt>
                <c:pt idx="10">
                  <c:v>Rioja, La</c:v>
                </c:pt>
                <c:pt idx="11">
                  <c:v>Castilla - La Mancha</c:v>
                </c:pt>
                <c:pt idx="12">
                  <c:v>Comunitat Valenciana</c:v>
                </c:pt>
                <c:pt idx="13">
                  <c:v>Galicia</c:v>
                </c:pt>
                <c:pt idx="14">
                  <c:v>Canarias</c:v>
                </c:pt>
                <c:pt idx="15">
                  <c:v>Balears, Illes</c:v>
                </c:pt>
                <c:pt idx="16">
                  <c:v>Madrid, Comunidad de</c:v>
                </c:pt>
                <c:pt idx="17">
                  <c:v>Aragón</c:v>
                </c:pt>
                <c:pt idx="18">
                  <c:v>Navarra, Comunidad Foral de</c:v>
                </c:pt>
              </c:strCache>
            </c:strRef>
          </c:cat>
          <c:val>
            <c:numRef>
              <c:f>'24asolcasaad_pobl'!$AL$11:$AL$29</c:f>
              <c:numCache>
                <c:formatCode>0.00</c:formatCode>
                <c:ptCount val="19"/>
                <c:pt idx="0">
                  <c:v>1.7360713298872497</c:v>
                </c:pt>
                <c:pt idx="1">
                  <c:v>1.7250686788469152</c:v>
                </c:pt>
                <c:pt idx="2">
                  <c:v>1.7079515491635395</c:v>
                </c:pt>
                <c:pt idx="3">
                  <c:v>1.6895115140124353</c:v>
                </c:pt>
                <c:pt idx="4">
                  <c:v>1.5668079217151558</c:v>
                </c:pt>
                <c:pt idx="5">
                  <c:v>1.5048570510311361</c:v>
                </c:pt>
                <c:pt idx="6">
                  <c:v>1.4358136240193455</c:v>
                </c:pt>
                <c:pt idx="7">
                  <c:v>1.4014080208354529</c:v>
                </c:pt>
                <c:pt idx="8">
                  <c:v>1.3553964703507515</c:v>
                </c:pt>
                <c:pt idx="9">
                  <c:v>1.353456403809628</c:v>
                </c:pt>
                <c:pt idx="10">
                  <c:v>1.3424102039109149</c:v>
                </c:pt>
                <c:pt idx="11">
                  <c:v>1.2638879589533489</c:v>
                </c:pt>
                <c:pt idx="12">
                  <c:v>1.2632649189434833</c:v>
                </c:pt>
                <c:pt idx="13">
                  <c:v>1.1369158591713393</c:v>
                </c:pt>
                <c:pt idx="14">
                  <c:v>1.1352844638343471</c:v>
                </c:pt>
                <c:pt idx="15">
                  <c:v>1.1241662213752091</c:v>
                </c:pt>
                <c:pt idx="16">
                  <c:v>0.96981752174953084</c:v>
                </c:pt>
                <c:pt idx="17">
                  <c:v>0.96789083600337145</c:v>
                </c:pt>
                <c:pt idx="18">
                  <c:v>0.96619269840850164</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6C81-47B0-B1AF-BAF6FD9CCEB2}"/>
              </c:ext>
            </c:extLst>
          </c:dPt>
          <c:dPt>
            <c:idx val="11"/>
            <c:invertIfNegative val="0"/>
            <c:bubble3D val="0"/>
            <c:extLst>
              <c:ext xmlns:c16="http://schemas.microsoft.com/office/drawing/2014/chart" uri="{C3380CC4-5D6E-409C-BE32-E72D297353CC}">
                <c16:uniqueId val="{00000001-6C81-47B0-B1AF-BAF6FD9CCEB2}"/>
              </c:ext>
            </c:extLst>
          </c:dPt>
          <c:dPt>
            <c:idx val="12"/>
            <c:invertIfNegative val="0"/>
            <c:bubble3D val="0"/>
            <c:spPr>
              <a:solidFill>
                <a:schemeClr val="accent6">
                  <a:lumMod val="50000"/>
                </a:schemeClr>
              </a:solidFill>
            </c:spPr>
            <c:extLst>
              <c:ext xmlns:c16="http://schemas.microsoft.com/office/drawing/2014/chart" uri="{C3380CC4-5D6E-409C-BE32-E72D297353CC}">
                <c16:uniqueId val="{00000002-6C81-47B0-B1AF-BAF6FD9CCEB2}"/>
              </c:ext>
            </c:extLst>
          </c:dPt>
          <c:dPt>
            <c:idx val="13"/>
            <c:invertIfNegative val="0"/>
            <c:bubble3D val="0"/>
            <c:extLst>
              <c:ext xmlns:c16="http://schemas.microsoft.com/office/drawing/2014/chart" uri="{C3380CC4-5D6E-409C-BE32-E72D297353CC}">
                <c16:uniqueId val="{00000004-6C81-47B0-B1AF-BAF6FD9CCEB2}"/>
              </c:ext>
            </c:extLst>
          </c:dPt>
          <c:dPt>
            <c:idx val="14"/>
            <c:invertIfNegative val="0"/>
            <c:bubble3D val="0"/>
            <c:extLst>
              <c:ext xmlns:c16="http://schemas.microsoft.com/office/drawing/2014/chart" uri="{C3380CC4-5D6E-409C-BE32-E72D297353CC}">
                <c16:uniqueId val="{00000005-6C81-47B0-B1AF-BAF6FD9CCEB2}"/>
              </c:ext>
            </c:extLst>
          </c:dPt>
          <c:dLbls>
            <c:dLbl>
              <c:idx val="0"/>
              <c:layout>
                <c:manualLayout>
                  <c:x val="0"/>
                  <c:y val="-3.0478894636931943E-3"/>
                </c:manualLayout>
              </c:layout>
              <c:tx>
                <c:rich>
                  <a:bodyPr/>
                  <a:lstStyle/>
                  <a:p>
                    <a:fld id="{7CA8897B-34A8-42DA-8E52-666E087459C0}" type="CELLRANGE">
                      <a:rPr lang="en-US" baseline="0"/>
                      <a:pPr/>
                      <a:t>[CELLRANGE]</a:t>
                    </a:fld>
                    <a:r>
                      <a:rPr lang="en-US" baseline="0"/>
                      <a:t>
</a:t>
                    </a:r>
                    <a:fld id="{78A875DD-AEDD-45F4-B057-9E6083550EF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a:lstStyle/>
                  <a:p>
                    <a:fld id="{2BD16774-4690-4285-9FA0-67F0DFE50113}" type="CELLRANGE">
                      <a:rPr lang="en-US" baseline="0"/>
                      <a:pPr/>
                      <a:t>[CELLRANGE]</a:t>
                    </a:fld>
                    <a:r>
                      <a:rPr lang="en-US" baseline="0"/>
                      <a:t>
</a:t>
                    </a:r>
                    <a:fld id="{0165262C-CB14-46C2-868D-48D7A30914C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a:lstStyle/>
                  <a:p>
                    <a:fld id="{49FAC8FD-CADB-4169-B4B9-B302685EC72A}" type="CELLRANGE">
                      <a:rPr lang="en-US" baseline="0"/>
                      <a:pPr/>
                      <a:t>[CELLRANGE]</a:t>
                    </a:fld>
                    <a:r>
                      <a:rPr lang="en-US" baseline="0"/>
                      <a:t>
</a:t>
                    </a:r>
                    <a:fld id="{42AA4B97-03BC-4B0A-9179-932A9592F50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a:lstStyle/>
                  <a:p>
                    <a:fld id="{FED97A73-F85F-47C3-B63A-605A861D2DC0}" type="CELLRANGE">
                      <a:rPr lang="en-US" baseline="0"/>
                      <a:pPr/>
                      <a:t>[CELLRANGE]</a:t>
                    </a:fld>
                    <a:r>
                      <a:rPr lang="en-US" baseline="0"/>
                      <a:t>
</a:t>
                    </a:r>
                    <a:fld id="{5A675F23-B1C0-492C-AD37-4AC33ACB726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a:lstStyle/>
                  <a:p>
                    <a:fld id="{F8478338-D3B9-4612-8336-F1C963B58151}" type="CELLRANGE">
                      <a:rPr lang="en-US" baseline="0"/>
                      <a:pPr/>
                      <a:t>[CELLRANGE]</a:t>
                    </a:fld>
                    <a:r>
                      <a:rPr lang="en-US" baseline="0"/>
                      <a:t>
</a:t>
                    </a:r>
                    <a:fld id="{1D079BA3-4EAF-41BA-94E6-F5AF84F834B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a:lstStyle/>
                  <a:p>
                    <a:fld id="{5DD4F43E-320E-46BA-B86F-0C550DAD9F65}" type="CELLRANGE">
                      <a:rPr lang="en-US" baseline="0"/>
                      <a:pPr/>
                      <a:t>[CELLRANGE]</a:t>
                    </a:fld>
                    <a:r>
                      <a:rPr lang="en-US" baseline="0"/>
                      <a:t>
</a:t>
                    </a:r>
                    <a:fld id="{941C07E0-D3C7-40E1-8AC3-4D8FC9C6BA6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a:lstStyle/>
                  <a:p>
                    <a:fld id="{5388854B-4B44-404A-9335-AC81BD331880}" type="CELLRANGE">
                      <a:rPr lang="en-US" baseline="0"/>
                      <a:pPr/>
                      <a:t>[CELLRANGE]</a:t>
                    </a:fld>
                    <a:r>
                      <a:rPr lang="en-US" baseline="0"/>
                      <a:t>
</a:t>
                    </a:r>
                    <a:fld id="{DC5C0624-B5C9-4C98-AA4F-2ADC27C27CE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a:lstStyle/>
                  <a:p>
                    <a:fld id="{B684B833-5A16-4C11-BAF1-E1550ECEA90C}" type="CELLRANGE">
                      <a:rPr lang="en-US" baseline="0"/>
                      <a:pPr/>
                      <a:t>[CELLRANGE]</a:t>
                    </a:fld>
                    <a:r>
                      <a:rPr lang="en-US" baseline="0"/>
                      <a:t>
</a:t>
                    </a:r>
                    <a:fld id="{033EC3DB-0340-4C73-B077-AC1DC7A0181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a:lstStyle/>
                  <a:p>
                    <a:fld id="{B4D69DB7-4D73-4763-B1B4-4F86E2AE55EB}" type="CELLRANGE">
                      <a:rPr lang="en-US" baseline="0"/>
                      <a:pPr/>
                      <a:t>[CELLRANGE]</a:t>
                    </a:fld>
                    <a:r>
                      <a:rPr lang="en-US" baseline="0"/>
                      <a:t>
</a:t>
                    </a:r>
                    <a:fld id="{B823C87C-4F7F-4CA4-85AA-0C39D8C4B79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a:lstStyle/>
                  <a:p>
                    <a:fld id="{612C5552-6A4D-4DA2-AF45-315AD6E6E328}" type="CELLRANGE">
                      <a:rPr lang="en-US" baseline="0"/>
                      <a:pPr/>
                      <a:t>[CELLRANGE]</a:t>
                    </a:fld>
                    <a:r>
                      <a:rPr lang="en-US" baseline="0"/>
                      <a:t>
</a:t>
                    </a:r>
                    <a:fld id="{939E410D-CD63-4F31-85D0-C3364197C2E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a:lstStyle/>
                  <a:p>
                    <a:fld id="{D6B99D2F-467D-4378-A41F-E8BEC2EF313F}" type="CELLRANGE">
                      <a:rPr lang="en-US" baseline="0"/>
                      <a:pPr/>
                      <a:t>[CELLRANGE]</a:t>
                    </a:fld>
                    <a:r>
                      <a:rPr lang="en-US" baseline="0"/>
                      <a:t>
</a:t>
                    </a:r>
                    <a:fld id="{0DD0FC26-34F8-47AA-840B-A89C6BAA800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a:lstStyle/>
                  <a:p>
                    <a:fld id="{26F7EDFC-83BF-46C4-B5EA-95FE53DBBDEC}" type="CELLRANGE">
                      <a:rPr lang="en-US" baseline="0"/>
                      <a:pPr/>
                      <a:t>[CELLRANGE]</a:t>
                    </a:fld>
                    <a:r>
                      <a:rPr lang="en-US" baseline="0"/>
                      <a:t>
</a:t>
                    </a:r>
                    <a:fld id="{20D8A1AB-AB2D-4D57-ABC3-7FAAE807267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a:lstStyle/>
                  <a:p>
                    <a:fld id="{31A3AE79-F959-4935-9FA0-9007B1E7571C}" type="CELLRANGE">
                      <a:rPr lang="en-US" baseline="0"/>
                      <a:pPr/>
                      <a:t>[CELLRANGE]</a:t>
                    </a:fld>
                    <a:r>
                      <a:rPr lang="en-US" baseline="0"/>
                      <a:t>
</a:t>
                    </a:r>
                    <a:fld id="{7B701610-70BD-4EEB-81C4-509508D3AD1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a:lstStyle/>
                  <a:p>
                    <a:fld id="{FCE25A51-196D-445A-BECE-8C066ECC75AD}" type="CELLRANGE">
                      <a:rPr lang="en-US" baseline="0"/>
                      <a:pPr/>
                      <a:t>[CELLRANGE]</a:t>
                    </a:fld>
                    <a:r>
                      <a:rPr lang="en-US" baseline="0"/>
                      <a:t>
</a:t>
                    </a:r>
                    <a:fld id="{37E5C768-BF9E-493E-A13A-04867F78EA8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a:lstStyle/>
                  <a:p>
                    <a:fld id="{131833DD-0692-4016-9EDE-DD7BDB99E952}" type="CELLRANGE">
                      <a:rPr lang="en-US" baseline="0"/>
                      <a:pPr/>
                      <a:t>[CELLRANGE]</a:t>
                    </a:fld>
                    <a:r>
                      <a:rPr lang="en-US" baseline="0"/>
                      <a:t>
</a:t>
                    </a:r>
                    <a:fld id="{BFBAE1D3-60E3-49CC-B42D-4DB05A3ED32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a:lstStyle/>
                  <a:p>
                    <a:fld id="{D6D6BF02-EC00-45D9-A366-520DDBA1458A}" type="CELLRANGE">
                      <a:rPr lang="en-US" baseline="0"/>
                      <a:pPr/>
                      <a:t>[CELLRANGE]</a:t>
                    </a:fld>
                    <a:r>
                      <a:rPr lang="en-US" baseline="0"/>
                      <a:t>
</a:t>
                    </a:r>
                    <a:fld id="{DCBDACAC-6313-42B6-8213-FDD2E24FA1C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a:lstStyle/>
                  <a:p>
                    <a:fld id="{8E6349F9-F5CF-40FF-8F7A-C7DEF2FF5EDB}" type="CELLRANGE">
                      <a:rPr lang="en-US" baseline="0"/>
                      <a:pPr/>
                      <a:t>[CELLRANGE]</a:t>
                    </a:fld>
                    <a:r>
                      <a:rPr lang="en-US" baseline="0"/>
                      <a:t>
</a:t>
                    </a:r>
                    <a:fld id="{CE2B1587-B10B-43FE-AA2D-A7DD6E51FDC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a:lstStyle/>
                  <a:p>
                    <a:fld id="{6847FEC9-52AE-4F1A-A527-14A0C9335D92}" type="CELLRANGE">
                      <a:rPr lang="en-US" baseline="0"/>
                      <a:pPr/>
                      <a:t>[CELLRANGE]</a:t>
                    </a:fld>
                    <a:r>
                      <a:rPr lang="en-US" baseline="0"/>
                      <a:t>
</a:t>
                    </a:r>
                    <a:fld id="{A56FAF48-1C98-455F-A35C-DD0FEEF2912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a:lstStyle/>
                  <a:p>
                    <a:fld id="{1EDC4A64-F400-463D-BE04-5E7562B88FD0}" type="CELLRANGE">
                      <a:rPr lang="en-US" baseline="0"/>
                      <a:pPr/>
                      <a:t>[CELLRANGE]</a:t>
                    </a:fld>
                    <a:r>
                      <a:rPr lang="en-US" baseline="0"/>
                      <a:t>
</a:t>
                    </a:r>
                    <a:fld id="{0ECACFF0-608A-4D92-AE69-E8E9985A4EB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a:lstStyle/>
                  <a:p>
                    <a:fld id="{3D0D1D97-0318-4B55-8B47-98EB13A161C5}" type="CELLRANGE">
                      <a:rPr lang="en-US" baseline="0"/>
                      <a:pPr/>
                      <a:t>[CELLRANGE]</a:t>
                    </a:fld>
                    <a:r>
                      <a:rPr lang="en-US" baseline="0"/>
                      <a:t>
</a:t>
                    </a:r>
                    <a:fld id="{6D35D2C9-42AE-409B-B7CF-1FC8B647B9D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Cantabria</c:v>
                </c:pt>
                <c:pt idx="2">
                  <c:v>Castilla - La Mancha</c:v>
                </c:pt>
                <c:pt idx="3">
                  <c:v>Galicia</c:v>
                </c:pt>
                <c:pt idx="4">
                  <c:v>Navarra, Comunidad Foral de</c:v>
                </c:pt>
                <c:pt idx="5">
                  <c:v>Ceuta</c:v>
                </c:pt>
                <c:pt idx="6">
                  <c:v>Aragón</c:v>
                </c:pt>
                <c:pt idx="7">
                  <c:v>Madrid, Comunidad de</c:v>
                </c:pt>
                <c:pt idx="8">
                  <c:v>Comunitat Valenciana</c:v>
                </c:pt>
                <c:pt idx="9">
                  <c:v>Asturias, Principado de</c:v>
                </c:pt>
                <c:pt idx="10">
                  <c:v>Melilla</c:v>
                </c:pt>
                <c:pt idx="11">
                  <c:v>Balears, Illes</c:v>
                </c:pt>
                <c:pt idx="12">
                  <c:v>Media Nacional</c:v>
                </c:pt>
                <c:pt idx="13">
                  <c:v>Andalucía</c:v>
                </c:pt>
                <c:pt idx="14">
                  <c:v>Murcia, Región de</c:v>
                </c:pt>
                <c:pt idx="15">
                  <c:v>Canarias</c:v>
                </c:pt>
                <c:pt idx="16">
                  <c:v>Extremadura</c:v>
                </c:pt>
                <c:pt idx="17">
                  <c:v>Rioja, La</c:v>
                </c:pt>
                <c:pt idx="18">
                  <c:v>País Vasco</c:v>
                </c:pt>
                <c:pt idx="19">
                  <c:v>Cataluña</c:v>
                </c:pt>
              </c:strCache>
            </c:strRef>
          </c:cat>
          <c:val>
            <c:numRef>
              <c:f>'11ListaEspera'!$O$13:$O$32</c:f>
              <c:numCache>
                <c:formatCode>0.00%</c:formatCode>
                <c:ptCount val="20"/>
                <c:pt idx="0">
                  <c:v>0.99819932670476785</c:v>
                </c:pt>
                <c:pt idx="1">
                  <c:v>0.95983063728151119</c:v>
                </c:pt>
                <c:pt idx="2">
                  <c:v>0.95500312873314752</c:v>
                </c:pt>
                <c:pt idx="3">
                  <c:v>0.95304441856596245</c:v>
                </c:pt>
                <c:pt idx="4">
                  <c:v>0.95289426132469313</c:v>
                </c:pt>
                <c:pt idx="5">
                  <c:v>0.94953519256308105</c:v>
                </c:pt>
                <c:pt idx="6">
                  <c:v>0.9491547033174389</c:v>
                </c:pt>
                <c:pt idx="7">
                  <c:v>0.93614028615239175</c:v>
                </c:pt>
                <c:pt idx="8">
                  <c:v>0.92969449148458694</c:v>
                </c:pt>
                <c:pt idx="9">
                  <c:v>0.90380256862251318</c:v>
                </c:pt>
                <c:pt idx="10">
                  <c:v>0.90363915940543316</c:v>
                </c:pt>
                <c:pt idx="11">
                  <c:v>0.89694901510288205</c:v>
                </c:pt>
                <c:pt idx="12">
                  <c:v>0.87992575183628985</c:v>
                </c:pt>
                <c:pt idx="13">
                  <c:v>0.87882954356630161</c:v>
                </c:pt>
                <c:pt idx="14">
                  <c:v>0.85652655117114274</c:v>
                </c:pt>
                <c:pt idx="15">
                  <c:v>0.84011954572624026</c:v>
                </c:pt>
                <c:pt idx="16">
                  <c:v>0.83827583541596884</c:v>
                </c:pt>
                <c:pt idx="17">
                  <c:v>0.82382372750890021</c:v>
                </c:pt>
                <c:pt idx="18">
                  <c:v>0.82322626280488576</c:v>
                </c:pt>
                <c:pt idx="19">
                  <c:v>0.73187180541228114</c:v>
                </c:pt>
              </c:numCache>
            </c:numRef>
          </c:val>
          <c:extLst>
            <c:ext xmlns:c15="http://schemas.microsoft.com/office/drawing/2012/chart" uri="{02D57815-91ED-43cb-92C2-25804820EDAC}">
              <c15:datalabelsRange>
                <c15:f>'11ListaEspera'!$M$13:$M$32</c15:f>
                <c15:dlblRangeCache>
                  <c:ptCount val="20"/>
                  <c:pt idx="0">
                    <c:v>114.750</c:v>
                  </c:pt>
                  <c:pt idx="1">
                    <c:v>17.682</c:v>
                  </c:pt>
                  <c:pt idx="2">
                    <c:v>67.152</c:v>
                  </c:pt>
                  <c:pt idx="3">
                    <c:v>68.745</c:v>
                  </c:pt>
                  <c:pt idx="4">
                    <c:v>15.293</c:v>
                  </c:pt>
                  <c:pt idx="5">
                    <c:v>1.430</c:v>
                  </c:pt>
                  <c:pt idx="6">
                    <c:v>37.223</c:v>
                  </c:pt>
                  <c:pt idx="7">
                    <c:v>162.396</c:v>
                  </c:pt>
                  <c:pt idx="8">
                    <c:v>135.053</c:v>
                  </c:pt>
                  <c:pt idx="9">
                    <c:v>28.712</c:v>
                  </c:pt>
                  <c:pt idx="10">
                    <c:v>1.763</c:v>
                  </c:pt>
                  <c:pt idx="11">
                    <c:v>26.547</c:v>
                  </c:pt>
                  <c:pt idx="12">
                    <c:v>1.314.529</c:v>
                  </c:pt>
                  <c:pt idx="13">
                    <c:v>269.733</c:v>
                  </c:pt>
                  <c:pt idx="14">
                    <c:v>37.921</c:v>
                  </c:pt>
                  <c:pt idx="15">
                    <c:v>35.138</c:v>
                  </c:pt>
                  <c:pt idx="16">
                    <c:v>32.536</c:v>
                  </c:pt>
                  <c:pt idx="17">
                    <c:v>8.562</c:v>
                  </c:pt>
                  <c:pt idx="18">
                    <c:v>65.174</c:v>
                  </c:pt>
                  <c:pt idx="19">
                    <c:v>188.719</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6C81-47B0-B1AF-BAF6FD9CCEB2}"/>
              </c:ext>
            </c:extLst>
          </c:dPt>
          <c:dPt>
            <c:idx val="11"/>
            <c:invertIfNegative val="0"/>
            <c:bubble3D val="0"/>
            <c:extLst>
              <c:ext xmlns:c16="http://schemas.microsoft.com/office/drawing/2014/chart" uri="{C3380CC4-5D6E-409C-BE32-E72D297353CC}">
                <c16:uniqueId val="{00000017-6C81-47B0-B1AF-BAF6FD9CCEB2}"/>
              </c:ext>
            </c:extLst>
          </c:dPt>
          <c:dPt>
            <c:idx val="12"/>
            <c:invertIfNegative val="0"/>
            <c:bubble3D val="0"/>
            <c:spPr>
              <a:solidFill>
                <a:schemeClr val="accent2">
                  <a:lumMod val="50000"/>
                </a:schemeClr>
              </a:solidFill>
            </c:spPr>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a:lstStyle/>
                  <a:p>
                    <a:fld id="{54AFC562-3186-40D4-941A-8B733E3089FC}" type="CELLRANGE">
                      <a:rPr lang="en-US" baseline="0"/>
                      <a:pPr/>
                      <a:t>[CELLRANGE]</a:t>
                    </a:fld>
                    <a:r>
                      <a:rPr lang="en-US" baseline="0"/>
                      <a:t>
</a:t>
                    </a:r>
                    <a:fld id="{BC040F21-630D-4AAC-A921-7518EE95D16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a:lstStyle/>
                  <a:p>
                    <a:fld id="{CAA66A71-9D4B-4AD2-9F69-30DB1EC73FC7}" type="CELLRANGE">
                      <a:rPr lang="en-US" baseline="0"/>
                      <a:pPr/>
                      <a:t>[CELLRANGE]</a:t>
                    </a:fld>
                    <a:r>
                      <a:rPr lang="en-US" baseline="0"/>
                      <a:t>
</a:t>
                    </a:r>
                    <a:fld id="{661EEBB6-6BEC-44B2-AABF-8997F898AB8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a:lstStyle/>
                  <a:p>
                    <a:fld id="{D4247B8C-B9EB-4CDB-94F7-B772EBED8BF5}" type="CELLRANGE">
                      <a:rPr lang="en-US" baseline="0"/>
                      <a:pPr/>
                      <a:t>[CELLRANGE]</a:t>
                    </a:fld>
                    <a:r>
                      <a:rPr lang="en-US" baseline="0"/>
                      <a:t>
</a:t>
                    </a:r>
                    <a:fld id="{650E0681-3A12-4090-9F10-0B70C9556A0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a:lstStyle/>
                  <a:p>
                    <a:fld id="{8D7AA306-D281-430E-95D3-16A256826DB0}" type="CELLRANGE">
                      <a:rPr lang="en-US" baseline="0"/>
                      <a:pPr/>
                      <a:t>[CELLRANGE]</a:t>
                    </a:fld>
                    <a:r>
                      <a:rPr lang="en-US" baseline="0"/>
                      <a:t>
</a:t>
                    </a:r>
                    <a:fld id="{190A2793-F49C-4CB5-A2EB-FF9039BC367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a:lstStyle/>
                  <a:p>
                    <a:fld id="{A8A8E754-C69C-42A0-ABC8-8CF24FD62D62}" type="CELLRANGE">
                      <a:rPr lang="en-US" baseline="0"/>
                      <a:pPr/>
                      <a:t>[CELLRANGE]</a:t>
                    </a:fld>
                    <a:r>
                      <a:rPr lang="en-US" baseline="0"/>
                      <a:t>
</a:t>
                    </a:r>
                    <a:fld id="{A65BE4AD-BDE8-4291-A98F-58E9676A12B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a:lstStyle/>
                  <a:p>
                    <a:fld id="{14D9B2FE-7F5A-4FC3-84D3-EE0CC52EF8E5}" type="CELLRANGE">
                      <a:rPr lang="en-US" baseline="0"/>
                      <a:pPr/>
                      <a:t>[CELLRANGE]</a:t>
                    </a:fld>
                    <a:r>
                      <a:rPr lang="en-US" baseline="0"/>
                      <a:t>
</a:t>
                    </a:r>
                    <a:fld id="{AF400C8B-0D84-499C-9EB4-174C6048549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a:lstStyle/>
                  <a:p>
                    <a:fld id="{A80897FA-4ACF-44C2-949E-67CF62832843}" type="CELLRANGE">
                      <a:rPr lang="en-US" baseline="0"/>
                      <a:pPr/>
                      <a:t>[CELLRANGE]</a:t>
                    </a:fld>
                    <a:r>
                      <a:rPr lang="en-US" baseline="0"/>
                      <a:t>
</a:t>
                    </a:r>
                    <a:fld id="{E9F52DF8-81C8-4718-BF40-6B3DF4441DC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a:lstStyle/>
                  <a:p>
                    <a:fld id="{FB124012-B286-4473-83BB-8598C95E28CB}" type="CELLRANGE">
                      <a:rPr lang="en-US" baseline="0"/>
                      <a:pPr/>
                      <a:t>[CELLRANGE]</a:t>
                    </a:fld>
                    <a:r>
                      <a:rPr lang="en-US" baseline="0"/>
                      <a:t>
</a:t>
                    </a:r>
                    <a:fld id="{0A3662F3-5DCE-48D2-AD7E-7A9F8C9C89F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a:lstStyle/>
                  <a:p>
                    <a:fld id="{1AB7BDAA-8AC4-47EB-9790-753147803519}" type="CELLRANGE">
                      <a:rPr lang="en-US" baseline="0"/>
                      <a:pPr/>
                      <a:t>[CELLRANGE]</a:t>
                    </a:fld>
                    <a:r>
                      <a:rPr lang="en-US" baseline="0"/>
                      <a:t>
</a:t>
                    </a:r>
                    <a:fld id="{DBA079F7-CE0B-4BFD-99B6-8E4A60C0E0F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1.5594541910331384E-3"/>
                  <c:y val="3.9760608081192681E-4"/>
                </c:manualLayout>
              </c:layout>
              <c:tx>
                <c:rich>
                  <a:bodyPr/>
                  <a:lstStyle/>
                  <a:p>
                    <a:fld id="{F7D3CB7A-B14C-47F3-9FF4-F56609ACE292}" type="CELLRANGE">
                      <a:rPr lang="en-US" baseline="0"/>
                      <a:pPr/>
                      <a:t>[CELLRANGE]</a:t>
                    </a:fld>
                    <a:r>
                      <a:rPr lang="en-US" baseline="0"/>
                      <a:t>
</a:t>
                    </a:r>
                    <a:fld id="{6F9372F2-2811-407C-B113-9D43FD1BA7B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0"/>
                  <c:y val="3.6872560258028003E-3"/>
                </c:manualLayout>
              </c:layout>
              <c:tx>
                <c:rich>
                  <a:bodyPr/>
                  <a:lstStyle/>
                  <a:p>
                    <a:fld id="{9581610E-1BFE-4BE7-BD62-096F3697DB61}" type="CELLRANGE">
                      <a:rPr lang="en-US" baseline="0"/>
                      <a:pPr/>
                      <a:t>[CELLRANGE]</a:t>
                    </a:fld>
                    <a:r>
                      <a:rPr lang="en-US" baseline="0"/>
                      <a:t>
</a:t>
                    </a:r>
                    <a:fld id="{A8C562B3-5072-44EB-AD7D-85C414D8362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6C81-47B0-B1AF-BAF6FD9CCEB2}"/>
                </c:ext>
              </c:extLst>
            </c:dLbl>
            <c:dLbl>
              <c:idx val="11"/>
              <c:layout>
                <c:manualLayout>
                  <c:x val="0"/>
                  <c:y val="-1.9317225534193593E-3"/>
                </c:manualLayout>
              </c:layout>
              <c:tx>
                <c:rich>
                  <a:bodyPr/>
                  <a:lstStyle/>
                  <a:p>
                    <a:fld id="{BEA5F47E-BE19-405F-87AB-3B53C7DD72AD}" type="CELLRANGE">
                      <a:rPr lang="en-US" baseline="0"/>
                      <a:pPr/>
                      <a:t>[CELLRANGE]</a:t>
                    </a:fld>
                    <a:r>
                      <a:rPr lang="en-US" baseline="0"/>
                      <a:t>
</a:t>
                    </a:r>
                    <a:fld id="{002DC720-D1AF-4425-9D8A-23710D81C0D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1408083335474E-3"/>
                </c:manualLayout>
              </c:layout>
              <c:tx>
                <c:rich>
                  <a:bodyPr/>
                  <a:lstStyle/>
                  <a:p>
                    <a:fld id="{EF6ECC34-F9FD-4F71-A796-BC5281FC0A2A}" type="CELLRANGE">
                      <a:rPr lang="en-US" baseline="0"/>
                      <a:pPr/>
                      <a:t>[CELLRANGE]</a:t>
                    </a:fld>
                    <a:r>
                      <a:rPr lang="en-US" baseline="0"/>
                      <a:t>
</a:t>
                    </a:r>
                    <a:fld id="{70EFAC8B-6297-4393-B5DB-B64804E34D1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a:lstStyle/>
                  <a:p>
                    <a:fld id="{71801439-91EF-432D-A8E9-F25C3789A18E}" type="CELLRANGE">
                      <a:rPr lang="en-US" baseline="0"/>
                      <a:pPr/>
                      <a:t>[CELLRANGE]</a:t>
                    </a:fld>
                    <a:r>
                      <a:rPr lang="en-US" baseline="0"/>
                      <a:t>
</a:t>
                    </a:r>
                    <a:fld id="{1DF1B254-54A2-4A53-A27D-36900D7DFF7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a:lstStyle/>
                  <a:p>
                    <a:fld id="{8041573F-7399-4476-8962-2FB511F14031}" type="CELLRANGE">
                      <a:rPr lang="en-US" baseline="0"/>
                      <a:pPr/>
                      <a:t>[CELLRANGE]</a:t>
                    </a:fld>
                    <a:r>
                      <a:rPr lang="en-US" baseline="0"/>
                      <a:t>
</a:t>
                    </a:r>
                    <a:fld id="{88E33B8B-2868-43F7-B2F5-AE097E2DEF7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a:lstStyle/>
                  <a:p>
                    <a:fld id="{10A20113-49C2-4B9A-AFDB-F0BE0FB0E06B}" type="CELLRANGE">
                      <a:rPr lang="en-US" baseline="0"/>
                      <a:pPr/>
                      <a:t>[CELLRANGE]</a:t>
                    </a:fld>
                    <a:r>
                      <a:rPr lang="en-US" baseline="0"/>
                      <a:t>
</a:t>
                    </a:r>
                    <a:fld id="{F24073CD-295E-41F9-B6AE-385290AFEF7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a:lstStyle/>
                  <a:p>
                    <a:fld id="{D0ED5FE1-BFFD-49B4-AE86-38E86C04282D}" type="CELLRANGE">
                      <a:rPr lang="en-US" baseline="0"/>
                      <a:pPr/>
                      <a:t>[CELLRANGE]</a:t>
                    </a:fld>
                    <a:r>
                      <a:rPr lang="en-US" baseline="0"/>
                      <a:t>
</a:t>
                    </a:r>
                    <a:fld id="{43AF0C98-CD8E-4B4A-B6EE-CC2C15ACA6F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a:lstStyle/>
                  <a:p>
                    <a:fld id="{81A7E2F5-E405-4B30-8D01-60B573F2D3DF}" type="CELLRANGE">
                      <a:rPr lang="en-US" baseline="0"/>
                      <a:pPr/>
                      <a:t>[CELLRANGE]</a:t>
                    </a:fld>
                    <a:r>
                      <a:rPr lang="en-US" baseline="0"/>
                      <a:t>
</a:t>
                    </a:r>
                    <a:fld id="{E3370E57-AC7D-4D3A-9EF4-AD23426A9B6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a:lstStyle/>
                  <a:p>
                    <a:fld id="{99D18071-FDC2-4057-B77F-0942596A95EB}" type="CELLRANGE">
                      <a:rPr lang="en-US" baseline="0"/>
                      <a:pPr/>
                      <a:t>[CELLRANGE]</a:t>
                    </a:fld>
                    <a:r>
                      <a:rPr lang="en-US" baseline="0"/>
                      <a:t>
</a:t>
                    </a:r>
                    <a:fld id="{014C4404-7BE3-4D98-9BC8-0D872BB55D0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a:lstStyle/>
                  <a:p>
                    <a:fld id="{B022D197-ED78-46F1-96BF-6C5D553DAC9A}" type="CELLRANGE">
                      <a:rPr lang="en-US" baseline="0"/>
                      <a:pPr/>
                      <a:t>[CELLRANGE]</a:t>
                    </a:fld>
                    <a:r>
                      <a:rPr lang="en-US" baseline="0"/>
                      <a:t>
</a:t>
                    </a:r>
                    <a:fld id="{70AC1993-998D-4AF5-B84A-538C3287797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Cantabria</c:v>
                </c:pt>
                <c:pt idx="2">
                  <c:v>Castilla - La Mancha</c:v>
                </c:pt>
                <c:pt idx="3">
                  <c:v>Galicia</c:v>
                </c:pt>
                <c:pt idx="4">
                  <c:v>Navarra, Comunidad Foral de</c:v>
                </c:pt>
                <c:pt idx="5">
                  <c:v>Ceuta</c:v>
                </c:pt>
                <c:pt idx="6">
                  <c:v>Aragón</c:v>
                </c:pt>
                <c:pt idx="7">
                  <c:v>Madrid, Comunidad de</c:v>
                </c:pt>
                <c:pt idx="8">
                  <c:v>Comunitat Valenciana</c:v>
                </c:pt>
                <c:pt idx="9">
                  <c:v>Asturias, Principado de</c:v>
                </c:pt>
                <c:pt idx="10">
                  <c:v>Melilla</c:v>
                </c:pt>
                <c:pt idx="11">
                  <c:v>Balears, Illes</c:v>
                </c:pt>
                <c:pt idx="12">
                  <c:v>Media Nacional</c:v>
                </c:pt>
                <c:pt idx="13">
                  <c:v>Andalucía</c:v>
                </c:pt>
                <c:pt idx="14">
                  <c:v>Murcia, Región de</c:v>
                </c:pt>
                <c:pt idx="15">
                  <c:v>Canarias</c:v>
                </c:pt>
                <c:pt idx="16">
                  <c:v>Extremadura</c:v>
                </c:pt>
                <c:pt idx="17">
                  <c:v>Rioja, La</c:v>
                </c:pt>
                <c:pt idx="18">
                  <c:v>País Vasco</c:v>
                </c:pt>
                <c:pt idx="19">
                  <c:v>Cataluña</c:v>
                </c:pt>
              </c:strCache>
            </c:strRef>
          </c:cat>
          <c:val>
            <c:numRef>
              <c:f>'11ListaEspera'!$P$13:$P$32</c:f>
              <c:numCache>
                <c:formatCode>0.00%</c:formatCode>
                <c:ptCount val="20"/>
                <c:pt idx="0">
                  <c:v>1.8006732952321302E-3</c:v>
                </c:pt>
                <c:pt idx="1">
                  <c:v>4.0169362718488762E-2</c:v>
                </c:pt>
                <c:pt idx="2">
                  <c:v>4.4996871266852492E-2</c:v>
                </c:pt>
                <c:pt idx="3">
                  <c:v>4.6955581434037601E-2</c:v>
                </c:pt>
                <c:pt idx="4">
                  <c:v>4.7105738675306874E-2</c:v>
                </c:pt>
                <c:pt idx="5">
                  <c:v>5.0464807436918988E-2</c:v>
                </c:pt>
                <c:pt idx="6">
                  <c:v>5.0845296682561131E-2</c:v>
                </c:pt>
                <c:pt idx="7">
                  <c:v>6.3859713847608288E-2</c:v>
                </c:pt>
                <c:pt idx="8">
                  <c:v>7.0305508515413104E-2</c:v>
                </c:pt>
                <c:pt idx="9">
                  <c:v>9.6197431377486778E-2</c:v>
                </c:pt>
                <c:pt idx="10">
                  <c:v>9.6360840594566885E-2</c:v>
                </c:pt>
                <c:pt idx="11">
                  <c:v>0.10305098489711795</c:v>
                </c:pt>
                <c:pt idx="12">
                  <c:v>0.12007424816371011</c:v>
                </c:pt>
                <c:pt idx="13">
                  <c:v>0.12117045643369835</c:v>
                </c:pt>
                <c:pt idx="14">
                  <c:v>0.14347344882885732</c:v>
                </c:pt>
                <c:pt idx="15">
                  <c:v>0.15988045427375971</c:v>
                </c:pt>
                <c:pt idx="16">
                  <c:v>0.16172416458403113</c:v>
                </c:pt>
                <c:pt idx="17">
                  <c:v>0.17617627249109977</c:v>
                </c:pt>
                <c:pt idx="18">
                  <c:v>0.17677373719511424</c:v>
                </c:pt>
                <c:pt idx="19">
                  <c:v>0.2681281945877188</c:v>
                </c:pt>
              </c:numCache>
            </c:numRef>
          </c:val>
          <c:extLst>
            <c:ext xmlns:c15="http://schemas.microsoft.com/office/drawing/2012/chart" uri="{02D57815-91ED-43cb-92C2-25804820EDAC}">
              <c15:datalabelsRange>
                <c15:f>'11ListaEspera'!$N$13:$N$32</c15:f>
                <c15:dlblRangeCache>
                  <c:ptCount val="20"/>
                  <c:pt idx="0">
                    <c:v>207</c:v>
                  </c:pt>
                  <c:pt idx="1">
                    <c:v>740</c:v>
                  </c:pt>
                  <c:pt idx="2">
                    <c:v>3.164</c:v>
                  </c:pt>
                  <c:pt idx="3">
                    <c:v>3.387</c:v>
                  </c:pt>
                  <c:pt idx="4">
                    <c:v>756</c:v>
                  </c:pt>
                  <c:pt idx="5">
                    <c:v>76</c:v>
                  </c:pt>
                  <c:pt idx="6">
                    <c:v>1.994</c:v>
                  </c:pt>
                  <c:pt idx="7">
                    <c:v>11.078</c:v>
                  </c:pt>
                  <c:pt idx="8">
                    <c:v>10.213</c:v>
                  </c:pt>
                  <c:pt idx="9">
                    <c:v>3.056</c:v>
                  </c:pt>
                  <c:pt idx="10">
                    <c:v>188</c:v>
                  </c:pt>
                  <c:pt idx="11">
                    <c:v>3.050</c:v>
                  </c:pt>
                  <c:pt idx="12">
                    <c:v>179.380</c:v>
                  </c:pt>
                  <c:pt idx="13">
                    <c:v>37.190</c:v>
                  </c:pt>
                  <c:pt idx="14">
                    <c:v>6.352</c:v>
                  </c:pt>
                  <c:pt idx="15">
                    <c:v>6.687</c:v>
                  </c:pt>
                  <c:pt idx="16">
                    <c:v>6.277</c:v>
                  </c:pt>
                  <c:pt idx="17">
                    <c:v>1.831</c:v>
                  </c:pt>
                  <c:pt idx="18">
                    <c:v>13.995</c:v>
                  </c:pt>
                  <c:pt idx="19">
                    <c:v>69.139</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'11ListaEspera'!$L$13:$L$32</c:f>
              <c:strCache>
                <c:ptCount val="20"/>
                <c:pt idx="0">
                  <c:v>Castilla y León</c:v>
                </c:pt>
                <c:pt idx="1">
                  <c:v>Cantabria</c:v>
                </c:pt>
                <c:pt idx="2">
                  <c:v>Castilla - La Mancha</c:v>
                </c:pt>
                <c:pt idx="3">
                  <c:v>Galicia</c:v>
                </c:pt>
                <c:pt idx="4">
                  <c:v>Navarra, Comunidad Foral de</c:v>
                </c:pt>
                <c:pt idx="5">
                  <c:v>Ceuta</c:v>
                </c:pt>
                <c:pt idx="6">
                  <c:v>Aragón</c:v>
                </c:pt>
                <c:pt idx="7">
                  <c:v>Madrid, Comunidad de</c:v>
                </c:pt>
                <c:pt idx="8">
                  <c:v>Comunitat Valenciana</c:v>
                </c:pt>
                <c:pt idx="9">
                  <c:v>Asturias, Principado de</c:v>
                </c:pt>
                <c:pt idx="10">
                  <c:v>Melilla</c:v>
                </c:pt>
                <c:pt idx="11">
                  <c:v>Balears, Illes</c:v>
                </c:pt>
                <c:pt idx="12">
                  <c:v>Media Nacional</c:v>
                </c:pt>
                <c:pt idx="13">
                  <c:v>Andalucía</c:v>
                </c:pt>
                <c:pt idx="14">
                  <c:v>Murcia, Región de</c:v>
                </c:pt>
                <c:pt idx="15">
                  <c:v>Canarias</c:v>
                </c:pt>
                <c:pt idx="16">
                  <c:v>Extremadura</c:v>
                </c:pt>
                <c:pt idx="17">
                  <c:v>Rioja, La</c:v>
                </c:pt>
                <c:pt idx="18">
                  <c:v>País Vasco</c:v>
                </c:pt>
                <c:pt idx="19">
                  <c:v>Cataluña</c:v>
                </c:pt>
              </c:strCache>
            </c:strRef>
          </c:cat>
          <c:val>
            <c:numRef>
              <c:f>'11ListaEspera'!$Q$13:$Q$32</c:f>
              <c:numCache>
                <c:formatCode>0.00%</c:formatCode>
                <c:ptCount val="20"/>
                <c:pt idx="0">
                  <c:v>0.87992575183628985</c:v>
                </c:pt>
                <c:pt idx="1">
                  <c:v>0.87992575183628985</c:v>
                </c:pt>
                <c:pt idx="2">
                  <c:v>0.87992575183628985</c:v>
                </c:pt>
                <c:pt idx="3">
                  <c:v>0.87992575183628985</c:v>
                </c:pt>
                <c:pt idx="4">
                  <c:v>0.87992575183628985</c:v>
                </c:pt>
                <c:pt idx="5">
                  <c:v>0.87992575183628985</c:v>
                </c:pt>
                <c:pt idx="6">
                  <c:v>0.87992575183628985</c:v>
                </c:pt>
                <c:pt idx="7">
                  <c:v>0.87992575183628985</c:v>
                </c:pt>
                <c:pt idx="8">
                  <c:v>0.87992575183628985</c:v>
                </c:pt>
                <c:pt idx="9">
                  <c:v>0.87992575183628985</c:v>
                </c:pt>
                <c:pt idx="10">
                  <c:v>0.87992575183628985</c:v>
                </c:pt>
                <c:pt idx="11">
                  <c:v>0.87992575183628985</c:v>
                </c:pt>
                <c:pt idx="12">
                  <c:v>0.87992575183628985</c:v>
                </c:pt>
                <c:pt idx="13">
                  <c:v>0.87992575183628985</c:v>
                </c:pt>
                <c:pt idx="14">
                  <c:v>0.87992575183628985</c:v>
                </c:pt>
                <c:pt idx="15">
                  <c:v>0.87992575183628985</c:v>
                </c:pt>
                <c:pt idx="16">
                  <c:v>0.87992575183628985</c:v>
                </c:pt>
                <c:pt idx="17">
                  <c:v>0.87992575183628985</c:v>
                </c:pt>
                <c:pt idx="18">
                  <c:v>0.87992575183628985</c:v>
                </c:pt>
                <c:pt idx="19">
                  <c:v>0.87992575183628985</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1623630263608351"/>
          <c:y val="0.89331796142304642"/>
          <c:w val="0.56405624638538954"/>
          <c:h val="4.776608531410209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8"/>
            <c:invertIfNegative val="0"/>
            <c:bubble3D val="0"/>
            <c:extLst>
              <c:ext xmlns:c16="http://schemas.microsoft.com/office/drawing/2014/chart" uri="{C3380CC4-5D6E-409C-BE32-E72D297353CC}">
                <c16:uniqueId val="{00000000-C55D-4E29-9CD8-90CA83D3C1E4}"/>
              </c:ext>
            </c:extLst>
          </c:dPt>
          <c:dPt>
            <c:idx val="9"/>
            <c:invertIfNegative val="0"/>
            <c:bubble3D val="0"/>
            <c:spPr>
              <a:solidFill>
                <a:schemeClr val="accent6">
                  <a:lumMod val="50000"/>
                </a:schemeClr>
              </a:solidFill>
            </c:spPr>
            <c:extLst>
              <c:ext xmlns:c16="http://schemas.microsoft.com/office/drawing/2014/chart" uri="{C3380CC4-5D6E-409C-BE32-E72D297353CC}">
                <c16:uniqueId val="{00000001-C55D-4E29-9CD8-90CA83D3C1E4}"/>
              </c:ext>
            </c:extLst>
          </c:dPt>
          <c:dPt>
            <c:idx val="10"/>
            <c:invertIfNegative val="0"/>
            <c:bubble3D val="0"/>
            <c:extLst>
              <c:ext xmlns:c16="http://schemas.microsoft.com/office/drawing/2014/chart" uri="{C3380CC4-5D6E-409C-BE32-E72D297353CC}">
                <c16:uniqueId val="{00000003-C55D-4E29-9CD8-90CA83D3C1E4}"/>
              </c:ext>
            </c:extLst>
          </c:dPt>
          <c:dPt>
            <c:idx val="11"/>
            <c:invertIfNegative val="0"/>
            <c:bubble3D val="0"/>
            <c:extLst>
              <c:ext xmlns:c16="http://schemas.microsoft.com/office/drawing/2014/chart" uri="{C3380CC4-5D6E-409C-BE32-E72D297353CC}">
                <c16:uniqueId val="{00000005-C55D-4E29-9CD8-90CA83D3C1E4}"/>
              </c:ext>
            </c:extLst>
          </c:dPt>
          <c:dPt>
            <c:idx val="12"/>
            <c:invertIfNegative val="0"/>
            <c:bubble3D val="0"/>
            <c:extLst>
              <c:ext xmlns:c16="http://schemas.microsoft.com/office/drawing/2014/chart" uri="{C3380CC4-5D6E-409C-BE32-E72D297353CC}">
                <c16:uniqueId val="{00000006-C55D-4E29-9CD8-90CA83D3C1E4}"/>
              </c:ext>
            </c:extLst>
          </c:dPt>
          <c:dLbls>
            <c:dLbl>
              <c:idx val="0"/>
              <c:layout>
                <c:manualLayout>
                  <c:x val="0"/>
                  <c:y val="-3.0478894636931943E-3"/>
                </c:manualLayout>
              </c:layout>
              <c:tx>
                <c:rich>
                  <a:bodyPr/>
                  <a:lstStyle/>
                  <a:p>
                    <a:fld id="{A3F15154-CBAD-44BD-A531-0C09B9E4E1E3}" type="CELLRANGE">
                      <a:rPr lang="en-US" baseline="0"/>
                      <a:pPr/>
                      <a:t>[CELLRANGE]</a:t>
                    </a:fld>
                    <a:r>
                      <a:rPr lang="en-US" baseline="0"/>
                      <a:t>
</a:t>
                    </a:r>
                    <a:fld id="{6133A24A-DB2E-41B9-9D37-90A3D5F8478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a:lstStyle/>
                  <a:p>
                    <a:fld id="{EE71B687-74D4-49D1-81F0-D5397A77D313}" type="CELLRANGE">
                      <a:rPr lang="en-US" baseline="0"/>
                      <a:pPr/>
                      <a:t>[CELLRANGE]</a:t>
                    </a:fld>
                    <a:r>
                      <a:rPr lang="en-US" baseline="0"/>
                      <a:t>
</a:t>
                    </a:r>
                    <a:fld id="{5F0D5AC6-A463-4667-BDFE-B6CB2F3473C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a:lstStyle/>
                  <a:p>
                    <a:fld id="{C33B762A-F1AE-4FD3-AC55-6F501AA9E3CB}" type="CELLRANGE">
                      <a:rPr lang="en-US" baseline="0"/>
                      <a:pPr/>
                      <a:t>[CELLRANGE]</a:t>
                    </a:fld>
                    <a:r>
                      <a:rPr lang="en-US" baseline="0"/>
                      <a:t>
</a:t>
                    </a:r>
                    <a:fld id="{E4010F38-3B14-47A1-9845-BF172446BEA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a:lstStyle/>
                  <a:p>
                    <a:fld id="{970F4C64-518C-4C41-A70E-C15AE49E3085}" type="CELLRANGE">
                      <a:rPr lang="en-US" baseline="0"/>
                      <a:pPr/>
                      <a:t>[CELLRANGE]</a:t>
                    </a:fld>
                    <a:r>
                      <a:rPr lang="en-US" baseline="0"/>
                      <a:t>
</a:t>
                    </a:r>
                    <a:fld id="{548A7502-5FA5-463F-A60C-91FF25971DD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a:lstStyle/>
                  <a:p>
                    <a:fld id="{81680AED-971E-428C-9F8E-BA4554874F1F}" type="CELLRANGE">
                      <a:rPr lang="en-US" baseline="0"/>
                      <a:pPr/>
                      <a:t>[CELLRANGE]</a:t>
                    </a:fld>
                    <a:r>
                      <a:rPr lang="en-US" baseline="0"/>
                      <a:t>
</a:t>
                    </a:r>
                    <a:fld id="{389D622B-0BB1-4971-BFCB-212F8657341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a:lstStyle/>
                  <a:p>
                    <a:fld id="{66A94C06-C677-40F6-A701-5E0A213513A6}" type="CELLRANGE">
                      <a:rPr lang="en-US" baseline="0"/>
                      <a:pPr/>
                      <a:t>[CELLRANGE]</a:t>
                    </a:fld>
                    <a:r>
                      <a:rPr lang="en-US" baseline="0"/>
                      <a:t>
</a:t>
                    </a:r>
                    <a:fld id="{B9BF88A3-EF8D-4E57-BEA8-4AC83BDB334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a:lstStyle/>
                  <a:p>
                    <a:fld id="{2C7E9DA3-9BA3-4E07-B4A2-A304A39EBDD8}" type="CELLRANGE">
                      <a:rPr lang="en-US" baseline="0"/>
                      <a:pPr/>
                      <a:t>[CELLRANGE]</a:t>
                    </a:fld>
                    <a:r>
                      <a:rPr lang="en-US" baseline="0"/>
                      <a:t>
</a:t>
                    </a:r>
                    <a:fld id="{49166700-7307-4D1A-B308-5D192229DE8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a:lstStyle/>
                  <a:p>
                    <a:fld id="{5CE1C430-1AC8-4E3E-83B2-FCBBB2BCD9CC}" type="CELLRANGE">
                      <a:rPr lang="en-US" baseline="0"/>
                      <a:pPr/>
                      <a:t>[CELLRANGE]</a:t>
                    </a:fld>
                    <a:r>
                      <a:rPr lang="en-US" baseline="0"/>
                      <a:t>
</a:t>
                    </a:r>
                    <a:fld id="{5F3CA84F-EAF2-48DF-B36D-A2C5CCE6FCF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a:lstStyle/>
                  <a:p>
                    <a:fld id="{70A9B0B1-7490-4A00-8AC8-0E13FD43CDCB}" type="CELLRANGE">
                      <a:rPr lang="en-US" baseline="0"/>
                      <a:pPr/>
                      <a:t>[CELLRANGE]</a:t>
                    </a:fld>
                    <a:r>
                      <a:rPr lang="en-US" baseline="0"/>
                      <a:t>
</a:t>
                    </a:r>
                    <a:fld id="{93F34E28-BEDE-46BF-9239-E672165438F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a:lstStyle/>
                  <a:p>
                    <a:fld id="{918D42AE-F24A-4BAC-97DE-18C801365591}" type="CELLRANGE">
                      <a:rPr lang="en-US" baseline="0"/>
                      <a:pPr/>
                      <a:t>[CELLRANGE]</a:t>
                    </a:fld>
                    <a:r>
                      <a:rPr lang="en-US" baseline="0"/>
                      <a:t>
</a:t>
                    </a:r>
                    <a:fld id="{A65B539B-27F9-46FE-9AED-EF0619D7FAE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a:lstStyle/>
                  <a:p>
                    <a:fld id="{802979B7-85E0-46DA-A6B7-E4706BEC23F5}" type="CELLRANGE">
                      <a:rPr lang="en-US" baseline="0"/>
                      <a:pPr/>
                      <a:t>[CELLRANGE]</a:t>
                    </a:fld>
                    <a:r>
                      <a:rPr lang="en-US" baseline="0"/>
                      <a:t>
</a:t>
                    </a:r>
                    <a:fld id="{E3C66BF5-2F60-4AAB-A307-2D595D5E5CB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a:lstStyle/>
                  <a:p>
                    <a:fld id="{7B54A995-C48E-41FB-82E0-11B8C0048005}" type="CELLRANGE">
                      <a:rPr lang="en-US" baseline="0"/>
                      <a:pPr/>
                      <a:t>[CELLRANGE]</a:t>
                    </a:fld>
                    <a:r>
                      <a:rPr lang="en-US" baseline="0"/>
                      <a:t>
</a:t>
                    </a:r>
                    <a:fld id="{9513CCD3-FD75-418F-BEA3-25B69F78AAC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a:lstStyle/>
                  <a:p>
                    <a:fld id="{B333EBCC-EE3A-4742-8313-6B78C9A019A6}" type="CELLRANGE">
                      <a:rPr lang="en-US" baseline="0"/>
                      <a:pPr/>
                      <a:t>[CELLRANGE]</a:t>
                    </a:fld>
                    <a:r>
                      <a:rPr lang="en-US" baseline="0"/>
                      <a:t>
</a:t>
                    </a:r>
                    <a:fld id="{68859962-B8B3-4E8E-9A40-D5F5C665483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a:lstStyle/>
                  <a:p>
                    <a:fld id="{3A3FD34A-FEF2-4C6A-B0A3-AF50EF33DF33}" type="CELLRANGE">
                      <a:rPr lang="en-US" baseline="0"/>
                      <a:pPr/>
                      <a:t>[CELLRANGE]</a:t>
                    </a:fld>
                    <a:r>
                      <a:rPr lang="en-US" baseline="0"/>
                      <a:t>
</a:t>
                    </a:r>
                    <a:fld id="{790B4A88-B96F-404E-A45D-C4B04C2D14A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a:lstStyle/>
                  <a:p>
                    <a:fld id="{16D40AE3-B8AA-4D89-9541-450B005E28B0}" type="CELLRANGE">
                      <a:rPr lang="en-US" baseline="0"/>
                      <a:pPr/>
                      <a:t>[CELLRANGE]</a:t>
                    </a:fld>
                    <a:r>
                      <a:rPr lang="en-US" baseline="0"/>
                      <a:t>
</a:t>
                    </a:r>
                    <a:fld id="{7C25FA82-537E-4A2B-A74C-63E02FDE177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a:lstStyle/>
                  <a:p>
                    <a:fld id="{432A1C99-043B-4EBB-B5B3-C137CC6AC269}" type="CELLRANGE">
                      <a:rPr lang="en-US" baseline="0"/>
                      <a:pPr/>
                      <a:t>[CELLRANGE]</a:t>
                    </a:fld>
                    <a:r>
                      <a:rPr lang="en-US" baseline="0"/>
                      <a:t>
</a:t>
                    </a:r>
                    <a:fld id="{38EDAA5D-FA26-480A-8B19-F38CCB78A72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a:lstStyle/>
                  <a:p>
                    <a:fld id="{C66A98EC-7A3F-4300-8C69-B14E7CD31BE5}" type="CELLRANGE">
                      <a:rPr lang="en-US" baseline="0"/>
                      <a:pPr/>
                      <a:t>[CELLRANGE]</a:t>
                    </a:fld>
                    <a:r>
                      <a:rPr lang="en-US" baseline="0"/>
                      <a:t>
</a:t>
                    </a:r>
                    <a:fld id="{038E78ED-BAE9-44EE-9B20-31048C3D230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a:lstStyle/>
                  <a:p>
                    <a:fld id="{2B66157A-A999-4E0C-B133-BAC0189EA18A}" type="CELLRANGE">
                      <a:rPr lang="en-US" baseline="0"/>
                      <a:pPr/>
                      <a:t>[CELLRANGE]</a:t>
                    </a:fld>
                    <a:r>
                      <a:rPr lang="en-US" baseline="0"/>
                      <a:t>
</a:t>
                    </a:r>
                    <a:fld id="{21B0EB19-6B3D-45FF-A292-B8225E67BC0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a:lstStyle/>
                  <a:p>
                    <a:fld id="{40FA415C-ACDB-49CD-B274-99D64BBC6ACB}" type="CELLRANGE">
                      <a:rPr lang="en-US" baseline="0"/>
                      <a:pPr/>
                      <a:t>[CELLRANGE]</a:t>
                    </a:fld>
                    <a:r>
                      <a:rPr lang="en-US" baseline="0"/>
                      <a:t>
</a:t>
                    </a:r>
                    <a:fld id="{04CF93C0-41EB-42B7-BBD5-7ADCBEAD60E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a:lstStyle/>
                  <a:p>
                    <a:fld id="{A3E8102D-D430-4B13-BF4D-AB8B0F681208}" type="CELLRANGE">
                      <a:rPr lang="en-US" baseline="0"/>
                      <a:pPr/>
                      <a:t>[CELLRANGE]</a:t>
                    </a:fld>
                    <a:r>
                      <a:rPr lang="en-US" baseline="0"/>
                      <a:t>
</a:t>
                    </a:r>
                    <a:fld id="{8697D76D-FAEE-4D43-9C6D-E975FF15260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Castilla y León</c:v>
                </c:pt>
                <c:pt idx="1">
                  <c:v>Galicia</c:v>
                </c:pt>
                <c:pt idx="2">
                  <c:v>Cantabria</c:v>
                </c:pt>
                <c:pt idx="3">
                  <c:v>Navarra, Comunidad Foral de</c:v>
                </c:pt>
                <c:pt idx="4">
                  <c:v>Castilla - La Mancha</c:v>
                </c:pt>
                <c:pt idx="5">
                  <c:v>Madrid, Comunidad de</c:v>
                </c:pt>
                <c:pt idx="6">
                  <c:v>Aragón</c:v>
                </c:pt>
                <c:pt idx="7">
                  <c:v>Comunitat Valenciana</c:v>
                </c:pt>
                <c:pt idx="8">
                  <c:v>Ceuta</c:v>
                </c:pt>
                <c:pt idx="9">
                  <c:v>Media Nacional</c:v>
                </c:pt>
                <c:pt idx="10">
                  <c:v>Melilla</c:v>
                </c:pt>
                <c:pt idx="11">
                  <c:v>Balears, Illes</c:v>
                </c:pt>
                <c:pt idx="12">
                  <c:v>Andalucía</c:v>
                </c:pt>
                <c:pt idx="13">
                  <c:v>Asturias, Principado de</c:v>
                </c:pt>
                <c:pt idx="14">
                  <c:v>Rioja, La</c:v>
                </c:pt>
                <c:pt idx="15">
                  <c:v>Extremadura</c:v>
                </c:pt>
                <c:pt idx="16">
                  <c:v>Murcia, Región de</c:v>
                </c:pt>
                <c:pt idx="17">
                  <c:v>País Vasco</c:v>
                </c:pt>
                <c:pt idx="18">
                  <c:v>Cataluña</c:v>
                </c:pt>
                <c:pt idx="19">
                  <c:v>Canarias</c:v>
                </c:pt>
              </c:strCache>
            </c:strRef>
          </c:cat>
          <c:val>
            <c:numRef>
              <c:f>'11ListaEsperaGIII'!$O$13:$O$32</c:f>
              <c:numCache>
                <c:formatCode>0.00%</c:formatCode>
                <c:ptCount val="20"/>
                <c:pt idx="0">
                  <c:v>0.99868338370388099</c:v>
                </c:pt>
                <c:pt idx="1">
                  <c:v>0.98481651565926109</c:v>
                </c:pt>
                <c:pt idx="2">
                  <c:v>0.97322314049586778</c:v>
                </c:pt>
                <c:pt idx="3">
                  <c:v>0.9703579418344519</c:v>
                </c:pt>
                <c:pt idx="4">
                  <c:v>0.96891626995239433</c:v>
                </c:pt>
                <c:pt idx="5">
                  <c:v>0.9674606183861294</c:v>
                </c:pt>
                <c:pt idx="6">
                  <c:v>0.9639654599800731</c:v>
                </c:pt>
                <c:pt idx="7">
                  <c:v>0.94686987104337628</c:v>
                </c:pt>
                <c:pt idx="8">
                  <c:v>0.94660194174757284</c:v>
                </c:pt>
                <c:pt idx="9">
                  <c:v>0.93080936791252999</c:v>
                </c:pt>
                <c:pt idx="10">
                  <c:v>0.92460317460317465</c:v>
                </c:pt>
                <c:pt idx="11">
                  <c:v>0.92135858915741342</c:v>
                </c:pt>
                <c:pt idx="12">
                  <c:v>0.91788261703899487</c:v>
                </c:pt>
                <c:pt idx="13">
                  <c:v>0.91436714600336833</c:v>
                </c:pt>
                <c:pt idx="14">
                  <c:v>0.90940499040307099</c:v>
                </c:pt>
                <c:pt idx="15">
                  <c:v>0.90461686437960886</c:v>
                </c:pt>
                <c:pt idx="16">
                  <c:v>0.89378531073446332</c:v>
                </c:pt>
                <c:pt idx="17">
                  <c:v>0.87272441933458877</c:v>
                </c:pt>
                <c:pt idx="18">
                  <c:v>0.86103444852576194</c:v>
                </c:pt>
                <c:pt idx="19">
                  <c:v>0.84577749415018078</c:v>
                </c:pt>
              </c:numCache>
            </c:numRef>
          </c:val>
          <c:extLst>
            <c:ext xmlns:c15="http://schemas.microsoft.com/office/drawing/2012/chart" uri="{02D57815-91ED-43cb-92C2-25804820EDAC}">
              <c15:datalabelsRange>
                <c15:f>'11ListaEsperaGIII'!$M$13:$M$32</c15:f>
                <c15:dlblRangeCache>
                  <c:ptCount val="20"/>
                  <c:pt idx="0">
                    <c:v>33.375</c:v>
                  </c:pt>
                  <c:pt idx="1">
                    <c:v>23.804</c:v>
                  </c:pt>
                  <c:pt idx="2">
                    <c:v>5.888</c:v>
                  </c:pt>
                  <c:pt idx="3">
                    <c:v>3.470</c:v>
                  </c:pt>
                  <c:pt idx="4">
                    <c:v>20.760</c:v>
                  </c:pt>
                  <c:pt idx="5">
                    <c:v>56.134</c:v>
                  </c:pt>
                  <c:pt idx="6">
                    <c:v>11.610</c:v>
                  </c:pt>
                  <c:pt idx="7">
                    <c:v>40.384</c:v>
                  </c:pt>
                  <c:pt idx="8">
                    <c:v>390</c:v>
                  </c:pt>
                  <c:pt idx="9">
                    <c:v>384.966</c:v>
                  </c:pt>
                  <c:pt idx="10">
                    <c:v>699</c:v>
                  </c:pt>
                  <c:pt idx="11">
                    <c:v>7.053</c:v>
                  </c:pt>
                  <c:pt idx="12">
                    <c:v>76.053</c:v>
                  </c:pt>
                  <c:pt idx="13">
                    <c:v>7.058</c:v>
                  </c:pt>
                  <c:pt idx="14">
                    <c:v>2.369</c:v>
                  </c:pt>
                  <c:pt idx="15">
                    <c:v>11.286</c:v>
                  </c:pt>
                  <c:pt idx="16">
                    <c:v>12.656</c:v>
                  </c:pt>
                  <c:pt idx="17">
                    <c:v>16.683</c:v>
                  </c:pt>
                  <c:pt idx="18">
                    <c:v>43.366</c:v>
                  </c:pt>
                  <c:pt idx="19">
                    <c:v>11.928</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chemeClr val="accent2"/>
            </a:solidFill>
          </c:spPr>
          <c:invertIfNegative val="0"/>
          <c:dPt>
            <c:idx val="8"/>
            <c:invertIfNegative val="0"/>
            <c:bubble3D val="0"/>
            <c:extLst>
              <c:ext xmlns:c16="http://schemas.microsoft.com/office/drawing/2014/chart" uri="{C3380CC4-5D6E-409C-BE32-E72D297353CC}">
                <c16:uniqueId val="{00000017-C55D-4E29-9CD8-90CA83D3C1E4}"/>
              </c:ext>
            </c:extLst>
          </c:dPt>
          <c:dPt>
            <c:idx val="9"/>
            <c:invertIfNegative val="0"/>
            <c:bubble3D val="0"/>
            <c:extLst>
              <c:ext xmlns:c16="http://schemas.microsoft.com/office/drawing/2014/chart" uri="{C3380CC4-5D6E-409C-BE32-E72D297353CC}">
                <c16:uniqueId val="{00000018-C55D-4E29-9CD8-90CA83D3C1E4}"/>
              </c:ext>
            </c:extLst>
          </c:dPt>
          <c:dPt>
            <c:idx val="10"/>
            <c:invertIfNegative val="0"/>
            <c:bubble3D val="0"/>
            <c:spPr>
              <a:solidFill>
                <a:schemeClr val="accent2">
                  <a:lumMod val="75000"/>
                </a:schemeClr>
              </a:solidFill>
            </c:spPr>
            <c:extLst>
              <c:ext xmlns:c16="http://schemas.microsoft.com/office/drawing/2014/chart" uri="{C3380CC4-5D6E-409C-BE32-E72D297353CC}">
                <c16:uniqueId val="{0000001A-C55D-4E29-9CD8-90CA83D3C1E4}"/>
              </c:ext>
            </c:extLst>
          </c:dPt>
          <c:dPt>
            <c:idx val="11"/>
            <c:invertIfNegative val="0"/>
            <c:bubble3D val="0"/>
            <c:extLst>
              <c:ext xmlns:c16="http://schemas.microsoft.com/office/drawing/2014/chart" uri="{C3380CC4-5D6E-409C-BE32-E72D297353CC}">
                <c16:uniqueId val="{0000001C-C55D-4E29-9CD8-90CA83D3C1E4}"/>
              </c:ext>
            </c:extLst>
          </c:dPt>
          <c:dLbls>
            <c:dLbl>
              <c:idx val="0"/>
              <c:layout>
                <c:manualLayout>
                  <c:x val="0"/>
                  <c:y val="2.3297274756543279E-2"/>
                </c:manualLayout>
              </c:layout>
              <c:tx>
                <c:rich>
                  <a:bodyPr/>
                  <a:lstStyle/>
                  <a:p>
                    <a:fld id="{7DAFF4A8-E741-4041-951F-C5EF1B0F8409}" type="CELLRANGE">
                      <a:rPr lang="en-US" baseline="0"/>
                      <a:pPr/>
                      <a:t>[CELLRANGE]</a:t>
                    </a:fld>
                    <a:r>
                      <a:rPr lang="en-US" baseline="0"/>
                      <a:t>
</a:t>
                    </a:r>
                    <a:fld id="{F147508A-3FAF-4111-AB7C-E6BF8B2092E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a:lstStyle/>
                  <a:p>
                    <a:fld id="{CDB1B96E-27A7-41E9-81B2-BF2630D579B8}" type="CELLRANGE">
                      <a:rPr lang="en-US" baseline="0"/>
                      <a:pPr/>
                      <a:t>[CELLRANGE]</a:t>
                    </a:fld>
                    <a:r>
                      <a:rPr lang="en-US" baseline="0"/>
                      <a:t>
</a:t>
                    </a:r>
                    <a:fld id="{C1B592FF-6531-41F4-8FA3-DB55026C0DF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a:lstStyle/>
                  <a:p>
                    <a:fld id="{9A10FF7E-9FD6-47F6-B24D-DD3BA9F8810B}" type="CELLRANGE">
                      <a:rPr lang="en-US" baseline="0"/>
                      <a:pPr/>
                      <a:t>[CELLRANGE]</a:t>
                    </a:fld>
                    <a:r>
                      <a:rPr lang="en-US" baseline="0"/>
                      <a:t>
</a:t>
                    </a:r>
                    <a:fld id="{9BD5B958-F37C-4F7E-A81D-84BB8DFA48D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a:lstStyle/>
                  <a:p>
                    <a:fld id="{7DF91524-CFF1-4281-A2F2-431EEE276B38}" type="CELLRANGE">
                      <a:rPr lang="en-US" baseline="0"/>
                      <a:pPr/>
                      <a:t>[CELLRANGE]</a:t>
                    </a:fld>
                    <a:r>
                      <a:rPr lang="en-US" baseline="0"/>
                      <a:t>
</a:t>
                    </a:r>
                    <a:fld id="{DB221964-D950-4E24-A8A8-053CFD53187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a:lstStyle/>
                  <a:p>
                    <a:fld id="{D459C82E-F9B6-4D5A-9279-3596475B6E48}" type="CELLRANGE">
                      <a:rPr lang="en-US" baseline="0"/>
                      <a:pPr/>
                      <a:t>[CELLRANGE]</a:t>
                    </a:fld>
                    <a:r>
                      <a:rPr lang="en-US" baseline="0"/>
                      <a:t>
</a:t>
                    </a:r>
                    <a:fld id="{C88368C9-9500-4EFF-9488-791A892672A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a:lstStyle/>
                  <a:p>
                    <a:fld id="{2B1E964E-F424-4590-AA7E-C668AE12F5E7}" type="CELLRANGE">
                      <a:rPr lang="en-US" baseline="0"/>
                      <a:pPr/>
                      <a:t>[CELLRANGE]</a:t>
                    </a:fld>
                    <a:r>
                      <a:rPr lang="en-US" baseline="0"/>
                      <a:t>
</a:t>
                    </a:r>
                    <a:fld id="{7FEE8600-C5FA-48DB-A3E1-04EA7532D06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a:lstStyle/>
                  <a:p>
                    <a:fld id="{F5734E96-844D-47E6-853E-D7293DCC2C2A}" type="CELLRANGE">
                      <a:rPr lang="en-US" baseline="0"/>
                      <a:pPr/>
                      <a:t>[CELLRANGE]</a:t>
                    </a:fld>
                    <a:r>
                      <a:rPr lang="en-US" baseline="0"/>
                      <a:t>
</a:t>
                    </a:r>
                    <a:fld id="{874ADFE5-E7B1-461E-A049-5E30BE9E271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a:lstStyle/>
                  <a:p>
                    <a:fld id="{5E8CE13D-1153-478F-8AEA-7B4D9922677E}" type="CELLRANGE">
                      <a:rPr lang="en-US" baseline="0"/>
                      <a:pPr/>
                      <a:t>[CELLRANGE]</a:t>
                    </a:fld>
                    <a:r>
                      <a:rPr lang="en-US" baseline="0"/>
                      <a:t>
</a:t>
                    </a:r>
                    <a:fld id="{D92513DC-23EF-4FDD-B5F5-0398A4FBAEE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0"/>
                  <c:y val="4.1758628587786393E-4"/>
                </c:manualLayout>
              </c:layout>
              <c:tx>
                <c:rich>
                  <a:bodyPr/>
                  <a:lstStyle/>
                  <a:p>
                    <a:fld id="{191EAF0A-0214-4408-BE54-BBEE5B9ABA20}" type="CELLRANGE">
                      <a:rPr lang="en-US" baseline="0"/>
                      <a:pPr/>
                      <a:t>[CELLRANGE]</a:t>
                    </a:fld>
                    <a:r>
                      <a:rPr lang="en-US" baseline="0"/>
                      <a:t>
</a:t>
                    </a:r>
                    <a:fld id="{3065C962-43E5-49A6-8931-D5B3D2F1745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5594541910331384E-3"/>
                  <c:y val="3.9760608081192681E-4"/>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38223C70-F1ED-42D3-9F80-F2720B322151}" type="CELLRANGE">
                      <a:rPr lang="en-US" baseline="0"/>
                      <a:pPr>
                        <a:defRPr sz="800" b="1" i="0" u="none" strike="noStrike" kern="1200" baseline="0">
                          <a:solidFill>
                            <a:schemeClr val="bg1"/>
                          </a:solidFill>
                          <a:latin typeface="+mn-lt"/>
                          <a:ea typeface="+mn-ea"/>
                          <a:cs typeface="+mn-cs"/>
                        </a:defRPr>
                      </a:pPr>
                      <a:t>[CELLRANGE]</a:t>
                    </a:fld>
                    <a:r>
                      <a:rPr lang="en-US" baseline="0"/>
                      <a:t>
</a:t>
                    </a:r>
                    <a:fld id="{22426D66-53B7-4604-AFA9-598A7088EBEB}" type="VALUE">
                      <a:rPr lang="en-US" baseline="0"/>
                      <a:pPr>
                        <a:defRPr sz="800" b="1" i="0" u="none" strike="noStrike" kern="1200" baseline="0">
                          <a:solidFill>
                            <a:schemeClr val="bg1"/>
                          </a:solidFill>
                          <a:latin typeface="+mn-lt"/>
                          <a:ea typeface="+mn-ea"/>
                          <a:cs typeface="+mn-cs"/>
                        </a:defRPr>
                      </a:pPr>
                      <a:t>[VALOR]</a:t>
                    </a:fld>
                    <a:endParaRPr lang="en-US" baseline="0"/>
                  </a:p>
                </c:rich>
              </c:tx>
              <c:spPr>
                <a:solidFill>
                  <a:schemeClr val="accent2">
                    <a:lumMod val="50000"/>
                  </a:schemeClr>
                </a:solid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0"/>
                  <c:y val="-2.5432334976819488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18AAF7E6-BD4A-4697-9DFA-D7380D427879}" type="CELLRANGE">
                      <a:rPr lang="en-US" baseline="0"/>
                      <a:pPr>
                        <a:defRPr sz="800" b="1" i="0" u="none" strike="noStrike" kern="1200" baseline="0">
                          <a:solidFill>
                            <a:schemeClr val="bg1"/>
                          </a:solidFill>
                          <a:latin typeface="+mn-lt"/>
                          <a:ea typeface="+mn-ea"/>
                          <a:cs typeface="+mn-cs"/>
                        </a:defRPr>
                      </a:pPr>
                      <a:t>[CELLRANGE]</a:t>
                    </a:fld>
                    <a:r>
                      <a:rPr lang="en-US" baseline="0"/>
                      <a:t>
</a:t>
                    </a:r>
                    <a:fld id="{9BFB6652-B233-47AE-BC1F-F3CC2FC9471A}" type="VALUE">
                      <a:rPr lang="en-US" baseline="0"/>
                      <a:pPr>
                        <a:defRPr sz="800" b="1" i="0" u="none" strike="noStrike" kern="1200" baseline="0">
                          <a:solidFill>
                            <a:schemeClr val="bg1"/>
                          </a:solidFill>
                          <a:latin typeface="+mn-lt"/>
                          <a:ea typeface="+mn-ea"/>
                          <a:cs typeface="+mn-cs"/>
                        </a:defRPr>
                      </a:pPr>
                      <a:t>[VALOR]</a:t>
                    </a:fld>
                    <a:endParaRPr lang="en-US" baseline="0"/>
                  </a:p>
                </c:rich>
              </c:tx>
              <c:spPr>
                <a:solidFill>
                  <a:schemeClr val="accent2"/>
                </a:solid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0"/>
                  <c:y val="-1.9317225534193593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9DD0F0ED-B568-4958-BA57-A465ACB52003}" type="CELLRANGE">
                      <a:rPr lang="en-US" baseline="0"/>
                      <a:pPr>
                        <a:defRPr sz="800" b="1" i="0" u="none" strike="noStrike" kern="1200" baseline="0">
                          <a:solidFill>
                            <a:schemeClr val="bg1"/>
                          </a:solidFill>
                          <a:latin typeface="+mn-lt"/>
                          <a:ea typeface="+mn-ea"/>
                          <a:cs typeface="+mn-cs"/>
                        </a:defRPr>
                      </a:pPr>
                      <a:t>[CELLRANGE]</a:t>
                    </a:fld>
                    <a:r>
                      <a:rPr lang="en-US" baseline="0"/>
                      <a:t>
</a:t>
                    </a:r>
                    <a:fld id="{93AE8E90-BBE5-4366-8337-45C9E0117ADA}" type="VALUE">
                      <a:rPr lang="en-US" baseline="0"/>
                      <a:pPr>
                        <a:defRPr sz="800" b="1" i="0" u="none" strike="noStrike" kern="1200" baseline="0">
                          <a:solidFill>
                            <a:schemeClr val="bg1"/>
                          </a:solidFill>
                          <a:latin typeface="+mn-lt"/>
                          <a:ea typeface="+mn-ea"/>
                          <a:cs typeface="+mn-cs"/>
                        </a:defRPr>
                      </a:pPr>
                      <a:t>[VALOR]</a:t>
                    </a:fld>
                    <a:endParaRPr lang="en-US" baseline="0"/>
                  </a:p>
                </c:rich>
              </c:tx>
              <c:spPr>
                <a:solidFill>
                  <a:schemeClr val="accent2"/>
                </a:solid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a:lstStyle/>
                  <a:p>
                    <a:fld id="{0BB5EAF9-CB84-4F8F-83B9-1326CBE72047}" type="CELLRANGE">
                      <a:rPr lang="en-US" baseline="0"/>
                      <a:pPr/>
                      <a:t>[CELLRANGE]</a:t>
                    </a:fld>
                    <a:r>
                      <a:rPr lang="en-US" baseline="0"/>
                      <a:t>
</a:t>
                    </a:r>
                    <a:fld id="{9167DAF2-071E-4EEA-B030-06AD2A759E8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1.3913043478260871E-3"/>
                  <c:y val="9.8200341779706968E-4"/>
                </c:manualLayout>
              </c:layout>
              <c:tx>
                <c:rich>
                  <a:bodyPr/>
                  <a:lstStyle/>
                  <a:p>
                    <a:fld id="{F438CB45-A3E2-4AA6-8E03-C5E0A9B2CB19}" type="CELLRANGE">
                      <a:rPr lang="en-US" baseline="0"/>
                      <a:pPr/>
                      <a:t>[CELLRANGE]</a:t>
                    </a:fld>
                    <a:r>
                      <a:rPr lang="en-US" baseline="0"/>
                      <a:t>
</a:t>
                    </a:r>
                    <a:fld id="{0D60B7FD-7F8C-4281-BA4C-B190F562ACE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a:lstStyle/>
                  <a:p>
                    <a:fld id="{45ED4EE4-D974-436D-9468-BDA3B64757FA}" type="CELLRANGE">
                      <a:rPr lang="en-US" baseline="0"/>
                      <a:pPr/>
                      <a:t>[CELLRANGE]</a:t>
                    </a:fld>
                    <a:r>
                      <a:rPr lang="en-US" baseline="0"/>
                      <a:t>
</a:t>
                    </a:r>
                    <a:fld id="{8B197B1B-3675-41F3-8041-64C7198C020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a:lstStyle/>
                  <a:p>
                    <a:fld id="{F8074A7D-CD3A-4902-8653-BF18C2F34C77}" type="CELLRANGE">
                      <a:rPr lang="en-US" baseline="0"/>
                      <a:pPr/>
                      <a:t>[CELLRANGE]</a:t>
                    </a:fld>
                    <a:r>
                      <a:rPr lang="en-US" baseline="0"/>
                      <a:t>
</a:t>
                    </a:r>
                    <a:fld id="{42E8AF7A-9D5A-4724-BF17-7B10B3E8B2F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a:lstStyle/>
                  <a:p>
                    <a:fld id="{8C1FFAA3-2CAD-476B-8154-47DC7AF9FCA3}" type="CELLRANGE">
                      <a:rPr lang="en-US" baseline="0"/>
                      <a:pPr/>
                      <a:t>[CELLRANGE]</a:t>
                    </a:fld>
                    <a:r>
                      <a:rPr lang="en-US" baseline="0"/>
                      <a:t>
</a:t>
                    </a:r>
                    <a:fld id="{6F2B8CE6-F820-42CF-8BD5-03DC0CCCA70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a:lstStyle/>
                  <a:p>
                    <a:fld id="{1F208D3E-9EE6-4BE4-8B09-D3F00ACC5A07}" type="CELLRANGE">
                      <a:rPr lang="en-US" baseline="0"/>
                      <a:pPr/>
                      <a:t>[CELLRANGE]</a:t>
                    </a:fld>
                    <a:r>
                      <a:rPr lang="en-US" baseline="0"/>
                      <a:t>
</a:t>
                    </a:r>
                    <a:fld id="{D23D9374-4BB9-4E0F-BA07-F083F822E42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3.3505204372817864E-2"/>
                </c:manualLayout>
              </c:layout>
              <c:tx>
                <c:rich>
                  <a:bodyPr/>
                  <a:lstStyle/>
                  <a:p>
                    <a:fld id="{E93A313E-EF31-46BD-92A4-7AD9B9CF8CC1}" type="CELLRANGE">
                      <a:rPr lang="en-US" baseline="0"/>
                      <a:pPr/>
                      <a:t>[CELLRANGE]</a:t>
                    </a:fld>
                    <a:r>
                      <a:rPr lang="en-US" baseline="0"/>
                      <a:t>
</a:t>
                    </a:r>
                    <a:fld id="{AE1D1B4B-D16F-4E98-A222-61F9E8B3D67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2348059296326278E-2"/>
                </c:manualLayout>
              </c:layout>
              <c:tx>
                <c:rich>
                  <a:bodyPr/>
                  <a:lstStyle/>
                  <a:p>
                    <a:fld id="{F1DBC08E-52EE-46BA-87B3-C9FA820CA57B}" type="CELLRANGE">
                      <a:rPr lang="en-US" baseline="0"/>
                      <a:pPr/>
                      <a:t>[CELLRANGE]</a:t>
                    </a:fld>
                    <a:r>
                      <a:rPr lang="en-US" baseline="0"/>
                      <a:t>
</a:t>
                    </a:r>
                    <a:fld id="{845C068F-C777-4333-B326-BCE7C8C13E5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Castilla y León</c:v>
                </c:pt>
                <c:pt idx="1">
                  <c:v>Galicia</c:v>
                </c:pt>
                <c:pt idx="2">
                  <c:v>Cantabria</c:v>
                </c:pt>
                <c:pt idx="3">
                  <c:v>Navarra, Comunidad Foral de</c:v>
                </c:pt>
                <c:pt idx="4">
                  <c:v>Castilla - La Mancha</c:v>
                </c:pt>
                <c:pt idx="5">
                  <c:v>Madrid, Comunidad de</c:v>
                </c:pt>
                <c:pt idx="6">
                  <c:v>Aragón</c:v>
                </c:pt>
                <c:pt idx="7">
                  <c:v>Comunitat Valenciana</c:v>
                </c:pt>
                <c:pt idx="8">
                  <c:v>Ceuta</c:v>
                </c:pt>
                <c:pt idx="9">
                  <c:v>Media Nacional</c:v>
                </c:pt>
                <c:pt idx="10">
                  <c:v>Melilla</c:v>
                </c:pt>
                <c:pt idx="11">
                  <c:v>Balears, Illes</c:v>
                </c:pt>
                <c:pt idx="12">
                  <c:v>Andalucía</c:v>
                </c:pt>
                <c:pt idx="13">
                  <c:v>Asturias, Principado de</c:v>
                </c:pt>
                <c:pt idx="14">
                  <c:v>Rioja, La</c:v>
                </c:pt>
                <c:pt idx="15">
                  <c:v>Extremadura</c:v>
                </c:pt>
                <c:pt idx="16">
                  <c:v>Murcia, Región de</c:v>
                </c:pt>
                <c:pt idx="17">
                  <c:v>País Vasco</c:v>
                </c:pt>
                <c:pt idx="18">
                  <c:v>Cataluña</c:v>
                </c:pt>
                <c:pt idx="19">
                  <c:v>Canarias</c:v>
                </c:pt>
              </c:strCache>
            </c:strRef>
          </c:cat>
          <c:val>
            <c:numRef>
              <c:f>'11ListaEsperaGIII'!$P$13:$P$32</c:f>
              <c:numCache>
                <c:formatCode>0.00%</c:formatCode>
                <c:ptCount val="20"/>
                <c:pt idx="0">
                  <c:v>1.3166162961189742E-3</c:v>
                </c:pt>
                <c:pt idx="1">
                  <c:v>1.5183484340738901E-2</c:v>
                </c:pt>
                <c:pt idx="2">
                  <c:v>2.6776859504132233E-2</c:v>
                </c:pt>
                <c:pt idx="3">
                  <c:v>2.9642058165548098E-2</c:v>
                </c:pt>
                <c:pt idx="4">
                  <c:v>3.1083730047605711E-2</c:v>
                </c:pt>
                <c:pt idx="5">
                  <c:v>3.2539381613870599E-2</c:v>
                </c:pt>
                <c:pt idx="6">
                  <c:v>3.6034540019926932E-2</c:v>
                </c:pt>
                <c:pt idx="7">
                  <c:v>5.3130128956623682E-2</c:v>
                </c:pt>
                <c:pt idx="8">
                  <c:v>5.3398058252427182E-2</c:v>
                </c:pt>
                <c:pt idx="9">
                  <c:v>6.9190632087469964E-2</c:v>
                </c:pt>
                <c:pt idx="10">
                  <c:v>7.5396825396825393E-2</c:v>
                </c:pt>
                <c:pt idx="11">
                  <c:v>7.8641410842586551E-2</c:v>
                </c:pt>
                <c:pt idx="12">
                  <c:v>8.2117382961005111E-2</c:v>
                </c:pt>
                <c:pt idx="13">
                  <c:v>8.5632853996631689E-2</c:v>
                </c:pt>
                <c:pt idx="14">
                  <c:v>9.0595009596928983E-2</c:v>
                </c:pt>
                <c:pt idx="15">
                  <c:v>9.5383135620391149E-2</c:v>
                </c:pt>
                <c:pt idx="16">
                  <c:v>0.10621468926553672</c:v>
                </c:pt>
                <c:pt idx="17">
                  <c:v>0.12727558066541117</c:v>
                </c:pt>
                <c:pt idx="18">
                  <c:v>0.13896555147423806</c:v>
                </c:pt>
                <c:pt idx="19">
                  <c:v>0.1542225058498192</c:v>
                </c:pt>
              </c:numCache>
            </c:numRef>
          </c:val>
          <c:extLst>
            <c:ext xmlns:c15="http://schemas.microsoft.com/office/drawing/2012/chart" uri="{02D57815-91ED-43cb-92C2-25804820EDAC}">
              <c15:datalabelsRange>
                <c15:f>'11ListaEsperaGIII'!$N$13:$N$32</c15:f>
                <c15:dlblRangeCache>
                  <c:ptCount val="20"/>
                  <c:pt idx="0">
                    <c:v>44</c:v>
                  </c:pt>
                  <c:pt idx="1">
                    <c:v>367</c:v>
                  </c:pt>
                  <c:pt idx="2">
                    <c:v>162</c:v>
                  </c:pt>
                  <c:pt idx="3">
                    <c:v>106</c:v>
                  </c:pt>
                  <c:pt idx="4">
                    <c:v>666</c:v>
                  </c:pt>
                  <c:pt idx="5">
                    <c:v>1.888</c:v>
                  </c:pt>
                  <c:pt idx="6">
                    <c:v>434</c:v>
                  </c:pt>
                  <c:pt idx="7">
                    <c:v>2.266</c:v>
                  </c:pt>
                  <c:pt idx="8">
                    <c:v>22</c:v>
                  </c:pt>
                  <c:pt idx="9">
                    <c:v>28.616</c:v>
                  </c:pt>
                  <c:pt idx="10">
                    <c:v>57</c:v>
                  </c:pt>
                  <c:pt idx="11">
                    <c:v>602</c:v>
                  </c:pt>
                  <c:pt idx="12">
                    <c:v>6.804</c:v>
                  </c:pt>
                  <c:pt idx="13">
                    <c:v>661</c:v>
                  </c:pt>
                  <c:pt idx="14">
                    <c:v>236</c:v>
                  </c:pt>
                  <c:pt idx="15">
                    <c:v>1.190</c:v>
                  </c:pt>
                  <c:pt idx="16">
                    <c:v>1.504</c:v>
                  </c:pt>
                  <c:pt idx="17">
                    <c:v>2.433</c:v>
                  </c:pt>
                  <c:pt idx="18">
                    <c:v>6.999</c:v>
                  </c:pt>
                  <c:pt idx="19">
                    <c:v>2.175</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'11ListaEsperaGIII'!$L$13:$L$32</c:f>
              <c:strCache>
                <c:ptCount val="20"/>
                <c:pt idx="0">
                  <c:v>Castilla y León</c:v>
                </c:pt>
                <c:pt idx="1">
                  <c:v>Galicia</c:v>
                </c:pt>
                <c:pt idx="2">
                  <c:v>Cantabria</c:v>
                </c:pt>
                <c:pt idx="3">
                  <c:v>Navarra, Comunidad Foral de</c:v>
                </c:pt>
                <c:pt idx="4">
                  <c:v>Castilla - La Mancha</c:v>
                </c:pt>
                <c:pt idx="5">
                  <c:v>Madrid, Comunidad de</c:v>
                </c:pt>
                <c:pt idx="6">
                  <c:v>Aragón</c:v>
                </c:pt>
                <c:pt idx="7">
                  <c:v>Comunitat Valenciana</c:v>
                </c:pt>
                <c:pt idx="8">
                  <c:v>Ceuta</c:v>
                </c:pt>
                <c:pt idx="9">
                  <c:v>Media Nacional</c:v>
                </c:pt>
                <c:pt idx="10">
                  <c:v>Melilla</c:v>
                </c:pt>
                <c:pt idx="11">
                  <c:v>Balears, Illes</c:v>
                </c:pt>
                <c:pt idx="12">
                  <c:v>Andalucía</c:v>
                </c:pt>
                <c:pt idx="13">
                  <c:v>Asturias, Principado de</c:v>
                </c:pt>
                <c:pt idx="14">
                  <c:v>Rioja, La</c:v>
                </c:pt>
                <c:pt idx="15">
                  <c:v>Extremadura</c:v>
                </c:pt>
                <c:pt idx="16">
                  <c:v>Murcia, Región de</c:v>
                </c:pt>
                <c:pt idx="17">
                  <c:v>País Vasco</c:v>
                </c:pt>
                <c:pt idx="18">
                  <c:v>Cataluña</c:v>
                </c:pt>
                <c:pt idx="19">
                  <c:v>Canarias</c:v>
                </c:pt>
              </c:strCache>
            </c:strRef>
          </c:cat>
          <c:val>
            <c:numRef>
              <c:f>'11ListaEsperaGIII'!$Q$13:$Q$32</c:f>
              <c:numCache>
                <c:formatCode>0.00%</c:formatCode>
                <c:ptCount val="20"/>
                <c:pt idx="0">
                  <c:v>0.93080936791252999</c:v>
                </c:pt>
                <c:pt idx="1">
                  <c:v>0.93080936791252999</c:v>
                </c:pt>
                <c:pt idx="2">
                  <c:v>0.93080936791252999</c:v>
                </c:pt>
                <c:pt idx="3">
                  <c:v>0.93080936791252999</c:v>
                </c:pt>
                <c:pt idx="4">
                  <c:v>0.93080936791252999</c:v>
                </c:pt>
                <c:pt idx="5">
                  <c:v>0.93080936791252999</c:v>
                </c:pt>
                <c:pt idx="6">
                  <c:v>0.93080936791252999</c:v>
                </c:pt>
                <c:pt idx="7">
                  <c:v>0.93080936791252999</c:v>
                </c:pt>
                <c:pt idx="8">
                  <c:v>0.93080936791252999</c:v>
                </c:pt>
                <c:pt idx="9">
                  <c:v>0.93080936791252999</c:v>
                </c:pt>
                <c:pt idx="10">
                  <c:v>0.93080936791252999</c:v>
                </c:pt>
                <c:pt idx="11">
                  <c:v>0.93080936791252999</c:v>
                </c:pt>
                <c:pt idx="12">
                  <c:v>0.93080936791252999</c:v>
                </c:pt>
                <c:pt idx="13">
                  <c:v>0.93080936791252999</c:v>
                </c:pt>
                <c:pt idx="14">
                  <c:v>0.93080936791252999</c:v>
                </c:pt>
                <c:pt idx="15">
                  <c:v>0.93080936791252999</c:v>
                </c:pt>
                <c:pt idx="16">
                  <c:v>0.93080936791252999</c:v>
                </c:pt>
                <c:pt idx="17">
                  <c:v>0.93080936791252999</c:v>
                </c:pt>
                <c:pt idx="18">
                  <c:v>0.93080936791252999</c:v>
                </c:pt>
                <c:pt idx="19">
                  <c:v>0.93080936791252999</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4347826086956523"/>
          <c:y val="0.88916427502636941"/>
          <c:w val="0.56405624638538954"/>
          <c:h val="4.9842928512440619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5DC1-4B08-97F0-0CCFE9C60108}"/>
              </c:ext>
            </c:extLst>
          </c:dPt>
          <c:dPt>
            <c:idx val="11"/>
            <c:invertIfNegative val="0"/>
            <c:bubble3D val="0"/>
            <c:extLst>
              <c:ext xmlns:c16="http://schemas.microsoft.com/office/drawing/2014/chart" uri="{C3380CC4-5D6E-409C-BE32-E72D297353CC}">
                <c16:uniqueId val="{00000001-5DC1-4B08-97F0-0CCFE9C60108}"/>
              </c:ext>
            </c:extLst>
          </c:dPt>
          <c:dPt>
            <c:idx val="12"/>
            <c:invertIfNegative val="0"/>
            <c:bubble3D val="0"/>
            <c:extLst>
              <c:ext xmlns:c16="http://schemas.microsoft.com/office/drawing/2014/chart" uri="{C3380CC4-5D6E-409C-BE32-E72D297353CC}">
                <c16:uniqueId val="{00000002-5DC1-4B08-97F0-0CCFE9C60108}"/>
              </c:ext>
            </c:extLst>
          </c:dPt>
          <c:dPt>
            <c:idx val="13"/>
            <c:invertIfNegative val="0"/>
            <c:bubble3D val="0"/>
            <c:spPr>
              <a:solidFill>
                <a:schemeClr val="accent6">
                  <a:lumMod val="75000"/>
                </a:schemeClr>
              </a:solidFill>
            </c:spPr>
            <c:extLst>
              <c:ext xmlns:c16="http://schemas.microsoft.com/office/drawing/2014/chart" uri="{C3380CC4-5D6E-409C-BE32-E72D297353CC}">
                <c16:uniqueId val="{00000004-5DC1-4B08-97F0-0CCFE9C60108}"/>
              </c:ext>
            </c:extLst>
          </c:dPt>
          <c:dPt>
            <c:idx val="14"/>
            <c:invertIfNegative val="0"/>
            <c:bubble3D val="0"/>
            <c:extLst>
              <c:ext xmlns:c16="http://schemas.microsoft.com/office/drawing/2014/chart" uri="{C3380CC4-5D6E-409C-BE32-E72D297353CC}">
                <c16:uniqueId val="{00000005-5DC1-4B08-97F0-0CCFE9C60108}"/>
              </c:ext>
            </c:extLst>
          </c:dPt>
          <c:dLbls>
            <c:dLbl>
              <c:idx val="0"/>
              <c:layout>
                <c:manualLayout>
                  <c:x val="0"/>
                  <c:y val="-3.0478894636931943E-3"/>
                </c:manualLayout>
              </c:layout>
              <c:tx>
                <c:rich>
                  <a:bodyPr/>
                  <a:lstStyle/>
                  <a:p>
                    <a:fld id="{273D8B71-C343-4B31-987F-F83276B43173}" type="CELLRANGE">
                      <a:rPr lang="en-US" baseline="0"/>
                      <a:pPr/>
                      <a:t>[CELLRANGE]</a:t>
                    </a:fld>
                    <a:r>
                      <a:rPr lang="en-US" baseline="0"/>
                      <a:t>
</a:t>
                    </a:r>
                    <a:fld id="{3A64FE81-37A6-42A0-9EAB-21BD57C396B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a:lstStyle/>
                  <a:p>
                    <a:fld id="{B2395DA6-BB9E-403A-9F29-707858129318}" type="CELLRANGE">
                      <a:rPr lang="en-US" baseline="0"/>
                      <a:pPr/>
                      <a:t>[CELLRANGE]</a:t>
                    </a:fld>
                    <a:r>
                      <a:rPr lang="en-US" baseline="0"/>
                      <a:t>
</a:t>
                    </a:r>
                    <a:fld id="{8D393FDC-FB28-47E3-B646-9296D9A74E7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a:lstStyle/>
                  <a:p>
                    <a:fld id="{FF3149E5-D6A2-48AF-9DB2-5BA353C876A2}" type="CELLRANGE">
                      <a:rPr lang="en-US" baseline="0"/>
                      <a:pPr/>
                      <a:t>[CELLRANGE]</a:t>
                    </a:fld>
                    <a:r>
                      <a:rPr lang="en-US" baseline="0"/>
                      <a:t>
</a:t>
                    </a:r>
                    <a:fld id="{39203580-8275-4546-82E6-6CE4C6E1F3A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a:lstStyle/>
                  <a:p>
                    <a:fld id="{8F6CFB43-E235-446E-9F61-56DE9FF55B78}" type="CELLRANGE">
                      <a:rPr lang="en-US" baseline="0"/>
                      <a:pPr/>
                      <a:t>[CELLRANGE]</a:t>
                    </a:fld>
                    <a:r>
                      <a:rPr lang="en-US" baseline="0"/>
                      <a:t>
</a:t>
                    </a:r>
                    <a:fld id="{3CC9C991-552D-404E-A391-3F113F670D3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a:lstStyle/>
                  <a:p>
                    <a:fld id="{CD276A0B-FB43-40D6-830D-DD26271332B4}" type="CELLRANGE">
                      <a:rPr lang="en-US" baseline="0"/>
                      <a:pPr/>
                      <a:t>[CELLRANGE]</a:t>
                    </a:fld>
                    <a:r>
                      <a:rPr lang="en-US" baseline="0"/>
                      <a:t>
</a:t>
                    </a:r>
                    <a:fld id="{C8C8E7E5-B4AF-4280-A4FD-6C7282AF544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a:lstStyle/>
                  <a:p>
                    <a:fld id="{A36722D1-D490-4643-A0A5-749C9E7FE608}" type="CELLRANGE">
                      <a:rPr lang="en-US" baseline="0"/>
                      <a:pPr/>
                      <a:t>[CELLRANGE]</a:t>
                    </a:fld>
                    <a:r>
                      <a:rPr lang="en-US" baseline="0"/>
                      <a:t>
</a:t>
                    </a:r>
                    <a:fld id="{CEB79CDA-E08A-4147-BF37-F2C2DCFEF6A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a:lstStyle/>
                  <a:p>
                    <a:fld id="{68DC3052-9719-4E7C-80B3-B49A94982732}" type="CELLRANGE">
                      <a:rPr lang="en-US" baseline="0"/>
                      <a:pPr/>
                      <a:t>[CELLRANGE]</a:t>
                    </a:fld>
                    <a:r>
                      <a:rPr lang="en-US" baseline="0"/>
                      <a:t>
</a:t>
                    </a:r>
                    <a:fld id="{B39FB136-4778-4B05-8A4C-4FC97249667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a:lstStyle/>
                  <a:p>
                    <a:fld id="{B282583F-B623-4F98-97BE-0DD71AFD03B6}" type="CELLRANGE">
                      <a:rPr lang="en-US" baseline="0"/>
                      <a:pPr/>
                      <a:t>[CELLRANGE]</a:t>
                    </a:fld>
                    <a:r>
                      <a:rPr lang="en-US" baseline="0"/>
                      <a:t>
</a:t>
                    </a:r>
                    <a:fld id="{2DAD86F9-1D48-46B6-B955-F705D137AD1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a:lstStyle/>
                  <a:p>
                    <a:fld id="{39227FF9-E98C-42AF-A90C-6CD87A3DAA12}" type="CELLRANGE">
                      <a:rPr lang="en-US" baseline="0"/>
                      <a:pPr/>
                      <a:t>[CELLRANGE]</a:t>
                    </a:fld>
                    <a:r>
                      <a:rPr lang="en-US" baseline="0"/>
                      <a:t>
</a:t>
                    </a:r>
                    <a:fld id="{5031A5AA-1C5B-4F16-BBE1-5D9667D65E3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a:lstStyle/>
                  <a:p>
                    <a:fld id="{D2FA828B-4025-4D4F-A4F7-878AFCD289E8}" type="CELLRANGE">
                      <a:rPr lang="en-US" baseline="0"/>
                      <a:pPr/>
                      <a:t>[CELLRANGE]</a:t>
                    </a:fld>
                    <a:r>
                      <a:rPr lang="en-US" baseline="0"/>
                      <a:t>
</a:t>
                    </a:r>
                    <a:fld id="{BB018E0E-7BEF-4740-B486-CA6B4C06F8E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a:lstStyle/>
                  <a:p>
                    <a:fld id="{C226C81E-24FE-46CE-A659-1D88AC7A45AF}" type="CELLRANGE">
                      <a:rPr lang="en-US" baseline="0"/>
                      <a:pPr/>
                      <a:t>[CELLRANGE]</a:t>
                    </a:fld>
                    <a:r>
                      <a:rPr lang="en-US" baseline="0"/>
                      <a:t>
</a:t>
                    </a:r>
                    <a:fld id="{8C3D4CA1-B66A-4446-8E1E-8AABD45BC45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a:lstStyle/>
                  <a:p>
                    <a:fld id="{2F2644FB-EA25-4CE1-9D9D-CCDC09AECF9A}" type="CELLRANGE">
                      <a:rPr lang="en-US" baseline="0"/>
                      <a:pPr/>
                      <a:t>[CELLRANGE]</a:t>
                    </a:fld>
                    <a:r>
                      <a:rPr lang="en-US" baseline="0"/>
                      <a:t>
</a:t>
                    </a:r>
                    <a:fld id="{AA9894BD-A6EE-4B0D-9AAA-35CA8CD88B4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a:lstStyle/>
                  <a:p>
                    <a:fld id="{4C94F7FE-364D-4C31-95D2-D13CE848369F}" type="CELLRANGE">
                      <a:rPr lang="en-US" baseline="0"/>
                      <a:pPr/>
                      <a:t>[CELLRANGE]</a:t>
                    </a:fld>
                    <a:r>
                      <a:rPr lang="en-US" baseline="0"/>
                      <a:t>
</a:t>
                    </a:r>
                    <a:fld id="{48BE8568-C667-424F-85C6-0823DF0CA9F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a:lstStyle/>
                  <a:p>
                    <a:fld id="{12C8FE76-BA1C-47C0-811F-075BDFACEA2B}" type="CELLRANGE">
                      <a:rPr lang="en-US" baseline="0"/>
                      <a:pPr/>
                      <a:t>[CELLRANGE]</a:t>
                    </a:fld>
                    <a:r>
                      <a:rPr lang="en-US" baseline="0"/>
                      <a:t>
</a:t>
                    </a:r>
                    <a:fld id="{8F53C722-F42A-4127-9F7D-6350CA5DFAC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a:lstStyle/>
                  <a:p>
                    <a:fld id="{ED44F263-DB20-46C3-A783-C8529C8B1D39}" type="CELLRANGE">
                      <a:rPr lang="en-US" baseline="0"/>
                      <a:pPr/>
                      <a:t>[CELLRANGE]</a:t>
                    </a:fld>
                    <a:r>
                      <a:rPr lang="en-US" baseline="0"/>
                      <a:t>
</a:t>
                    </a:r>
                    <a:fld id="{15AC81E3-DDBB-4D81-888D-70B2BCE242B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a:lstStyle/>
                  <a:p>
                    <a:fld id="{2C4E5485-5CEF-46C4-87DE-DFBA7FBD43C2}" type="CELLRANGE">
                      <a:rPr lang="en-US" baseline="0"/>
                      <a:pPr/>
                      <a:t>[CELLRANGE]</a:t>
                    </a:fld>
                    <a:r>
                      <a:rPr lang="en-US" baseline="0"/>
                      <a:t>
</a:t>
                    </a:r>
                    <a:fld id="{F7E25FDE-2B6B-4A6E-8389-F65542F56B6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a:lstStyle/>
                  <a:p>
                    <a:fld id="{DB48B6AE-7D3E-403E-91C9-A5B8ECE4148B}" type="CELLRANGE">
                      <a:rPr lang="en-US" baseline="0"/>
                      <a:pPr/>
                      <a:t>[CELLRANGE]</a:t>
                    </a:fld>
                    <a:r>
                      <a:rPr lang="en-US" baseline="0"/>
                      <a:t>
</a:t>
                    </a:r>
                    <a:fld id="{17D1E2D3-A2AF-494E-AD0F-D149A2A1490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a:lstStyle/>
                  <a:p>
                    <a:fld id="{676B1F69-41ED-444F-9E3E-7C53C003BCFF}" type="CELLRANGE">
                      <a:rPr lang="en-US" baseline="0"/>
                      <a:pPr/>
                      <a:t>[CELLRANGE]</a:t>
                    </a:fld>
                    <a:r>
                      <a:rPr lang="en-US" baseline="0"/>
                      <a:t>
</a:t>
                    </a:r>
                    <a:fld id="{2B4A6FE6-286D-4059-8D38-37486D805FD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a:lstStyle/>
                  <a:p>
                    <a:fld id="{8B354ED9-DB40-4A4C-86C2-5A951E8379EB}" type="CELLRANGE">
                      <a:rPr lang="en-US" baseline="0"/>
                      <a:pPr/>
                      <a:t>[CELLRANGE]</a:t>
                    </a:fld>
                    <a:r>
                      <a:rPr lang="en-US" baseline="0"/>
                      <a:t>
</a:t>
                    </a:r>
                    <a:fld id="{C613D3E5-EE5B-4534-A0AE-93E64FD3D0A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a:lstStyle/>
                  <a:p>
                    <a:fld id="{4B065BA2-AAED-4BA0-B7CF-6E87A30E4C27}" type="CELLRANGE">
                      <a:rPr lang="en-US" baseline="0"/>
                      <a:pPr/>
                      <a:t>[CELLRANGE]</a:t>
                    </a:fld>
                    <a:r>
                      <a:rPr lang="en-US" baseline="0"/>
                      <a:t>
</a:t>
                    </a:r>
                    <a:fld id="{280BE640-9386-487C-837C-FC8F6E79AFB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Castilla y León</c:v>
                </c:pt>
                <c:pt idx="1">
                  <c:v>Galicia</c:v>
                </c:pt>
                <c:pt idx="2">
                  <c:v>Navarra, Comunidad Foral de</c:v>
                </c:pt>
                <c:pt idx="3">
                  <c:v>Ceuta</c:v>
                </c:pt>
                <c:pt idx="4">
                  <c:v>Cantabria</c:v>
                </c:pt>
                <c:pt idx="5">
                  <c:v>Aragón</c:v>
                </c:pt>
                <c:pt idx="6">
                  <c:v>Castilla - La Mancha</c:v>
                </c:pt>
                <c:pt idx="7">
                  <c:v>Madrid, Comunidad de</c:v>
                </c:pt>
                <c:pt idx="8">
                  <c:v>Comunitat Valenciana</c:v>
                </c:pt>
                <c:pt idx="9">
                  <c:v>Asturias, Principado de</c:v>
                </c:pt>
                <c:pt idx="10">
                  <c:v>Balears, Illes</c:v>
                </c:pt>
                <c:pt idx="11">
                  <c:v>Melilla</c:v>
                </c:pt>
                <c:pt idx="12">
                  <c:v>Andalucía</c:v>
                </c:pt>
                <c:pt idx="13">
                  <c:v>Media Nacional</c:v>
                </c:pt>
                <c:pt idx="14">
                  <c:v>Murcia, Región de</c:v>
                </c:pt>
                <c:pt idx="15">
                  <c:v>País Vasco</c:v>
                </c:pt>
                <c:pt idx="16">
                  <c:v>Rioja, La</c:v>
                </c:pt>
                <c:pt idx="17">
                  <c:v>Canarias</c:v>
                </c:pt>
                <c:pt idx="18">
                  <c:v>Extremadura</c:v>
                </c:pt>
                <c:pt idx="19">
                  <c:v>Cataluña</c:v>
                </c:pt>
              </c:strCache>
            </c:strRef>
          </c:cat>
          <c:val>
            <c:numRef>
              <c:f>'11ListaEsperaGII'!$O$13:$O$32</c:f>
              <c:numCache>
                <c:formatCode>0.00%</c:formatCode>
                <c:ptCount val="20"/>
                <c:pt idx="0">
                  <c:v>0.99805432124733784</c:v>
                </c:pt>
                <c:pt idx="1">
                  <c:v>0.97517759121730707</c:v>
                </c:pt>
                <c:pt idx="2">
                  <c:v>0.96947845044440717</c:v>
                </c:pt>
                <c:pt idx="3">
                  <c:v>0.96840148698884754</c:v>
                </c:pt>
                <c:pt idx="4">
                  <c:v>0.9671069342138684</c:v>
                </c:pt>
                <c:pt idx="5">
                  <c:v>0.95850622406639008</c:v>
                </c:pt>
                <c:pt idx="6">
                  <c:v>0.95169082125603865</c:v>
                </c:pt>
                <c:pt idx="7">
                  <c:v>0.93640709425265878</c:v>
                </c:pt>
                <c:pt idx="8">
                  <c:v>0.93468484937116114</c:v>
                </c:pt>
                <c:pt idx="9">
                  <c:v>0.91463871209284908</c:v>
                </c:pt>
                <c:pt idx="10">
                  <c:v>0.90625313660544016</c:v>
                </c:pt>
                <c:pt idx="11">
                  <c:v>0.90586630286493863</c:v>
                </c:pt>
                <c:pt idx="12">
                  <c:v>0.90500965068860928</c:v>
                </c:pt>
                <c:pt idx="13">
                  <c:v>0.90481730115869952</c:v>
                </c:pt>
                <c:pt idx="14">
                  <c:v>0.87620033350583637</c:v>
                </c:pt>
                <c:pt idx="15">
                  <c:v>0.87083382289586031</c:v>
                </c:pt>
                <c:pt idx="16">
                  <c:v>0.87054319215123233</c:v>
                </c:pt>
                <c:pt idx="17">
                  <c:v>0.85397309665788379</c:v>
                </c:pt>
                <c:pt idx="18">
                  <c:v>0.84971866208190061</c:v>
                </c:pt>
                <c:pt idx="19">
                  <c:v>0.81078660682301873</c:v>
                </c:pt>
              </c:numCache>
            </c:numRef>
          </c:val>
          <c:extLst>
            <c:ext xmlns:c15="http://schemas.microsoft.com/office/drawing/2012/chart" uri="{02D57815-91ED-43cb-92C2-25804820EDAC}">
              <c15:datalabelsRange>
                <c15:f>'11ListaEsperaGII'!$M$13:$M$32</c15:f>
                <c15:dlblRangeCache>
                  <c:ptCount val="20"/>
                  <c:pt idx="0">
                    <c:v>37.959</c:v>
                  </c:pt>
                  <c:pt idx="1">
                    <c:v>24.161</c:v>
                  </c:pt>
                  <c:pt idx="2">
                    <c:v>5.781</c:v>
                  </c:pt>
                  <c:pt idx="3">
                    <c:v>521</c:v>
                  </c:pt>
                  <c:pt idx="4">
                    <c:v>7.615</c:v>
                  </c:pt>
                  <c:pt idx="5">
                    <c:v>13.860</c:v>
                  </c:pt>
                  <c:pt idx="6">
                    <c:v>22.064</c:v>
                  </c:pt>
                  <c:pt idx="7">
                    <c:v>60.137</c:v>
                  </c:pt>
                  <c:pt idx="8">
                    <c:v>51.131</c:v>
                  </c:pt>
                  <c:pt idx="9">
                    <c:v>9.772</c:v>
                  </c:pt>
                  <c:pt idx="10">
                    <c:v>9.029</c:v>
                  </c:pt>
                  <c:pt idx="11">
                    <c:v>664</c:v>
                  </c:pt>
                  <c:pt idx="12">
                    <c:v>124.723</c:v>
                  </c:pt>
                  <c:pt idx="13">
                    <c:v>508.672</c:v>
                  </c:pt>
                  <c:pt idx="14">
                    <c:v>15.238</c:v>
                  </c:pt>
                  <c:pt idx="15">
                    <c:v>22.235</c:v>
                  </c:pt>
                  <c:pt idx="16">
                    <c:v>3.638</c:v>
                  </c:pt>
                  <c:pt idx="17">
                    <c:v>12.316</c:v>
                  </c:pt>
                  <c:pt idx="18">
                    <c:v>10.873</c:v>
                  </c:pt>
                  <c:pt idx="19">
                    <c:v>76.955</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5DC1-4B08-97F0-0CCFE9C60108}"/>
              </c:ext>
            </c:extLst>
          </c:dPt>
          <c:dPt>
            <c:idx val="11"/>
            <c:invertIfNegative val="0"/>
            <c:bubble3D val="0"/>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spPr>
              <a:solidFill>
                <a:schemeClr val="accent2">
                  <a:lumMod val="75000"/>
                </a:schemeClr>
              </a:solidFill>
            </c:spPr>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a:lstStyle/>
                  <a:p>
                    <a:fld id="{10CDC2B5-7943-4448-9842-DA53F9973015}" type="CELLRANGE">
                      <a:rPr lang="en-US" baseline="0"/>
                      <a:pPr/>
                      <a:t>[CELLRANGE]</a:t>
                    </a:fld>
                    <a:r>
                      <a:rPr lang="en-US" baseline="0"/>
                      <a:t>
</a:t>
                    </a:r>
                    <a:fld id="{E78B10A5-919F-47D7-8D4A-2453F98E6DD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a:lstStyle/>
                  <a:p>
                    <a:fld id="{D783EBB3-5552-4DEC-B19D-3C67A162760D}" type="CELLRANGE">
                      <a:rPr lang="en-US" baseline="0"/>
                      <a:pPr/>
                      <a:t>[CELLRANGE]</a:t>
                    </a:fld>
                    <a:r>
                      <a:rPr lang="en-US" baseline="0"/>
                      <a:t>
</a:t>
                    </a:r>
                    <a:fld id="{D749A6BF-0C8C-4492-89B4-812C09B3F65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a:lstStyle/>
                  <a:p>
                    <a:fld id="{B052BE80-0957-4AEA-A2EA-4F08BD41F94F}" type="CELLRANGE">
                      <a:rPr lang="en-US" baseline="0"/>
                      <a:pPr/>
                      <a:t>[CELLRANGE]</a:t>
                    </a:fld>
                    <a:r>
                      <a:rPr lang="en-US" baseline="0"/>
                      <a:t>
</a:t>
                    </a:r>
                    <a:fld id="{393781E7-CBB7-4047-A2F1-C426E7C56EB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a:lstStyle/>
                  <a:p>
                    <a:fld id="{943896B8-8639-46E7-916A-CCFCDD83AA82}" type="CELLRANGE">
                      <a:rPr lang="en-US" baseline="0"/>
                      <a:pPr/>
                      <a:t>[CELLRANGE]</a:t>
                    </a:fld>
                    <a:r>
                      <a:rPr lang="en-US" baseline="0"/>
                      <a:t>
</a:t>
                    </a:r>
                    <a:fld id="{29E7C744-0F56-48F8-BD95-508E5E00994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a:lstStyle/>
                  <a:p>
                    <a:fld id="{945BB759-6C81-451C-A7C2-B001ECF9DEFA}" type="CELLRANGE">
                      <a:rPr lang="en-US" baseline="0"/>
                      <a:pPr/>
                      <a:t>[CELLRANGE]</a:t>
                    </a:fld>
                    <a:r>
                      <a:rPr lang="en-US" baseline="0"/>
                      <a:t>
</a:t>
                    </a:r>
                    <a:fld id="{146BF673-6310-4DE4-AC95-1D601B7FC2E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a:lstStyle/>
                  <a:p>
                    <a:fld id="{8899BE2B-6F9E-4218-8A98-A3DC80D20119}" type="CELLRANGE">
                      <a:rPr lang="en-US" baseline="0"/>
                      <a:pPr/>
                      <a:t>[CELLRANGE]</a:t>
                    </a:fld>
                    <a:r>
                      <a:rPr lang="en-US" baseline="0"/>
                      <a:t>
</a:t>
                    </a:r>
                    <a:fld id="{14DA2D1A-C22E-42D3-A671-297E91632C0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a:lstStyle/>
                  <a:p>
                    <a:fld id="{067EA0ED-FF2D-4E95-8194-04F3A14848AF}" type="CELLRANGE">
                      <a:rPr lang="en-US" baseline="0"/>
                      <a:pPr/>
                      <a:t>[CELLRANGE]</a:t>
                    </a:fld>
                    <a:r>
                      <a:rPr lang="en-US" baseline="0"/>
                      <a:t>
</a:t>
                    </a:r>
                    <a:fld id="{E0B28FCB-69F1-4D32-8000-13BBAC5A18B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a:lstStyle/>
                  <a:p>
                    <a:fld id="{9EF04D86-C500-424A-BB71-5D32E7C8CA67}" type="CELLRANGE">
                      <a:rPr lang="en-US" baseline="0"/>
                      <a:pPr/>
                      <a:t>[CELLRANGE]</a:t>
                    </a:fld>
                    <a:r>
                      <a:rPr lang="en-US" baseline="0"/>
                      <a:t>
</a:t>
                    </a:r>
                    <a:fld id="{2E806142-8B79-46EA-84E5-EAD44472983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a:lstStyle/>
                  <a:p>
                    <a:fld id="{F3866199-DED6-4303-AF58-84577BC83F98}" type="CELLRANGE">
                      <a:rPr lang="en-US" baseline="0"/>
                      <a:pPr/>
                      <a:t>[CELLRANGE]</a:t>
                    </a:fld>
                    <a:r>
                      <a:rPr lang="en-US" baseline="0"/>
                      <a:t>
</a:t>
                    </a:r>
                    <a:fld id="{48D7EAA9-6F59-4139-902F-014035E907F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5594541910331384E-3"/>
                  <c:y val="3.9760608081192681E-4"/>
                </c:manualLayout>
              </c:layout>
              <c:tx>
                <c:rich>
                  <a:bodyPr/>
                  <a:lstStyle/>
                  <a:p>
                    <a:fld id="{F6F7A8E4-7C2A-43BE-B79C-E667ACE0B137}" type="CELLRANGE">
                      <a:rPr lang="en-US" baseline="0"/>
                      <a:pPr/>
                      <a:t>[CELLRANGE]</a:t>
                    </a:fld>
                    <a:r>
                      <a:rPr lang="en-US" baseline="0"/>
                      <a:t>
</a:t>
                    </a:r>
                    <a:fld id="{36831B8C-ECF1-42D4-934A-F5BA3146C04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0"/>
                  <c:y val="3.6872560258028003E-3"/>
                </c:manualLayout>
              </c:layout>
              <c:tx>
                <c:rich>
                  <a:bodyPr/>
                  <a:lstStyle/>
                  <a:p>
                    <a:fld id="{4C56C1F2-A15B-4BEE-933C-116D35A99219}" type="CELLRANGE">
                      <a:rPr lang="en-US" baseline="0"/>
                      <a:pPr/>
                      <a:t>[CELLRANGE]</a:t>
                    </a:fld>
                    <a:r>
                      <a:rPr lang="en-US" baseline="0"/>
                      <a:t>
</a:t>
                    </a:r>
                    <a:fld id="{59F9D25B-C558-4952-BA8D-3DF6BDCDA9E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0"/>
                  <c:y val="-1.9317225534193593E-3"/>
                </c:manualLayout>
              </c:layout>
              <c:tx>
                <c:rich>
                  <a:bodyPr/>
                  <a:lstStyle/>
                  <a:p>
                    <a:fld id="{DF7007EC-E6A2-48DE-8B2E-6AEB49E9C1E0}" type="CELLRANGE">
                      <a:rPr lang="en-US" baseline="0"/>
                      <a:pPr/>
                      <a:t>[CELLRANGE]</a:t>
                    </a:fld>
                    <a:r>
                      <a:rPr lang="en-US" baseline="0"/>
                      <a:t>
</a:t>
                    </a:r>
                    <a:fld id="{79C04468-3D9F-4326-B96B-C7005FF4427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a:lstStyle/>
                  <a:p>
                    <a:fld id="{F7B60AF4-3C74-4642-A179-5D72C0BD14EE}" type="CELLRANGE">
                      <a:rPr lang="en-US" baseline="0"/>
                      <a:pPr/>
                      <a:t>[CELLRANGE]</a:t>
                    </a:fld>
                    <a:r>
                      <a:rPr lang="en-US" baseline="0"/>
                      <a:t>
</a:t>
                    </a:r>
                    <a:fld id="{D51FFEEA-22C9-4701-BF16-271C8F54C88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a:lstStyle/>
                  <a:p>
                    <a:fld id="{7A57B5FA-E04B-4193-938A-C2F875C92857}" type="CELLRANGE">
                      <a:rPr lang="en-US" baseline="0"/>
                      <a:pPr/>
                      <a:t>[CELLRANGE]</a:t>
                    </a:fld>
                    <a:r>
                      <a:rPr lang="en-US" baseline="0"/>
                      <a:t>
</a:t>
                    </a:r>
                    <a:fld id="{8CC88567-A61F-413D-8C1F-6B1AEEB405A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a:lstStyle/>
                  <a:p>
                    <a:fld id="{2C24E734-E88C-4C4E-A092-045ABFC85A51}" type="CELLRANGE">
                      <a:rPr lang="en-US" baseline="0"/>
                      <a:pPr/>
                      <a:t>[CELLRANGE]</a:t>
                    </a:fld>
                    <a:r>
                      <a:rPr lang="en-US" baseline="0"/>
                      <a:t>
</a:t>
                    </a:r>
                    <a:fld id="{68FBF610-EF8C-423C-9E3A-26FD4DC3A1F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a:lstStyle/>
                  <a:p>
                    <a:fld id="{6202A86D-8933-4930-9ED3-8E4D6216C7FB}" type="CELLRANGE">
                      <a:rPr lang="en-US" baseline="0"/>
                      <a:pPr/>
                      <a:t>[CELLRANGE]</a:t>
                    </a:fld>
                    <a:r>
                      <a:rPr lang="en-US" baseline="0"/>
                      <a:t>
</a:t>
                    </a:r>
                    <a:fld id="{50DDFB90-6BD4-49E7-954E-69CB8A2CC6B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a:lstStyle/>
                  <a:p>
                    <a:fld id="{BD312E0D-5F97-4321-A11E-C119EA117FB3}" type="CELLRANGE">
                      <a:rPr lang="en-US" baseline="0"/>
                      <a:pPr/>
                      <a:t>[CELLRANGE]</a:t>
                    </a:fld>
                    <a:r>
                      <a:rPr lang="en-US" baseline="0"/>
                      <a:t>
</a:t>
                    </a:r>
                    <a:fld id="{E17AE08F-9A35-4EFB-89AA-84A22A34E7C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a:lstStyle/>
                  <a:p>
                    <a:fld id="{C62E54FC-7CEA-4FF0-8B60-20917C400734}" type="CELLRANGE">
                      <a:rPr lang="en-US" baseline="0"/>
                      <a:pPr/>
                      <a:t>[CELLRANGE]</a:t>
                    </a:fld>
                    <a:r>
                      <a:rPr lang="en-US" baseline="0"/>
                      <a:t>
</a:t>
                    </a:r>
                    <a:fld id="{258BF048-5F78-4AC8-8FC8-2FFB2179199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a:lstStyle/>
                  <a:p>
                    <a:fld id="{8203AC40-4A97-42A6-859C-7346FAC3D4A0}" type="CELLRANGE">
                      <a:rPr lang="en-US" baseline="0"/>
                      <a:pPr/>
                      <a:t>[CELLRANGE]</a:t>
                    </a:fld>
                    <a:r>
                      <a:rPr lang="en-US" baseline="0"/>
                      <a:t>
</a:t>
                    </a:r>
                    <a:fld id="{D52542C6-4D00-468C-B5AB-410169817E3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a:lstStyle/>
                  <a:p>
                    <a:fld id="{88B41694-F692-4E50-8650-778A37DB1DF9}" type="CELLRANGE">
                      <a:rPr lang="en-US" baseline="0"/>
                      <a:pPr/>
                      <a:t>[CELLRANGE]</a:t>
                    </a:fld>
                    <a:r>
                      <a:rPr lang="en-US" baseline="0"/>
                      <a:t>
</a:t>
                    </a:r>
                    <a:fld id="{4237C1AC-DBE2-443B-A133-92E400AB2CA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Castilla y León</c:v>
                </c:pt>
                <c:pt idx="1">
                  <c:v>Galicia</c:v>
                </c:pt>
                <c:pt idx="2">
                  <c:v>Navarra, Comunidad Foral de</c:v>
                </c:pt>
                <c:pt idx="3">
                  <c:v>Ceuta</c:v>
                </c:pt>
                <c:pt idx="4">
                  <c:v>Cantabria</c:v>
                </c:pt>
                <c:pt idx="5">
                  <c:v>Aragón</c:v>
                </c:pt>
                <c:pt idx="6">
                  <c:v>Castilla - La Mancha</c:v>
                </c:pt>
                <c:pt idx="7">
                  <c:v>Madrid, Comunidad de</c:v>
                </c:pt>
                <c:pt idx="8">
                  <c:v>Comunitat Valenciana</c:v>
                </c:pt>
                <c:pt idx="9">
                  <c:v>Asturias, Principado de</c:v>
                </c:pt>
                <c:pt idx="10">
                  <c:v>Balears, Illes</c:v>
                </c:pt>
                <c:pt idx="11">
                  <c:v>Melilla</c:v>
                </c:pt>
                <c:pt idx="12">
                  <c:v>Andalucía</c:v>
                </c:pt>
                <c:pt idx="13">
                  <c:v>Media Nacional</c:v>
                </c:pt>
                <c:pt idx="14">
                  <c:v>Murcia, Región de</c:v>
                </c:pt>
                <c:pt idx="15">
                  <c:v>País Vasco</c:v>
                </c:pt>
                <c:pt idx="16">
                  <c:v>Rioja, La</c:v>
                </c:pt>
                <c:pt idx="17">
                  <c:v>Canarias</c:v>
                </c:pt>
                <c:pt idx="18">
                  <c:v>Extremadura</c:v>
                </c:pt>
                <c:pt idx="19">
                  <c:v>Cataluña</c:v>
                </c:pt>
              </c:strCache>
            </c:strRef>
          </c:cat>
          <c:val>
            <c:numRef>
              <c:f>'11ListaEsperaGII'!$P$13:$P$32</c:f>
              <c:numCache>
                <c:formatCode>0.00%</c:formatCode>
                <c:ptCount val="20"/>
                <c:pt idx="0">
                  <c:v>1.9456787526621617E-3</c:v>
                </c:pt>
                <c:pt idx="1">
                  <c:v>2.4822408782692928E-2</c:v>
                </c:pt>
                <c:pt idx="2">
                  <c:v>3.0521549555592824E-2</c:v>
                </c:pt>
                <c:pt idx="3">
                  <c:v>3.1598513011152414E-2</c:v>
                </c:pt>
                <c:pt idx="4">
                  <c:v>3.2893065786131576E-2</c:v>
                </c:pt>
                <c:pt idx="5">
                  <c:v>4.1493775933609957E-2</c:v>
                </c:pt>
                <c:pt idx="6">
                  <c:v>4.8309178743961352E-2</c:v>
                </c:pt>
                <c:pt idx="7">
                  <c:v>6.3592905747341208E-2</c:v>
                </c:pt>
                <c:pt idx="8">
                  <c:v>6.5315150628838844E-2</c:v>
                </c:pt>
                <c:pt idx="9">
                  <c:v>8.5361287907150876E-2</c:v>
                </c:pt>
                <c:pt idx="10">
                  <c:v>9.3746863394559871E-2</c:v>
                </c:pt>
                <c:pt idx="11">
                  <c:v>9.4133697135061395E-2</c:v>
                </c:pt>
                <c:pt idx="12">
                  <c:v>9.499034931139072E-2</c:v>
                </c:pt>
                <c:pt idx="13">
                  <c:v>9.5182698841300498E-2</c:v>
                </c:pt>
                <c:pt idx="14">
                  <c:v>0.12379966649416364</c:v>
                </c:pt>
                <c:pt idx="15">
                  <c:v>0.12916617710413975</c:v>
                </c:pt>
                <c:pt idx="16">
                  <c:v>0.12945680784876765</c:v>
                </c:pt>
                <c:pt idx="17">
                  <c:v>0.14602690334211621</c:v>
                </c:pt>
                <c:pt idx="18">
                  <c:v>0.15028133791809942</c:v>
                </c:pt>
                <c:pt idx="19">
                  <c:v>0.18921339317698127</c:v>
                </c:pt>
              </c:numCache>
            </c:numRef>
          </c:val>
          <c:extLst>
            <c:ext xmlns:c15="http://schemas.microsoft.com/office/drawing/2012/chart" uri="{02D57815-91ED-43cb-92C2-25804820EDAC}">
              <c15:datalabelsRange>
                <c15:f>'11ListaEsperaGII'!$N$13:$N$32</c15:f>
                <c15:dlblRangeCache>
                  <c:ptCount val="20"/>
                  <c:pt idx="0">
                    <c:v>74</c:v>
                  </c:pt>
                  <c:pt idx="1">
                    <c:v>615</c:v>
                  </c:pt>
                  <c:pt idx="2">
                    <c:v>182</c:v>
                  </c:pt>
                  <c:pt idx="3">
                    <c:v>17</c:v>
                  </c:pt>
                  <c:pt idx="4">
                    <c:v>259</c:v>
                  </c:pt>
                  <c:pt idx="5">
                    <c:v>600</c:v>
                  </c:pt>
                  <c:pt idx="6">
                    <c:v>1.120</c:v>
                  </c:pt>
                  <c:pt idx="7">
                    <c:v>4.084</c:v>
                  </c:pt>
                  <c:pt idx="8">
                    <c:v>3.573</c:v>
                  </c:pt>
                  <c:pt idx="9">
                    <c:v>912</c:v>
                  </c:pt>
                  <c:pt idx="10">
                    <c:v>934</c:v>
                  </c:pt>
                  <c:pt idx="11">
                    <c:v>69</c:v>
                  </c:pt>
                  <c:pt idx="12">
                    <c:v>13.091</c:v>
                  </c:pt>
                  <c:pt idx="13">
                    <c:v>53.510</c:v>
                  </c:pt>
                  <c:pt idx="14">
                    <c:v>2.153</c:v>
                  </c:pt>
                  <c:pt idx="15">
                    <c:v>3.298</c:v>
                  </c:pt>
                  <c:pt idx="16">
                    <c:v>541</c:v>
                  </c:pt>
                  <c:pt idx="17">
                    <c:v>2.106</c:v>
                  </c:pt>
                  <c:pt idx="18">
                    <c:v>1.923</c:v>
                  </c:pt>
                  <c:pt idx="19">
                    <c:v>17.959</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'11ListaEsperaGII'!$L$13:$L$32</c:f>
              <c:strCache>
                <c:ptCount val="20"/>
                <c:pt idx="0">
                  <c:v>Castilla y León</c:v>
                </c:pt>
                <c:pt idx="1">
                  <c:v>Galicia</c:v>
                </c:pt>
                <c:pt idx="2">
                  <c:v>Navarra, Comunidad Foral de</c:v>
                </c:pt>
                <c:pt idx="3">
                  <c:v>Ceuta</c:v>
                </c:pt>
                <c:pt idx="4">
                  <c:v>Cantabria</c:v>
                </c:pt>
                <c:pt idx="5">
                  <c:v>Aragón</c:v>
                </c:pt>
                <c:pt idx="6">
                  <c:v>Castilla - La Mancha</c:v>
                </c:pt>
                <c:pt idx="7">
                  <c:v>Madrid, Comunidad de</c:v>
                </c:pt>
                <c:pt idx="8">
                  <c:v>Comunitat Valenciana</c:v>
                </c:pt>
                <c:pt idx="9">
                  <c:v>Asturias, Principado de</c:v>
                </c:pt>
                <c:pt idx="10">
                  <c:v>Balears, Illes</c:v>
                </c:pt>
                <c:pt idx="11">
                  <c:v>Melilla</c:v>
                </c:pt>
                <c:pt idx="12">
                  <c:v>Andalucía</c:v>
                </c:pt>
                <c:pt idx="13">
                  <c:v>Media Nacional</c:v>
                </c:pt>
                <c:pt idx="14">
                  <c:v>Murcia, Región de</c:v>
                </c:pt>
                <c:pt idx="15">
                  <c:v>País Vasco</c:v>
                </c:pt>
                <c:pt idx="16">
                  <c:v>Rioja, La</c:v>
                </c:pt>
                <c:pt idx="17">
                  <c:v>Canarias</c:v>
                </c:pt>
                <c:pt idx="18">
                  <c:v>Extremadura</c:v>
                </c:pt>
                <c:pt idx="19">
                  <c:v>Cataluña</c:v>
                </c:pt>
              </c:strCache>
            </c:strRef>
          </c:cat>
          <c:val>
            <c:numRef>
              <c:f>'11ListaEsperaGII'!$Q$13:$Q$32</c:f>
              <c:numCache>
                <c:formatCode>0.00%</c:formatCode>
                <c:ptCount val="20"/>
                <c:pt idx="0">
                  <c:v>0.90481730115869952</c:v>
                </c:pt>
                <c:pt idx="1">
                  <c:v>0.90481730115869952</c:v>
                </c:pt>
                <c:pt idx="2">
                  <c:v>0.90481730115869952</c:v>
                </c:pt>
                <c:pt idx="3">
                  <c:v>0.90481730115869952</c:v>
                </c:pt>
                <c:pt idx="4">
                  <c:v>0.90481730115869952</c:v>
                </c:pt>
                <c:pt idx="5">
                  <c:v>0.90481730115869952</c:v>
                </c:pt>
                <c:pt idx="6">
                  <c:v>0.90481730115869952</c:v>
                </c:pt>
                <c:pt idx="7">
                  <c:v>0.90481730115869952</c:v>
                </c:pt>
                <c:pt idx="8">
                  <c:v>0.90481730115869952</c:v>
                </c:pt>
                <c:pt idx="9">
                  <c:v>0.90481730115869952</c:v>
                </c:pt>
                <c:pt idx="10">
                  <c:v>0.90481730115869952</c:v>
                </c:pt>
                <c:pt idx="11">
                  <c:v>0.90481730115869952</c:v>
                </c:pt>
                <c:pt idx="12">
                  <c:v>0.90481730115869952</c:v>
                </c:pt>
                <c:pt idx="13">
                  <c:v>0.90481730115869952</c:v>
                </c:pt>
                <c:pt idx="14">
                  <c:v>0.90481730115869952</c:v>
                </c:pt>
                <c:pt idx="15">
                  <c:v>0.90481730115869952</c:v>
                </c:pt>
                <c:pt idx="16">
                  <c:v>0.90481730115869952</c:v>
                </c:pt>
                <c:pt idx="17">
                  <c:v>0.90481730115869952</c:v>
                </c:pt>
                <c:pt idx="18">
                  <c:v>0.90481730115869952</c:v>
                </c:pt>
                <c:pt idx="19">
                  <c:v>0.90481730115869952</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1901891133173568"/>
          <c:y val="0.89331796142304642"/>
          <c:w val="0.56405624638538954"/>
          <c:h val="4.776608531410209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E6BD-407D-8DB5-88274B443806}"/>
              </c:ext>
            </c:extLst>
          </c:dPt>
          <c:dPt>
            <c:idx val="11"/>
            <c:invertIfNegative val="0"/>
            <c:bubble3D val="0"/>
            <c:extLst>
              <c:ext xmlns:c16="http://schemas.microsoft.com/office/drawing/2014/chart" uri="{C3380CC4-5D6E-409C-BE32-E72D297353CC}">
                <c16:uniqueId val="{00000001-E6BD-407D-8DB5-88274B443806}"/>
              </c:ext>
            </c:extLst>
          </c:dPt>
          <c:dPt>
            <c:idx val="12"/>
            <c:invertIfNegative val="0"/>
            <c:bubble3D val="0"/>
            <c:extLst>
              <c:ext xmlns:c16="http://schemas.microsoft.com/office/drawing/2014/chart" uri="{C3380CC4-5D6E-409C-BE32-E72D297353CC}">
                <c16:uniqueId val="{00000003-E6BD-407D-8DB5-88274B443806}"/>
              </c:ext>
            </c:extLst>
          </c:dPt>
          <c:dPt>
            <c:idx val="13"/>
            <c:invertIfNegative val="0"/>
            <c:bubble3D val="0"/>
            <c:spPr>
              <a:solidFill>
                <a:schemeClr val="accent6">
                  <a:lumMod val="50000"/>
                </a:schemeClr>
              </a:solidFill>
            </c:spPr>
            <c:extLst>
              <c:ext xmlns:c16="http://schemas.microsoft.com/office/drawing/2014/chart" uri="{C3380CC4-5D6E-409C-BE32-E72D297353CC}">
                <c16:uniqueId val="{00000004-E6BD-407D-8DB5-88274B443806}"/>
              </c:ext>
            </c:extLst>
          </c:dPt>
          <c:dPt>
            <c:idx val="14"/>
            <c:invertIfNegative val="0"/>
            <c:bubble3D val="0"/>
            <c:extLst>
              <c:ext xmlns:c16="http://schemas.microsoft.com/office/drawing/2014/chart" uri="{C3380CC4-5D6E-409C-BE32-E72D297353CC}">
                <c16:uniqueId val="{00000005-E6BD-407D-8DB5-88274B443806}"/>
              </c:ext>
            </c:extLst>
          </c:dPt>
          <c:dPt>
            <c:idx val="15"/>
            <c:invertIfNegative val="0"/>
            <c:bubble3D val="0"/>
            <c:extLst>
              <c:ext xmlns:c16="http://schemas.microsoft.com/office/drawing/2014/chart" uri="{C3380CC4-5D6E-409C-BE32-E72D297353CC}">
                <c16:uniqueId val="{00000006-E6BD-407D-8DB5-88274B443806}"/>
              </c:ext>
            </c:extLst>
          </c:dPt>
          <c:dLbls>
            <c:dLbl>
              <c:idx val="0"/>
              <c:layout>
                <c:manualLayout>
                  <c:x val="0"/>
                  <c:y val="-3.0478894636931943E-3"/>
                </c:manualLayout>
              </c:layout>
              <c:tx>
                <c:rich>
                  <a:bodyPr/>
                  <a:lstStyle/>
                  <a:p>
                    <a:fld id="{C8D13AC0-32DF-4637-9148-2A6D31D4BD32}" type="CELLRANGE">
                      <a:rPr lang="en-US" baseline="0"/>
                      <a:pPr/>
                      <a:t>[CELLRANGE]</a:t>
                    </a:fld>
                    <a:r>
                      <a:rPr lang="en-US" baseline="0"/>
                      <a:t>
</a:t>
                    </a:r>
                    <a:fld id="{96ABE0C8-AD32-49D6-8570-C5869EE947E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a:lstStyle/>
                  <a:p>
                    <a:fld id="{DCE1DB77-CECF-42DE-9D94-DD552374E549}" type="CELLRANGE">
                      <a:rPr lang="en-US" baseline="0"/>
                      <a:pPr/>
                      <a:t>[CELLRANGE]</a:t>
                    </a:fld>
                    <a:r>
                      <a:rPr lang="en-US" baseline="0"/>
                      <a:t>
</a:t>
                    </a:r>
                    <a:fld id="{9BD355CB-8A35-4554-B552-7309025C600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a:lstStyle/>
                  <a:p>
                    <a:fld id="{1462E576-70E4-4B10-B3D2-6BC4F769B8DD}" type="CELLRANGE">
                      <a:rPr lang="en-US" baseline="0"/>
                      <a:pPr/>
                      <a:t>[CELLRANGE]</a:t>
                    </a:fld>
                    <a:r>
                      <a:rPr lang="en-US" baseline="0"/>
                      <a:t>
</a:t>
                    </a:r>
                    <a:fld id="{CE866D58-FBD5-4638-8EE2-84F9D0BF0D3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a:lstStyle/>
                  <a:p>
                    <a:fld id="{288B7FEA-65A3-472E-89E0-73909C0516C9}" type="CELLRANGE">
                      <a:rPr lang="en-US" baseline="0"/>
                      <a:pPr/>
                      <a:t>[CELLRANGE]</a:t>
                    </a:fld>
                    <a:r>
                      <a:rPr lang="en-US" baseline="0"/>
                      <a:t>
</a:t>
                    </a:r>
                    <a:fld id="{69B6F88F-3097-4C1C-8E98-67C1EF73C5B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a:lstStyle/>
                  <a:p>
                    <a:fld id="{DE0C095C-ED7D-4B0A-898F-68301B92E7CC}" type="CELLRANGE">
                      <a:rPr lang="en-US" baseline="0"/>
                      <a:pPr/>
                      <a:t>[CELLRANGE]</a:t>
                    </a:fld>
                    <a:r>
                      <a:rPr lang="en-US" baseline="0"/>
                      <a:t>
</a:t>
                    </a:r>
                    <a:fld id="{CD3A66A5-F091-450C-990C-743B9C0E120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a:lstStyle/>
                  <a:p>
                    <a:fld id="{47294480-D9EA-48EC-8D9F-64B6944A3E48}" type="CELLRANGE">
                      <a:rPr lang="en-US" baseline="0"/>
                      <a:pPr/>
                      <a:t>[CELLRANGE]</a:t>
                    </a:fld>
                    <a:r>
                      <a:rPr lang="en-US" baseline="0"/>
                      <a:t>
</a:t>
                    </a:r>
                    <a:fld id="{AC82F802-62F1-4C60-B0B1-4C089B4B8C7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a:lstStyle/>
                  <a:p>
                    <a:fld id="{9D8614C2-7DB1-4F7B-A19F-8805E8AA4FD0}" type="CELLRANGE">
                      <a:rPr lang="en-US" baseline="0"/>
                      <a:pPr/>
                      <a:t>[CELLRANGE]</a:t>
                    </a:fld>
                    <a:r>
                      <a:rPr lang="en-US" baseline="0"/>
                      <a:t>
</a:t>
                    </a:r>
                    <a:fld id="{5A6840E0-A3D2-4307-8C80-850F633F4CE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a:lstStyle/>
                  <a:p>
                    <a:fld id="{9CA5CF83-777C-4A29-95AB-B8F614DD7817}" type="CELLRANGE">
                      <a:rPr lang="en-US" baseline="0"/>
                      <a:pPr/>
                      <a:t>[CELLRANGE]</a:t>
                    </a:fld>
                    <a:r>
                      <a:rPr lang="en-US" baseline="0"/>
                      <a:t>
</a:t>
                    </a:r>
                    <a:fld id="{73AA9020-16CA-40E5-9778-FF2D0D38CC6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a:lstStyle/>
                  <a:p>
                    <a:fld id="{576C2EE5-2758-46C1-B970-373948148F6D}" type="CELLRANGE">
                      <a:rPr lang="en-US" baseline="0"/>
                      <a:pPr/>
                      <a:t>[CELLRANGE]</a:t>
                    </a:fld>
                    <a:r>
                      <a:rPr lang="en-US" baseline="0"/>
                      <a:t>
</a:t>
                    </a:r>
                    <a:fld id="{5FA043D1-A386-4E0F-8C01-3D6204A233A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a:lstStyle/>
                  <a:p>
                    <a:fld id="{701190FB-F457-490B-83F0-11841A649B7F}" type="CELLRANGE">
                      <a:rPr lang="en-US" baseline="0"/>
                      <a:pPr/>
                      <a:t>[CELLRANGE]</a:t>
                    </a:fld>
                    <a:r>
                      <a:rPr lang="en-US" baseline="0"/>
                      <a:t>
</a:t>
                    </a:r>
                    <a:fld id="{B95711E9-B383-4F56-9889-1237E5F26F8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a:lstStyle/>
                  <a:p>
                    <a:fld id="{9DEBA17B-67D0-451E-B2D9-D5597864C121}" type="CELLRANGE">
                      <a:rPr lang="en-US" baseline="0"/>
                      <a:pPr/>
                      <a:t>[CELLRANGE]</a:t>
                    </a:fld>
                    <a:r>
                      <a:rPr lang="en-US" baseline="0"/>
                      <a:t>
</a:t>
                    </a:r>
                    <a:fld id="{FE776B67-5049-4BC1-84EF-17CDAF6DADD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a:lstStyle/>
                  <a:p>
                    <a:fld id="{0FF2267C-424A-4212-844E-D9F0A637D1BD}" type="CELLRANGE">
                      <a:rPr lang="en-US" baseline="0"/>
                      <a:pPr/>
                      <a:t>[CELLRANGE]</a:t>
                    </a:fld>
                    <a:r>
                      <a:rPr lang="en-US" baseline="0"/>
                      <a:t>
</a:t>
                    </a:r>
                    <a:fld id="{D5C1FC08-F060-4C71-B27E-1E5B3111361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a:lstStyle/>
                  <a:p>
                    <a:fld id="{A9CF1D7C-D1A2-4188-B00C-812C4ACC1A31}" type="CELLRANGE">
                      <a:rPr lang="en-US" baseline="0"/>
                      <a:pPr/>
                      <a:t>[CELLRANGE]</a:t>
                    </a:fld>
                    <a:r>
                      <a:rPr lang="en-US" baseline="0"/>
                      <a:t>
</a:t>
                    </a:r>
                    <a:fld id="{1394B688-40A7-413F-BF66-77822D08065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a:lstStyle/>
                  <a:p>
                    <a:fld id="{27500BB0-17FB-46A1-AEA1-8C17C4540664}" type="CELLRANGE">
                      <a:rPr lang="en-US" baseline="0"/>
                      <a:pPr/>
                      <a:t>[CELLRANGE]</a:t>
                    </a:fld>
                    <a:r>
                      <a:rPr lang="en-US" baseline="0"/>
                      <a:t>
</a:t>
                    </a:r>
                    <a:fld id="{972C1702-89F6-4BF6-91E3-D824BBEA68B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a:lstStyle/>
                  <a:p>
                    <a:fld id="{B76C658F-939F-4AF6-8310-7C38DBB7D5E3}" type="CELLRANGE">
                      <a:rPr lang="en-US" baseline="0"/>
                      <a:pPr/>
                      <a:t>[CELLRANGE]</a:t>
                    </a:fld>
                    <a:r>
                      <a:rPr lang="en-US" baseline="0"/>
                      <a:t>
</a:t>
                    </a:r>
                    <a:fld id="{E94CB449-20C6-4EAF-BDFE-5191C0F66EB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a:lstStyle/>
                  <a:p>
                    <a:fld id="{CD868AAC-6621-4E7E-B9F1-FEAED5FA59AB}" type="CELLRANGE">
                      <a:rPr lang="en-US" baseline="0"/>
                      <a:pPr/>
                      <a:t>[CELLRANGE]</a:t>
                    </a:fld>
                    <a:r>
                      <a:rPr lang="en-US" baseline="0"/>
                      <a:t>
</a:t>
                    </a:r>
                    <a:fld id="{B0BB7A6F-C690-46F2-89DC-C3229310031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a:lstStyle/>
                  <a:p>
                    <a:fld id="{24F1928E-380F-4BBA-BAD6-0C78C4C7FAC0}" type="CELLRANGE">
                      <a:rPr lang="en-US" baseline="0"/>
                      <a:pPr/>
                      <a:t>[CELLRANGE]</a:t>
                    </a:fld>
                    <a:r>
                      <a:rPr lang="en-US" baseline="0"/>
                      <a:t>
</a:t>
                    </a:r>
                    <a:fld id="{1530949E-E4F2-4C29-A461-E88B42261FD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a:lstStyle/>
                  <a:p>
                    <a:fld id="{3DA585DA-F8B5-4429-9682-1D609A65355E}" type="CELLRANGE">
                      <a:rPr lang="en-US" baseline="0"/>
                      <a:pPr/>
                      <a:t>[CELLRANGE]</a:t>
                    </a:fld>
                    <a:r>
                      <a:rPr lang="en-US" baseline="0"/>
                      <a:t>
</a:t>
                    </a:r>
                    <a:fld id="{96C0CD8D-F619-4F5B-AC85-F055A0DF868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a:lstStyle/>
                  <a:p>
                    <a:fld id="{D8186131-62C7-42D0-B80E-7E6490932798}" type="CELLRANGE">
                      <a:rPr lang="en-US" baseline="0"/>
                      <a:pPr/>
                      <a:t>[CELLRANGE]</a:t>
                    </a:fld>
                    <a:r>
                      <a:rPr lang="en-US" baseline="0"/>
                      <a:t>
</a:t>
                    </a:r>
                    <a:fld id="{A2967F17-CC07-4F55-90A9-503166EC1EC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a:lstStyle/>
                  <a:p>
                    <a:fld id="{9C14C25A-50FB-4FB0-9299-06D1897BAF7A}" type="CELLRANGE">
                      <a:rPr lang="en-US" baseline="0"/>
                      <a:pPr/>
                      <a:t>[CELLRANGE]</a:t>
                    </a:fld>
                    <a:r>
                      <a:rPr lang="en-US" baseline="0"/>
                      <a:t>
</a:t>
                    </a:r>
                    <a:fld id="{C71C202B-1270-426A-9B7C-BD1B6000A48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Castilla - La Mancha</c:v>
                </c:pt>
                <c:pt idx="2">
                  <c:v>Ceuta</c:v>
                </c:pt>
                <c:pt idx="3">
                  <c:v>Cantabria</c:v>
                </c:pt>
                <c:pt idx="4">
                  <c:v>Navarra, Comunidad Foral de</c:v>
                </c:pt>
                <c:pt idx="5">
                  <c:v>Aragón</c:v>
                </c:pt>
                <c:pt idx="6">
                  <c:v>Comunitat Valenciana</c:v>
                </c:pt>
                <c:pt idx="7">
                  <c:v>Madrid, Comunidad de</c:v>
                </c:pt>
                <c:pt idx="8">
                  <c:v>Galicia</c:v>
                </c:pt>
                <c:pt idx="9">
                  <c:v>Asturias, Principado de</c:v>
                </c:pt>
                <c:pt idx="10">
                  <c:v>Balears, Illes</c:v>
                </c:pt>
                <c:pt idx="11">
                  <c:v>Melilla</c:v>
                </c:pt>
                <c:pt idx="12">
                  <c:v>Canarias</c:v>
                </c:pt>
                <c:pt idx="13">
                  <c:v>Media Nacional</c:v>
                </c:pt>
                <c:pt idx="14">
                  <c:v>Andalucía</c:v>
                </c:pt>
                <c:pt idx="15">
                  <c:v>Murcia, Región de</c:v>
                </c:pt>
                <c:pt idx="16">
                  <c:v>Extremadura</c:v>
                </c:pt>
                <c:pt idx="17">
                  <c:v>País Vasco</c:v>
                </c:pt>
                <c:pt idx="18">
                  <c:v>Rioja, La</c:v>
                </c:pt>
                <c:pt idx="19">
                  <c:v>Cataluña</c:v>
                </c:pt>
              </c:strCache>
            </c:strRef>
          </c:cat>
          <c:val>
            <c:numRef>
              <c:f>'11ListaEsperaGI'!$O$13:$O$32</c:f>
              <c:numCache>
                <c:formatCode>0.00%</c:formatCode>
                <c:ptCount val="20"/>
                <c:pt idx="0">
                  <c:v>0.99795425813124927</c:v>
                </c:pt>
                <c:pt idx="1">
                  <c:v>0.9463938380144713</c:v>
                </c:pt>
                <c:pt idx="2">
                  <c:v>0.93345323741007191</c:v>
                </c:pt>
                <c:pt idx="3">
                  <c:v>0.92907959092930192</c:v>
                </c:pt>
                <c:pt idx="4">
                  <c:v>0.92811059907834104</c:v>
                </c:pt>
                <c:pt idx="5">
                  <c:v>0.92448674585070401</c:v>
                </c:pt>
                <c:pt idx="6">
                  <c:v>0.90870763065620308</c:v>
                </c:pt>
                <c:pt idx="7">
                  <c:v>0.90033378228025995</c:v>
                </c:pt>
                <c:pt idx="8">
                  <c:v>0.89626913952986842</c:v>
                </c:pt>
                <c:pt idx="9">
                  <c:v>0.8890385334829779</c:v>
                </c:pt>
                <c:pt idx="10">
                  <c:v>0.87361215460389019</c:v>
                </c:pt>
                <c:pt idx="11">
                  <c:v>0.86580086580086579</c:v>
                </c:pt>
                <c:pt idx="12">
                  <c:v>0.81909774436090221</c:v>
                </c:pt>
                <c:pt idx="13">
                  <c:v>0.81230350577541033</c:v>
                </c:pt>
                <c:pt idx="14">
                  <c:v>0.79948291054120479</c:v>
                </c:pt>
                <c:pt idx="15">
                  <c:v>0.78816223864172297</c:v>
                </c:pt>
                <c:pt idx="16">
                  <c:v>0.7663392659330921</c:v>
                </c:pt>
                <c:pt idx="17">
                  <c:v>0.76060254924681348</c:v>
                </c:pt>
                <c:pt idx="18">
                  <c:v>0.70795234136880025</c:v>
                </c:pt>
                <c:pt idx="19">
                  <c:v>0.60755558319047065</c:v>
                </c:pt>
              </c:numCache>
            </c:numRef>
          </c:val>
          <c:extLst>
            <c:ext xmlns:c15="http://schemas.microsoft.com/office/drawing/2012/chart" uri="{02D57815-91ED-43cb-92C2-25804820EDAC}">
              <c15:datalabelsRange>
                <c15:f>'11ListaEsperaGI'!$M$13:$M$32</c15:f>
                <c15:dlblRangeCache>
                  <c:ptCount val="20"/>
                  <c:pt idx="0">
                    <c:v>43.416</c:v>
                  </c:pt>
                  <c:pt idx="1">
                    <c:v>24.328</c:v>
                  </c:pt>
                  <c:pt idx="2">
                    <c:v>519</c:v>
                  </c:pt>
                  <c:pt idx="3">
                    <c:v>4.179</c:v>
                  </c:pt>
                  <c:pt idx="4">
                    <c:v>6.042</c:v>
                  </c:pt>
                  <c:pt idx="5">
                    <c:v>11.753</c:v>
                  </c:pt>
                  <c:pt idx="6">
                    <c:v>43.538</c:v>
                  </c:pt>
                  <c:pt idx="7">
                    <c:v>46.125</c:v>
                  </c:pt>
                  <c:pt idx="8">
                    <c:v>20.780</c:v>
                  </c:pt>
                  <c:pt idx="9">
                    <c:v>11.882</c:v>
                  </c:pt>
                  <c:pt idx="10">
                    <c:v>10.465</c:v>
                  </c:pt>
                  <c:pt idx="11">
                    <c:v>400</c:v>
                  </c:pt>
                  <c:pt idx="12">
                    <c:v>10.894</c:v>
                  </c:pt>
                  <c:pt idx="13">
                    <c:v>420.891</c:v>
                  </c:pt>
                  <c:pt idx="14">
                    <c:v>68.957</c:v>
                  </c:pt>
                  <c:pt idx="15">
                    <c:v>10.027</c:v>
                  </c:pt>
                  <c:pt idx="16">
                    <c:v>10.377</c:v>
                  </c:pt>
                  <c:pt idx="17">
                    <c:v>26.256</c:v>
                  </c:pt>
                  <c:pt idx="18">
                    <c:v>2.555</c:v>
                  </c:pt>
                  <c:pt idx="19">
                    <c:v>68.398</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E6BD-407D-8DB5-88274B443806}"/>
              </c:ext>
            </c:extLst>
          </c:dPt>
          <c:dPt>
            <c:idx val="11"/>
            <c:invertIfNegative val="0"/>
            <c:bubble3D val="0"/>
            <c:extLst>
              <c:ext xmlns:c16="http://schemas.microsoft.com/office/drawing/2014/chart" uri="{C3380CC4-5D6E-409C-BE32-E72D297353CC}">
                <c16:uniqueId val="{00000017-E6BD-407D-8DB5-88274B443806}"/>
              </c:ext>
            </c:extLst>
          </c:dPt>
          <c:dPt>
            <c:idx val="12"/>
            <c:invertIfNegative val="0"/>
            <c:bubble3D val="0"/>
            <c:extLst>
              <c:ext xmlns:c16="http://schemas.microsoft.com/office/drawing/2014/chart" uri="{C3380CC4-5D6E-409C-BE32-E72D297353CC}">
                <c16:uniqueId val="{00000019-E6BD-407D-8DB5-88274B443806}"/>
              </c:ext>
            </c:extLst>
          </c:dPt>
          <c:dPt>
            <c:idx val="13"/>
            <c:invertIfNegative val="0"/>
            <c:bubble3D val="0"/>
            <c:spPr>
              <a:solidFill>
                <a:schemeClr val="accent2">
                  <a:lumMod val="75000"/>
                </a:schemeClr>
              </a:solidFill>
            </c:spPr>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a:lstStyle/>
                  <a:p>
                    <a:fld id="{7D74DE22-4766-4A9C-9C28-A0774A0A2A5F}" type="CELLRANGE">
                      <a:rPr lang="en-US" baseline="0"/>
                      <a:pPr/>
                      <a:t>[CELLRANGE]</a:t>
                    </a:fld>
                    <a:r>
                      <a:rPr lang="en-US" baseline="0"/>
                      <a:t>
</a:t>
                    </a:r>
                    <a:fld id="{9007E51E-49C9-4984-8647-E8CE9700DEE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a:lstStyle/>
                  <a:p>
                    <a:fld id="{8A4552B5-3FDF-4BDC-BEE4-D5151363039F}" type="CELLRANGE">
                      <a:rPr lang="en-US" baseline="0"/>
                      <a:pPr/>
                      <a:t>[CELLRANGE]</a:t>
                    </a:fld>
                    <a:r>
                      <a:rPr lang="en-US" baseline="0"/>
                      <a:t>
</a:t>
                    </a:r>
                    <a:fld id="{151F22F3-29CE-4AD8-BAB7-F2085B66696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a:lstStyle/>
                  <a:p>
                    <a:fld id="{003B5350-3236-44C6-946E-05EA526377B6}" type="CELLRANGE">
                      <a:rPr lang="en-US" baseline="0"/>
                      <a:pPr/>
                      <a:t>[CELLRANGE]</a:t>
                    </a:fld>
                    <a:r>
                      <a:rPr lang="en-US" baseline="0"/>
                      <a:t>
</a:t>
                    </a:r>
                    <a:fld id="{6C767910-97CC-4C85-8111-9030B02BA4F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a:lstStyle/>
                  <a:p>
                    <a:fld id="{6895BD29-1A8C-43F0-906A-AC35F388500B}" type="CELLRANGE">
                      <a:rPr lang="en-US" baseline="0"/>
                      <a:pPr/>
                      <a:t>[CELLRANGE]</a:t>
                    </a:fld>
                    <a:r>
                      <a:rPr lang="en-US" baseline="0"/>
                      <a:t>
</a:t>
                    </a:r>
                    <a:fld id="{F8718A12-97E2-4125-BFDB-4E63B1B279D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a:lstStyle/>
                  <a:p>
                    <a:fld id="{74E6E281-5EF3-49EB-8039-099121308B52}" type="CELLRANGE">
                      <a:rPr lang="en-US" baseline="0"/>
                      <a:pPr/>
                      <a:t>[CELLRANGE]</a:t>
                    </a:fld>
                    <a:r>
                      <a:rPr lang="en-US" baseline="0"/>
                      <a:t>
</a:t>
                    </a:r>
                    <a:fld id="{414BA61D-35BC-4C98-8703-1925103C98A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a:lstStyle/>
                  <a:p>
                    <a:fld id="{02DB7EC2-029F-4CC0-9873-26C9A9638ADB}" type="CELLRANGE">
                      <a:rPr lang="en-US" baseline="0"/>
                      <a:pPr/>
                      <a:t>[CELLRANGE]</a:t>
                    </a:fld>
                    <a:r>
                      <a:rPr lang="en-US" baseline="0"/>
                      <a:t>
</a:t>
                    </a:r>
                    <a:fld id="{2CA2E6A9-6A65-4E80-ABBB-3F0EBA8EB32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a:lstStyle/>
                  <a:p>
                    <a:fld id="{50853714-4938-4F52-81DB-2E295C1F613C}" type="CELLRANGE">
                      <a:rPr lang="en-US" baseline="0"/>
                      <a:pPr/>
                      <a:t>[CELLRANGE]</a:t>
                    </a:fld>
                    <a:r>
                      <a:rPr lang="en-US" baseline="0"/>
                      <a:t>
</a:t>
                    </a:r>
                    <a:fld id="{FBF3E315-A34B-4196-A733-4CD1D875DF5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a:lstStyle/>
                  <a:p>
                    <a:fld id="{A16B8B64-F727-463E-96EE-CA5CC4F4A858}" type="CELLRANGE">
                      <a:rPr lang="en-US" baseline="0"/>
                      <a:pPr/>
                      <a:t>[CELLRANGE]</a:t>
                    </a:fld>
                    <a:r>
                      <a:rPr lang="en-US" baseline="0"/>
                      <a:t>
</a:t>
                    </a:r>
                    <a:fld id="{FED9E3A3-4EBC-4A37-AD2B-0181B3F3807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a:lstStyle/>
                  <a:p>
                    <a:fld id="{13FCE1DD-7727-442F-9662-1DB496BE226F}" type="CELLRANGE">
                      <a:rPr lang="en-US" baseline="0"/>
                      <a:pPr/>
                      <a:t>[CELLRANGE]</a:t>
                    </a:fld>
                    <a:r>
                      <a:rPr lang="en-US" baseline="0"/>
                      <a:t>
</a:t>
                    </a:r>
                    <a:fld id="{7DB5CAB1-8D07-4F05-8B48-8E168CC6AE8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a:lstStyle/>
                  <a:p>
                    <a:fld id="{73B38000-EB96-4CF0-957F-1907CC28E676}" type="CELLRANGE">
                      <a:rPr lang="en-US" baseline="0"/>
                      <a:pPr/>
                      <a:t>[CELLRANGE]</a:t>
                    </a:fld>
                    <a:r>
                      <a:rPr lang="en-US" baseline="0"/>
                      <a:t>
</a:t>
                    </a:r>
                    <a:fld id="{CB9EA626-8BF8-4477-876A-AE817848413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3.6872560258028003E-3"/>
                </c:manualLayout>
              </c:layout>
              <c:tx>
                <c:rich>
                  <a:bodyPr/>
                  <a:lstStyle/>
                  <a:p>
                    <a:fld id="{B6639C60-9FA6-46F0-A9FC-51CC8067EA70}" type="CELLRANGE">
                      <a:rPr lang="en-US" baseline="0"/>
                      <a:pPr/>
                      <a:t>[CELLRANGE]</a:t>
                    </a:fld>
                    <a:r>
                      <a:rPr lang="en-US" baseline="0"/>
                      <a:t>
</a:t>
                    </a:r>
                    <a:fld id="{C3F32CFD-228F-43A2-AD49-3BDE4CA843C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0"/>
                  <c:y val="-1.9317225534193593E-3"/>
                </c:manualLayout>
              </c:layout>
              <c:tx>
                <c:rich>
                  <a:bodyPr/>
                  <a:lstStyle/>
                  <a:p>
                    <a:fld id="{15C86DF6-C2AE-4DF8-9AE6-5F8FEF744B23}" type="CELLRANGE">
                      <a:rPr lang="en-US" baseline="0"/>
                      <a:pPr/>
                      <a:t>[CELLRANGE]</a:t>
                    </a:fld>
                    <a:r>
                      <a:rPr lang="en-US" baseline="0"/>
                      <a:t>
</a:t>
                    </a:r>
                    <a:fld id="{2D13E920-18DE-430B-B862-EA340CE2DD0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a:lstStyle/>
                  <a:p>
                    <a:fld id="{A67344FA-2F82-4025-B397-5A8BFC8FD4F0}" type="CELLRANGE">
                      <a:rPr lang="en-US" baseline="0"/>
                      <a:pPr/>
                      <a:t>[CELLRANGE]</a:t>
                    </a:fld>
                    <a:r>
                      <a:rPr lang="en-US" baseline="0"/>
                      <a:t>
</a:t>
                    </a:r>
                    <a:fld id="{6CD3467B-FD2F-4727-8B25-EDBE7390205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a:lstStyle/>
                  <a:p>
                    <a:fld id="{8DF4AA2D-72AB-4666-860B-B967A37C6AE3}" type="CELLRANGE">
                      <a:rPr lang="en-US" baseline="0"/>
                      <a:pPr/>
                      <a:t>[CELLRANGE]</a:t>
                    </a:fld>
                    <a:r>
                      <a:rPr lang="en-US" baseline="0"/>
                      <a:t>
</a:t>
                    </a:r>
                    <a:fld id="{19342E2B-92DE-4F1C-96EB-475DB53A95C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a:lstStyle/>
                  <a:p>
                    <a:fld id="{926E7D0B-ADF7-4687-9FBE-77C361F6F2F6}" type="CELLRANGE">
                      <a:rPr lang="en-US" baseline="0"/>
                      <a:pPr/>
                      <a:t>[CELLRANGE]</a:t>
                    </a:fld>
                    <a:r>
                      <a:rPr lang="en-US" baseline="0"/>
                      <a:t>
</a:t>
                    </a:r>
                    <a:fld id="{84E92AC4-CF15-406E-A73E-6F878F71CB8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a:lstStyle/>
                  <a:p>
                    <a:fld id="{B58C6807-B5CB-471D-8001-7CD14397175B}" type="CELLRANGE">
                      <a:rPr lang="en-US" baseline="0"/>
                      <a:pPr/>
                      <a:t>[CELLRANGE]</a:t>
                    </a:fld>
                    <a:r>
                      <a:rPr lang="en-US" baseline="0"/>
                      <a:t>
</a:t>
                    </a:r>
                    <a:fld id="{6DB42D78-8027-4863-A583-9478F4399A1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a:lstStyle/>
                  <a:p>
                    <a:fld id="{A27D0AF9-EC69-4F17-BB8D-627813C17148}" type="CELLRANGE">
                      <a:rPr lang="en-US" baseline="0"/>
                      <a:pPr/>
                      <a:t>[CELLRANGE]</a:t>
                    </a:fld>
                    <a:r>
                      <a:rPr lang="en-US" baseline="0"/>
                      <a:t>
</a:t>
                    </a:r>
                    <a:fld id="{61EF119E-05B1-45A5-9686-970FCB846EA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a:lstStyle/>
                  <a:p>
                    <a:fld id="{FB14874B-F21D-465D-9000-C8E29E38C659}" type="CELLRANGE">
                      <a:rPr lang="en-US" baseline="0"/>
                      <a:pPr/>
                      <a:t>[CELLRANGE]</a:t>
                    </a:fld>
                    <a:r>
                      <a:rPr lang="en-US" baseline="0"/>
                      <a:t>
</a:t>
                    </a:r>
                    <a:fld id="{DA2B4EB7-5D6A-43D5-BC85-F57E494BD2A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7.2413798742446925E-2"/>
                </c:manualLayout>
              </c:layout>
              <c:tx>
                <c:rich>
                  <a:bodyPr/>
                  <a:lstStyle/>
                  <a:p>
                    <a:fld id="{60FC19FF-DD66-41D8-BF7D-F91DE6A5657B}" type="CELLRANGE">
                      <a:rPr lang="en-US" baseline="0"/>
                      <a:pPr/>
                      <a:t>[CELLRANGE]</a:t>
                    </a:fld>
                    <a:r>
                      <a:rPr lang="en-US" baseline="0"/>
                      <a:t>
</a:t>
                    </a:r>
                    <a:fld id="{39F506D6-93A8-4ACD-B1B4-3F037B90F43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0"/>
                  <c:y val="-7.4879355033891787E-2"/>
                </c:manualLayout>
              </c:layout>
              <c:tx>
                <c:rich>
                  <a:bodyPr/>
                  <a:lstStyle/>
                  <a:p>
                    <a:fld id="{98581CE5-5761-405D-B1F8-A607102B386E}" type="CELLRANGE">
                      <a:rPr lang="en-US" baseline="0"/>
                      <a:pPr/>
                      <a:t>[CELLRANGE]</a:t>
                    </a:fld>
                    <a:r>
                      <a:rPr lang="en-US" baseline="0"/>
                      <a:t>
</a:t>
                    </a:r>
                    <a:fld id="{8E8C9C50-001D-42A7-8CA0-BAD26DA466A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Castilla - La Mancha</c:v>
                </c:pt>
                <c:pt idx="2">
                  <c:v>Ceuta</c:v>
                </c:pt>
                <c:pt idx="3">
                  <c:v>Cantabria</c:v>
                </c:pt>
                <c:pt idx="4">
                  <c:v>Navarra, Comunidad Foral de</c:v>
                </c:pt>
                <c:pt idx="5">
                  <c:v>Aragón</c:v>
                </c:pt>
                <c:pt idx="6">
                  <c:v>Comunitat Valenciana</c:v>
                </c:pt>
                <c:pt idx="7">
                  <c:v>Madrid, Comunidad de</c:v>
                </c:pt>
                <c:pt idx="8">
                  <c:v>Galicia</c:v>
                </c:pt>
                <c:pt idx="9">
                  <c:v>Asturias, Principado de</c:v>
                </c:pt>
                <c:pt idx="10">
                  <c:v>Balears, Illes</c:v>
                </c:pt>
                <c:pt idx="11">
                  <c:v>Melilla</c:v>
                </c:pt>
                <c:pt idx="12">
                  <c:v>Canarias</c:v>
                </c:pt>
                <c:pt idx="13">
                  <c:v>Media Nacional</c:v>
                </c:pt>
                <c:pt idx="14">
                  <c:v>Andalucía</c:v>
                </c:pt>
                <c:pt idx="15">
                  <c:v>Murcia, Región de</c:v>
                </c:pt>
                <c:pt idx="16">
                  <c:v>Extremadura</c:v>
                </c:pt>
                <c:pt idx="17">
                  <c:v>País Vasco</c:v>
                </c:pt>
                <c:pt idx="18">
                  <c:v>Rioja, La</c:v>
                </c:pt>
                <c:pt idx="19">
                  <c:v>Cataluña</c:v>
                </c:pt>
              </c:strCache>
            </c:strRef>
          </c:cat>
          <c:val>
            <c:numRef>
              <c:f>'11ListaEsperaGI'!$P$13:$P$32</c:f>
              <c:numCache>
                <c:formatCode>0.00%</c:formatCode>
                <c:ptCount val="20"/>
                <c:pt idx="0">
                  <c:v>2.0457418687507183E-3</c:v>
                </c:pt>
                <c:pt idx="1">
                  <c:v>5.3606161985528672E-2</c:v>
                </c:pt>
                <c:pt idx="2">
                  <c:v>6.654676258992806E-2</c:v>
                </c:pt>
                <c:pt idx="3">
                  <c:v>7.092040907069809E-2</c:v>
                </c:pt>
                <c:pt idx="4">
                  <c:v>7.1889400921658991E-2</c:v>
                </c:pt>
                <c:pt idx="5">
                  <c:v>7.5513254149295994E-2</c:v>
                </c:pt>
                <c:pt idx="6">
                  <c:v>9.1292369343796961E-2</c:v>
                </c:pt>
                <c:pt idx="7">
                  <c:v>9.9666217719740005E-2</c:v>
                </c:pt>
                <c:pt idx="8">
                  <c:v>0.10373086047013155</c:v>
                </c:pt>
                <c:pt idx="9">
                  <c:v>0.11096146651702207</c:v>
                </c:pt>
                <c:pt idx="10">
                  <c:v>0.12638784539610987</c:v>
                </c:pt>
                <c:pt idx="11">
                  <c:v>0.13419913419913421</c:v>
                </c:pt>
                <c:pt idx="12">
                  <c:v>0.18090225563909773</c:v>
                </c:pt>
                <c:pt idx="13">
                  <c:v>0.18769649422458964</c:v>
                </c:pt>
                <c:pt idx="14">
                  <c:v>0.20051708945879515</c:v>
                </c:pt>
                <c:pt idx="15">
                  <c:v>0.211837761358277</c:v>
                </c:pt>
                <c:pt idx="16">
                  <c:v>0.2336607340669079</c:v>
                </c:pt>
                <c:pt idx="17">
                  <c:v>0.23939745075318655</c:v>
                </c:pt>
                <c:pt idx="18">
                  <c:v>0.2920476586311998</c:v>
                </c:pt>
                <c:pt idx="19">
                  <c:v>0.3924444168095293</c:v>
                </c:pt>
              </c:numCache>
            </c:numRef>
          </c:val>
          <c:extLst>
            <c:ext xmlns:c15="http://schemas.microsoft.com/office/drawing/2012/chart" uri="{02D57815-91ED-43cb-92C2-25804820EDAC}">
              <c15:datalabelsRange>
                <c15:f>'11ListaEsperaGI'!$N$13:$N$32</c15:f>
                <c15:dlblRangeCache>
                  <c:ptCount val="20"/>
                  <c:pt idx="0">
                    <c:v>89</c:v>
                  </c:pt>
                  <c:pt idx="1">
                    <c:v>1.378</c:v>
                  </c:pt>
                  <c:pt idx="2">
                    <c:v>37</c:v>
                  </c:pt>
                  <c:pt idx="3">
                    <c:v>319</c:v>
                  </c:pt>
                  <c:pt idx="4">
                    <c:v>468</c:v>
                  </c:pt>
                  <c:pt idx="5">
                    <c:v>960</c:v>
                  </c:pt>
                  <c:pt idx="6">
                    <c:v>4.374</c:v>
                  </c:pt>
                  <c:pt idx="7">
                    <c:v>5.106</c:v>
                  </c:pt>
                  <c:pt idx="8">
                    <c:v>2.405</c:v>
                  </c:pt>
                  <c:pt idx="9">
                    <c:v>1.483</c:v>
                  </c:pt>
                  <c:pt idx="10">
                    <c:v>1.514</c:v>
                  </c:pt>
                  <c:pt idx="11">
                    <c:v>62</c:v>
                  </c:pt>
                  <c:pt idx="12">
                    <c:v>2.406</c:v>
                  </c:pt>
                  <c:pt idx="13">
                    <c:v>97.254</c:v>
                  </c:pt>
                  <c:pt idx="14">
                    <c:v>17.295</c:v>
                  </c:pt>
                  <c:pt idx="15">
                    <c:v>2.695</c:v>
                  </c:pt>
                  <c:pt idx="16">
                    <c:v>3.164</c:v>
                  </c:pt>
                  <c:pt idx="17">
                    <c:v>8.264</c:v>
                  </c:pt>
                  <c:pt idx="18">
                    <c:v>1.054</c:v>
                  </c:pt>
                  <c:pt idx="19">
                    <c:v>44.181</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'11ListaEsperaGI'!$L$13:$L$32</c:f>
              <c:strCache>
                <c:ptCount val="20"/>
                <c:pt idx="0">
                  <c:v>Castilla y León</c:v>
                </c:pt>
                <c:pt idx="1">
                  <c:v>Castilla - La Mancha</c:v>
                </c:pt>
                <c:pt idx="2">
                  <c:v>Ceuta</c:v>
                </c:pt>
                <c:pt idx="3">
                  <c:v>Cantabria</c:v>
                </c:pt>
                <c:pt idx="4">
                  <c:v>Navarra, Comunidad Foral de</c:v>
                </c:pt>
                <c:pt idx="5">
                  <c:v>Aragón</c:v>
                </c:pt>
                <c:pt idx="6">
                  <c:v>Comunitat Valenciana</c:v>
                </c:pt>
                <c:pt idx="7">
                  <c:v>Madrid, Comunidad de</c:v>
                </c:pt>
                <c:pt idx="8">
                  <c:v>Galicia</c:v>
                </c:pt>
                <c:pt idx="9">
                  <c:v>Asturias, Principado de</c:v>
                </c:pt>
                <c:pt idx="10">
                  <c:v>Balears, Illes</c:v>
                </c:pt>
                <c:pt idx="11">
                  <c:v>Melilla</c:v>
                </c:pt>
                <c:pt idx="12">
                  <c:v>Canarias</c:v>
                </c:pt>
                <c:pt idx="13">
                  <c:v>Media Nacional</c:v>
                </c:pt>
                <c:pt idx="14">
                  <c:v>Andalucía</c:v>
                </c:pt>
                <c:pt idx="15">
                  <c:v>Murcia, Región de</c:v>
                </c:pt>
                <c:pt idx="16">
                  <c:v>Extremadura</c:v>
                </c:pt>
                <c:pt idx="17">
                  <c:v>País Vasco</c:v>
                </c:pt>
                <c:pt idx="18">
                  <c:v>Rioja, La</c:v>
                </c:pt>
                <c:pt idx="19">
                  <c:v>Cataluña</c:v>
                </c:pt>
              </c:strCache>
            </c:strRef>
          </c:cat>
          <c:val>
            <c:numRef>
              <c:f>'11ListaEsperaGI'!$Q$13:$Q$32</c:f>
              <c:numCache>
                <c:formatCode>0.00%</c:formatCode>
                <c:ptCount val="20"/>
                <c:pt idx="0">
                  <c:v>0.81230350577541033</c:v>
                </c:pt>
                <c:pt idx="1">
                  <c:v>0.81230350577541033</c:v>
                </c:pt>
                <c:pt idx="2">
                  <c:v>0.81230350577541033</c:v>
                </c:pt>
                <c:pt idx="3">
                  <c:v>0.81230350577541033</c:v>
                </c:pt>
                <c:pt idx="4">
                  <c:v>0.81230350577541033</c:v>
                </c:pt>
                <c:pt idx="5">
                  <c:v>0.81230350577541033</c:v>
                </c:pt>
                <c:pt idx="6">
                  <c:v>0.81230350577541033</c:v>
                </c:pt>
                <c:pt idx="7">
                  <c:v>0.81230350577541033</c:v>
                </c:pt>
                <c:pt idx="8">
                  <c:v>0.81230350577541033</c:v>
                </c:pt>
                <c:pt idx="9">
                  <c:v>0.81230350577541033</c:v>
                </c:pt>
                <c:pt idx="10">
                  <c:v>0.81230350577541033</c:v>
                </c:pt>
                <c:pt idx="11">
                  <c:v>0.81230350577541033</c:v>
                </c:pt>
                <c:pt idx="12">
                  <c:v>0.81230350577541033</c:v>
                </c:pt>
                <c:pt idx="13">
                  <c:v>0.81230350577541033</c:v>
                </c:pt>
                <c:pt idx="14">
                  <c:v>0.81230350577541033</c:v>
                </c:pt>
                <c:pt idx="15">
                  <c:v>0.81230350577541033</c:v>
                </c:pt>
                <c:pt idx="16">
                  <c:v>0.81230350577541033</c:v>
                </c:pt>
                <c:pt idx="17">
                  <c:v>0.81230350577541033</c:v>
                </c:pt>
                <c:pt idx="18">
                  <c:v>0.81230350577541033</c:v>
                </c:pt>
                <c:pt idx="19">
                  <c:v>0.81230350577541033</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0232325915782268"/>
          <c:y val="0.88916427502636941"/>
          <c:w val="0.56405624638538954"/>
          <c:h val="5.399661490911766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1-7314-4816-B3D7-5F2E4F941FE1}"/>
              </c:ext>
            </c:extLst>
          </c:dPt>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extLst>
              <c:ext xmlns:c16="http://schemas.microsoft.com/office/drawing/2014/chart" uri="{C3380CC4-5D6E-409C-BE32-E72D297353CC}">
                <c16:uniqueId val="{00000003-7314-4816-B3D7-5F2E4F941FE1}"/>
              </c:ext>
            </c:extLst>
          </c:dPt>
          <c:dPt>
            <c:idx val="9"/>
            <c:invertIfNegative val="0"/>
            <c:bubble3D val="0"/>
            <c:extLst>
              <c:ext xmlns:c16="http://schemas.microsoft.com/office/drawing/2014/chart" uri="{C3380CC4-5D6E-409C-BE32-E72D297353CC}">
                <c16:uniqueId val="{00000004-7314-4816-B3D7-5F2E4F941FE1}"/>
              </c:ext>
            </c:extLst>
          </c:dPt>
          <c:dPt>
            <c:idx val="10"/>
            <c:invertIfNegative val="0"/>
            <c:bubble3D val="0"/>
            <c:extLst>
              <c:ext xmlns:c16="http://schemas.microsoft.com/office/drawing/2014/chart" uri="{C3380CC4-5D6E-409C-BE32-E72D297353CC}">
                <c16:uniqueId val="{00000005-7314-4816-B3D7-5F2E4F941FE1}"/>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Extremadura</c:v>
                </c:pt>
                <c:pt idx="2">
                  <c:v>Cataluña</c:v>
                </c:pt>
                <c:pt idx="3">
                  <c:v>Murcia, Región de</c:v>
                </c:pt>
                <c:pt idx="4">
                  <c:v>Castilla - La Mancha</c:v>
                </c:pt>
                <c:pt idx="5">
                  <c:v>Castilla y León</c:v>
                </c:pt>
                <c:pt idx="6">
                  <c:v>Balears, Illes</c:v>
                </c:pt>
                <c:pt idx="7">
                  <c:v>TOTAL</c:v>
                </c:pt>
                <c:pt idx="8">
                  <c:v>Ceuta y Melilla</c:v>
                </c:pt>
                <c:pt idx="9">
                  <c:v>País Vasco</c:v>
                </c:pt>
                <c:pt idx="10">
                  <c:v>Rioja, La</c:v>
                </c:pt>
                <c:pt idx="11">
                  <c:v>Comunitat Valenciana</c:v>
                </c:pt>
                <c:pt idx="12">
                  <c:v>Cantabria</c:v>
                </c:pt>
                <c:pt idx="13">
                  <c:v>Asturias, Principado de</c:v>
                </c:pt>
                <c:pt idx="14">
                  <c:v>Aragón</c:v>
                </c:pt>
                <c:pt idx="15">
                  <c:v>Madrid, Comunidad de</c:v>
                </c:pt>
                <c:pt idx="16">
                  <c:v>Canarias</c:v>
                </c:pt>
                <c:pt idx="17">
                  <c:v>Navarra, Comunidad Foral de</c:v>
                </c:pt>
                <c:pt idx="18">
                  <c:v>Galicia</c:v>
                </c:pt>
              </c:strCache>
            </c:strRef>
          </c:cat>
          <c:val>
            <c:numRef>
              <c:f>'24asolcasaad_pobl'!$AR$11:$AR$29</c:f>
              <c:numCache>
                <c:formatCode>0.00</c:formatCode>
                <c:ptCount val="19"/>
                <c:pt idx="0">
                  <c:v>9.6928570008835919</c:v>
                </c:pt>
                <c:pt idx="1">
                  <c:v>8.307506830645849</c:v>
                </c:pt>
                <c:pt idx="2">
                  <c:v>7.6594409469320173</c:v>
                </c:pt>
                <c:pt idx="3">
                  <c:v>7.1366191957533038</c:v>
                </c:pt>
                <c:pt idx="4">
                  <c:v>6.8287384304535905</c:v>
                </c:pt>
                <c:pt idx="5">
                  <c:v>6.6415704479625441</c:v>
                </c:pt>
                <c:pt idx="6">
                  <c:v>6.6268605912762295</c:v>
                </c:pt>
                <c:pt idx="7">
                  <c:v>6.5482686819480822</c:v>
                </c:pt>
                <c:pt idx="8">
                  <c:v>6.1939256994749785</c:v>
                </c:pt>
                <c:pt idx="9">
                  <c:v>6.1524305653860312</c:v>
                </c:pt>
                <c:pt idx="10">
                  <c:v>5.6989937914793405</c:v>
                </c:pt>
                <c:pt idx="11">
                  <c:v>5.580244274432582</c:v>
                </c:pt>
                <c:pt idx="12">
                  <c:v>5.2192222210406545</c:v>
                </c:pt>
                <c:pt idx="13">
                  <c:v>5.2078448092091243</c:v>
                </c:pt>
                <c:pt idx="14">
                  <c:v>5.0800924673787131</c:v>
                </c:pt>
                <c:pt idx="15">
                  <c:v>5.0369788749877316</c:v>
                </c:pt>
                <c:pt idx="16">
                  <c:v>4.7459068986150861</c:v>
                </c:pt>
                <c:pt idx="17">
                  <c:v>4.2925551332431446</c:v>
                </c:pt>
                <c:pt idx="18">
                  <c:v>3.1805244509271153</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36CB-4173-AF6F-681B1F338D13}"/>
              </c:ext>
            </c:extLst>
          </c:dPt>
          <c:dPt>
            <c:idx val="7"/>
            <c:invertIfNegative val="0"/>
            <c:bubble3D val="0"/>
            <c:extLst>
              <c:ext xmlns:c16="http://schemas.microsoft.com/office/drawing/2014/chart" uri="{C3380CC4-5D6E-409C-BE32-E72D297353CC}">
                <c16:uniqueId val="{00000002-36CB-4173-AF6F-681B1F338D13}"/>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4-36CB-4173-AF6F-681B1F338D13}"/>
              </c:ext>
            </c:extLst>
          </c:dPt>
          <c:dPt>
            <c:idx val="9"/>
            <c:invertIfNegative val="0"/>
            <c:bubble3D val="0"/>
            <c:extLst>
              <c:ext xmlns:c16="http://schemas.microsoft.com/office/drawing/2014/chart" uri="{C3380CC4-5D6E-409C-BE32-E72D297353CC}">
                <c16:uniqueId val="{00000005-36CB-4173-AF6F-681B1F338D13}"/>
              </c:ext>
            </c:extLst>
          </c:dPt>
          <c:dPt>
            <c:idx val="10"/>
            <c:invertIfNegative val="0"/>
            <c:bubble3D val="0"/>
            <c:extLst>
              <c:ext xmlns:c16="http://schemas.microsoft.com/office/drawing/2014/chart" uri="{C3380CC4-5D6E-409C-BE32-E72D297353CC}">
                <c16:uniqueId val="{00000006-36CB-4173-AF6F-681B1F338D13}"/>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Extremadura</c:v>
                </c:pt>
                <c:pt idx="2">
                  <c:v>Castilla y León</c:v>
                </c:pt>
                <c:pt idx="3">
                  <c:v>Cataluña</c:v>
                </c:pt>
                <c:pt idx="4">
                  <c:v>Castilla - La Mancha</c:v>
                </c:pt>
                <c:pt idx="5">
                  <c:v>Balears, Illes</c:v>
                </c:pt>
                <c:pt idx="6">
                  <c:v>Rioja, La</c:v>
                </c:pt>
                <c:pt idx="7">
                  <c:v>País Vasco</c:v>
                </c:pt>
                <c:pt idx="8">
                  <c:v>TOTAL</c:v>
                </c:pt>
                <c:pt idx="9">
                  <c:v>Madrid, Comunidad de</c:v>
                </c:pt>
                <c:pt idx="10">
                  <c:v>Murcia, Región de</c:v>
                </c:pt>
                <c:pt idx="11">
                  <c:v>Comunitat Valenciana</c:v>
                </c:pt>
                <c:pt idx="12">
                  <c:v>Aragón</c:v>
                </c:pt>
                <c:pt idx="13">
                  <c:v>Ceuta y Melilla</c:v>
                </c:pt>
                <c:pt idx="14">
                  <c:v>Navarra, Comunidad Foral de</c:v>
                </c:pt>
                <c:pt idx="15">
                  <c:v>Asturias, Principado de</c:v>
                </c:pt>
                <c:pt idx="16">
                  <c:v>Cantabria</c:v>
                </c:pt>
                <c:pt idx="17">
                  <c:v>Canarias</c:v>
                </c:pt>
                <c:pt idx="18">
                  <c:v>Galicia</c:v>
                </c:pt>
              </c:strCache>
            </c:strRef>
          </c:cat>
          <c:val>
            <c:numRef>
              <c:f>'24asolcasaad_pobl'!$AX$11:$AX$29</c:f>
              <c:numCache>
                <c:formatCode>0.00</c:formatCode>
                <c:ptCount val="19"/>
                <c:pt idx="0">
                  <c:v>46.833213532567562</c:v>
                </c:pt>
                <c:pt idx="1">
                  <c:v>42.028555234676524</c:v>
                </c:pt>
                <c:pt idx="2">
                  <c:v>41.431006200509017</c:v>
                </c:pt>
                <c:pt idx="3">
                  <c:v>41.261317707689862</c:v>
                </c:pt>
                <c:pt idx="4">
                  <c:v>39.257079753116301</c:v>
                </c:pt>
                <c:pt idx="5">
                  <c:v>37.834516657564173</c:v>
                </c:pt>
                <c:pt idx="6">
                  <c:v>37.369585836231423</c:v>
                </c:pt>
                <c:pt idx="7">
                  <c:v>36.785577532688457</c:v>
                </c:pt>
                <c:pt idx="8">
                  <c:v>36.255512774905625</c:v>
                </c:pt>
                <c:pt idx="9">
                  <c:v>34.593571247238529</c:v>
                </c:pt>
                <c:pt idx="10">
                  <c:v>33.182122717882862</c:v>
                </c:pt>
                <c:pt idx="11">
                  <c:v>32.720093736566966</c:v>
                </c:pt>
                <c:pt idx="12">
                  <c:v>32.154310993781777</c:v>
                </c:pt>
                <c:pt idx="13">
                  <c:v>30.273718872195925</c:v>
                </c:pt>
                <c:pt idx="14">
                  <c:v>29.454168474854139</c:v>
                </c:pt>
                <c:pt idx="15">
                  <c:v>28.768071723619979</c:v>
                </c:pt>
                <c:pt idx="16">
                  <c:v>28.72672321341523</c:v>
                </c:pt>
                <c:pt idx="17">
                  <c:v>25.485861559576318</c:v>
                </c:pt>
                <c:pt idx="18">
                  <c:v>18.08360772242337</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Solicitudes. </a:t>
            </a:r>
          </a:p>
          <a:p>
            <a:pPr>
              <a:defRPr sz="1200" b="1"/>
            </a:pPr>
            <a:r>
              <a:rPr lang="en-US" sz="1200" b="1">
                <a:solidFill>
                  <a:srgbClr val="008000"/>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'25solaltabaja'!$AA$11:$AA$34</c:f>
              <c:numCache>
                <c:formatCode>m/d/yyyy</c:formatCode>
                <c:ptCount val="24"/>
                <c:pt idx="0">
                  <c:v>44255</c:v>
                </c:pt>
                <c:pt idx="1">
                  <c:v>44286</c:v>
                </c:pt>
                <c:pt idx="2">
                  <c:v>44316</c:v>
                </c:pt>
                <c:pt idx="3">
                  <c:v>44347</c:v>
                </c:pt>
                <c:pt idx="4">
                  <c:v>44377</c:v>
                </c:pt>
                <c:pt idx="5">
                  <c:v>44408</c:v>
                </c:pt>
                <c:pt idx="6">
                  <c:v>44439</c:v>
                </c:pt>
                <c:pt idx="7">
                  <c:v>44469</c:v>
                </c:pt>
                <c:pt idx="8">
                  <c:v>44500</c:v>
                </c:pt>
                <c:pt idx="9">
                  <c:v>44530</c:v>
                </c:pt>
                <c:pt idx="10">
                  <c:v>44561</c:v>
                </c:pt>
                <c:pt idx="11">
                  <c:v>44592</c:v>
                </c:pt>
                <c:pt idx="12">
                  <c:v>44620</c:v>
                </c:pt>
                <c:pt idx="13">
                  <c:v>44651</c:v>
                </c:pt>
                <c:pt idx="14">
                  <c:v>44681</c:v>
                </c:pt>
                <c:pt idx="15">
                  <c:v>44712</c:v>
                </c:pt>
                <c:pt idx="16">
                  <c:v>44742</c:v>
                </c:pt>
                <c:pt idx="17">
                  <c:v>44773</c:v>
                </c:pt>
                <c:pt idx="18">
                  <c:v>44804</c:v>
                </c:pt>
                <c:pt idx="19">
                  <c:v>44834</c:v>
                </c:pt>
                <c:pt idx="20">
                  <c:v>44865</c:v>
                </c:pt>
                <c:pt idx="21">
                  <c:v>44895</c:v>
                </c:pt>
                <c:pt idx="22">
                  <c:v>44926</c:v>
                </c:pt>
                <c:pt idx="23">
                  <c:v>44957</c:v>
                </c:pt>
              </c:numCache>
            </c:numRef>
          </c:cat>
          <c:val>
            <c:numRef>
              <c:f>'25solaltabaja'!$AB$11:$AB$34</c:f>
              <c:numCache>
                <c:formatCode>0</c:formatCode>
                <c:ptCount val="24"/>
                <c:pt idx="0">
                  <c:v>19194</c:v>
                </c:pt>
                <c:pt idx="1">
                  <c:v>27728</c:v>
                </c:pt>
                <c:pt idx="2">
                  <c:v>26001</c:v>
                </c:pt>
                <c:pt idx="3">
                  <c:v>27218</c:v>
                </c:pt>
                <c:pt idx="4">
                  <c:v>28579</c:v>
                </c:pt>
                <c:pt idx="5">
                  <c:v>30723</c:v>
                </c:pt>
                <c:pt idx="6">
                  <c:v>23332</c:v>
                </c:pt>
                <c:pt idx="7">
                  <c:v>26490</c:v>
                </c:pt>
                <c:pt idx="8">
                  <c:v>29231</c:v>
                </c:pt>
                <c:pt idx="9">
                  <c:v>29856</c:v>
                </c:pt>
                <c:pt idx="10">
                  <c:v>24104</c:v>
                </c:pt>
                <c:pt idx="11">
                  <c:v>22642</c:v>
                </c:pt>
                <c:pt idx="12">
                  <c:v>24889</c:v>
                </c:pt>
                <c:pt idx="13">
                  <c:v>30256</c:v>
                </c:pt>
                <c:pt idx="14">
                  <c:v>32696</c:v>
                </c:pt>
                <c:pt idx="15">
                  <c:v>38586</c:v>
                </c:pt>
                <c:pt idx="16">
                  <c:v>41750</c:v>
                </c:pt>
                <c:pt idx="17">
                  <c:v>30827</c:v>
                </c:pt>
                <c:pt idx="18">
                  <c:v>26047</c:v>
                </c:pt>
                <c:pt idx="19">
                  <c:v>32379</c:v>
                </c:pt>
                <c:pt idx="20">
                  <c:v>29932</c:v>
                </c:pt>
                <c:pt idx="21">
                  <c:v>32038</c:v>
                </c:pt>
                <c:pt idx="22">
                  <c:v>25446</c:v>
                </c:pt>
                <c:pt idx="23">
                  <c:v>28819</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2"/>
              </a:solidFill>
              <a:round/>
            </a:ln>
            <a:effectLst/>
          </c:spPr>
          <c:marker>
            <c:symbol val="none"/>
          </c:marker>
          <c:cat>
            <c:numRef>
              <c:f>'25solaltabaja'!$AA$11:$AA$34</c:f>
              <c:numCache>
                <c:formatCode>m/d/yyyy</c:formatCode>
                <c:ptCount val="24"/>
                <c:pt idx="0">
                  <c:v>44255</c:v>
                </c:pt>
                <c:pt idx="1">
                  <c:v>44286</c:v>
                </c:pt>
                <c:pt idx="2">
                  <c:v>44316</c:v>
                </c:pt>
                <c:pt idx="3">
                  <c:v>44347</c:v>
                </c:pt>
                <c:pt idx="4">
                  <c:v>44377</c:v>
                </c:pt>
                <c:pt idx="5">
                  <c:v>44408</c:v>
                </c:pt>
                <c:pt idx="6">
                  <c:v>44439</c:v>
                </c:pt>
                <c:pt idx="7">
                  <c:v>44469</c:v>
                </c:pt>
                <c:pt idx="8">
                  <c:v>44500</c:v>
                </c:pt>
                <c:pt idx="9">
                  <c:v>44530</c:v>
                </c:pt>
                <c:pt idx="10">
                  <c:v>44561</c:v>
                </c:pt>
                <c:pt idx="11">
                  <c:v>44592</c:v>
                </c:pt>
                <c:pt idx="12">
                  <c:v>44620</c:v>
                </c:pt>
                <c:pt idx="13">
                  <c:v>44651</c:v>
                </c:pt>
                <c:pt idx="14">
                  <c:v>44681</c:v>
                </c:pt>
                <c:pt idx="15">
                  <c:v>44712</c:v>
                </c:pt>
                <c:pt idx="16">
                  <c:v>44742</c:v>
                </c:pt>
                <c:pt idx="17">
                  <c:v>44773</c:v>
                </c:pt>
                <c:pt idx="18">
                  <c:v>44804</c:v>
                </c:pt>
                <c:pt idx="19">
                  <c:v>44834</c:v>
                </c:pt>
                <c:pt idx="20">
                  <c:v>44865</c:v>
                </c:pt>
                <c:pt idx="21">
                  <c:v>44895</c:v>
                </c:pt>
                <c:pt idx="22">
                  <c:v>44926</c:v>
                </c:pt>
                <c:pt idx="23">
                  <c:v>44957</c:v>
                </c:pt>
              </c:numCache>
            </c:numRef>
          </c:cat>
          <c:val>
            <c:numRef>
              <c:f>'25solaltabaja'!$AC$11:$AC$34</c:f>
              <c:numCache>
                <c:formatCode>0</c:formatCode>
                <c:ptCount val="24"/>
                <c:pt idx="0">
                  <c:v>26455</c:v>
                </c:pt>
                <c:pt idx="1">
                  <c:v>26286</c:v>
                </c:pt>
                <c:pt idx="2">
                  <c:v>20329</c:v>
                </c:pt>
                <c:pt idx="3">
                  <c:v>17469</c:v>
                </c:pt>
                <c:pt idx="4">
                  <c:v>20931</c:v>
                </c:pt>
                <c:pt idx="5">
                  <c:v>25882</c:v>
                </c:pt>
                <c:pt idx="6">
                  <c:v>22391</c:v>
                </c:pt>
                <c:pt idx="7">
                  <c:v>22335</c:v>
                </c:pt>
                <c:pt idx="8">
                  <c:v>19576</c:v>
                </c:pt>
                <c:pt idx="9">
                  <c:v>21916</c:v>
                </c:pt>
                <c:pt idx="10">
                  <c:v>29010</c:v>
                </c:pt>
                <c:pt idx="11">
                  <c:v>24609</c:v>
                </c:pt>
                <c:pt idx="12">
                  <c:v>26478</c:v>
                </c:pt>
                <c:pt idx="13">
                  <c:v>24903</c:v>
                </c:pt>
                <c:pt idx="14">
                  <c:v>22635</c:v>
                </c:pt>
                <c:pt idx="15">
                  <c:v>22335</c:v>
                </c:pt>
                <c:pt idx="16">
                  <c:v>23105</c:v>
                </c:pt>
                <c:pt idx="17">
                  <c:v>22962</c:v>
                </c:pt>
                <c:pt idx="18">
                  <c:v>23877</c:v>
                </c:pt>
                <c:pt idx="19">
                  <c:v>24010</c:v>
                </c:pt>
                <c:pt idx="20">
                  <c:v>19815</c:v>
                </c:pt>
                <c:pt idx="21">
                  <c:v>20330</c:v>
                </c:pt>
                <c:pt idx="22">
                  <c:v>23015</c:v>
                </c:pt>
                <c:pt idx="23">
                  <c:v>24165</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5405</c:v>
                </c:pt>
                <c:pt idx="1">
                  <c:v>117301</c:v>
                </c:pt>
                <c:pt idx="2">
                  <c:v>63590</c:v>
                </c:pt>
                <c:pt idx="3">
                  <c:v>87038</c:v>
                </c:pt>
                <c:pt idx="4">
                  <c:v>93882</c:v>
                </c:pt>
                <c:pt idx="5">
                  <c:v>147786</c:v>
                </c:pt>
                <c:pt idx="6">
                  <c:v>433137</c:v>
                </c:pt>
                <c:pt idx="7">
                  <c:v>1038533</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75" b="0" i="0" u="none" strike="noStrike" baseline="0">
                <a:solidFill>
                  <a:srgbClr val="008000"/>
                </a:solidFill>
                <a:latin typeface="Verdana"/>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4.jpeg"/><Relationship Id="rId4"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9.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1.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jpeg"/><Relationship Id="rId1" Type="http://schemas.openxmlformats.org/officeDocument/2006/relationships/image" Target="../media/image1.png"/><Relationship Id="rId4" Type="http://schemas.openxmlformats.org/officeDocument/2006/relationships/image" Target="../media/image4.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jpeg"/><Relationship Id="rId1" Type="http://schemas.openxmlformats.org/officeDocument/2006/relationships/image" Target="../media/image1.png"/><Relationship Id="rId4" Type="http://schemas.openxmlformats.org/officeDocument/2006/relationships/image" Target="../media/image4.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9.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image" Target="../media/image12.jpeg"/></Relationships>
</file>

<file path=xl/drawings/_rels/drawing3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2.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image" Target="../media/image12.jpeg"/></Relationships>
</file>

<file path=xl/drawings/_rels/drawing5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5.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5.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5.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0.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0.xml"/></Relationships>
</file>

<file path=xl/drawings/_rels/drawing9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1.xml"/></Relationships>
</file>

<file path=xl/drawings/_rels/drawing9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2.xml"/></Relationships>
</file>

<file path=xl/drawings/_rels/drawing9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3.xml"/></Relationships>
</file>

<file path=xl/drawings/_rels/drawing98.xml.rels><?xml version="1.0" encoding="UTF-8" standalone="yes"?>
<Relationships xmlns="http://schemas.openxmlformats.org/package/2006/relationships"><Relationship Id="rId1"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1</xdr:row>
      <xdr:rowOff>9525</xdr:rowOff>
    </xdr:from>
    <xdr:to>
      <xdr:col>19</xdr:col>
      <xdr:colOff>495300</xdr:colOff>
      <xdr:row>1</xdr:row>
      <xdr:rowOff>542925</xdr:rowOff>
    </xdr:to>
    <xdr:pic>
      <xdr:nvPicPr>
        <xdr:cNvPr id="2095" name="Picture 3" descr="Sistema para la Autonomía y Atención a la Dependencia (SAAD)">
          <a:extLst>
            <a:ext uri="{FF2B5EF4-FFF2-40B4-BE49-F238E27FC236}">
              <a16:creationId xmlns:a16="http://schemas.microsoft.com/office/drawing/2014/main" id="{00000000-0008-0000-0E00-00002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9950" y="19050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47626</xdr:rowOff>
    </xdr:from>
    <xdr:to>
      <xdr:col>6</xdr:col>
      <xdr:colOff>285750</xdr:colOff>
      <xdr:row>1</xdr:row>
      <xdr:rowOff>487163</xdr:rowOff>
    </xdr:to>
    <xdr:pic>
      <xdr:nvPicPr>
        <xdr:cNvPr id="5" name="Imagen 4" descr="http://imserso/IntraPresent/groups/imagenes/documents/imagen/pag08.jpg">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47626"/>
          <a:ext cx="2781300" cy="620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47626</xdr:rowOff>
    </xdr:from>
    <xdr:to>
      <xdr:col>7</xdr:col>
      <xdr:colOff>314325</xdr:colOff>
      <xdr:row>1</xdr:row>
      <xdr:rowOff>590551</xdr:rowOff>
    </xdr:to>
    <xdr:pic>
      <xdr:nvPicPr>
        <xdr:cNvPr id="4" name="Imagen 1">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47626"/>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47626</xdr:rowOff>
    </xdr:from>
    <xdr:to>
      <xdr:col>7</xdr:col>
      <xdr:colOff>333375</xdr:colOff>
      <xdr:row>1</xdr:row>
      <xdr:rowOff>590551</xdr:rowOff>
    </xdr:to>
    <xdr:pic>
      <xdr:nvPicPr>
        <xdr:cNvPr id="6" name="Imagen 5" descr="http://imserso/IntraPresent/groups/imagenes/documents/imagen/pag08.jpg">
          <a:extLst>
            <a:ext uri="{FF2B5EF4-FFF2-40B4-BE49-F238E27FC236}">
              <a16:creationId xmlns:a16="http://schemas.microsoft.com/office/drawing/2014/main" id="{00000000-0008-0000-0E00-000006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47626"/>
          <a:ext cx="3305175" cy="7239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95250</xdr:colOff>
      <xdr:row>1</xdr:row>
      <xdr:rowOff>561975</xdr:rowOff>
    </xdr:to>
    <xdr:pic>
      <xdr:nvPicPr>
        <xdr:cNvPr id="5" name="Imagen 4" descr="http://imserso/IntraPresent/groups/imagenes/documents/imagen/pag08.jpg">
          <a:extLst>
            <a:ext uri="{FF2B5EF4-FFF2-40B4-BE49-F238E27FC236}">
              <a16:creationId xmlns:a16="http://schemas.microsoft.com/office/drawing/2014/main" id="{00000000-0008-0000-18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75247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1</xdr:row>
      <xdr:rowOff>0</xdr:rowOff>
    </xdr:from>
    <xdr:to>
      <xdr:col>4</xdr:col>
      <xdr:colOff>225963</xdr:colOff>
      <xdr:row>2</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19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575" y="1905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438150</xdr:colOff>
      <xdr:row>2</xdr:row>
      <xdr:rowOff>533400</xdr:rowOff>
    </xdr:to>
    <xdr:pic>
      <xdr:nvPicPr>
        <xdr:cNvPr id="6" name="Imagen 1">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575" y="19050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4</xdr:col>
      <xdr:colOff>457200</xdr:colOff>
      <xdr:row>2</xdr:row>
      <xdr:rowOff>533400</xdr:rowOff>
    </xdr:to>
    <xdr:pic>
      <xdr:nvPicPr>
        <xdr:cNvPr id="7" name="Imagen 6" descr="http://imserso/IntraPresent/groups/imagenes/documents/imagen/pag08.jpg">
          <a:extLst>
            <a:ext uri="{FF2B5EF4-FFF2-40B4-BE49-F238E27FC236}">
              <a16:creationId xmlns:a16="http://schemas.microsoft.com/office/drawing/2014/main" id="{00000000-0008-0000-1900-000007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8575" y="190500"/>
          <a:ext cx="3305175" cy="7239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4</xdr:col>
      <xdr:colOff>95250</xdr:colOff>
      <xdr:row>1</xdr:row>
      <xdr:rowOff>514351</xdr:rowOff>
    </xdr:to>
    <xdr:pic>
      <xdr:nvPicPr>
        <xdr:cNvPr id="6" name="Imagen 5" descr="http://imserso/IntraPresent/groups/imagenes/documents/imagen/pag08.jpg">
          <a:extLst>
            <a:ext uri="{FF2B5EF4-FFF2-40B4-BE49-F238E27FC236}">
              <a16:creationId xmlns:a16="http://schemas.microsoft.com/office/drawing/2014/main" id="{00000000-0008-0000-1A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
          <a:ext cx="2838450" cy="7048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0</xdr:row>
      <xdr:rowOff>9526</xdr:rowOff>
    </xdr:from>
    <xdr:to>
      <xdr:col>4</xdr:col>
      <xdr:colOff>133350</xdr:colOff>
      <xdr:row>1</xdr:row>
      <xdr:rowOff>523876</xdr:rowOff>
    </xdr:to>
    <xdr:pic>
      <xdr:nvPicPr>
        <xdr:cNvPr id="5" name="Imagen 4" descr="http://imserso/IntraPresent/groups/imagenes/documents/imagen/pag08.jpg">
          <a:extLst>
            <a:ext uri="{FF2B5EF4-FFF2-40B4-BE49-F238E27FC236}">
              <a16:creationId xmlns:a16="http://schemas.microsoft.com/office/drawing/2014/main" id="{00000000-0008-0000-1B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9526"/>
          <a:ext cx="2800350" cy="70485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1C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38100</xdr:colOff>
      <xdr:row>0</xdr:row>
      <xdr:rowOff>19050</xdr:rowOff>
    </xdr:from>
    <xdr:to>
      <xdr:col>4</xdr:col>
      <xdr:colOff>19050</xdr:colOff>
      <xdr:row>1</xdr:row>
      <xdr:rowOff>485775</xdr:rowOff>
    </xdr:to>
    <xdr:pic>
      <xdr:nvPicPr>
        <xdr:cNvPr id="9" name="Imagen 8" descr="http://imserso/IntraPresent/groups/imagenes/documents/imagen/pag08.jpg">
          <a:extLst>
            <a:ext uri="{FF2B5EF4-FFF2-40B4-BE49-F238E27FC236}">
              <a16:creationId xmlns:a16="http://schemas.microsoft.com/office/drawing/2014/main" id="{00000000-0008-0000-1E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8100" y="19050"/>
          <a:ext cx="2800350" cy="6572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3</xdr:col>
      <xdr:colOff>495300</xdr:colOff>
      <xdr:row>2</xdr:row>
      <xdr:rowOff>333375</xdr:rowOff>
    </xdr:to>
    <xdr:pic>
      <xdr:nvPicPr>
        <xdr:cNvPr id="2" name="Imagen 1" descr="http://imserso/IntraPresent/groups/imagenes/documents/imagen/pag08.jpg">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47625"/>
          <a:ext cx="2800350" cy="657225"/>
        </a:xfrm>
        <a:prstGeom prst="rect">
          <a:avLst/>
        </a:prstGeom>
        <a:noFill/>
        <a:ln>
          <a:noFill/>
        </a:ln>
      </xdr:spPr>
    </xdr:pic>
    <xdr:clientData/>
  </xdr:twoCellAnchor>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95250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20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5" name="Imagen 4" descr="http://imserso/IntraPresent/groups/imagenes/documents/imagen/pag08.jpg">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6" name="Imagen 1">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7" name="Imagen 6" descr="http://imserso/IntraPresent/groups/imagenes/documents/imagen/pag08.jpg">
          <a:extLst>
            <a:ext uri="{FF2B5EF4-FFF2-40B4-BE49-F238E27FC236}">
              <a16:creationId xmlns:a16="http://schemas.microsoft.com/office/drawing/2014/main" id="{00000000-0008-0000-0F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11" name="Imagen 10" descr="http://imserso/IntraPresent/groups/imagenes/documents/imagen/pag08.jpg">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12" name="Imagen 1">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13" name="Imagen 12" descr="http://imserso/IntraPresent/groups/imagenes/documents/imagen/pag08.jpg">
          <a:extLst>
            <a:ext uri="{FF2B5EF4-FFF2-40B4-BE49-F238E27FC236}">
              <a16:creationId xmlns:a16="http://schemas.microsoft.com/office/drawing/2014/main" id="{00000000-0008-0000-0F00-00000D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533400</xdr:rowOff>
    </xdr:to>
    <xdr:pic>
      <xdr:nvPicPr>
        <xdr:cNvPr id="5" name="Imagen 4" descr="http://imserso/IntraPresent/groups/imagenes/documents/imagen/pag08.jpg">
          <a:extLst>
            <a:ext uri="{FF2B5EF4-FFF2-40B4-BE49-F238E27FC236}">
              <a16:creationId xmlns:a16="http://schemas.microsoft.com/office/drawing/2014/main" id="{00000000-0008-0000-2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2800350" cy="65722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2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3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0</xdr:rowOff>
    </xdr:from>
    <xdr:to>
      <xdr:col>4</xdr:col>
      <xdr:colOff>9525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4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0"/>
          <a:ext cx="2800350" cy="65722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6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7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8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9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A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5" name="Imagen 4" descr="http://imserso/IntraPresent/groups/imagenes/documents/imagen/pag08.jpg">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6" name="Imagen 1">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7" name="Imagen 6" descr="http://imserso/IntraPresent/groups/imagenes/documents/imagen/pag08.jpg">
          <a:extLst>
            <a:ext uri="{FF2B5EF4-FFF2-40B4-BE49-F238E27FC236}">
              <a16:creationId xmlns:a16="http://schemas.microsoft.com/office/drawing/2014/main" id="{00000000-0008-0000-10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4</xdr:col>
      <xdr:colOff>57150</xdr:colOff>
      <xdr:row>1</xdr:row>
      <xdr:rowOff>466725</xdr:rowOff>
    </xdr:to>
    <xdr:pic>
      <xdr:nvPicPr>
        <xdr:cNvPr id="9" name="Imagen 8" descr="http://imserso/IntraPresent/groups/imagenes/documents/imagen/pag08.jpg">
          <a:extLst>
            <a:ext uri="{FF2B5EF4-FFF2-40B4-BE49-F238E27FC236}">
              <a16:creationId xmlns:a16="http://schemas.microsoft.com/office/drawing/2014/main" id="{00000000-0008-0000-2C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381972</xdr:colOff>
      <xdr:row>2</xdr:row>
      <xdr:rowOff>289638</xdr:rowOff>
    </xdr:to>
    <xdr:pic>
      <xdr:nvPicPr>
        <xdr:cNvPr id="2" name="Imagen 1" descr="http://imserso/IntraPresent/groups/imagenes/documents/imagen/pag08.jpg">
          <a:extLst>
            <a:ext uri="{FF2B5EF4-FFF2-40B4-BE49-F238E27FC236}">
              <a16:creationId xmlns:a16="http://schemas.microsoft.com/office/drawing/2014/main" id="{00000000-0008-0000-2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8</xdr:col>
      <xdr:colOff>123825</xdr:colOff>
      <xdr:row>2</xdr:row>
      <xdr:rowOff>476250</xdr:rowOff>
    </xdr:to>
    <xdr:pic>
      <xdr:nvPicPr>
        <xdr:cNvPr id="8" name="Imagen 7" descr="http://imserso/IntraPresent/groups/imagenes/documents/imagen/pag08.jpg">
          <a:extLst>
            <a:ext uri="{FF2B5EF4-FFF2-40B4-BE49-F238E27FC236}">
              <a16:creationId xmlns:a16="http://schemas.microsoft.com/office/drawing/2014/main" id="{00000000-0008-0000-2E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8" name="Imagen 7" descr="http://imserso/IntraPresent/groups/imagenes/documents/imagen/pag08.jpg">
          <a:extLst>
            <a:ext uri="{FF2B5EF4-FFF2-40B4-BE49-F238E27FC236}">
              <a16:creationId xmlns:a16="http://schemas.microsoft.com/office/drawing/2014/main" id="{00000000-0008-0000-2F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30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2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3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4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628090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6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7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8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0</xdr:rowOff>
    </xdr:from>
    <xdr:to>
      <xdr:col>3</xdr:col>
      <xdr:colOff>104775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9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0"/>
          <a:ext cx="2800350" cy="657225"/>
        </a:xfrm>
        <a:prstGeom prst="rect">
          <a:avLst/>
        </a:prstGeom>
        <a:noFill/>
        <a:ln>
          <a:noFill/>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A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B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C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D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E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76200</xdr:colOff>
      <xdr:row>0</xdr:row>
      <xdr:rowOff>0</xdr:rowOff>
    </xdr:from>
    <xdr:to>
      <xdr:col>4</xdr:col>
      <xdr:colOff>54040</xdr:colOff>
      <xdr:row>1</xdr:row>
      <xdr:rowOff>468345</xdr:rowOff>
    </xdr:to>
    <xdr:pic>
      <xdr:nvPicPr>
        <xdr:cNvPr id="9" name="Imagen 8" descr="http://imserso/IntraPresent/groups/imagenes/documents/imagen/pag08.jpg">
          <a:extLst>
            <a:ext uri="{FF2B5EF4-FFF2-40B4-BE49-F238E27FC236}">
              <a16:creationId xmlns:a16="http://schemas.microsoft.com/office/drawing/2014/main" id="{00000000-0008-0000-3F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0"/>
          <a:ext cx="2801322" cy="661113"/>
        </a:xfrm>
        <a:prstGeom prst="rect">
          <a:avLst/>
        </a:prstGeom>
        <a:noFill/>
        <a:ln>
          <a:noFill/>
        </a:ln>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343872</xdr:colOff>
      <xdr:row>2</xdr:row>
      <xdr:rowOff>289638</xdr:rowOff>
    </xdr:to>
    <xdr:pic>
      <xdr:nvPicPr>
        <xdr:cNvPr id="2" name="Imagen 1" descr="http://imserso/IntraPresent/groups/imagenes/documents/imagen/pag08.jpg">
          <a:extLst>
            <a:ext uri="{FF2B5EF4-FFF2-40B4-BE49-F238E27FC236}">
              <a16:creationId xmlns:a16="http://schemas.microsoft.com/office/drawing/2014/main" id="{00000000-0008-0000-4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8</xdr:col>
      <xdr:colOff>123825</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41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42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4" name="Imagen 3" descr="http://imserso/IntraPresent/groups/imagenes/documents/imagen/pag08.jpg">
          <a:extLst>
            <a:ext uri="{FF2B5EF4-FFF2-40B4-BE49-F238E27FC236}">
              <a16:creationId xmlns:a16="http://schemas.microsoft.com/office/drawing/2014/main" id="{00000000-0008-0000-4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D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E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F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5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38100</xdr:colOff>
      <xdr:row>6</xdr:row>
      <xdr:rowOff>9524</xdr:rowOff>
    </xdr:from>
    <xdr:to>
      <xdr:col>6</xdr:col>
      <xdr:colOff>9525</xdr:colOff>
      <xdr:row>20</xdr:row>
      <xdr:rowOff>171449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762000</xdr:colOff>
      <xdr:row>20</xdr:row>
      <xdr:rowOff>114301</xdr:rowOff>
    </xdr:from>
    <xdr:to>
      <xdr:col>4</xdr:col>
      <xdr:colOff>676275</xdr:colOff>
      <xdr:row>34</xdr:row>
      <xdr:rowOff>57151</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57150</xdr:colOff>
      <xdr:row>0</xdr:row>
      <xdr:rowOff>0</xdr:rowOff>
    </xdr:from>
    <xdr:to>
      <xdr:col>3</xdr:col>
      <xdr:colOff>692688</xdr:colOff>
      <xdr:row>1</xdr:row>
      <xdr:rowOff>504825</xdr:rowOff>
    </xdr:to>
    <xdr:pic>
      <xdr:nvPicPr>
        <xdr:cNvPr id="6" name="Imagen 5" descr="http://imserso/IntraPresent/groups/imagenes/documents/imagen/pag08.jpg">
          <a:extLst>
            <a:ext uri="{FF2B5EF4-FFF2-40B4-BE49-F238E27FC236}">
              <a16:creationId xmlns:a16="http://schemas.microsoft.com/office/drawing/2014/main" id="{00000000-0008-0000-51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4</xdr:col>
      <xdr:colOff>626013</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5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rgbClr val="006600"/>
              </a:solidFill>
            </a:rPr>
            <a:t>TOTAL</a:t>
          </a:r>
        </a:p>
        <a:p xmlns:a="http://schemas.openxmlformats.org/drawingml/2006/main">
          <a:r>
            <a:rPr lang="es-ES" sz="900">
              <a:solidFill>
                <a:srgbClr val="006600"/>
              </a:solidFill>
            </a:rPr>
            <a:t>Hombre:</a:t>
          </a:r>
        </a:p>
        <a:p xmlns:a="http://schemas.openxmlformats.org/drawingml/2006/main">
          <a:r>
            <a:rPr lang="es-ES" sz="900">
              <a:solidFill>
                <a:srgbClr val="006600"/>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26,3%</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73,7%</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245013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5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245013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5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85725</xdr:colOff>
      <xdr:row>0</xdr:row>
      <xdr:rowOff>28575</xdr:rowOff>
    </xdr:from>
    <xdr:to>
      <xdr:col>5</xdr:col>
      <xdr:colOff>311688</xdr:colOff>
      <xdr:row>2</xdr:row>
      <xdr:rowOff>361950</xdr:rowOff>
    </xdr:to>
    <xdr:pic>
      <xdr:nvPicPr>
        <xdr:cNvPr id="6" name="Imagen 5" descr="http://imserso/IntraPresent/groups/imagenes/documents/imagen/pag08.jpg">
          <a:extLst>
            <a:ext uri="{FF2B5EF4-FFF2-40B4-BE49-F238E27FC236}">
              <a16:creationId xmlns:a16="http://schemas.microsoft.com/office/drawing/2014/main" id="{00000000-0008-0000-55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725" y="28575"/>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198343</xdr:colOff>
      <xdr:row>15</xdr:row>
      <xdr:rowOff>118780</xdr:rowOff>
    </xdr:from>
    <xdr:to>
      <xdr:col>22</xdr:col>
      <xdr:colOff>336176</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85725</xdr:colOff>
      <xdr:row>0</xdr:row>
      <xdr:rowOff>28575</xdr:rowOff>
    </xdr:from>
    <xdr:to>
      <xdr:col>5</xdr:col>
      <xdr:colOff>324575</xdr:colOff>
      <xdr:row>2</xdr:row>
      <xdr:rowOff>366993</xdr:rowOff>
    </xdr:to>
    <xdr:pic>
      <xdr:nvPicPr>
        <xdr:cNvPr id="6" name="Imagen 5" descr="http://imserso/IntraPresent/groups/imagenes/documents/imagen/pag08.jpg">
          <a:extLst>
            <a:ext uri="{FF2B5EF4-FFF2-40B4-BE49-F238E27FC236}">
              <a16:creationId xmlns:a16="http://schemas.microsoft.com/office/drawing/2014/main" id="{00000000-0008-0000-59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725" y="28575"/>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D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E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xdr:from>
      <xdr:col>10</xdr:col>
      <xdr:colOff>57150</xdr:colOff>
      <xdr:row>8</xdr:row>
      <xdr:rowOff>133350</xdr:rowOff>
    </xdr:from>
    <xdr:to>
      <xdr:col>16</xdr:col>
      <xdr:colOff>257175</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133350</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61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890465</xdr:colOff>
      <xdr:row>1</xdr:row>
      <xdr:rowOff>542925</xdr:rowOff>
    </xdr:to>
    <xdr:pic>
      <xdr:nvPicPr>
        <xdr:cNvPr id="2" name="Imagen 1" descr="http://imserso/IntraPresent/groups/imagenes/documents/imagen/pag08.jpg">
          <a:extLst>
            <a:ext uri="{FF2B5EF4-FFF2-40B4-BE49-F238E27FC236}">
              <a16:creationId xmlns:a16="http://schemas.microsoft.com/office/drawing/2014/main" id="{00000000-0008-0000-6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4990" cy="657225"/>
        </a:xfrm>
        <a:prstGeom prst="rect">
          <a:avLst/>
        </a:prstGeom>
        <a:noFill/>
        <a:ln>
          <a:noFill/>
        </a:ln>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2</xdr:col>
      <xdr:colOff>978438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2</xdr:col>
      <xdr:colOff>978438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159288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90.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6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2.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298450</xdr:colOff>
      <xdr:row>42</xdr:row>
      <xdr:rowOff>66675</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7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4.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c:userShapes xmlns:c="http://schemas.openxmlformats.org/drawingml/2006/chart">
  <cdr:relSizeAnchor xmlns:cdr="http://schemas.openxmlformats.org/drawingml/2006/chartDrawing">
    <cdr:from>
      <cdr:x>0</cdr:x>
      <cdr:y>0.9486</cdr:y>
    </cdr:from>
    <cdr:to>
      <cdr:x>0.98087</cdr:x>
      <cdr:y>1</cdr:y>
    </cdr:to>
    <cdr:sp macro="" textlink="">
      <cdr:nvSpPr>
        <cdr:cNvPr id="2" name="CuadroTexto 1"/>
        <cdr:cNvSpPr txBox="1"/>
      </cdr:nvSpPr>
      <cdr:spPr>
        <a:xfrm xmlns:a="http://schemas.openxmlformats.org/drawingml/2006/main">
          <a:off x="0" y="5800725"/>
          <a:ext cx="8953504" cy="31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6.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327025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9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553422</xdr:colOff>
      <xdr:row>2</xdr:row>
      <xdr:rowOff>308688</xdr:rowOff>
    </xdr:to>
    <xdr:pic>
      <xdr:nvPicPr>
        <xdr:cNvPr id="3" name="Imagen 2" descr="http://imserso/IntraPresent/groups/imagenes/documents/imagen/pag08.jpg">
          <a:extLst>
            <a:ext uri="{FF2B5EF4-FFF2-40B4-BE49-F238E27FC236}">
              <a16:creationId xmlns:a16="http://schemas.microsoft.com/office/drawing/2014/main" id="{00000000-0008-0000-6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9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2">
    <tabColor theme="0"/>
    <pageSetUpPr fitToPage="1"/>
  </sheetPr>
  <dimension ref="A1:U12"/>
  <sheetViews>
    <sheetView showGridLines="0" topLeftCell="A6" zoomScaleNormal="100" workbookViewId="0">
      <selection activeCell="P8" sqref="P8"/>
    </sheetView>
  </sheetViews>
  <sheetFormatPr baseColWidth="10" defaultColWidth="11.42578125" defaultRowHeight="15" x14ac:dyDescent="0.2"/>
  <cols>
    <col min="1" max="1" width="0.5703125" style="1" customWidth="1"/>
    <col min="2" max="2" width="15.28515625" style="1" customWidth="1"/>
    <col min="3" max="3" width="0.85546875" style="1" customWidth="1"/>
    <col min="4" max="4" width="13.42578125" style="1" customWidth="1"/>
    <col min="5" max="5" width="0.85546875" style="1" customWidth="1"/>
    <col min="6" max="6" width="7" style="1" customWidth="1"/>
    <col min="7" max="7" width="7.140625" style="1" customWidth="1"/>
    <col min="8" max="8" width="7" style="1" customWidth="1"/>
    <col min="9" max="9" width="7.140625" style="1" customWidth="1"/>
    <col min="10" max="10" width="7" style="1" customWidth="1"/>
    <col min="11" max="11" width="7.140625" style="1" customWidth="1"/>
    <col min="12" max="12" width="7" style="1" customWidth="1"/>
    <col min="13" max="13" width="7.140625" style="1" customWidth="1"/>
    <col min="14" max="14" width="7" style="1" customWidth="1"/>
    <col min="15" max="15" width="7.140625" style="1" customWidth="1"/>
    <col min="16" max="16" width="7" style="2" customWidth="1"/>
    <col min="17" max="17" width="7.140625" style="1" customWidth="1"/>
    <col min="18" max="18" width="7" style="2" customWidth="1"/>
    <col min="19" max="19" width="7.140625" style="1" customWidth="1"/>
    <col min="20" max="20" width="9.140625" style="1" customWidth="1"/>
    <col min="21" max="21" width="2.140625" style="1" customWidth="1"/>
    <col min="22" max="16384" width="11.42578125" style="1"/>
  </cols>
  <sheetData>
    <row r="1" spans="1:21" s="2" customFormat="1" ht="14.25" x14ac:dyDescent="0.2">
      <c r="B1" s="11"/>
      <c r="H1"/>
    </row>
    <row r="2" spans="1:21" s="9" customFormat="1" ht="93.75" customHeight="1" x14ac:dyDescent="0.2">
      <c r="A2" s="10"/>
      <c r="B2" s="1030"/>
      <c r="C2" s="1030"/>
      <c r="D2" s="1030"/>
      <c r="E2" s="1030"/>
      <c r="F2" s="1030"/>
      <c r="G2" s="1030"/>
      <c r="H2" s="1030"/>
      <c r="I2" s="1030"/>
      <c r="J2" s="1030"/>
      <c r="K2" s="1030"/>
      <c r="L2" s="1030"/>
      <c r="M2" s="1030"/>
      <c r="N2" s="1030"/>
      <c r="O2" s="1030"/>
      <c r="P2" s="1030"/>
      <c r="Q2" s="1030"/>
      <c r="R2" s="1030"/>
      <c r="S2" s="1030"/>
      <c r="T2" s="1030"/>
      <c r="U2" s="10"/>
    </row>
    <row r="3" spans="1:21" s="7" customFormat="1" ht="45.75" customHeight="1" x14ac:dyDescent="0.2">
      <c r="A3" s="8"/>
      <c r="B3" s="1029" t="s">
        <v>2</v>
      </c>
      <c r="C3" s="1029"/>
      <c r="D3" s="1029"/>
      <c r="E3" s="1029"/>
      <c r="F3" s="1029"/>
      <c r="G3" s="1029"/>
      <c r="H3" s="1029"/>
      <c r="I3" s="1029"/>
      <c r="J3" s="1029"/>
      <c r="K3" s="1029"/>
      <c r="L3" s="1029"/>
      <c r="M3" s="1029"/>
      <c r="N3" s="1029"/>
      <c r="O3" s="1029"/>
      <c r="P3" s="1029"/>
      <c r="Q3" s="1029"/>
      <c r="R3" s="1029"/>
      <c r="S3" s="1029"/>
      <c r="T3" s="1029"/>
      <c r="U3" s="8"/>
    </row>
    <row r="4" spans="1:21" s="7" customFormat="1" ht="45.75" customHeight="1" x14ac:dyDescent="0.2">
      <c r="A4" s="8"/>
      <c r="B4" s="1029" t="s">
        <v>1</v>
      </c>
      <c r="C4" s="1029"/>
      <c r="D4" s="1029"/>
      <c r="E4" s="1029"/>
      <c r="F4" s="1029"/>
      <c r="G4" s="1029"/>
      <c r="H4" s="1029"/>
      <c r="I4" s="1029"/>
      <c r="J4" s="1029"/>
      <c r="K4" s="1029"/>
      <c r="L4" s="1029"/>
      <c r="M4" s="1029"/>
      <c r="N4" s="1029"/>
      <c r="O4" s="1029"/>
      <c r="P4" s="1029"/>
      <c r="Q4" s="1029"/>
      <c r="R4" s="1029"/>
      <c r="S4" s="1029"/>
      <c r="T4" s="1029"/>
      <c r="U4" s="8"/>
    </row>
    <row r="5" spans="1:21" s="4" customFormat="1" ht="9.75" customHeight="1" x14ac:dyDescent="0.2">
      <c r="A5" s="5"/>
      <c r="B5" s="6"/>
      <c r="C5" s="6"/>
      <c r="D5" s="6"/>
      <c r="E5" s="6"/>
      <c r="F5" s="6"/>
      <c r="G5" s="6"/>
      <c r="H5" s="6"/>
      <c r="I5" s="6"/>
      <c r="J5" s="6"/>
      <c r="K5" s="6"/>
      <c r="L5" s="6"/>
      <c r="M5" s="6"/>
      <c r="N5" s="6"/>
      <c r="O5" s="6"/>
      <c r="P5" s="6"/>
      <c r="Q5" s="6"/>
      <c r="R5" s="6"/>
      <c r="S5" s="6"/>
      <c r="T5" s="6"/>
      <c r="U5" s="5"/>
    </row>
    <row r="6" spans="1:21" ht="23.25" customHeight="1" x14ac:dyDescent="0.2">
      <c r="B6" s="1031" t="s">
        <v>493</v>
      </c>
      <c r="C6" s="1031"/>
      <c r="D6" s="1031"/>
      <c r="E6" s="1031"/>
      <c r="F6" s="1031"/>
      <c r="G6" s="1031"/>
      <c r="H6" s="1031"/>
      <c r="I6" s="1031"/>
      <c r="J6" s="1031"/>
      <c r="K6" s="1031"/>
      <c r="L6" s="1031"/>
      <c r="M6" s="1031"/>
      <c r="N6" s="1031"/>
      <c r="O6" s="1031"/>
      <c r="P6" s="1031"/>
      <c r="Q6" s="1031"/>
      <c r="R6" s="1031"/>
      <c r="S6" s="1031"/>
      <c r="T6" s="1031"/>
      <c r="U6" s="1031"/>
    </row>
    <row r="7" spans="1:21" ht="74.099999999999994" customHeight="1" x14ac:dyDescent="0.25">
      <c r="B7" s="1032"/>
      <c r="C7" s="1032"/>
      <c r="D7" s="1032"/>
      <c r="E7" s="1032"/>
      <c r="F7" s="1032"/>
      <c r="G7" s="1032"/>
      <c r="H7" s="1032"/>
      <c r="I7" s="1032"/>
      <c r="J7" s="1032"/>
      <c r="K7" s="1032"/>
      <c r="L7" s="1032"/>
      <c r="M7" s="1032"/>
      <c r="N7" s="1032"/>
      <c r="O7" s="1032"/>
      <c r="P7" s="1032"/>
      <c r="Q7" s="1032"/>
      <c r="R7" s="1032"/>
      <c r="S7" s="1032"/>
      <c r="T7" s="1032"/>
      <c r="U7" s="1032"/>
    </row>
    <row r="8" spans="1:21" ht="48" customHeight="1" x14ac:dyDescent="0.25">
      <c r="B8" s="971"/>
      <c r="C8" s="971"/>
      <c r="D8" s="971"/>
      <c r="E8" s="971"/>
      <c r="F8" s="971"/>
      <c r="G8" s="971"/>
      <c r="H8" s="971"/>
      <c r="I8" s="971"/>
      <c r="J8" s="971"/>
      <c r="K8" s="971"/>
      <c r="L8" s="971"/>
      <c r="M8" s="971"/>
      <c r="N8" s="971"/>
      <c r="O8" s="971"/>
      <c r="P8" s="971"/>
      <c r="Q8" s="971"/>
      <c r="R8" s="971"/>
      <c r="S8" s="971"/>
      <c r="T8" s="971"/>
      <c r="U8" s="971"/>
    </row>
    <row r="9" spans="1:21" ht="15" customHeight="1" x14ac:dyDescent="0.2">
      <c r="B9" s="1033" t="s">
        <v>483</v>
      </c>
      <c r="C9" s="1033"/>
      <c r="D9" s="1033"/>
      <c r="E9" s="1033"/>
      <c r="F9" s="1033"/>
      <c r="G9" s="1033"/>
      <c r="H9" s="1033"/>
      <c r="I9" s="1033"/>
      <c r="J9" s="1033"/>
      <c r="K9" s="1033"/>
      <c r="L9" s="1033"/>
      <c r="M9" s="1033"/>
      <c r="N9" s="1033"/>
      <c r="O9" s="1033"/>
      <c r="P9" s="1033"/>
      <c r="Q9" s="1033"/>
      <c r="R9" s="1033"/>
      <c r="S9" s="1033"/>
    </row>
    <row r="10" spans="1:21" x14ac:dyDescent="0.2">
      <c r="B10" s="1033"/>
      <c r="C10" s="1033"/>
      <c r="D10" s="1033"/>
      <c r="E10" s="1033"/>
      <c r="F10" s="1033"/>
      <c r="G10" s="1033"/>
      <c r="H10" s="1033"/>
      <c r="I10" s="1033"/>
      <c r="J10" s="1033"/>
      <c r="K10" s="1033"/>
      <c r="L10" s="1033"/>
      <c r="M10" s="1033"/>
      <c r="N10" s="1033"/>
      <c r="O10" s="1033"/>
      <c r="P10" s="1033"/>
      <c r="Q10" s="1033"/>
      <c r="R10" s="1033"/>
      <c r="S10" s="1033"/>
    </row>
    <row r="11" spans="1:21" ht="42.6" customHeight="1" x14ac:dyDescent="0.2">
      <c r="B11" s="852"/>
      <c r="C11" s="852"/>
      <c r="D11" s="852"/>
      <c r="E11" s="852"/>
      <c r="F11" s="852"/>
      <c r="G11" s="852"/>
      <c r="H11" s="852"/>
      <c r="I11" s="852"/>
      <c r="J11" s="852"/>
      <c r="K11" s="852"/>
      <c r="L11" s="852"/>
      <c r="M11" s="852"/>
      <c r="N11" s="852"/>
      <c r="O11" s="852"/>
      <c r="P11" s="852"/>
      <c r="Q11" s="852"/>
      <c r="R11" s="852"/>
      <c r="S11" s="852"/>
    </row>
    <row r="12" spans="1:21" s="3" customFormat="1" ht="78" customHeight="1" x14ac:dyDescent="0.25">
      <c r="B12" s="1028" t="s">
        <v>0</v>
      </c>
      <c r="C12" s="1028"/>
      <c r="D12" s="1028"/>
      <c r="E12" s="1028"/>
      <c r="F12" s="1028"/>
      <c r="G12" s="1028"/>
      <c r="H12" s="1028"/>
      <c r="I12" s="1028"/>
      <c r="J12" s="1028"/>
      <c r="K12" s="1028"/>
      <c r="L12" s="1028"/>
      <c r="M12" s="1028"/>
      <c r="N12" s="1028"/>
      <c r="O12" s="1028"/>
      <c r="P12" s="1028"/>
      <c r="Q12" s="1028"/>
      <c r="R12" s="1028"/>
      <c r="S12" s="1028"/>
      <c r="T12" s="1028"/>
    </row>
  </sheetData>
  <mergeCells count="7">
    <mergeCell ref="B12:T12"/>
    <mergeCell ref="B4:T4"/>
    <mergeCell ref="B2:T2"/>
    <mergeCell ref="B3:T3"/>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X26"/>
  <sheetViews>
    <sheetView zoomScaleNormal="100" workbookViewId="0"/>
  </sheetViews>
  <sheetFormatPr baseColWidth="10" defaultColWidth="11.42578125" defaultRowHeight="15" x14ac:dyDescent="0.25"/>
  <cols>
    <col min="1" max="1" width="1.85546875" style="872" customWidth="1"/>
    <col min="2" max="2" width="24.5703125" style="872" customWidth="1"/>
    <col min="3" max="8" width="10.85546875" style="872" customWidth="1"/>
    <col min="9" max="9" width="10.85546875" style="872" hidden="1" customWidth="1"/>
    <col min="10" max="11" width="7.140625" style="872" customWidth="1"/>
    <col min="12" max="12" width="7.7109375" style="872" customWidth="1"/>
    <col min="13" max="18" width="8.28515625" style="872" customWidth="1"/>
    <col min="19" max="20" width="7.7109375" style="872" customWidth="1"/>
    <col min="21" max="21" width="11.42578125" style="872" customWidth="1"/>
    <col min="22" max="22" width="11.42578125" style="872"/>
    <col min="23" max="23" width="11.85546875" style="872" bestFit="1" customWidth="1"/>
    <col min="24" max="16384" width="11.42578125" style="872"/>
  </cols>
  <sheetData>
    <row r="1" spans="1:22" x14ac:dyDescent="0.25">
      <c r="A1" s="871"/>
      <c r="B1" s="871"/>
      <c r="H1" s="873"/>
      <c r="I1" s="873"/>
      <c r="J1" s="873"/>
    </row>
    <row r="2" spans="1:22" ht="48.75" customHeight="1" x14ac:dyDescent="0.25">
      <c r="A2" s="871"/>
      <c r="B2" s="871"/>
      <c r="H2" s="873"/>
      <c r="I2" s="873"/>
      <c r="J2" s="873"/>
    </row>
    <row r="3" spans="1:22" ht="24" customHeight="1" x14ac:dyDescent="0.25">
      <c r="A3" s="871"/>
      <c r="B3" s="1041" t="s">
        <v>383</v>
      </c>
      <c r="C3" s="1041"/>
      <c r="D3" s="1041"/>
      <c r="E3" s="1041"/>
      <c r="F3" s="1041"/>
      <c r="G3" s="1041"/>
      <c r="H3" s="1041"/>
      <c r="I3" s="1041"/>
      <c r="J3" s="1041"/>
      <c r="K3" s="1041"/>
      <c r="L3" s="1041"/>
      <c r="M3" s="1041"/>
      <c r="N3" s="1041"/>
      <c r="O3" s="1041"/>
      <c r="P3" s="1041"/>
      <c r="Q3" s="1041"/>
      <c r="R3" s="1041"/>
      <c r="S3" s="1041"/>
    </row>
    <row r="5" spans="1:22" x14ac:dyDescent="0.25">
      <c r="B5" s="874"/>
      <c r="C5" s="1042" t="s">
        <v>378</v>
      </c>
      <c r="D5" s="1042"/>
      <c r="E5" s="1042"/>
      <c r="F5" s="1042"/>
      <c r="G5" s="1042"/>
      <c r="H5" s="1042"/>
      <c r="I5" s="1042"/>
      <c r="J5" s="1042"/>
      <c r="K5" s="1042" t="s">
        <v>352</v>
      </c>
      <c r="L5" s="1042"/>
      <c r="M5" s="1042"/>
      <c r="N5" s="1042"/>
      <c r="O5" s="1042"/>
      <c r="P5" s="1042"/>
      <c r="Q5" s="1042"/>
      <c r="R5" s="1042"/>
      <c r="S5" s="1042"/>
      <c r="T5" s="1042"/>
    </row>
    <row r="6" spans="1:22" ht="21" customHeight="1" x14ac:dyDescent="0.25">
      <c r="B6" s="874"/>
      <c r="C6" s="1043"/>
      <c r="D6" s="1043"/>
      <c r="E6" s="1043"/>
      <c r="F6" s="1043"/>
      <c r="G6" s="1043"/>
      <c r="H6" s="1043"/>
      <c r="I6" s="1043"/>
      <c r="J6" s="1043"/>
      <c r="K6" s="1043">
        <v>43830</v>
      </c>
      <c r="L6" s="1044"/>
      <c r="M6" s="1045">
        <v>44196</v>
      </c>
      <c r="N6" s="1045"/>
      <c r="O6" s="1045">
        <v>44561</v>
      </c>
      <c r="P6" s="1045"/>
      <c r="Q6" s="1045">
        <v>44926</v>
      </c>
      <c r="R6" s="1045"/>
      <c r="S6" s="1045">
        <f>H7</f>
        <v>44957</v>
      </c>
      <c r="T6" s="1045"/>
    </row>
    <row r="7" spans="1:22" x14ac:dyDescent="0.25">
      <c r="B7" s="944"/>
      <c r="C7" s="876">
        <v>43465</v>
      </c>
      <c r="D7" s="876">
        <v>43830</v>
      </c>
      <c r="E7" s="876">
        <v>44196</v>
      </c>
      <c r="F7" s="876">
        <v>44561</v>
      </c>
      <c r="G7" s="876">
        <v>44926</v>
      </c>
      <c r="H7" s="876">
        <f>EVO!H7</f>
        <v>44957</v>
      </c>
      <c r="I7" s="876">
        <v>44530</v>
      </c>
      <c r="J7" s="876"/>
      <c r="K7" s="876" t="s">
        <v>31</v>
      </c>
      <c r="L7" s="876" t="s">
        <v>353</v>
      </c>
      <c r="M7" s="876" t="s">
        <v>31</v>
      </c>
      <c r="N7" s="876" t="s">
        <v>353</v>
      </c>
      <c r="O7" s="876" t="s">
        <v>31</v>
      </c>
      <c r="P7" s="876" t="s">
        <v>353</v>
      </c>
      <c r="Q7" s="876" t="s">
        <v>31</v>
      </c>
      <c r="R7" s="876" t="s">
        <v>353</v>
      </c>
      <c r="S7" s="876" t="s">
        <v>31</v>
      </c>
      <c r="T7" s="876" t="s">
        <v>353</v>
      </c>
    </row>
    <row r="8" spans="1:22" ht="15" customHeight="1" x14ac:dyDescent="0.25">
      <c r="B8" s="915" t="s">
        <v>11</v>
      </c>
      <c r="C8" s="922">
        <v>279274</v>
      </c>
      <c r="D8" s="922">
        <v>293661</v>
      </c>
      <c r="E8" s="922">
        <v>310424</v>
      </c>
      <c r="F8" s="922">
        <v>359285</v>
      </c>
      <c r="G8" s="922">
        <v>390413</v>
      </c>
      <c r="H8" s="922">
        <v>389651</v>
      </c>
      <c r="I8" s="922" t="e">
        <v>#REF!</v>
      </c>
      <c r="J8" s="887"/>
      <c r="K8" s="923">
        <v>5.1515715748691182E-2</v>
      </c>
      <c r="L8" s="922">
        <v>14387</v>
      </c>
      <c r="M8" s="924">
        <v>5.7082826796884811E-2</v>
      </c>
      <c r="N8" s="925">
        <v>16763</v>
      </c>
      <c r="O8" s="924">
        <v>0.15740084529546694</v>
      </c>
      <c r="P8" s="925">
        <v>48861</v>
      </c>
      <c r="Q8" s="924">
        <v>8.6638740832486683E-2</v>
      </c>
      <c r="R8" s="925">
        <f>G8-F8</f>
        <v>31128</v>
      </c>
      <c r="S8" s="926">
        <v>8.435488494151766E-2</v>
      </c>
      <c r="T8" s="925">
        <v>30312</v>
      </c>
    </row>
    <row r="9" spans="1:22" x14ac:dyDescent="0.25">
      <c r="B9" s="945" t="s">
        <v>10</v>
      </c>
      <c r="C9" s="892">
        <v>34548</v>
      </c>
      <c r="D9" s="892">
        <v>39164</v>
      </c>
      <c r="E9" s="892">
        <v>37313</v>
      </c>
      <c r="F9" s="892">
        <v>41449</v>
      </c>
      <c r="G9" s="892">
        <v>43712</v>
      </c>
      <c r="H9" s="892">
        <v>43351</v>
      </c>
      <c r="I9" s="892" t="e">
        <v>#REF!</v>
      </c>
      <c r="J9" s="893"/>
      <c r="K9" s="894">
        <v>0.13361120759522982</v>
      </c>
      <c r="L9" s="892">
        <v>4616</v>
      </c>
      <c r="M9" s="897">
        <v>-4.726279236033093E-2</v>
      </c>
      <c r="N9" s="895">
        <v>-1851</v>
      </c>
      <c r="O9" s="897">
        <v>0.11084608581459543</v>
      </c>
      <c r="P9" s="895">
        <v>4136</v>
      </c>
      <c r="Q9" s="897">
        <v>5.4597215855629821E-2</v>
      </c>
      <c r="R9" s="895">
        <f t="shared" ref="R9:R26" si="0">G9-F9</f>
        <v>2263</v>
      </c>
      <c r="S9" s="896">
        <v>4.1465465465465368E-2</v>
      </c>
      <c r="T9" s="895">
        <v>1726</v>
      </c>
    </row>
    <row r="10" spans="1:22" x14ac:dyDescent="0.25">
      <c r="B10" s="945" t="s">
        <v>40</v>
      </c>
      <c r="C10" s="892">
        <v>28413</v>
      </c>
      <c r="D10" s="892">
        <v>27579</v>
      </c>
      <c r="E10" s="892">
        <v>30931</v>
      </c>
      <c r="F10" s="892">
        <v>35120</v>
      </c>
      <c r="G10" s="892">
        <v>36982</v>
      </c>
      <c r="H10" s="892">
        <v>36692</v>
      </c>
      <c r="I10" s="892" t="e">
        <v>#REF!</v>
      </c>
      <c r="J10" s="893"/>
      <c r="K10" s="894">
        <v>-2.9352761060078114E-2</v>
      </c>
      <c r="L10" s="892">
        <v>-834</v>
      </c>
      <c r="M10" s="897">
        <v>0.12154175278291457</v>
      </c>
      <c r="N10" s="895">
        <v>3352</v>
      </c>
      <c r="O10" s="897">
        <v>0.13543047428146515</v>
      </c>
      <c r="P10" s="895">
        <v>4189</v>
      </c>
      <c r="Q10" s="897">
        <v>5.3018223234624129E-2</v>
      </c>
      <c r="R10" s="895">
        <f t="shared" si="0"/>
        <v>1862</v>
      </c>
      <c r="S10" s="896">
        <v>4.6936970354095831E-2</v>
      </c>
      <c r="T10" s="895">
        <v>1645</v>
      </c>
    </row>
    <row r="11" spans="1:22" x14ac:dyDescent="0.25">
      <c r="B11" s="945" t="s">
        <v>41</v>
      </c>
      <c r="C11" s="892">
        <v>22115</v>
      </c>
      <c r="D11" s="892">
        <v>28653</v>
      </c>
      <c r="E11" s="892">
        <v>36929</v>
      </c>
      <c r="F11" s="892">
        <v>39491</v>
      </c>
      <c r="G11" s="892">
        <v>42042</v>
      </c>
      <c r="H11" s="892">
        <v>43158</v>
      </c>
      <c r="I11" s="892" t="e">
        <v>#REF!</v>
      </c>
      <c r="J11" s="893"/>
      <c r="K11" s="894">
        <v>0.29563644585123217</v>
      </c>
      <c r="L11" s="892">
        <v>6538</v>
      </c>
      <c r="M11" s="897">
        <v>0.28883537500436263</v>
      </c>
      <c r="N11" s="895">
        <v>8276</v>
      </c>
      <c r="O11" s="897">
        <v>6.9376370873839077E-2</v>
      </c>
      <c r="P11" s="895">
        <v>2562</v>
      </c>
      <c r="Q11" s="897">
        <v>6.4596996784077376E-2</v>
      </c>
      <c r="R11" s="895">
        <f t="shared" si="0"/>
        <v>2551</v>
      </c>
      <c r="S11" s="896">
        <v>9.3465757936608496E-2</v>
      </c>
      <c r="T11" s="895">
        <v>3689</v>
      </c>
    </row>
    <row r="12" spans="1:22" x14ac:dyDescent="0.25">
      <c r="B12" s="945" t="s">
        <v>9</v>
      </c>
      <c r="C12" s="892">
        <v>22532</v>
      </c>
      <c r="D12" s="892">
        <v>24418</v>
      </c>
      <c r="E12" s="892">
        <v>26624</v>
      </c>
      <c r="F12" s="892">
        <v>28747</v>
      </c>
      <c r="G12" s="892">
        <v>38665</v>
      </c>
      <c r="H12" s="892">
        <v>39067</v>
      </c>
      <c r="I12" s="892" t="e">
        <v>#REF!</v>
      </c>
      <c r="J12" s="893"/>
      <c r="K12" s="894">
        <v>8.3703177702822762E-2</v>
      </c>
      <c r="L12" s="892">
        <v>1886</v>
      </c>
      <c r="M12" s="897">
        <v>9.0343189450405426E-2</v>
      </c>
      <c r="N12" s="895">
        <v>2206</v>
      </c>
      <c r="O12" s="897">
        <v>7.9740084134615419E-2</v>
      </c>
      <c r="P12" s="895">
        <v>2123</v>
      </c>
      <c r="Q12" s="897">
        <v>0.34500991407799075</v>
      </c>
      <c r="R12" s="895">
        <f t="shared" si="0"/>
        <v>9918</v>
      </c>
      <c r="S12" s="896">
        <v>0.3673655104826572</v>
      </c>
      <c r="T12" s="895">
        <v>10496</v>
      </c>
      <c r="V12" s="927"/>
    </row>
    <row r="13" spans="1:22" x14ac:dyDescent="0.25">
      <c r="B13" s="945" t="s">
        <v>8</v>
      </c>
      <c r="C13" s="892">
        <v>18016</v>
      </c>
      <c r="D13" s="892">
        <v>26271</v>
      </c>
      <c r="E13" s="892">
        <v>26136</v>
      </c>
      <c r="F13" s="892">
        <v>26969</v>
      </c>
      <c r="G13" s="892">
        <v>27567</v>
      </c>
      <c r="H13" s="892">
        <v>27835</v>
      </c>
      <c r="I13" s="892"/>
      <c r="J13" s="893"/>
      <c r="K13" s="894">
        <v>0.45820381882770866</v>
      </c>
      <c r="L13" s="892">
        <v>8255</v>
      </c>
      <c r="M13" s="897">
        <v>-5.1387461459403427E-3</v>
      </c>
      <c r="N13" s="895">
        <v>-135</v>
      </c>
      <c r="O13" s="897">
        <v>3.1871747780838788E-2</v>
      </c>
      <c r="P13" s="895">
        <v>833</v>
      </c>
      <c r="Q13" s="897">
        <v>2.2173606733657092E-2</v>
      </c>
      <c r="R13" s="895">
        <f t="shared" si="0"/>
        <v>598</v>
      </c>
      <c r="S13" s="896">
        <v>3.7535410764872434E-2</v>
      </c>
      <c r="T13" s="895">
        <v>1007</v>
      </c>
      <c r="V13" s="927"/>
    </row>
    <row r="14" spans="1:22" x14ac:dyDescent="0.25">
      <c r="B14" s="945" t="s">
        <v>7</v>
      </c>
      <c r="C14" s="892">
        <v>125565</v>
      </c>
      <c r="D14" s="892">
        <v>139852</v>
      </c>
      <c r="E14" s="892">
        <v>141310</v>
      </c>
      <c r="F14" s="892">
        <v>148050</v>
      </c>
      <c r="G14" s="892">
        <v>153910</v>
      </c>
      <c r="H14" s="892">
        <v>154329</v>
      </c>
      <c r="I14" s="892"/>
      <c r="J14" s="893"/>
      <c r="K14" s="894">
        <v>0.11378170668578025</v>
      </c>
      <c r="L14" s="892">
        <v>14287</v>
      </c>
      <c r="M14" s="897">
        <v>1.0425306752853025E-2</v>
      </c>
      <c r="N14" s="895">
        <v>1458</v>
      </c>
      <c r="O14" s="897">
        <v>4.7696553676314535E-2</v>
      </c>
      <c r="P14" s="895">
        <v>6740</v>
      </c>
      <c r="Q14" s="897">
        <v>3.9581222559945894E-2</v>
      </c>
      <c r="R14" s="895">
        <f t="shared" si="0"/>
        <v>5860</v>
      </c>
      <c r="S14" s="896">
        <v>3.3040370030724242E-2</v>
      </c>
      <c r="T14" s="895">
        <v>4936</v>
      </c>
      <c r="V14" s="927"/>
    </row>
    <row r="15" spans="1:22" x14ac:dyDescent="0.25">
      <c r="B15" s="945" t="s">
        <v>43</v>
      </c>
      <c r="C15" s="892">
        <v>69490</v>
      </c>
      <c r="D15" s="892">
        <v>75685</v>
      </c>
      <c r="E15" s="892">
        <v>73889</v>
      </c>
      <c r="F15" s="892">
        <v>80243</v>
      </c>
      <c r="G15" s="892">
        <v>85666</v>
      </c>
      <c r="H15" s="892">
        <v>89984</v>
      </c>
      <c r="I15" s="892"/>
      <c r="J15" s="893"/>
      <c r="K15" s="894">
        <v>8.9149517916246923E-2</v>
      </c>
      <c r="L15" s="892">
        <v>6195</v>
      </c>
      <c r="M15" s="897">
        <v>-2.372993327607853E-2</v>
      </c>
      <c r="N15" s="895">
        <v>-1796</v>
      </c>
      <c r="O15" s="897">
        <v>8.5993855648337281E-2</v>
      </c>
      <c r="P15" s="895">
        <v>6354</v>
      </c>
      <c r="Q15" s="897">
        <v>6.7582219009757916E-2</v>
      </c>
      <c r="R15" s="895">
        <f t="shared" si="0"/>
        <v>5423</v>
      </c>
      <c r="S15" s="896">
        <v>0.1246031944409729</v>
      </c>
      <c r="T15" s="895">
        <v>9970</v>
      </c>
      <c r="V15" s="927"/>
    </row>
    <row r="16" spans="1:22" x14ac:dyDescent="0.25">
      <c r="B16" s="945" t="s">
        <v>44</v>
      </c>
      <c r="C16" s="892">
        <v>192995</v>
      </c>
      <c r="D16" s="892">
        <v>203003</v>
      </c>
      <c r="E16" s="892">
        <v>193486</v>
      </c>
      <c r="F16" s="892">
        <v>203102</v>
      </c>
      <c r="G16" s="892">
        <v>227045</v>
      </c>
      <c r="H16" s="892">
        <v>228077</v>
      </c>
      <c r="I16" s="892"/>
      <c r="J16" s="893"/>
      <c r="K16" s="894">
        <v>5.1856265706365479E-2</v>
      </c>
      <c r="L16" s="892">
        <v>10008</v>
      </c>
      <c r="M16" s="897">
        <v>-4.6881080575163936E-2</v>
      </c>
      <c r="N16" s="895">
        <v>-9517</v>
      </c>
      <c r="O16" s="897">
        <v>4.9698686209854959E-2</v>
      </c>
      <c r="P16" s="895">
        <v>9616</v>
      </c>
      <c r="Q16" s="897">
        <v>0.11788657915727074</v>
      </c>
      <c r="R16" s="895">
        <f t="shared" si="0"/>
        <v>23943</v>
      </c>
      <c r="S16" s="896">
        <v>0.12715780317968628</v>
      </c>
      <c r="T16" s="895">
        <v>25730</v>
      </c>
      <c r="V16" s="927"/>
    </row>
    <row r="17" spans="2:24" x14ac:dyDescent="0.25">
      <c r="B17" s="945" t="s">
        <v>6</v>
      </c>
      <c r="C17" s="892">
        <v>77342</v>
      </c>
      <c r="D17" s="892">
        <v>94194</v>
      </c>
      <c r="E17" s="892">
        <v>109857</v>
      </c>
      <c r="F17" s="892">
        <v>128089</v>
      </c>
      <c r="G17" s="892">
        <v>169532</v>
      </c>
      <c r="H17" s="892">
        <v>173312</v>
      </c>
      <c r="I17" s="892"/>
      <c r="J17" s="893"/>
      <c r="K17" s="894">
        <v>0.21788937446665457</v>
      </c>
      <c r="L17" s="892">
        <v>16852</v>
      </c>
      <c r="M17" s="897">
        <v>0.1662844767182623</v>
      </c>
      <c r="N17" s="895">
        <v>15663</v>
      </c>
      <c r="O17" s="897">
        <v>0.16596120411079851</v>
      </c>
      <c r="P17" s="895">
        <v>18232</v>
      </c>
      <c r="Q17" s="897">
        <v>0.32354847020431099</v>
      </c>
      <c r="R17" s="895">
        <f t="shared" si="0"/>
        <v>41443</v>
      </c>
      <c r="S17" s="896">
        <v>0.35099193202634749</v>
      </c>
      <c r="T17" s="895">
        <v>45027</v>
      </c>
      <c r="V17" s="927"/>
    </row>
    <row r="18" spans="2:24" x14ac:dyDescent="0.25">
      <c r="B18" s="945" t="s">
        <v>5</v>
      </c>
      <c r="C18" s="892">
        <v>31925</v>
      </c>
      <c r="D18" s="892">
        <v>31136</v>
      </c>
      <c r="E18" s="892">
        <v>31717</v>
      </c>
      <c r="F18" s="892">
        <v>33614</v>
      </c>
      <c r="G18" s="892">
        <v>36559</v>
      </c>
      <c r="H18" s="892">
        <v>36339</v>
      </c>
      <c r="I18" s="892"/>
      <c r="J18" s="893"/>
      <c r="K18" s="894">
        <v>-2.4714173844949117E-2</v>
      </c>
      <c r="L18" s="892">
        <v>-789</v>
      </c>
      <c r="M18" s="897">
        <v>1.8660071942446121E-2</v>
      </c>
      <c r="N18" s="895">
        <v>581</v>
      </c>
      <c r="O18" s="897">
        <v>5.9810196424630258E-2</v>
      </c>
      <c r="P18" s="895">
        <v>1897</v>
      </c>
      <c r="Q18" s="897">
        <v>8.7612304396977425E-2</v>
      </c>
      <c r="R18" s="895">
        <f t="shared" si="0"/>
        <v>2945</v>
      </c>
      <c r="S18" s="896">
        <v>9.8684807256235851E-2</v>
      </c>
      <c r="T18" s="895">
        <v>3264</v>
      </c>
      <c r="V18" s="927"/>
    </row>
    <row r="19" spans="2:24" x14ac:dyDescent="0.25">
      <c r="B19" s="945" t="s">
        <v>38</v>
      </c>
      <c r="C19" s="892">
        <v>70220</v>
      </c>
      <c r="D19" s="892">
        <v>72627</v>
      </c>
      <c r="E19" s="892">
        <v>73730</v>
      </c>
      <c r="F19" s="892">
        <v>77158</v>
      </c>
      <c r="G19" s="892">
        <v>82694</v>
      </c>
      <c r="H19" s="892">
        <v>83423</v>
      </c>
      <c r="I19" s="892"/>
      <c r="J19" s="893"/>
      <c r="K19" s="894">
        <v>3.4277983480489826E-2</v>
      </c>
      <c r="L19" s="892">
        <v>2407</v>
      </c>
      <c r="M19" s="897">
        <v>1.518718933729879E-2</v>
      </c>
      <c r="N19" s="895">
        <v>1103</v>
      </c>
      <c r="O19" s="897">
        <v>4.6493964464939586E-2</v>
      </c>
      <c r="P19" s="895">
        <v>3428</v>
      </c>
      <c r="Q19" s="897">
        <v>7.1748878923766801E-2</v>
      </c>
      <c r="R19" s="895">
        <f t="shared" si="0"/>
        <v>5536</v>
      </c>
      <c r="S19" s="896">
        <v>7.4969396301784785E-2</v>
      </c>
      <c r="T19" s="895">
        <v>5818</v>
      </c>
      <c r="V19" s="927"/>
    </row>
    <row r="20" spans="2:24" x14ac:dyDescent="0.25">
      <c r="B20" s="945" t="s">
        <v>45</v>
      </c>
      <c r="C20" s="892">
        <v>187101</v>
      </c>
      <c r="D20" s="892">
        <v>187165</v>
      </c>
      <c r="E20" s="892">
        <v>169910</v>
      </c>
      <c r="F20" s="892">
        <v>198080</v>
      </c>
      <c r="G20" s="892">
        <v>218173</v>
      </c>
      <c r="H20" s="892">
        <v>218862</v>
      </c>
      <c r="I20" s="892"/>
      <c r="J20" s="893"/>
      <c r="K20" s="894">
        <v>3.4206123965141444E-4</v>
      </c>
      <c r="L20" s="892">
        <v>64</v>
      </c>
      <c r="M20" s="897">
        <v>-9.2191381935725181E-2</v>
      </c>
      <c r="N20" s="895">
        <v>-17255</v>
      </c>
      <c r="O20" s="897">
        <v>0.16579365546465774</v>
      </c>
      <c r="P20" s="895">
        <v>28170</v>
      </c>
      <c r="Q20" s="897">
        <v>0.10143881260096932</v>
      </c>
      <c r="R20" s="895">
        <f t="shared" si="0"/>
        <v>20093</v>
      </c>
      <c r="S20" s="896">
        <v>0.11262944379203588</v>
      </c>
      <c r="T20" s="895">
        <v>22155</v>
      </c>
      <c r="V20" s="927"/>
    </row>
    <row r="21" spans="2:24" x14ac:dyDescent="0.25">
      <c r="B21" s="945" t="s">
        <v>46</v>
      </c>
      <c r="C21" s="892">
        <v>43902</v>
      </c>
      <c r="D21" s="892">
        <v>44054</v>
      </c>
      <c r="E21" s="892">
        <v>44045</v>
      </c>
      <c r="F21" s="892">
        <v>46064</v>
      </c>
      <c r="G21" s="892">
        <v>47227</v>
      </c>
      <c r="H21" s="892">
        <v>47475</v>
      </c>
      <c r="I21" s="892"/>
      <c r="J21" s="893"/>
      <c r="K21" s="894">
        <v>3.4622568447906232E-3</v>
      </c>
      <c r="L21" s="892">
        <v>152</v>
      </c>
      <c r="M21" s="897">
        <v>-2.0429472919603064E-4</v>
      </c>
      <c r="N21" s="895">
        <v>-9</v>
      </c>
      <c r="O21" s="897">
        <v>4.5839482347598937E-2</v>
      </c>
      <c r="P21" s="895">
        <v>2019</v>
      </c>
      <c r="Q21" s="897">
        <v>2.5247481764501645E-2</v>
      </c>
      <c r="R21" s="895">
        <f t="shared" si="0"/>
        <v>1163</v>
      </c>
      <c r="S21" s="896">
        <v>3.2738742658255493E-2</v>
      </c>
      <c r="T21" s="895">
        <v>1505</v>
      </c>
      <c r="V21" s="927"/>
    </row>
    <row r="22" spans="2:24" x14ac:dyDescent="0.25">
      <c r="B22" s="945" t="s">
        <v>47</v>
      </c>
      <c r="C22" s="892">
        <v>17706</v>
      </c>
      <c r="D22" s="892">
        <v>17755</v>
      </c>
      <c r="E22" s="892">
        <v>17268</v>
      </c>
      <c r="F22" s="892">
        <v>18123</v>
      </c>
      <c r="G22" s="892">
        <v>20187</v>
      </c>
      <c r="H22" s="892">
        <v>20442</v>
      </c>
      <c r="I22" s="892"/>
      <c r="J22" s="893"/>
      <c r="K22" s="894">
        <v>2.7674234722692148E-3</v>
      </c>
      <c r="L22" s="892">
        <v>49</v>
      </c>
      <c r="M22" s="897">
        <v>-2.7428893269501597E-2</v>
      </c>
      <c r="N22" s="895">
        <v>-487</v>
      </c>
      <c r="O22" s="897">
        <v>4.9513551077136952E-2</v>
      </c>
      <c r="P22" s="895">
        <v>855</v>
      </c>
      <c r="Q22" s="897">
        <v>0.11388842906803509</v>
      </c>
      <c r="R22" s="895">
        <f t="shared" si="0"/>
        <v>2064</v>
      </c>
      <c r="S22" s="896">
        <v>0.12584678085586831</v>
      </c>
      <c r="T22" s="895">
        <v>2285</v>
      </c>
      <c r="V22" s="927"/>
    </row>
    <row r="23" spans="2:24" x14ac:dyDescent="0.25">
      <c r="B23" s="945" t="s">
        <v>48</v>
      </c>
      <c r="C23" s="892">
        <v>84144</v>
      </c>
      <c r="D23" s="892">
        <v>89779</v>
      </c>
      <c r="E23" s="892">
        <v>88748</v>
      </c>
      <c r="F23" s="892">
        <v>89865</v>
      </c>
      <c r="G23" s="892">
        <v>89904</v>
      </c>
      <c r="H23" s="892">
        <v>89876</v>
      </c>
      <c r="I23" s="892"/>
      <c r="J23" s="893"/>
      <c r="K23" s="894">
        <v>6.6968530138809657E-2</v>
      </c>
      <c r="L23" s="892">
        <v>5635</v>
      </c>
      <c r="M23" s="897">
        <v>-1.1483754552846448E-2</v>
      </c>
      <c r="N23" s="895">
        <v>-1031</v>
      </c>
      <c r="O23" s="897">
        <v>1.2586199125614206E-2</v>
      </c>
      <c r="P23" s="895">
        <v>1117</v>
      </c>
      <c r="Q23" s="897">
        <v>4.3398430979801894E-4</v>
      </c>
      <c r="R23" s="895">
        <f t="shared" si="0"/>
        <v>39</v>
      </c>
      <c r="S23" s="896">
        <v>6.0333344526903865E-3</v>
      </c>
      <c r="T23" s="895">
        <v>539</v>
      </c>
      <c r="V23" s="927"/>
    </row>
    <row r="24" spans="2:24" x14ac:dyDescent="0.25">
      <c r="B24" s="945" t="s">
        <v>49</v>
      </c>
      <c r="C24" s="892">
        <v>11661</v>
      </c>
      <c r="D24" s="892">
        <v>12152</v>
      </c>
      <c r="E24" s="892">
        <v>11213</v>
      </c>
      <c r="F24" s="892">
        <v>11764</v>
      </c>
      <c r="G24" s="892">
        <v>12841</v>
      </c>
      <c r="H24" s="892">
        <v>12837</v>
      </c>
      <c r="I24" s="892"/>
      <c r="J24" s="893"/>
      <c r="K24" s="894">
        <v>4.2106165851985233E-2</v>
      </c>
      <c r="L24" s="892">
        <v>491</v>
      </c>
      <c r="M24" s="897">
        <v>-7.7271231073074431E-2</v>
      </c>
      <c r="N24" s="895">
        <v>-939</v>
      </c>
      <c r="O24" s="897">
        <v>4.9139391777401231E-2</v>
      </c>
      <c r="P24" s="895">
        <v>551</v>
      </c>
      <c r="Q24" s="897">
        <v>9.1550493029581848E-2</v>
      </c>
      <c r="R24" s="895">
        <f t="shared" si="0"/>
        <v>1077</v>
      </c>
      <c r="S24" s="896">
        <v>9.1396021084849455E-2</v>
      </c>
      <c r="T24" s="895">
        <v>1075</v>
      </c>
      <c r="V24" s="927"/>
    </row>
    <row r="25" spans="2:24" x14ac:dyDescent="0.25">
      <c r="B25" s="946" t="s">
        <v>4</v>
      </c>
      <c r="C25" s="908">
        <v>3710</v>
      </c>
      <c r="D25" s="908">
        <v>3873</v>
      </c>
      <c r="E25" s="908">
        <v>3677</v>
      </c>
      <c r="F25" s="908">
        <v>3992</v>
      </c>
      <c r="G25" s="908">
        <v>4310</v>
      </c>
      <c r="H25" s="908">
        <v>4310</v>
      </c>
      <c r="I25" s="908" t="e">
        <v>#REF!</v>
      </c>
      <c r="J25" s="909"/>
      <c r="K25" s="911">
        <v>4.3935309973045733E-2</v>
      </c>
      <c r="L25" s="908">
        <v>163</v>
      </c>
      <c r="M25" s="914">
        <v>-5.060676478182291E-2</v>
      </c>
      <c r="N25" s="912">
        <v>-196</v>
      </c>
      <c r="O25" s="914">
        <v>8.5667663856404674E-2</v>
      </c>
      <c r="P25" s="912">
        <v>315</v>
      </c>
      <c r="Q25" s="914">
        <v>7.965931863727449E-2</v>
      </c>
      <c r="R25" s="912">
        <f t="shared" si="0"/>
        <v>318</v>
      </c>
      <c r="S25" s="913">
        <v>9.3353627600202937E-2</v>
      </c>
      <c r="T25" s="912">
        <v>368</v>
      </c>
      <c r="V25" s="927"/>
      <c r="W25" s="927"/>
      <c r="X25" s="935"/>
    </row>
    <row r="26" spans="2:24" x14ac:dyDescent="0.25">
      <c r="B26" s="877" t="s">
        <v>3</v>
      </c>
      <c r="C26" s="878">
        <v>1320659</v>
      </c>
      <c r="D26" s="878">
        <v>1411021</v>
      </c>
      <c r="E26" s="878">
        <v>1427207</v>
      </c>
      <c r="F26" s="878">
        <v>1569205</v>
      </c>
      <c r="G26" s="878">
        <v>1727429</v>
      </c>
      <c r="H26" s="878">
        <v>1739020</v>
      </c>
      <c r="I26" s="878" t="e">
        <v>#REF!</v>
      </c>
      <c r="J26" s="879"/>
      <c r="K26" s="880">
        <v>6.842190149008931E-2</v>
      </c>
      <c r="L26" s="881">
        <v>90362</v>
      </c>
      <c r="M26" s="882">
        <v>1.1471126227037054E-2</v>
      </c>
      <c r="N26" s="878">
        <v>16186</v>
      </c>
      <c r="O26" s="883">
        <v>9.9493626362538778E-2</v>
      </c>
      <c r="P26" s="884">
        <v>141998</v>
      </c>
      <c r="Q26" s="883">
        <v>0.10083067540569912</v>
      </c>
      <c r="R26" s="884">
        <f t="shared" si="0"/>
        <v>158224</v>
      </c>
      <c r="S26" s="883">
        <v>0.10944175752947571</v>
      </c>
      <c r="T26" s="884">
        <v>171547</v>
      </c>
    </row>
  </sheetData>
  <mergeCells count="8">
    <mergeCell ref="B3:S3"/>
    <mergeCell ref="C5:J6"/>
    <mergeCell ref="K5:T5"/>
    <mergeCell ref="K6:L6"/>
    <mergeCell ref="M6:N6"/>
    <mergeCell ref="S6:T6"/>
    <mergeCell ref="O6:P6"/>
    <mergeCell ref="Q6:R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EVO_prest!C8:H8</xm:f>
              <xm:sqref>J8</xm:sqref>
            </x14:sparkline>
            <x14:sparkline>
              <xm:f>EVO_prest!C9:H9</xm:f>
              <xm:sqref>J9</xm:sqref>
            </x14:sparkline>
            <x14:sparkline>
              <xm:f>EVO_prest!C10:H10</xm:f>
              <xm:sqref>J10</xm:sqref>
            </x14:sparkline>
            <x14:sparkline>
              <xm:f>EVO_prest!C11:H11</xm:f>
              <xm:sqref>J11</xm:sqref>
            </x14:sparkline>
            <x14:sparkline>
              <xm:f>EVO_prest!C12:H12</xm:f>
              <xm:sqref>J12</xm:sqref>
            </x14:sparkline>
            <x14:sparkline>
              <xm:f>EVO_prest!C13:H13</xm:f>
              <xm:sqref>J13</xm:sqref>
            </x14:sparkline>
            <x14:sparkline>
              <xm:f>EVO_prest!C14:H14</xm:f>
              <xm:sqref>J14</xm:sqref>
            </x14:sparkline>
            <x14:sparkline>
              <xm:f>EVO_prest!C15:H15</xm:f>
              <xm:sqref>J15</xm:sqref>
            </x14:sparkline>
            <x14:sparkline>
              <xm:f>EVO_prest!C16:H16</xm:f>
              <xm:sqref>J16</xm:sqref>
            </x14:sparkline>
            <x14:sparkline>
              <xm:f>EVO_prest!C17:H17</xm:f>
              <xm:sqref>J17</xm:sqref>
            </x14:sparkline>
            <x14:sparkline>
              <xm:f>EVO_prest!C18:H18</xm:f>
              <xm:sqref>J18</xm:sqref>
            </x14:sparkline>
            <x14:sparkline>
              <xm:f>EVO_prest!C19:H19</xm:f>
              <xm:sqref>J19</xm:sqref>
            </x14:sparkline>
            <x14:sparkline>
              <xm:f>EVO_prest!C20:H20</xm:f>
              <xm:sqref>J20</xm:sqref>
            </x14:sparkline>
            <x14:sparkline>
              <xm:f>EVO_prest!C21:H21</xm:f>
              <xm:sqref>J21</xm:sqref>
            </x14:sparkline>
            <x14:sparkline>
              <xm:f>EVO_prest!C22:H22</xm:f>
              <xm:sqref>J22</xm:sqref>
            </x14:sparkline>
            <x14:sparkline>
              <xm:f>EVO_prest!C23:H23</xm:f>
              <xm:sqref>J23</xm:sqref>
            </x14:sparkline>
            <x14:sparkline>
              <xm:f>EVO_prest!C24:H24</xm:f>
              <xm:sqref>J24</xm:sqref>
            </x14:sparkline>
            <x14:sparkline>
              <xm:f>EVO_prest!C25:H25</xm:f>
              <xm:sqref>J25</xm:sqref>
            </x14:sparkline>
            <x14:sparkline>
              <xm:f>EVO_prest!C26:H26</xm:f>
              <xm:sqref>J26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topLeftCell="A12"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5" width="11.28515625" style="262" bestFit="1" customWidth="1"/>
    <col min="6" max="6" width="7" style="262" customWidth="1"/>
    <col min="7" max="7" width="11.28515625" style="262" bestFit="1" customWidth="1"/>
    <col min="8" max="8" width="7" style="262" customWidth="1"/>
    <col min="9" max="9" width="0.42578125" style="262" customWidth="1"/>
    <col min="10" max="10" width="11.28515625" style="262" bestFit="1" customWidth="1"/>
    <col min="11" max="11" width="6.7109375" style="262" customWidth="1"/>
    <col min="12" max="12" width="11.28515625" style="262" bestFit="1" customWidth="1"/>
    <col min="13" max="13" width="6.7109375" style="262" bestFit="1" customWidth="1"/>
    <col min="14" max="14" width="11.28515625" style="262" bestFit="1" customWidth="1"/>
    <col min="15" max="15" width="6.7109375" style="262" bestFit="1" customWidth="1"/>
    <col min="16" max="16" width="0.42578125" style="262" customWidth="1"/>
    <col min="17" max="17" width="10.140625" style="262" bestFit="1" customWidth="1"/>
    <col min="18" max="18" width="6.85546875" style="262" customWidth="1"/>
    <col min="19" max="19" width="10.140625" style="262" bestFit="1" customWidth="1"/>
    <col min="20" max="20" width="6.7109375" style="262" bestFit="1" customWidth="1"/>
    <col min="21" max="21" width="10.140625" style="262" bestFit="1" customWidth="1"/>
    <col min="22" max="22" width="6.7109375" style="262" bestFit="1" customWidth="1"/>
    <col min="23" max="23" width="0.42578125" style="262" customWidth="1"/>
    <col min="24" max="24" width="10.140625" style="262" bestFit="1" customWidth="1"/>
    <col min="25" max="25" width="7" style="262" customWidth="1"/>
    <col min="26" max="26" width="10.140625" style="262" bestFit="1" customWidth="1"/>
    <col min="27" max="27" width="6.7109375" style="262" bestFit="1" customWidth="1"/>
    <col min="28" max="28" width="10.140625" style="262" bestFit="1" customWidth="1"/>
    <col min="29" max="29" width="6.7109375" style="262" bestFit="1" customWidth="1"/>
    <col min="30" max="30" width="11.42578125" style="262"/>
    <col min="31" max="33" width="2.42578125" style="262" bestFit="1" customWidth="1"/>
    <col min="34" max="34" width="13" style="262" bestFit="1" customWidth="1"/>
    <col min="35" max="35" width="3.42578125" style="262" bestFit="1" customWidth="1"/>
    <col min="36" max="36" width="3.85546875" style="262" customWidth="1"/>
    <col min="37" max="39" width="2.42578125" style="262" bestFit="1" customWidth="1"/>
    <col min="40" max="40" width="8.42578125" style="262" bestFit="1" customWidth="1"/>
    <col min="41" max="41" width="3.42578125" style="262" bestFit="1" customWidth="1"/>
    <col min="42" max="42" width="3.5703125" style="262" customWidth="1"/>
    <col min="43" max="45" width="2.42578125" style="262" bestFit="1" customWidth="1"/>
    <col min="46" max="46" width="8.42578125" style="262" bestFit="1" customWidth="1"/>
    <col min="47" max="47" width="4.140625" style="262" bestFit="1" customWidth="1"/>
    <col min="48" max="48" width="3.28515625" style="262" customWidth="1"/>
    <col min="49" max="49" width="4.28515625" style="262" bestFit="1" customWidth="1"/>
    <col min="50" max="50" width="2.42578125" style="262" bestFit="1" customWidth="1"/>
    <col min="51" max="51" width="4.28515625" style="262" bestFit="1" customWidth="1"/>
    <col min="52" max="52" width="8.42578125" style="262" bestFit="1" customWidth="1"/>
    <col min="53" max="53" width="4.28515625" style="262" bestFit="1" customWidth="1"/>
    <col min="54" max="16384" width="11.42578125" style="262"/>
  </cols>
  <sheetData>
    <row r="1" spans="1:53" s="202" customFormat="1" ht="15" customHeight="1" x14ac:dyDescent="0.2">
      <c r="B1" s="203"/>
      <c r="C1" s="204"/>
      <c r="I1" s="204"/>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6" customFormat="1" ht="52.5" customHeight="1" x14ac:dyDescent="0.2">
      <c r="B2" s="1057"/>
      <c r="C2" s="1057"/>
    </row>
    <row r="3" spans="1:53" s="209" customFormat="1" ht="4.5" customHeight="1" x14ac:dyDescent="0.2">
      <c r="B3" s="1058"/>
      <c r="C3" s="1058"/>
    </row>
    <row r="4" spans="1:53" s="209" customFormat="1" ht="17.25" customHeight="1" x14ac:dyDescent="0.2">
      <c r="A4" s="1058" t="s">
        <v>403</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row>
    <row r="5" spans="1:53" s="209" customFormat="1" ht="17.25" customHeight="1" x14ac:dyDescent="0.2">
      <c r="B5" s="1059"/>
      <c r="C5" s="1059"/>
      <c r="D5" s="1059"/>
      <c r="E5" s="1059"/>
      <c r="F5" s="1059"/>
      <c r="G5" s="1059"/>
      <c r="H5" s="1059"/>
      <c r="I5" s="1059"/>
      <c r="J5" s="1059"/>
      <c r="K5" s="1059"/>
      <c r="L5" s="1059"/>
      <c r="M5" s="1059"/>
      <c r="N5" s="1059"/>
      <c r="O5" s="1059"/>
      <c r="P5" s="1059"/>
      <c r="Q5" s="1059"/>
      <c r="R5" s="1059"/>
      <c r="S5" s="1059"/>
      <c r="T5" s="1059"/>
      <c r="U5" s="1059"/>
      <c r="V5" s="1059"/>
      <c r="W5" s="1059"/>
      <c r="X5" s="1059"/>
      <c r="Y5" s="1059"/>
      <c r="Z5" s="1059"/>
      <c r="AA5" s="1059"/>
      <c r="AB5" s="1059"/>
      <c r="AC5" s="1059"/>
    </row>
    <row r="6" spans="1:53" s="209" customFormat="1" ht="6" customHeight="1" x14ac:dyDescent="0.2"/>
    <row r="7" spans="1:53" s="214" customFormat="1" ht="12.75" customHeight="1" x14ac:dyDescent="0.2">
      <c r="A7" s="210"/>
      <c r="B7" s="1060" t="s">
        <v>15</v>
      </c>
      <c r="C7" s="212"/>
      <c r="D7" s="1063" t="s">
        <v>223</v>
      </c>
      <c r="E7" s="1064"/>
      <c r="F7" s="1064"/>
      <c r="G7" s="1064"/>
      <c r="H7" s="1064"/>
      <c r="I7" s="569"/>
      <c r="J7" s="1067"/>
      <c r="K7" s="1067"/>
      <c r="L7" s="1067"/>
      <c r="M7" s="1067"/>
      <c r="N7" s="1067"/>
      <c r="O7" s="1067"/>
      <c r="P7" s="569"/>
      <c r="Q7" s="1067"/>
      <c r="R7" s="1067"/>
      <c r="S7" s="1067"/>
      <c r="T7" s="1067"/>
      <c r="U7" s="1067"/>
      <c r="V7" s="1067"/>
      <c r="W7" s="569"/>
      <c r="X7" s="1067"/>
      <c r="Y7" s="1067"/>
      <c r="Z7" s="1067"/>
      <c r="AA7" s="1067"/>
      <c r="AB7" s="1067"/>
      <c r="AC7" s="1068"/>
      <c r="AD7" s="431"/>
      <c r="AE7" s="431"/>
      <c r="AF7" s="432"/>
      <c r="AG7" s="432"/>
      <c r="AH7" s="432"/>
      <c r="AI7" s="432"/>
      <c r="AJ7" s="432"/>
      <c r="AK7" s="432"/>
      <c r="AL7" s="433"/>
    </row>
    <row r="8" spans="1:53" s="214" customFormat="1" ht="33.75" customHeight="1" x14ac:dyDescent="0.2">
      <c r="A8" s="210"/>
      <c r="B8" s="1061"/>
      <c r="C8" s="212"/>
      <c r="D8" s="1065"/>
      <c r="E8" s="1066"/>
      <c r="F8" s="1066"/>
      <c r="G8" s="1066"/>
      <c r="H8" s="1066"/>
      <c r="I8" s="502"/>
      <c r="J8" s="1069" t="s">
        <v>224</v>
      </c>
      <c r="K8" s="1067"/>
      <c r="L8" s="1067"/>
      <c r="M8" s="1067"/>
      <c r="N8" s="1067"/>
      <c r="O8" s="1068"/>
      <c r="P8" s="212"/>
      <c r="Q8" s="1069" t="s">
        <v>225</v>
      </c>
      <c r="R8" s="1067"/>
      <c r="S8" s="1067"/>
      <c r="T8" s="1067"/>
      <c r="U8" s="1067"/>
      <c r="V8" s="1068"/>
      <c r="W8" s="212"/>
      <c r="X8" s="1069" t="s">
        <v>226</v>
      </c>
      <c r="Y8" s="1067"/>
      <c r="Z8" s="1067"/>
      <c r="AA8" s="1067"/>
      <c r="AB8" s="1067"/>
      <c r="AC8" s="1068"/>
      <c r="AD8" s="431"/>
      <c r="AE8" s="431"/>
      <c r="AF8" s="432"/>
      <c r="AG8" s="432"/>
      <c r="AH8" s="432"/>
      <c r="AI8" s="432"/>
      <c r="AJ8" s="432"/>
      <c r="AK8" s="432"/>
      <c r="AL8" s="433"/>
    </row>
    <row r="9" spans="1:53" s="214" customFormat="1" ht="21.75" customHeight="1" x14ac:dyDescent="0.2">
      <c r="A9" s="210"/>
      <c r="B9" s="1061"/>
      <c r="C9" s="212"/>
      <c r="D9" s="1070" t="s">
        <v>12</v>
      </c>
      <c r="E9" s="1051" t="s">
        <v>27</v>
      </c>
      <c r="F9" s="1052"/>
      <c r="G9" s="1052" t="s">
        <v>26</v>
      </c>
      <c r="H9" s="1053"/>
      <c r="I9" s="212"/>
      <c r="J9" s="1054" t="s">
        <v>12</v>
      </c>
      <c r="K9" s="1049" t="s">
        <v>221</v>
      </c>
      <c r="L9" s="1051" t="s">
        <v>27</v>
      </c>
      <c r="M9" s="1052"/>
      <c r="N9" s="1052" t="s">
        <v>26</v>
      </c>
      <c r="O9" s="1053"/>
      <c r="P9" s="212"/>
      <c r="Q9" s="1054" t="s">
        <v>12</v>
      </c>
      <c r="R9" s="1049" t="s">
        <v>221</v>
      </c>
      <c r="S9" s="1051" t="s">
        <v>27</v>
      </c>
      <c r="T9" s="1052"/>
      <c r="U9" s="1052" t="s">
        <v>26</v>
      </c>
      <c r="V9" s="1053"/>
      <c r="W9" s="212"/>
      <c r="X9" s="1054" t="s">
        <v>12</v>
      </c>
      <c r="Y9" s="1049" t="s">
        <v>221</v>
      </c>
      <c r="Z9" s="1051" t="s">
        <v>27</v>
      </c>
      <c r="AA9" s="1052"/>
      <c r="AB9" s="1052" t="s">
        <v>26</v>
      </c>
      <c r="AC9" s="1053"/>
      <c r="AD9" s="431"/>
      <c r="AE9" s="431"/>
      <c r="AF9" s="432"/>
      <c r="AG9" s="432"/>
      <c r="AH9" s="432"/>
      <c r="AI9" s="432"/>
      <c r="AJ9" s="432"/>
      <c r="AK9" s="432"/>
      <c r="AL9" s="433"/>
    </row>
    <row r="10" spans="1:53" s="220" customFormat="1" ht="36.75" customHeight="1" x14ac:dyDescent="0.2">
      <c r="A10" s="215"/>
      <c r="B10" s="1062"/>
      <c r="C10" s="217"/>
      <c r="D10" s="1071"/>
      <c r="E10" s="409" t="s">
        <v>12</v>
      </c>
      <c r="F10" s="409" t="s">
        <v>221</v>
      </c>
      <c r="G10" s="409" t="s">
        <v>12</v>
      </c>
      <c r="H10" s="219" t="s">
        <v>221</v>
      </c>
      <c r="I10" s="217"/>
      <c r="J10" s="1055"/>
      <c r="K10" s="1050"/>
      <c r="L10" s="409" t="s">
        <v>12</v>
      </c>
      <c r="M10" s="409" t="s">
        <v>222</v>
      </c>
      <c r="N10" s="409" t="s">
        <v>12</v>
      </c>
      <c r="O10" s="219" t="s">
        <v>222</v>
      </c>
      <c r="P10" s="217"/>
      <c r="Q10" s="1055"/>
      <c r="R10" s="1050"/>
      <c r="S10" s="409" t="s">
        <v>12</v>
      </c>
      <c r="T10" s="409" t="s">
        <v>222</v>
      </c>
      <c r="U10" s="409" t="s">
        <v>12</v>
      </c>
      <c r="V10" s="219" t="s">
        <v>222</v>
      </c>
      <c r="W10" s="217"/>
      <c r="X10" s="1055"/>
      <c r="Y10" s="1050"/>
      <c r="Z10" s="409" t="s">
        <v>12</v>
      </c>
      <c r="AA10" s="409" t="s">
        <v>222</v>
      </c>
      <c r="AB10" s="409" t="s">
        <v>12</v>
      </c>
      <c r="AC10" s="219" t="s">
        <v>222</v>
      </c>
      <c r="AD10" s="434"/>
      <c r="AE10" s="435"/>
      <c r="AF10" s="310"/>
      <c r="AG10" s="310"/>
      <c r="AH10" s="310"/>
      <c r="AI10" s="310"/>
      <c r="AJ10" s="436"/>
      <c r="AK10" s="436"/>
      <c r="AL10" s="436"/>
    </row>
    <row r="11" spans="1:53" s="224" customFormat="1" ht="4.5" customHeight="1" x14ac:dyDescent="0.2">
      <c r="A11" s="221"/>
      <c r="B11" s="222"/>
      <c r="C11" s="223"/>
      <c r="D11" s="222"/>
      <c r="E11" s="222"/>
      <c r="F11" s="222"/>
      <c r="G11" s="222"/>
      <c r="H11" s="222"/>
      <c r="I11" s="223"/>
      <c r="J11" s="222"/>
      <c r="K11" s="222"/>
      <c r="L11" s="222"/>
      <c r="M11" s="222"/>
      <c r="N11" s="222"/>
      <c r="O11" s="222"/>
      <c r="P11" s="223"/>
      <c r="Q11" s="222"/>
      <c r="R11" s="222"/>
      <c r="S11" s="222"/>
      <c r="T11" s="222"/>
      <c r="U11" s="222"/>
      <c r="V11" s="222"/>
      <c r="W11" s="223"/>
      <c r="X11" s="222"/>
      <c r="Y11" s="222"/>
      <c r="Z11" s="222"/>
      <c r="AA11" s="222"/>
      <c r="AB11" s="222"/>
      <c r="AC11" s="222"/>
      <c r="AD11" s="431"/>
      <c r="AE11" s="435"/>
      <c r="AF11" s="310"/>
      <c r="AG11" s="310"/>
      <c r="AH11" s="310"/>
      <c r="AI11" s="310"/>
      <c r="AJ11" s="232"/>
      <c r="AK11" s="232"/>
      <c r="AL11" s="232"/>
    </row>
    <row r="12" spans="1:53" s="233" customFormat="1" ht="18" customHeight="1" x14ac:dyDescent="0.15">
      <c r="A12" s="225"/>
      <c r="B12" s="226" t="s">
        <v>11</v>
      </c>
      <c r="C12" s="227"/>
      <c r="D12" s="756">
        <f>J12+Q12+X12</f>
        <v>8500187</v>
      </c>
      <c r="E12" s="739">
        <f>L12+S12+Z12</f>
        <v>4312592</v>
      </c>
      <c r="F12" s="748">
        <f>E12/$D12*100</f>
        <v>50.735260294861753</v>
      </c>
      <c r="G12" s="739">
        <f>N12+U12+AB12</f>
        <v>4187595</v>
      </c>
      <c r="H12" s="231">
        <f>G12/$D12*100</f>
        <v>49.264739705138247</v>
      </c>
      <c r="I12" s="227"/>
      <c r="J12" s="228">
        <f>L12+N12</f>
        <v>6973199</v>
      </c>
      <c r="K12" s="751">
        <f>J12/$D12*100</f>
        <v>82.035830505846519</v>
      </c>
      <c r="L12" s="745">
        <v>3455026</v>
      </c>
      <c r="M12" s="748">
        <v>49.547216421042911</v>
      </c>
      <c r="N12" s="745">
        <v>3518173</v>
      </c>
      <c r="O12" s="229">
        <v>50.452783578957096</v>
      </c>
      <c r="P12" s="227"/>
      <c r="Q12" s="228">
        <v>1106846</v>
      </c>
      <c r="R12" s="751">
        <v>13.021431175572962</v>
      </c>
      <c r="S12" s="745">
        <v>592822</v>
      </c>
      <c r="T12" s="748">
        <v>53.559573779911574</v>
      </c>
      <c r="U12" s="745">
        <v>514024</v>
      </c>
      <c r="V12" s="229">
        <v>46.440426220088433</v>
      </c>
      <c r="W12" s="227"/>
      <c r="X12" s="228">
        <v>420142</v>
      </c>
      <c r="Y12" s="751">
        <v>4.9427383185805214</v>
      </c>
      <c r="Z12" s="745">
        <v>264744</v>
      </c>
      <c r="AA12" s="748">
        <v>63.01298132536143</v>
      </c>
      <c r="AB12" s="745">
        <v>155398</v>
      </c>
      <c r="AC12" s="229">
        <f t="shared" ref="AC12:AC29" si="0">AB12/$X12*100</f>
        <v>36.98701867463857</v>
      </c>
      <c r="AD12" s="576"/>
      <c r="AE12" s="306"/>
      <c r="AF12" s="306"/>
      <c r="AG12" s="306"/>
      <c r="AH12" s="307"/>
      <c r="AI12" s="437"/>
      <c r="AJ12" s="232"/>
      <c r="AK12" s="306"/>
      <c r="AL12" s="306"/>
      <c r="AM12" s="306"/>
      <c r="AN12" s="307"/>
      <c r="AO12" s="437"/>
      <c r="AQ12" s="306"/>
      <c r="AR12" s="306"/>
      <c r="AS12" s="306"/>
      <c r="AT12" s="307"/>
      <c r="AU12" s="437"/>
      <c r="AW12" s="306"/>
      <c r="AX12" s="306"/>
      <c r="AY12" s="306"/>
      <c r="AZ12" s="307"/>
      <c r="BA12" s="437"/>
    </row>
    <row r="13" spans="1:53" s="233" customFormat="1" ht="18" customHeight="1" x14ac:dyDescent="0.15">
      <c r="A13" s="225"/>
      <c r="B13" s="234" t="s">
        <v>10</v>
      </c>
      <c r="C13" s="227"/>
      <c r="D13" s="757">
        <f t="shared" ref="D13:D29" si="1">J13+Q13+X13</f>
        <v>1326315</v>
      </c>
      <c r="E13" s="740">
        <f t="shared" ref="E13:E29" si="2">L13+S13+Z13</f>
        <v>670839</v>
      </c>
      <c r="F13" s="578">
        <f t="shared" ref="F13:H28" si="3">E13/$D13*100</f>
        <v>50.579161059024436</v>
      </c>
      <c r="G13" s="740">
        <f t="shared" ref="G13:G29" si="4">N13+U13+AB13</f>
        <v>655476</v>
      </c>
      <c r="H13" s="238">
        <f t="shared" si="3"/>
        <v>49.420838940975557</v>
      </c>
      <c r="I13" s="227"/>
      <c r="J13" s="235">
        <f t="shared" ref="J13:J29" si="5">L13+N13</f>
        <v>1033381</v>
      </c>
      <c r="K13" s="752">
        <f t="shared" ref="K13:K29" si="6">J13/$D13*100</f>
        <v>77.913693202595155</v>
      </c>
      <c r="L13" s="746">
        <v>505920</v>
      </c>
      <c r="M13" s="749">
        <v>48.957741626757219</v>
      </c>
      <c r="N13" s="746">
        <v>527461</v>
      </c>
      <c r="O13" s="236">
        <v>51.042258373242788</v>
      </c>
      <c r="P13" s="227"/>
      <c r="Q13" s="235">
        <v>195961</v>
      </c>
      <c r="R13" s="752">
        <v>14.77484609613855</v>
      </c>
      <c r="S13" s="746">
        <v>104323</v>
      </c>
      <c r="T13" s="749">
        <v>53.236613407769916</v>
      </c>
      <c r="U13" s="746">
        <v>91638</v>
      </c>
      <c r="V13" s="236">
        <v>46.763386592230091</v>
      </c>
      <c r="W13" s="227"/>
      <c r="X13" s="235">
        <v>96973</v>
      </c>
      <c r="Y13" s="752">
        <v>7.3114607012662907</v>
      </c>
      <c r="Z13" s="746">
        <v>60596</v>
      </c>
      <c r="AA13" s="749">
        <v>62.487496519649795</v>
      </c>
      <c r="AB13" s="746">
        <v>36377</v>
      </c>
      <c r="AC13" s="236">
        <f t="shared" si="0"/>
        <v>37.512503480350205</v>
      </c>
      <c r="AD13" s="576"/>
      <c r="AE13" s="306"/>
      <c r="AF13" s="306"/>
      <c r="AG13" s="306"/>
      <c r="AH13" s="307"/>
      <c r="AI13" s="437"/>
      <c r="AJ13" s="232"/>
      <c r="AK13" s="306"/>
      <c r="AL13" s="306"/>
      <c r="AM13" s="306"/>
      <c r="AN13" s="307"/>
      <c r="AO13" s="437"/>
      <c r="AQ13" s="306"/>
      <c r="AR13" s="306"/>
      <c r="AS13" s="306"/>
      <c r="AT13" s="307"/>
      <c r="AU13" s="437"/>
      <c r="AW13" s="306"/>
      <c r="AX13" s="306"/>
      <c r="AY13" s="306"/>
      <c r="AZ13" s="307"/>
      <c r="BA13" s="437"/>
    </row>
    <row r="14" spans="1:53" s="233" customFormat="1" ht="18" customHeight="1" x14ac:dyDescent="0.15">
      <c r="A14" s="225"/>
      <c r="B14" s="234" t="s">
        <v>40</v>
      </c>
      <c r="C14" s="227"/>
      <c r="D14" s="757">
        <f t="shared" si="1"/>
        <v>1004686</v>
      </c>
      <c r="E14" s="740">
        <f t="shared" si="2"/>
        <v>525552</v>
      </c>
      <c r="F14" s="578">
        <f t="shared" si="3"/>
        <v>52.310074988603404</v>
      </c>
      <c r="G14" s="740">
        <f t="shared" si="4"/>
        <v>479134</v>
      </c>
      <c r="H14" s="238">
        <f t="shared" si="3"/>
        <v>47.689925011396596</v>
      </c>
      <c r="I14" s="227"/>
      <c r="J14" s="235">
        <f t="shared" si="5"/>
        <v>731830</v>
      </c>
      <c r="K14" s="752">
        <f t="shared" si="6"/>
        <v>72.841663962670921</v>
      </c>
      <c r="L14" s="746">
        <v>367339</v>
      </c>
      <c r="M14" s="749">
        <v>50.194580708634518</v>
      </c>
      <c r="N14" s="746">
        <v>364491</v>
      </c>
      <c r="O14" s="236">
        <v>49.805419291365482</v>
      </c>
      <c r="P14" s="227"/>
      <c r="Q14" s="235">
        <v>187640</v>
      </c>
      <c r="R14" s="752">
        <v>18.676482005323056</v>
      </c>
      <c r="S14" s="746">
        <v>102668</v>
      </c>
      <c r="T14" s="749">
        <v>54.715412492005967</v>
      </c>
      <c r="U14" s="746">
        <v>84972</v>
      </c>
      <c r="V14" s="236">
        <v>45.284587507994026</v>
      </c>
      <c r="W14" s="227"/>
      <c r="X14" s="235">
        <v>85216</v>
      </c>
      <c r="Y14" s="752">
        <v>8.4818540320060194</v>
      </c>
      <c r="Z14" s="746">
        <v>55545</v>
      </c>
      <c r="AA14" s="749">
        <v>65.181421329327833</v>
      </c>
      <c r="AB14" s="746">
        <v>29671</v>
      </c>
      <c r="AC14" s="236">
        <f t="shared" si="0"/>
        <v>34.818578670672174</v>
      </c>
      <c r="AD14" s="576"/>
      <c r="AE14" s="306"/>
      <c r="AF14" s="306"/>
      <c r="AG14" s="306"/>
      <c r="AH14" s="307"/>
      <c r="AI14" s="438"/>
      <c r="AJ14" s="232"/>
      <c r="AK14" s="306"/>
      <c r="AL14" s="306"/>
      <c r="AM14" s="306"/>
      <c r="AN14" s="307"/>
      <c r="AO14" s="437"/>
      <c r="AQ14" s="306"/>
      <c r="AR14" s="306"/>
      <c r="AS14" s="306"/>
      <c r="AT14" s="307"/>
      <c r="AU14" s="437"/>
      <c r="AW14" s="306"/>
      <c r="AX14" s="306"/>
      <c r="AY14" s="306"/>
      <c r="AZ14" s="307"/>
      <c r="BA14" s="437"/>
    </row>
    <row r="15" spans="1:53" s="233" customFormat="1" ht="18" customHeight="1" x14ac:dyDescent="0.15">
      <c r="A15" s="225"/>
      <c r="B15" s="234" t="s">
        <v>41</v>
      </c>
      <c r="C15" s="227"/>
      <c r="D15" s="757">
        <f t="shared" si="1"/>
        <v>1176659</v>
      </c>
      <c r="E15" s="740">
        <f t="shared" si="2"/>
        <v>590963</v>
      </c>
      <c r="F15" s="578">
        <f t="shared" si="3"/>
        <v>50.2238116565632</v>
      </c>
      <c r="G15" s="740">
        <f t="shared" si="4"/>
        <v>585696</v>
      </c>
      <c r="H15" s="238">
        <f t="shared" si="3"/>
        <v>49.7761883434368</v>
      </c>
      <c r="I15" s="227"/>
      <c r="J15" s="235">
        <f t="shared" si="5"/>
        <v>984374</v>
      </c>
      <c r="K15" s="752">
        <f t="shared" si="6"/>
        <v>83.658392108503818</v>
      </c>
      <c r="L15" s="746">
        <v>484292</v>
      </c>
      <c r="M15" s="749">
        <v>49.197967439205023</v>
      </c>
      <c r="N15" s="746">
        <v>500082</v>
      </c>
      <c r="O15" s="236">
        <v>50.802032560794984</v>
      </c>
      <c r="P15" s="227"/>
      <c r="Q15" s="235">
        <v>141017</v>
      </c>
      <c r="R15" s="752">
        <v>11.984525678212634</v>
      </c>
      <c r="S15" s="746">
        <v>74671</v>
      </c>
      <c r="T15" s="749">
        <v>52.951771772197674</v>
      </c>
      <c r="U15" s="746">
        <v>66346</v>
      </c>
      <c r="V15" s="236">
        <v>47.048228227802319</v>
      </c>
      <c r="W15" s="227"/>
      <c r="X15" s="235">
        <v>51268</v>
      </c>
      <c r="Y15" s="752">
        <v>4.3570822132835429</v>
      </c>
      <c r="Z15" s="746">
        <v>32000</v>
      </c>
      <c r="AA15" s="749">
        <v>62.41710228602637</v>
      </c>
      <c r="AB15" s="746">
        <v>19268</v>
      </c>
      <c r="AC15" s="236">
        <f t="shared" si="0"/>
        <v>37.58289771397363</v>
      </c>
      <c r="AD15" s="576"/>
      <c r="AE15" s="306"/>
      <c r="AF15" s="306"/>
      <c r="AG15" s="306"/>
      <c r="AH15" s="307"/>
      <c r="AI15" s="437"/>
      <c r="AJ15" s="232"/>
      <c r="AK15" s="306"/>
      <c r="AL15" s="306"/>
      <c r="AM15" s="306"/>
      <c r="AN15" s="307"/>
      <c r="AO15" s="437"/>
      <c r="AQ15" s="306"/>
      <c r="AR15" s="306"/>
      <c r="AS15" s="306"/>
      <c r="AT15" s="307"/>
      <c r="AU15" s="437"/>
      <c r="AW15" s="306"/>
      <c r="AX15" s="306"/>
      <c r="AY15" s="306"/>
      <c r="AZ15" s="307"/>
      <c r="BA15" s="437"/>
    </row>
    <row r="16" spans="1:53" s="233" customFormat="1" ht="18" customHeight="1" x14ac:dyDescent="0.15">
      <c r="A16" s="225"/>
      <c r="B16" s="234" t="s">
        <v>9</v>
      </c>
      <c r="C16" s="227"/>
      <c r="D16" s="757">
        <f t="shared" si="1"/>
        <v>2177701</v>
      </c>
      <c r="E16" s="740">
        <f t="shared" si="2"/>
        <v>1102286</v>
      </c>
      <c r="F16" s="578">
        <f t="shared" si="3"/>
        <v>50.616957975406173</v>
      </c>
      <c r="G16" s="740">
        <f t="shared" si="4"/>
        <v>1075415</v>
      </c>
      <c r="H16" s="238">
        <f t="shared" si="3"/>
        <v>49.383042024593827</v>
      </c>
      <c r="I16" s="227"/>
      <c r="J16" s="235">
        <f t="shared" si="5"/>
        <v>1804834</v>
      </c>
      <c r="K16" s="752">
        <f t="shared" si="6"/>
        <v>82.877952482916612</v>
      </c>
      <c r="L16" s="746">
        <v>896471</v>
      </c>
      <c r="M16" s="749">
        <v>49.670551419133282</v>
      </c>
      <c r="N16" s="746">
        <v>908363</v>
      </c>
      <c r="O16" s="236">
        <v>50.329448580866718</v>
      </c>
      <c r="P16" s="227"/>
      <c r="Q16" s="235">
        <v>277418</v>
      </c>
      <c r="R16" s="752">
        <v>12.739030748482</v>
      </c>
      <c r="S16" s="746">
        <v>146526</v>
      </c>
      <c r="T16" s="749">
        <v>52.81776957515374</v>
      </c>
      <c r="U16" s="746">
        <v>130892</v>
      </c>
      <c r="V16" s="236">
        <v>47.18223042484626</v>
      </c>
      <c r="W16" s="227"/>
      <c r="X16" s="235">
        <v>95449</v>
      </c>
      <c r="Y16" s="752">
        <v>4.3830167686013821</v>
      </c>
      <c r="Z16" s="746">
        <v>59289</v>
      </c>
      <c r="AA16" s="749">
        <v>62.115894351957593</v>
      </c>
      <c r="AB16" s="746">
        <v>36160</v>
      </c>
      <c r="AC16" s="236">
        <f t="shared" si="0"/>
        <v>37.884105648042407</v>
      </c>
      <c r="AD16" s="576"/>
      <c r="AE16" s="306"/>
      <c r="AF16" s="306"/>
      <c r="AG16" s="306"/>
      <c r="AH16" s="307"/>
      <c r="AI16" s="437"/>
      <c r="AJ16" s="232"/>
      <c r="AK16" s="306"/>
      <c r="AL16" s="306"/>
      <c r="AM16" s="306"/>
      <c r="AN16" s="307"/>
      <c r="AO16" s="437"/>
      <c r="AQ16" s="306"/>
      <c r="AR16" s="306"/>
      <c r="AS16" s="306"/>
      <c r="AT16" s="307"/>
      <c r="AU16" s="437"/>
      <c r="AW16" s="306"/>
      <c r="AX16" s="306"/>
      <c r="AY16" s="306"/>
      <c r="AZ16" s="307"/>
      <c r="BA16" s="437"/>
    </row>
    <row r="17" spans="1:53" s="233" customFormat="1" ht="18" customHeight="1" x14ac:dyDescent="0.15">
      <c r="A17" s="225"/>
      <c r="B17" s="234" t="s">
        <v>8</v>
      </c>
      <c r="C17" s="227"/>
      <c r="D17" s="758">
        <f t="shared" si="1"/>
        <v>585402</v>
      </c>
      <c r="E17" s="741">
        <f t="shared" si="2"/>
        <v>301684</v>
      </c>
      <c r="F17" s="579">
        <f t="shared" si="3"/>
        <v>51.534501077891768</v>
      </c>
      <c r="G17" s="741">
        <f t="shared" si="4"/>
        <v>283718</v>
      </c>
      <c r="H17" s="238">
        <f t="shared" si="3"/>
        <v>48.465498922108225</v>
      </c>
      <c r="I17" s="227"/>
      <c r="J17" s="239">
        <f t="shared" si="5"/>
        <v>450337</v>
      </c>
      <c r="K17" s="753">
        <f t="shared" si="6"/>
        <v>76.927820540414956</v>
      </c>
      <c r="L17" s="741">
        <v>224677</v>
      </c>
      <c r="M17" s="579">
        <v>49.890859511876663</v>
      </c>
      <c r="N17" s="741">
        <v>225660</v>
      </c>
      <c r="O17" s="236">
        <v>50.109140488123337</v>
      </c>
      <c r="P17" s="227"/>
      <c r="Q17" s="239">
        <v>94037</v>
      </c>
      <c r="R17" s="753">
        <v>16.063662235523623</v>
      </c>
      <c r="S17" s="741">
        <v>50383</v>
      </c>
      <c r="T17" s="579">
        <v>53.57784701766326</v>
      </c>
      <c r="U17" s="741">
        <v>43654</v>
      </c>
      <c r="V17" s="236">
        <v>46.42215298233674</v>
      </c>
      <c r="W17" s="227"/>
      <c r="X17" s="239">
        <v>41028</v>
      </c>
      <c r="Y17" s="753">
        <v>7.0085172240614142</v>
      </c>
      <c r="Z17" s="741">
        <v>26624</v>
      </c>
      <c r="AA17" s="579">
        <v>64.892268694550054</v>
      </c>
      <c r="AB17" s="741">
        <v>14404</v>
      </c>
      <c r="AC17" s="236">
        <f t="shared" si="0"/>
        <v>35.107731305449938</v>
      </c>
      <c r="AD17" s="576"/>
      <c r="AE17" s="306"/>
      <c r="AF17" s="306"/>
      <c r="AG17" s="306"/>
      <c r="AH17" s="307"/>
      <c r="AI17" s="437"/>
      <c r="AJ17" s="232"/>
      <c r="AK17" s="306"/>
      <c r="AL17" s="306"/>
      <c r="AM17" s="306"/>
      <c r="AN17" s="307"/>
      <c r="AO17" s="437"/>
      <c r="AQ17" s="306"/>
      <c r="AR17" s="306"/>
      <c r="AS17" s="306"/>
      <c r="AT17" s="307"/>
      <c r="AU17" s="437"/>
      <c r="AW17" s="306"/>
      <c r="AX17" s="306"/>
      <c r="AY17" s="306"/>
      <c r="AZ17" s="307"/>
      <c r="BA17" s="437"/>
    </row>
    <row r="18" spans="1:53" s="233" customFormat="1" ht="18" customHeight="1" x14ac:dyDescent="0.15">
      <c r="A18" s="225"/>
      <c r="B18" s="234" t="s">
        <v>7</v>
      </c>
      <c r="C18" s="227"/>
      <c r="D18" s="757">
        <f t="shared" si="1"/>
        <v>2372640</v>
      </c>
      <c r="E18" s="740">
        <f t="shared" si="2"/>
        <v>1204757</v>
      </c>
      <c r="F18" s="578">
        <f t="shared" si="3"/>
        <v>50.777066895947129</v>
      </c>
      <c r="G18" s="740">
        <f t="shared" si="4"/>
        <v>1167883</v>
      </c>
      <c r="H18" s="238">
        <f t="shared" si="3"/>
        <v>49.222933104052871</v>
      </c>
      <c r="I18" s="227"/>
      <c r="J18" s="235">
        <f t="shared" si="5"/>
        <v>1750539</v>
      </c>
      <c r="K18" s="752">
        <f t="shared" si="6"/>
        <v>73.780219502326531</v>
      </c>
      <c r="L18" s="746">
        <v>860399</v>
      </c>
      <c r="M18" s="749">
        <v>49.150518783071959</v>
      </c>
      <c r="N18" s="746">
        <v>890140</v>
      </c>
      <c r="O18" s="236">
        <v>50.849481216928041</v>
      </c>
      <c r="P18" s="227"/>
      <c r="Q18" s="235">
        <v>403248</v>
      </c>
      <c r="R18" s="752">
        <v>16.995751567873761</v>
      </c>
      <c r="S18" s="746">
        <v>207868</v>
      </c>
      <c r="T18" s="749">
        <v>51.548426774590325</v>
      </c>
      <c r="U18" s="746">
        <v>195380</v>
      </c>
      <c r="V18" s="236">
        <v>48.451573225409675</v>
      </c>
      <c r="W18" s="227"/>
      <c r="X18" s="235">
        <v>218853</v>
      </c>
      <c r="Y18" s="752">
        <v>9.2240289297997169</v>
      </c>
      <c r="Z18" s="746">
        <v>136490</v>
      </c>
      <c r="AA18" s="749">
        <v>62.366063065162457</v>
      </c>
      <c r="AB18" s="746">
        <v>82363</v>
      </c>
      <c r="AC18" s="236">
        <f t="shared" si="0"/>
        <v>37.633936934837543</v>
      </c>
      <c r="AD18" s="576"/>
      <c r="AE18" s="306"/>
      <c r="AF18" s="306"/>
      <c r="AG18" s="306"/>
      <c r="AH18" s="307"/>
      <c r="AI18" s="437"/>
      <c r="AJ18" s="232"/>
      <c r="AK18" s="306"/>
      <c r="AL18" s="306"/>
      <c r="AM18" s="306"/>
      <c r="AN18" s="307"/>
      <c r="AO18" s="437"/>
      <c r="AQ18" s="306"/>
      <c r="AR18" s="306"/>
      <c r="AS18" s="306"/>
      <c r="AT18" s="307"/>
      <c r="AU18" s="437"/>
      <c r="AW18" s="306"/>
      <c r="AX18" s="306"/>
      <c r="AY18" s="306"/>
      <c r="AZ18" s="307"/>
      <c r="BA18" s="437"/>
    </row>
    <row r="19" spans="1:53" s="233" customFormat="1" ht="18" customHeight="1" x14ac:dyDescent="0.15">
      <c r="A19" s="225"/>
      <c r="B19" s="234" t="s">
        <v>43</v>
      </c>
      <c r="C19" s="227"/>
      <c r="D19" s="757">
        <f t="shared" si="1"/>
        <v>2053328</v>
      </c>
      <c r="E19" s="740">
        <f t="shared" si="2"/>
        <v>1025325</v>
      </c>
      <c r="F19" s="578">
        <f t="shared" si="3"/>
        <v>49.934788791659201</v>
      </c>
      <c r="G19" s="740">
        <f t="shared" si="4"/>
        <v>1028003</v>
      </c>
      <c r="H19" s="238">
        <f t="shared" si="3"/>
        <v>50.065211208340799</v>
      </c>
      <c r="I19" s="227"/>
      <c r="J19" s="235">
        <f t="shared" si="5"/>
        <v>1657821</v>
      </c>
      <c r="K19" s="752">
        <f t="shared" si="6"/>
        <v>80.738245424014082</v>
      </c>
      <c r="L19" s="746">
        <v>806769</v>
      </c>
      <c r="M19" s="749">
        <v>48.664421550939458</v>
      </c>
      <c r="N19" s="746">
        <v>851052</v>
      </c>
      <c r="O19" s="236">
        <v>51.335578449060549</v>
      </c>
      <c r="P19" s="227"/>
      <c r="Q19" s="235">
        <v>263299</v>
      </c>
      <c r="R19" s="752">
        <v>12.823036553341696</v>
      </c>
      <c r="S19" s="746">
        <v>137473</v>
      </c>
      <c r="T19" s="749">
        <v>52.21174406283351</v>
      </c>
      <c r="U19" s="746">
        <v>125826</v>
      </c>
      <c r="V19" s="236">
        <v>47.78825593716649</v>
      </c>
      <c r="W19" s="227"/>
      <c r="X19" s="235">
        <v>132208</v>
      </c>
      <c r="Y19" s="752">
        <v>6.4387180226442142</v>
      </c>
      <c r="Z19" s="746">
        <v>81083</v>
      </c>
      <c r="AA19" s="749">
        <v>61.329874137722371</v>
      </c>
      <c r="AB19" s="746">
        <v>51125</v>
      </c>
      <c r="AC19" s="236">
        <f t="shared" si="0"/>
        <v>38.670125862277622</v>
      </c>
      <c r="AD19" s="576"/>
      <c r="AE19" s="306"/>
      <c r="AF19" s="306"/>
      <c r="AG19" s="306"/>
      <c r="AH19" s="307"/>
      <c r="AI19" s="437"/>
      <c r="AJ19" s="232"/>
      <c r="AK19" s="306"/>
      <c r="AL19" s="306"/>
      <c r="AM19" s="306"/>
      <c r="AN19" s="307"/>
      <c r="AO19" s="437"/>
      <c r="AQ19" s="306"/>
      <c r="AR19" s="306"/>
      <c r="AS19" s="306"/>
      <c r="AT19" s="307"/>
      <c r="AU19" s="437"/>
      <c r="AW19" s="306"/>
      <c r="AX19" s="306"/>
      <c r="AY19" s="306"/>
      <c r="AZ19" s="307"/>
      <c r="BA19" s="437"/>
    </row>
    <row r="20" spans="1:53" s="233" customFormat="1" ht="18" customHeight="1" x14ac:dyDescent="0.15">
      <c r="A20" s="225"/>
      <c r="B20" s="234" t="s">
        <v>44</v>
      </c>
      <c r="C20" s="227"/>
      <c r="D20" s="757">
        <f t="shared" si="1"/>
        <v>7792611</v>
      </c>
      <c r="E20" s="740">
        <f t="shared" si="2"/>
        <v>3958825</v>
      </c>
      <c r="F20" s="578">
        <f t="shared" si="3"/>
        <v>50.802292068730239</v>
      </c>
      <c r="G20" s="740">
        <f t="shared" si="4"/>
        <v>3833786</v>
      </c>
      <c r="H20" s="238">
        <f t="shared" si="3"/>
        <v>49.197707931269761</v>
      </c>
      <c r="I20" s="227"/>
      <c r="J20" s="235">
        <f t="shared" si="5"/>
        <v>6290816</v>
      </c>
      <c r="K20" s="752">
        <f t="shared" si="6"/>
        <v>80.727961398304117</v>
      </c>
      <c r="L20" s="746">
        <v>3102706</v>
      </c>
      <c r="M20" s="749">
        <v>49.32120093800232</v>
      </c>
      <c r="N20" s="746">
        <v>3188110</v>
      </c>
      <c r="O20" s="236">
        <v>50.67879906199768</v>
      </c>
      <c r="P20" s="227"/>
      <c r="Q20" s="235">
        <v>1048523</v>
      </c>
      <c r="R20" s="752">
        <v>13.455348919636819</v>
      </c>
      <c r="S20" s="746">
        <v>569613</v>
      </c>
      <c r="T20" s="749">
        <v>54.325274695929416</v>
      </c>
      <c r="U20" s="746">
        <v>478910</v>
      </c>
      <c r="V20" s="236">
        <v>45.674725304070584</v>
      </c>
      <c r="W20" s="227"/>
      <c r="X20" s="235">
        <v>453272</v>
      </c>
      <c r="Y20" s="752">
        <v>5.816689682059069</v>
      </c>
      <c r="Z20" s="746">
        <v>286506</v>
      </c>
      <c r="AA20" s="749">
        <v>63.208404666513708</v>
      </c>
      <c r="AB20" s="746">
        <v>166766</v>
      </c>
      <c r="AC20" s="236">
        <f t="shared" si="0"/>
        <v>36.791595333486292</v>
      </c>
      <c r="AD20" s="576"/>
      <c r="AE20" s="306"/>
      <c r="AF20" s="306"/>
      <c r="AG20" s="306"/>
      <c r="AH20" s="307"/>
      <c r="AI20" s="437"/>
      <c r="AJ20" s="232"/>
      <c r="AK20" s="306"/>
      <c r="AL20" s="306"/>
      <c r="AM20" s="306"/>
      <c r="AN20" s="307"/>
      <c r="AO20" s="437"/>
      <c r="AQ20" s="306"/>
      <c r="AR20" s="306"/>
      <c r="AS20" s="306"/>
      <c r="AT20" s="307"/>
      <c r="AU20" s="437"/>
      <c r="AW20" s="306"/>
      <c r="AX20" s="306"/>
      <c r="AY20" s="306"/>
      <c r="AZ20" s="307"/>
      <c r="BA20" s="437"/>
    </row>
    <row r="21" spans="1:53" s="233" customFormat="1" ht="18" customHeight="1" x14ac:dyDescent="0.15">
      <c r="A21" s="225"/>
      <c r="B21" s="234" t="s">
        <v>6</v>
      </c>
      <c r="C21" s="227"/>
      <c r="D21" s="757">
        <f t="shared" si="1"/>
        <v>5097967</v>
      </c>
      <c r="E21" s="740">
        <f t="shared" si="2"/>
        <v>2588006</v>
      </c>
      <c r="F21" s="578">
        <f t="shared" si="3"/>
        <v>50.765452189078509</v>
      </c>
      <c r="G21" s="740">
        <f t="shared" si="4"/>
        <v>2509961</v>
      </c>
      <c r="H21" s="238">
        <f t="shared" si="3"/>
        <v>49.234547810921491</v>
      </c>
      <c r="I21" s="227"/>
      <c r="J21" s="235">
        <f t="shared" si="5"/>
        <v>4079746</v>
      </c>
      <c r="K21" s="752">
        <f t="shared" si="6"/>
        <v>80.02692053518588</v>
      </c>
      <c r="L21" s="746">
        <v>2016669</v>
      </c>
      <c r="M21" s="749">
        <v>49.431239101649957</v>
      </c>
      <c r="N21" s="746">
        <v>2063077</v>
      </c>
      <c r="O21" s="236">
        <v>50.568760898350043</v>
      </c>
      <c r="P21" s="227"/>
      <c r="Q21" s="235">
        <v>729753</v>
      </c>
      <c r="R21" s="752">
        <v>14.314588540883062</v>
      </c>
      <c r="S21" s="746">
        <v>392358</v>
      </c>
      <c r="T21" s="749">
        <v>53.765863244138771</v>
      </c>
      <c r="U21" s="746">
        <v>337395</v>
      </c>
      <c r="V21" s="236">
        <v>46.234136755861229</v>
      </c>
      <c r="W21" s="227"/>
      <c r="X21" s="235">
        <v>288468</v>
      </c>
      <c r="Y21" s="752">
        <v>5.6584909239310495</v>
      </c>
      <c r="Z21" s="746">
        <v>178979</v>
      </c>
      <c r="AA21" s="749">
        <v>62.044663532870189</v>
      </c>
      <c r="AB21" s="746">
        <v>109489</v>
      </c>
      <c r="AC21" s="236">
        <f t="shared" si="0"/>
        <v>37.955336467129804</v>
      </c>
      <c r="AD21" s="576"/>
      <c r="AE21" s="306"/>
      <c r="AF21" s="306"/>
      <c r="AG21" s="306"/>
      <c r="AH21" s="307"/>
      <c r="AI21" s="438"/>
      <c r="AJ21" s="232"/>
      <c r="AK21" s="306"/>
      <c r="AL21" s="306"/>
      <c r="AM21" s="306"/>
      <c r="AN21" s="307"/>
      <c r="AO21" s="437"/>
      <c r="AQ21" s="306"/>
      <c r="AR21" s="306"/>
      <c r="AS21" s="306"/>
      <c r="AT21" s="307"/>
      <c r="AU21" s="437"/>
      <c r="AW21" s="306"/>
      <c r="AX21" s="306"/>
      <c r="AY21" s="306"/>
      <c r="AZ21" s="307"/>
      <c r="BA21" s="437"/>
    </row>
    <row r="22" spans="1:53" s="233" customFormat="1" ht="18" customHeight="1" x14ac:dyDescent="0.15">
      <c r="A22" s="225"/>
      <c r="B22" s="234" t="s">
        <v>5</v>
      </c>
      <c r="C22" s="227"/>
      <c r="D22" s="757">
        <f t="shared" si="1"/>
        <v>1054776</v>
      </c>
      <c r="E22" s="740">
        <f t="shared" si="2"/>
        <v>533313</v>
      </c>
      <c r="F22" s="578">
        <f t="shared" si="3"/>
        <v>50.561730642335434</v>
      </c>
      <c r="G22" s="740">
        <f t="shared" si="4"/>
        <v>521463</v>
      </c>
      <c r="H22" s="238">
        <f t="shared" si="3"/>
        <v>49.438269357664566</v>
      </c>
      <c r="I22" s="227"/>
      <c r="J22" s="235">
        <f t="shared" si="5"/>
        <v>828053</v>
      </c>
      <c r="K22" s="752">
        <f t="shared" si="6"/>
        <v>78.505104401313645</v>
      </c>
      <c r="L22" s="746">
        <v>407146</v>
      </c>
      <c r="M22" s="749">
        <v>49.169074926363407</v>
      </c>
      <c r="N22" s="746">
        <v>420907</v>
      </c>
      <c r="O22" s="236">
        <v>50.830925073636593</v>
      </c>
      <c r="P22" s="227"/>
      <c r="Q22" s="235">
        <v>152621</v>
      </c>
      <c r="R22" s="752">
        <v>14.469517698544527</v>
      </c>
      <c r="S22" s="746">
        <v>79669</v>
      </c>
      <c r="T22" s="749">
        <v>52.200549072539168</v>
      </c>
      <c r="U22" s="746">
        <v>72952</v>
      </c>
      <c r="V22" s="236">
        <v>47.799450927460832</v>
      </c>
      <c r="W22" s="227"/>
      <c r="X22" s="235">
        <v>74102</v>
      </c>
      <c r="Y22" s="752">
        <v>7.0253779001418311</v>
      </c>
      <c r="Z22" s="746">
        <v>46498</v>
      </c>
      <c r="AA22" s="749">
        <v>62.748643761301992</v>
      </c>
      <c r="AB22" s="746">
        <v>27604</v>
      </c>
      <c r="AC22" s="236">
        <f t="shared" si="0"/>
        <v>37.251356238698015</v>
      </c>
      <c r="AD22" s="576"/>
      <c r="AE22" s="306"/>
      <c r="AF22" s="306"/>
      <c r="AG22" s="306"/>
      <c r="AH22" s="307"/>
      <c r="AI22" s="437"/>
      <c r="AJ22" s="232"/>
      <c r="AK22" s="306"/>
      <c r="AL22" s="306"/>
      <c r="AM22" s="306"/>
      <c r="AN22" s="307"/>
      <c r="AO22" s="437"/>
      <c r="AQ22" s="306"/>
      <c r="AR22" s="306"/>
      <c r="AS22" s="306"/>
      <c r="AT22" s="307"/>
      <c r="AU22" s="437"/>
      <c r="AW22" s="306"/>
      <c r="AX22" s="306"/>
      <c r="AY22" s="306"/>
      <c r="AZ22" s="307"/>
      <c r="BA22" s="437"/>
    </row>
    <row r="23" spans="1:53" s="233" customFormat="1" ht="18" customHeight="1" x14ac:dyDescent="0.15">
      <c r="A23" s="225"/>
      <c r="B23" s="234" t="s">
        <v>38</v>
      </c>
      <c r="C23" s="227"/>
      <c r="D23" s="757">
        <f t="shared" si="1"/>
        <v>2690464</v>
      </c>
      <c r="E23" s="740">
        <f t="shared" si="2"/>
        <v>1395756</v>
      </c>
      <c r="F23" s="578">
        <f t="shared" si="3"/>
        <v>51.877891694518119</v>
      </c>
      <c r="G23" s="740">
        <f t="shared" si="4"/>
        <v>1294708</v>
      </c>
      <c r="H23" s="238">
        <f t="shared" si="3"/>
        <v>48.122108305481881</v>
      </c>
      <c r="I23" s="227"/>
      <c r="J23" s="235">
        <f t="shared" si="5"/>
        <v>1987834</v>
      </c>
      <c r="K23" s="752">
        <f t="shared" si="6"/>
        <v>73.884430343613587</v>
      </c>
      <c r="L23" s="746">
        <v>994395</v>
      </c>
      <c r="M23" s="749">
        <v>50.024046273481595</v>
      </c>
      <c r="N23" s="746">
        <v>993439</v>
      </c>
      <c r="O23" s="236">
        <v>49.975953726518412</v>
      </c>
      <c r="P23" s="227"/>
      <c r="Q23" s="235">
        <v>464829</v>
      </c>
      <c r="R23" s="752">
        <v>17.276908369708718</v>
      </c>
      <c r="S23" s="746">
        <v>250613</v>
      </c>
      <c r="T23" s="749">
        <v>53.915095658833678</v>
      </c>
      <c r="U23" s="746">
        <v>214216</v>
      </c>
      <c r="V23" s="236">
        <v>46.084904341166322</v>
      </c>
      <c r="W23" s="227"/>
      <c r="X23" s="235">
        <v>237801</v>
      </c>
      <c r="Y23" s="752">
        <v>8.8386612866776897</v>
      </c>
      <c r="Z23" s="746">
        <v>150748</v>
      </c>
      <c r="AA23" s="749">
        <v>63.392500452058655</v>
      </c>
      <c r="AB23" s="746">
        <v>87053</v>
      </c>
      <c r="AC23" s="236">
        <f t="shared" si="0"/>
        <v>36.607499547941345</v>
      </c>
      <c r="AD23" s="576"/>
      <c r="AE23" s="306"/>
      <c r="AF23" s="306"/>
      <c r="AG23" s="306"/>
      <c r="AH23" s="307"/>
      <c r="AI23" s="437"/>
      <c r="AJ23" s="232"/>
      <c r="AK23" s="306"/>
      <c r="AL23" s="306"/>
      <c r="AM23" s="306"/>
      <c r="AN23" s="307"/>
      <c r="AO23" s="437"/>
      <c r="AQ23" s="306"/>
      <c r="AR23" s="306"/>
      <c r="AS23" s="306"/>
      <c r="AT23" s="307"/>
      <c r="AU23" s="437"/>
      <c r="AW23" s="306"/>
      <c r="AX23" s="306"/>
      <c r="AY23" s="306"/>
      <c r="AZ23" s="307"/>
      <c r="BA23" s="437"/>
    </row>
    <row r="24" spans="1:53" s="233" customFormat="1" ht="18" customHeight="1" x14ac:dyDescent="0.15">
      <c r="A24" s="225"/>
      <c r="B24" s="234" t="s">
        <v>45</v>
      </c>
      <c r="C24" s="227"/>
      <c r="D24" s="757">
        <f t="shared" si="1"/>
        <v>6750336</v>
      </c>
      <c r="E24" s="740">
        <f t="shared" si="2"/>
        <v>3520182</v>
      </c>
      <c r="F24" s="578">
        <f t="shared" si="3"/>
        <v>52.148248620513115</v>
      </c>
      <c r="G24" s="740">
        <f t="shared" si="4"/>
        <v>3230154</v>
      </c>
      <c r="H24" s="238">
        <f t="shared" si="3"/>
        <v>47.851751379486892</v>
      </c>
      <c r="I24" s="227"/>
      <c r="J24" s="235">
        <f t="shared" si="5"/>
        <v>5514027</v>
      </c>
      <c r="K24" s="752">
        <f t="shared" si="6"/>
        <v>81.685222780021618</v>
      </c>
      <c r="L24" s="746">
        <v>2796320</v>
      </c>
      <c r="M24" s="749">
        <v>50.712845620813972</v>
      </c>
      <c r="N24" s="746">
        <v>2717707</v>
      </c>
      <c r="O24" s="236">
        <v>49.287154379186028</v>
      </c>
      <c r="P24" s="227"/>
      <c r="Q24" s="235">
        <v>866035</v>
      </c>
      <c r="R24" s="752">
        <v>12.829509523674082</v>
      </c>
      <c r="S24" s="746">
        <v>485204</v>
      </c>
      <c r="T24" s="749">
        <v>56.025911192965637</v>
      </c>
      <c r="U24" s="746">
        <v>380831</v>
      </c>
      <c r="V24" s="236">
        <v>43.974088807034356</v>
      </c>
      <c r="W24" s="227"/>
      <c r="X24" s="235">
        <v>370274</v>
      </c>
      <c r="Y24" s="752">
        <v>5.4852676963043026</v>
      </c>
      <c r="Z24" s="746">
        <v>238658</v>
      </c>
      <c r="AA24" s="749">
        <v>64.454431042957381</v>
      </c>
      <c r="AB24" s="746">
        <v>131616</v>
      </c>
      <c r="AC24" s="236">
        <f t="shared" si="0"/>
        <v>35.545568957042626</v>
      </c>
      <c r="AD24" s="576"/>
      <c r="AE24" s="306"/>
      <c r="AF24" s="306"/>
      <c r="AG24" s="306"/>
      <c r="AH24" s="307"/>
      <c r="AI24" s="437"/>
      <c r="AJ24" s="232"/>
      <c r="AK24" s="306"/>
      <c r="AL24" s="306"/>
      <c r="AM24" s="306"/>
      <c r="AN24" s="307"/>
      <c r="AO24" s="437"/>
      <c r="AQ24" s="306"/>
      <c r="AR24" s="306"/>
      <c r="AS24" s="306"/>
      <c r="AT24" s="307"/>
      <c r="AU24" s="437"/>
      <c r="AW24" s="306"/>
      <c r="AX24" s="306"/>
      <c r="AY24" s="306"/>
      <c r="AZ24" s="307"/>
      <c r="BA24" s="437"/>
    </row>
    <row r="25" spans="1:53" s="241" customFormat="1" ht="18" customHeight="1" x14ac:dyDescent="0.15">
      <c r="A25" s="240"/>
      <c r="B25" s="234" t="s">
        <v>46</v>
      </c>
      <c r="C25" s="227"/>
      <c r="D25" s="757">
        <f t="shared" si="1"/>
        <v>1531878</v>
      </c>
      <c r="E25" s="740">
        <f t="shared" si="2"/>
        <v>764470</v>
      </c>
      <c r="F25" s="578">
        <f t="shared" si="3"/>
        <v>49.904104634964405</v>
      </c>
      <c r="G25" s="740">
        <f t="shared" si="4"/>
        <v>767408</v>
      </c>
      <c r="H25" s="238">
        <f t="shared" si="3"/>
        <v>50.095895365035595</v>
      </c>
      <c r="I25" s="227"/>
      <c r="J25" s="235">
        <f t="shared" si="5"/>
        <v>1285039</v>
      </c>
      <c r="K25" s="752">
        <f t="shared" si="6"/>
        <v>83.886510544573383</v>
      </c>
      <c r="L25" s="746">
        <v>626571</v>
      </c>
      <c r="M25" s="749">
        <v>48.758909262676077</v>
      </c>
      <c r="N25" s="746">
        <v>658468</v>
      </c>
      <c r="O25" s="236">
        <v>51.241090737323923</v>
      </c>
      <c r="P25" s="227"/>
      <c r="Q25" s="235">
        <v>175195</v>
      </c>
      <c r="R25" s="752">
        <v>11.436615709606118</v>
      </c>
      <c r="S25" s="746">
        <v>93660</v>
      </c>
      <c r="T25" s="749">
        <v>53.460429806786728</v>
      </c>
      <c r="U25" s="746">
        <v>81535</v>
      </c>
      <c r="V25" s="236">
        <v>46.539570193213272</v>
      </c>
      <c r="W25" s="227"/>
      <c r="X25" s="235">
        <v>71644</v>
      </c>
      <c r="Y25" s="752">
        <v>4.6768737458204894</v>
      </c>
      <c r="Z25" s="746">
        <v>44239</v>
      </c>
      <c r="AA25" s="749">
        <v>61.748366925353139</v>
      </c>
      <c r="AB25" s="746">
        <v>27405</v>
      </c>
      <c r="AC25" s="236">
        <f t="shared" si="0"/>
        <v>38.251633074646861</v>
      </c>
      <c r="AD25" s="576"/>
      <c r="AE25" s="306"/>
      <c r="AF25" s="306"/>
      <c r="AG25" s="306"/>
      <c r="AH25" s="307"/>
      <c r="AI25" s="437"/>
      <c r="AJ25" s="232"/>
      <c r="AK25" s="306"/>
      <c r="AL25" s="306"/>
      <c r="AM25" s="306"/>
      <c r="AN25" s="307"/>
      <c r="AO25" s="437"/>
      <c r="AQ25" s="306"/>
      <c r="AR25" s="306"/>
      <c r="AS25" s="306"/>
      <c r="AT25" s="307"/>
      <c r="AU25" s="437"/>
      <c r="AW25" s="306"/>
      <c r="AX25" s="306"/>
      <c r="AY25" s="306"/>
      <c r="AZ25" s="307"/>
      <c r="BA25" s="437"/>
    </row>
    <row r="26" spans="1:53" s="233" customFormat="1" ht="18" customHeight="1" x14ac:dyDescent="0.15">
      <c r="B26" s="234" t="s">
        <v>47</v>
      </c>
      <c r="C26" s="227"/>
      <c r="D26" s="759">
        <f t="shared" si="1"/>
        <v>664117</v>
      </c>
      <c r="E26" s="742">
        <f t="shared" si="2"/>
        <v>335497</v>
      </c>
      <c r="F26" s="580">
        <f t="shared" si="3"/>
        <v>50.517755154588727</v>
      </c>
      <c r="G26" s="742">
        <f t="shared" si="4"/>
        <v>328620</v>
      </c>
      <c r="H26" s="238">
        <f t="shared" si="3"/>
        <v>49.48224484541128</v>
      </c>
      <c r="I26" s="227"/>
      <c r="J26" s="239">
        <f t="shared" si="5"/>
        <v>529501</v>
      </c>
      <c r="K26" s="753">
        <f t="shared" si="6"/>
        <v>79.730077682095171</v>
      </c>
      <c r="L26" s="741">
        <v>260559</v>
      </c>
      <c r="M26" s="579">
        <v>49.208405649847684</v>
      </c>
      <c r="N26" s="741">
        <v>268942</v>
      </c>
      <c r="O26" s="236">
        <v>50.791594350152316</v>
      </c>
      <c r="P26" s="227"/>
      <c r="Q26" s="239">
        <v>93138</v>
      </c>
      <c r="R26" s="753">
        <v>14.024336073312382</v>
      </c>
      <c r="S26" s="741">
        <v>48824</v>
      </c>
      <c r="T26" s="579">
        <v>52.421138525628642</v>
      </c>
      <c r="U26" s="741">
        <v>44314</v>
      </c>
      <c r="V26" s="236">
        <v>47.578861474371365</v>
      </c>
      <c r="W26" s="227"/>
      <c r="X26" s="239">
        <v>41478</v>
      </c>
      <c r="Y26" s="753">
        <v>6.2455862445924435</v>
      </c>
      <c r="Z26" s="741">
        <v>26114</v>
      </c>
      <c r="AA26" s="579">
        <v>62.958676888953178</v>
      </c>
      <c r="AB26" s="741">
        <v>15364</v>
      </c>
      <c r="AC26" s="236">
        <f t="shared" si="0"/>
        <v>37.041323111046822</v>
      </c>
      <c r="AD26" s="576"/>
      <c r="AE26" s="306"/>
      <c r="AF26" s="306"/>
      <c r="AG26" s="306"/>
      <c r="AH26" s="307"/>
      <c r="AI26" s="437"/>
      <c r="AJ26" s="232"/>
      <c r="AK26" s="306"/>
      <c r="AL26" s="306"/>
      <c r="AM26" s="306"/>
      <c r="AN26" s="307"/>
      <c r="AO26" s="437"/>
      <c r="AQ26" s="306"/>
      <c r="AR26" s="306"/>
      <c r="AS26" s="306"/>
      <c r="AT26" s="307"/>
      <c r="AU26" s="437"/>
      <c r="AW26" s="306"/>
      <c r="AX26" s="306"/>
      <c r="AY26" s="306"/>
      <c r="AZ26" s="307"/>
      <c r="BA26" s="437"/>
    </row>
    <row r="27" spans="1:53" s="233" customFormat="1" ht="18" customHeight="1" x14ac:dyDescent="0.15">
      <c r="B27" s="234" t="s">
        <v>48</v>
      </c>
      <c r="C27" s="227"/>
      <c r="D27" s="759">
        <f t="shared" si="1"/>
        <v>2208174</v>
      </c>
      <c r="E27" s="742">
        <f t="shared" si="2"/>
        <v>1134581</v>
      </c>
      <c r="F27" s="580">
        <f t="shared" si="3"/>
        <v>51.380960014926359</v>
      </c>
      <c r="G27" s="742">
        <f t="shared" si="4"/>
        <v>1073593</v>
      </c>
      <c r="H27" s="238">
        <f t="shared" si="3"/>
        <v>48.619039985073641</v>
      </c>
      <c r="I27" s="227"/>
      <c r="J27" s="239">
        <f t="shared" si="5"/>
        <v>1695657</v>
      </c>
      <c r="K27" s="753">
        <f t="shared" si="6"/>
        <v>76.790008396077482</v>
      </c>
      <c r="L27" s="741">
        <v>841099</v>
      </c>
      <c r="M27" s="579">
        <v>49.603133180826077</v>
      </c>
      <c r="N27" s="741">
        <v>854558</v>
      </c>
      <c r="O27" s="236">
        <v>50.396866819173923</v>
      </c>
      <c r="P27" s="227"/>
      <c r="Q27" s="239">
        <v>353210</v>
      </c>
      <c r="R27" s="753">
        <v>15.995569189746822</v>
      </c>
      <c r="S27" s="741">
        <v>190823</v>
      </c>
      <c r="T27" s="579">
        <v>54.025367345205396</v>
      </c>
      <c r="U27" s="741">
        <v>162387</v>
      </c>
      <c r="V27" s="236">
        <v>45.974632654794604</v>
      </c>
      <c r="W27" s="227"/>
      <c r="X27" s="239">
        <v>159307</v>
      </c>
      <c r="Y27" s="753">
        <v>7.2144224141756945</v>
      </c>
      <c r="Z27" s="741">
        <v>102659</v>
      </c>
      <c r="AA27" s="579">
        <v>64.440985016352073</v>
      </c>
      <c r="AB27" s="741">
        <v>56648</v>
      </c>
      <c r="AC27" s="236">
        <f t="shared" si="0"/>
        <v>35.559014983647927</v>
      </c>
      <c r="AD27" s="576"/>
      <c r="AE27" s="306"/>
      <c r="AF27" s="306"/>
      <c r="AG27" s="306"/>
      <c r="AH27" s="307"/>
      <c r="AI27" s="438"/>
      <c r="AJ27" s="232"/>
      <c r="AK27" s="306"/>
      <c r="AL27" s="306"/>
      <c r="AM27" s="306"/>
      <c r="AN27" s="307"/>
      <c r="AO27" s="437"/>
      <c r="AQ27" s="306"/>
      <c r="AR27" s="306"/>
      <c r="AS27" s="306"/>
      <c r="AT27" s="307"/>
      <c r="AU27" s="437"/>
      <c r="AW27" s="306"/>
      <c r="AX27" s="306"/>
      <c r="AY27" s="306"/>
      <c r="AZ27" s="307"/>
      <c r="BA27" s="437"/>
    </row>
    <row r="28" spans="1:53" s="233" customFormat="1" ht="18" customHeight="1" x14ac:dyDescent="0.15">
      <c r="B28" s="234" t="s">
        <v>49</v>
      </c>
      <c r="C28" s="227"/>
      <c r="D28" s="759">
        <f t="shared" si="1"/>
        <v>319892</v>
      </c>
      <c r="E28" s="742">
        <f t="shared" si="2"/>
        <v>162041</v>
      </c>
      <c r="F28" s="580">
        <f t="shared" si="3"/>
        <v>50.654908531629431</v>
      </c>
      <c r="G28" s="742">
        <f t="shared" si="4"/>
        <v>157851</v>
      </c>
      <c r="H28" s="244">
        <f t="shared" si="3"/>
        <v>49.345091468370576</v>
      </c>
      <c r="I28" s="227"/>
      <c r="J28" s="239">
        <f t="shared" si="5"/>
        <v>251041</v>
      </c>
      <c r="K28" s="753">
        <f t="shared" si="6"/>
        <v>78.476798419466562</v>
      </c>
      <c r="L28" s="741">
        <v>123897</v>
      </c>
      <c r="M28" s="579">
        <v>49.353292888412646</v>
      </c>
      <c r="N28" s="741">
        <v>127144</v>
      </c>
      <c r="O28" s="243">
        <v>50.646707111587354</v>
      </c>
      <c r="P28" s="227"/>
      <c r="Q28" s="239">
        <v>46710</v>
      </c>
      <c r="R28" s="753">
        <v>14.601803108549136</v>
      </c>
      <c r="S28" s="741">
        <v>24276</v>
      </c>
      <c r="T28" s="579">
        <v>51.971740526653818</v>
      </c>
      <c r="U28" s="741">
        <v>22434</v>
      </c>
      <c r="V28" s="243">
        <v>48.028259473346182</v>
      </c>
      <c r="W28" s="227"/>
      <c r="X28" s="239">
        <v>22141</v>
      </c>
      <c r="Y28" s="753">
        <v>6.9213984719842943</v>
      </c>
      <c r="Z28" s="741">
        <v>13868</v>
      </c>
      <c r="AA28" s="579">
        <v>62.634930671604714</v>
      </c>
      <c r="AB28" s="741">
        <v>8273</v>
      </c>
      <c r="AC28" s="243">
        <f t="shared" si="0"/>
        <v>37.365069328395286</v>
      </c>
      <c r="AD28" s="576"/>
      <c r="AE28" s="306"/>
      <c r="AF28" s="306"/>
      <c r="AG28" s="306"/>
      <c r="AH28" s="307"/>
      <c r="AI28" s="437"/>
      <c r="AJ28" s="232"/>
      <c r="AK28" s="306"/>
      <c r="AL28" s="306"/>
      <c r="AM28" s="306"/>
      <c r="AN28" s="307"/>
      <c r="AO28" s="437"/>
      <c r="AQ28" s="306"/>
      <c r="AR28" s="306"/>
      <c r="AS28" s="306"/>
      <c r="AT28" s="307"/>
      <c r="AU28" s="437"/>
      <c r="AW28" s="306"/>
      <c r="AX28" s="306"/>
      <c r="AY28" s="306"/>
      <c r="AZ28" s="307"/>
      <c r="BA28" s="437"/>
    </row>
    <row r="29" spans="1:53" s="233" customFormat="1" ht="18" customHeight="1" x14ac:dyDescent="0.15">
      <c r="B29" s="245" t="s">
        <v>4</v>
      </c>
      <c r="C29" s="227"/>
      <c r="D29" s="760">
        <f t="shared" si="1"/>
        <v>168287</v>
      </c>
      <c r="E29" s="743">
        <f t="shared" si="2"/>
        <v>83370</v>
      </c>
      <c r="F29" s="581">
        <f t="shared" ref="F29:H29" si="7">E29/$D29*100</f>
        <v>49.540368537082486</v>
      </c>
      <c r="G29" s="743">
        <f t="shared" si="4"/>
        <v>84917</v>
      </c>
      <c r="H29" s="249">
        <f t="shared" si="7"/>
        <v>50.459631462917521</v>
      </c>
      <c r="I29" s="227"/>
      <c r="J29" s="246">
        <f t="shared" si="5"/>
        <v>148381</v>
      </c>
      <c r="K29" s="754">
        <f t="shared" si="6"/>
        <v>88.171397671834427</v>
      </c>
      <c r="L29" s="747">
        <v>72450</v>
      </c>
      <c r="M29" s="750">
        <v>48.827006153078898</v>
      </c>
      <c r="N29" s="747">
        <v>75931</v>
      </c>
      <c r="O29" s="247">
        <v>51.172993846921102</v>
      </c>
      <c r="P29" s="227"/>
      <c r="Q29" s="246">
        <v>15047</v>
      </c>
      <c r="R29" s="754">
        <v>8.9412729444342105</v>
      </c>
      <c r="S29" s="747">
        <v>7767</v>
      </c>
      <c r="T29" s="750">
        <v>51.618262776633216</v>
      </c>
      <c r="U29" s="747">
        <v>7280</v>
      </c>
      <c r="V29" s="247">
        <v>48.381737223366784</v>
      </c>
      <c r="W29" s="227"/>
      <c r="X29" s="246">
        <v>4859</v>
      </c>
      <c r="Y29" s="754">
        <v>2.8873293837313638</v>
      </c>
      <c r="Z29" s="747">
        <v>3153</v>
      </c>
      <c r="AA29" s="750">
        <v>64.889895040131719</v>
      </c>
      <c r="AB29" s="747">
        <v>1706</v>
      </c>
      <c r="AC29" s="247">
        <f t="shared" si="0"/>
        <v>35.110104959868288</v>
      </c>
      <c r="AD29" s="576"/>
      <c r="AE29" s="306"/>
      <c r="AF29" s="306"/>
      <c r="AG29" s="306"/>
      <c r="AH29" s="307"/>
      <c r="AI29" s="437"/>
      <c r="AJ29" s="232"/>
      <c r="AK29" s="306"/>
      <c r="AL29" s="306"/>
      <c r="AM29" s="306"/>
      <c r="AN29" s="307"/>
      <c r="AO29" s="437"/>
      <c r="AQ29" s="306"/>
      <c r="AR29" s="306"/>
      <c r="AS29" s="306"/>
      <c r="AT29" s="307"/>
      <c r="AU29" s="437"/>
      <c r="AW29" s="306"/>
      <c r="AX29" s="306"/>
      <c r="AY29" s="306"/>
      <c r="AZ29" s="307"/>
      <c r="BA29" s="437"/>
    </row>
    <row r="30" spans="1:53" s="224" customFormat="1" ht="3.75" customHeight="1" x14ac:dyDescent="0.15">
      <c r="A30" s="221"/>
      <c r="B30" s="222"/>
      <c r="C30" s="223"/>
      <c r="D30" s="222"/>
      <c r="E30" s="222"/>
      <c r="F30" s="222"/>
      <c r="G30" s="222"/>
      <c r="H30" s="251"/>
      <c r="I30" s="223"/>
      <c r="J30" s="222"/>
      <c r="K30" s="222"/>
      <c r="L30" s="222"/>
      <c r="M30" s="222"/>
      <c r="N30" s="222"/>
      <c r="O30" s="575"/>
      <c r="P30" s="223"/>
      <c r="Q30" s="222"/>
      <c r="R30" s="222"/>
      <c r="S30" s="222"/>
      <c r="T30" s="222"/>
      <c r="U30" s="222"/>
      <c r="V30" s="575"/>
      <c r="W30" s="223"/>
      <c r="X30" s="222"/>
      <c r="Y30" s="222"/>
      <c r="Z30" s="222"/>
      <c r="AA30" s="222"/>
      <c r="AB30" s="222"/>
      <c r="AC30" s="575"/>
      <c r="AD30" s="576"/>
      <c r="AE30" s="310"/>
      <c r="AF30" s="310"/>
      <c r="AG30" s="306"/>
      <c r="AH30" s="307"/>
      <c r="AI30" s="437"/>
      <c r="AJ30" s="232"/>
      <c r="AK30" s="310"/>
      <c r="AL30" s="310"/>
      <c r="AM30" s="306"/>
      <c r="AN30" s="307"/>
      <c r="AO30" s="437"/>
      <c r="AQ30" s="310"/>
      <c r="AR30" s="310"/>
      <c r="AS30" s="306"/>
      <c r="AT30" s="307"/>
      <c r="AU30" s="437"/>
      <c r="AW30" s="310"/>
      <c r="AX30" s="310"/>
      <c r="AY30" s="306"/>
      <c r="AZ30" s="307"/>
      <c r="BA30" s="437"/>
    </row>
    <row r="31" spans="1:53" s="252" customFormat="1" ht="18" customHeight="1" x14ac:dyDescent="0.15">
      <c r="B31" s="253" t="s">
        <v>3</v>
      </c>
      <c r="C31" s="212"/>
      <c r="D31" s="761">
        <f>J31+Q31+X31</f>
        <v>47475420</v>
      </c>
      <c r="E31" s="744">
        <f>L31+S31+Z31</f>
        <v>24210039</v>
      </c>
      <c r="F31" s="410">
        <f>E31/$D31*100</f>
        <v>50.994891672364353</v>
      </c>
      <c r="G31" s="744">
        <f>N31+U31+AB31</f>
        <v>23265381</v>
      </c>
      <c r="H31" s="256">
        <f>G31/$D31*100</f>
        <v>49.005108327635647</v>
      </c>
      <c r="I31" s="212"/>
      <c r="J31" s="254">
        <f>L31+N31</f>
        <v>37996410</v>
      </c>
      <c r="K31" s="755">
        <f>J31/$D31*100</f>
        <v>80.033857520375804</v>
      </c>
      <c r="L31" s="744">
        <f>SUM(L12:L29)</f>
        <v>18842705</v>
      </c>
      <c r="M31" s="410">
        <f t="shared" ref="M31:O31" si="8">L31/$J31*100</f>
        <v>49.59075081040551</v>
      </c>
      <c r="N31" s="744">
        <f>SUM(N12:N29)</f>
        <v>19153705</v>
      </c>
      <c r="O31" s="255">
        <f t="shared" si="8"/>
        <v>50.409249189594497</v>
      </c>
      <c r="P31" s="212"/>
      <c r="Q31" s="254">
        <f>SUM(Q12:Q29)</f>
        <v>6614527</v>
      </c>
      <c r="R31" s="755">
        <f>Q31/$D31*100</f>
        <v>13.932529717483277</v>
      </c>
      <c r="S31" s="744">
        <f>SUM(S12:S29)</f>
        <v>3559541</v>
      </c>
      <c r="T31" s="410">
        <f>S31/$Q31*100</f>
        <v>53.81399153711218</v>
      </c>
      <c r="U31" s="744">
        <f>SUM(U12:U29)</f>
        <v>3054986</v>
      </c>
      <c r="V31" s="255">
        <f>U31/$Q31*100</f>
        <v>46.18600846288782</v>
      </c>
      <c r="W31" s="212"/>
      <c r="X31" s="254">
        <f>SUM(X12:X29)</f>
        <v>2864483</v>
      </c>
      <c r="Y31" s="755">
        <f>X31/$D31*100</f>
        <v>6.0336127621409146</v>
      </c>
      <c r="Z31" s="744">
        <f>SUM(Z12:Z29)</f>
        <v>1807793</v>
      </c>
      <c r="AA31" s="410">
        <f>Z31/$X31*100</f>
        <v>63.110620659993444</v>
      </c>
      <c r="AB31" s="744">
        <f>SUM(AB12:AB29)</f>
        <v>1056690</v>
      </c>
      <c r="AC31" s="255">
        <f>AB31/$X31*100</f>
        <v>36.889379340006556</v>
      </c>
      <c r="AD31" s="576"/>
      <c r="AE31" s="306"/>
      <c r="AF31" s="306"/>
      <c r="AG31" s="310"/>
      <c r="AH31" s="310"/>
      <c r="AI31" s="439"/>
      <c r="AJ31" s="440"/>
      <c r="AK31" s="306"/>
      <c r="AL31" s="306"/>
      <c r="AM31" s="310"/>
      <c r="AN31" s="310"/>
      <c r="AO31" s="439"/>
      <c r="AQ31" s="306"/>
      <c r="AR31" s="306"/>
      <c r="AS31" s="310"/>
      <c r="AT31" s="310"/>
      <c r="AU31" s="439"/>
      <c r="AW31" s="306"/>
      <c r="AX31" s="306"/>
      <c r="AY31" s="310"/>
      <c r="AZ31" s="310"/>
      <c r="BA31" s="439"/>
    </row>
    <row r="32" spans="1:53" s="298" customFormat="1" ht="5.25" customHeight="1" x14ac:dyDescent="0.2">
      <c r="B32" s="258" t="s">
        <v>42</v>
      </c>
      <c r="C32" s="614"/>
      <c r="I32" s="614"/>
    </row>
    <row r="33" spans="2:15" s="298" customFormat="1" ht="5.25" customHeight="1" x14ac:dyDescent="0.2">
      <c r="B33" s="258" t="s">
        <v>50</v>
      </c>
      <c r="C33" s="1015"/>
      <c r="I33" s="1015"/>
    </row>
    <row r="34" spans="2:15" s="252" customFormat="1" ht="13.5" customHeight="1" x14ac:dyDescent="0.2">
      <c r="B34" s="1056" t="s">
        <v>492</v>
      </c>
      <c r="C34" s="1056"/>
      <c r="D34" s="1056"/>
      <c r="E34" s="1056"/>
      <c r="F34" s="1056"/>
      <c r="G34" s="1056"/>
      <c r="H34" s="1056"/>
      <c r="I34" s="1056"/>
      <c r="J34" s="1056"/>
      <c r="K34" s="1056"/>
      <c r="L34" s="1056"/>
      <c r="M34" s="1056"/>
      <c r="N34" s="1056"/>
      <c r="O34" s="1056"/>
    </row>
    <row r="35" spans="2:15" s="440" customFormat="1" ht="29.25" customHeight="1" x14ac:dyDescent="0.2">
      <c r="B35" s="1047"/>
      <c r="C35" s="1047"/>
      <c r="D35" s="1047"/>
      <c r="E35" s="1018"/>
      <c r="F35" s="1018"/>
      <c r="G35" s="1018"/>
      <c r="H35" s="700"/>
      <c r="I35" s="700"/>
      <c r="J35" s="700"/>
      <c r="K35" s="700"/>
      <c r="L35" s="700"/>
      <c r="M35" s="700"/>
      <c r="N35" s="700"/>
    </row>
    <row r="36" spans="2:15" s="440" customFormat="1" ht="4.5" customHeight="1" x14ac:dyDescent="0.2">
      <c r="B36" s="1048"/>
      <c r="C36" s="1048"/>
      <c r="D36" s="1048"/>
      <c r="E36" s="1017"/>
      <c r="F36" s="1017"/>
      <c r="G36" s="1017"/>
      <c r="H36" s="700"/>
      <c r="I36" s="700"/>
      <c r="J36" s="700"/>
      <c r="K36" s="700"/>
      <c r="L36" s="700"/>
      <c r="M36" s="700"/>
      <c r="N36" s="700"/>
    </row>
    <row r="37" spans="2:15" s="440" customFormat="1" x14ac:dyDescent="0.2"/>
    <row r="38" spans="2:15" s="440" customFormat="1" x14ac:dyDescent="0.2"/>
    <row r="39" spans="2:15" s="440" customFormat="1" x14ac:dyDescent="0.2"/>
    <row r="40" spans="2:15" s="440" customFormat="1" x14ac:dyDescent="0.2"/>
    <row r="41" spans="2:15" s="440" customFormat="1" x14ac:dyDescent="0.2"/>
    <row r="42" spans="2:15" s="440" customFormat="1" x14ac:dyDescent="0.2"/>
    <row r="43" spans="2:15" s="298" customFormat="1" x14ac:dyDescent="0.2"/>
    <row r="44" spans="2:15" s="298" customFormat="1" x14ac:dyDescent="0.2"/>
    <row r="45" spans="2:15" s="298" customFormat="1" x14ac:dyDescent="0.2"/>
    <row r="46" spans="2:15" s="298"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5:D35"/>
    <mergeCell ref="B36:D36"/>
    <mergeCell ref="R9:R10"/>
    <mergeCell ref="S9:T9"/>
    <mergeCell ref="K9:K10"/>
    <mergeCell ref="L9:M9"/>
    <mergeCell ref="N9:O9"/>
    <mergeCell ref="Q9:Q10"/>
    <mergeCell ref="B34:O34"/>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topLeftCell="A7" zoomScaleNormal="100" workbookViewId="0"/>
  </sheetViews>
  <sheetFormatPr baseColWidth="10" defaultColWidth="11.42578125" defaultRowHeight="15" x14ac:dyDescent="0.2"/>
  <cols>
    <col min="1" max="1" width="0.42578125" style="1" customWidth="1"/>
    <col min="2" max="2" width="28.7109375" style="1" customWidth="1"/>
    <col min="3" max="3" width="0.28515625" style="1" customWidth="1"/>
    <col min="4" max="4" width="13.7109375" style="1" customWidth="1"/>
    <col min="5" max="5" width="9.28515625" style="1" customWidth="1"/>
    <col min="6" max="6" width="0.42578125" style="1" customWidth="1"/>
    <col min="7" max="7" width="11.28515625" style="1" customWidth="1"/>
    <col min="8" max="8" width="7.5703125" style="1" customWidth="1"/>
    <col min="9" max="9" width="0.42578125" style="1" customWidth="1"/>
    <col min="10" max="10" width="9.5703125" style="1" customWidth="1"/>
    <col min="11" max="11" width="7.5703125" style="1" customWidth="1"/>
    <col min="12" max="12" width="18.42578125" style="1" customWidth="1"/>
    <col min="13" max="13" width="15" style="1" customWidth="1"/>
    <col min="14" max="14" width="2" style="1" customWidth="1"/>
    <col min="15" max="16384" width="11.42578125" style="1"/>
  </cols>
  <sheetData>
    <row r="1" spans="2:19" x14ac:dyDescent="0.2">
      <c r="G1" s="142" t="s">
        <v>27</v>
      </c>
      <c r="H1" s="143"/>
      <c r="I1" s="143"/>
      <c r="J1" s="142" t="s">
        <v>26</v>
      </c>
    </row>
    <row r="2" spans="2:19" s="2" customFormat="1" ht="15" customHeight="1" x14ac:dyDescent="0.2">
      <c r="B2" s="11"/>
      <c r="C2" s="46"/>
      <c r="F2" s="46"/>
    </row>
    <row r="3" spans="2:19" s="44" customFormat="1" ht="52.5" customHeight="1" x14ac:dyDescent="0.2">
      <c r="B3" s="1072"/>
      <c r="C3" s="1072"/>
      <c r="D3" s="1072"/>
      <c r="E3" s="1072"/>
      <c r="F3" s="1072"/>
    </row>
    <row r="4" spans="2:19" s="7" customFormat="1" ht="23.25" customHeight="1" x14ac:dyDescent="0.2">
      <c r="B4" s="1041" t="s">
        <v>404</v>
      </c>
      <c r="C4" s="1041"/>
      <c r="D4" s="1041"/>
      <c r="E4" s="1041"/>
      <c r="F4" s="1041"/>
      <c r="G4" s="1041"/>
      <c r="H4" s="1041"/>
      <c r="I4" s="1041"/>
      <c r="J4" s="1041"/>
      <c r="K4" s="1041"/>
      <c r="L4" s="1041"/>
      <c r="M4" s="1041"/>
    </row>
    <row r="5" spans="2:19" s="7" customFormat="1" ht="15.75" customHeight="1" x14ac:dyDescent="0.2">
      <c r="B5" s="1077" t="str">
        <f>porsaad!B6</f>
        <v>Situación a 31 de enero de 2023</v>
      </c>
      <c r="C5" s="1077"/>
      <c r="D5" s="1077"/>
      <c r="E5" s="1077"/>
      <c r="F5" s="1077"/>
      <c r="G5" s="1077"/>
      <c r="H5" s="1077"/>
      <c r="I5" s="1077"/>
      <c r="J5" s="1077"/>
      <c r="K5" s="1077"/>
      <c r="L5" s="1077"/>
      <c r="M5" s="1077"/>
      <c r="N5" s="43"/>
      <c r="O5" s="43"/>
      <c r="P5" s="43"/>
      <c r="Q5" s="43"/>
      <c r="R5" s="43"/>
      <c r="S5" s="43"/>
    </row>
    <row r="6" spans="2:19" s="7" customFormat="1" ht="10.5" customHeight="1" x14ac:dyDescent="0.2">
      <c r="B6" s="42"/>
    </row>
    <row r="7" spans="2:19" s="40" customFormat="1" ht="36.75" customHeight="1" x14ac:dyDescent="0.2">
      <c r="B7" s="1075" t="s">
        <v>15</v>
      </c>
      <c r="C7" s="23"/>
      <c r="D7" s="1073" t="s">
        <v>14</v>
      </c>
      <c r="E7" s="1074"/>
      <c r="F7" s="21"/>
      <c r="G7" s="144"/>
      <c r="H7" s="144"/>
      <c r="I7" s="144"/>
      <c r="J7" s="144"/>
      <c r="K7" s="144"/>
      <c r="L7" s="144"/>
      <c r="M7" s="144"/>
    </row>
    <row r="8" spans="2:19" s="36" customFormat="1" ht="30.75" customHeight="1" x14ac:dyDescent="0.2">
      <c r="B8" s="1076"/>
      <c r="C8" s="39"/>
      <c r="D8" s="38" t="s">
        <v>12</v>
      </c>
      <c r="E8" s="37" t="s">
        <v>13</v>
      </c>
      <c r="F8" s="21"/>
      <c r="G8" s="145"/>
      <c r="H8" s="145"/>
      <c r="I8" s="145"/>
      <c r="J8" s="145"/>
      <c r="K8" s="145"/>
      <c r="L8" s="145"/>
      <c r="M8" s="148"/>
    </row>
    <row r="9" spans="2:19" s="25" customFormat="1" ht="4.5" customHeight="1" x14ac:dyDescent="0.2">
      <c r="B9" s="26"/>
      <c r="C9" s="27"/>
      <c r="D9" s="26"/>
      <c r="E9" s="26"/>
      <c r="F9"/>
      <c r="G9" s="146"/>
      <c r="H9" s="146"/>
      <c r="I9" s="146"/>
      <c r="J9" s="146"/>
      <c r="K9" s="146"/>
      <c r="L9" s="146"/>
      <c r="M9" s="146"/>
    </row>
    <row r="10" spans="2:19" s="28" customFormat="1" ht="18" customHeight="1" x14ac:dyDescent="0.2">
      <c r="B10" s="35" t="s">
        <v>11</v>
      </c>
      <c r="C10" s="30">
        <f t="shared" ref="C10:C27" si="0">D10</f>
        <v>421864</v>
      </c>
      <c r="D10" s="137">
        <v>421864</v>
      </c>
      <c r="E10" s="186">
        <f t="shared" ref="E10:E27" si="1">D10*100/$D$29</f>
        <v>21.234708094743368</v>
      </c>
      <c r="F10" s="29"/>
      <c r="G10" s="147"/>
      <c r="H10" s="147"/>
      <c r="I10" s="147"/>
      <c r="J10" s="147"/>
      <c r="K10" s="147"/>
      <c r="L10" s="147"/>
      <c r="M10" s="146"/>
    </row>
    <row r="11" spans="2:19" s="28" customFormat="1" ht="18" customHeight="1" x14ac:dyDescent="0.2">
      <c r="B11" s="32" t="s">
        <v>10</v>
      </c>
      <c r="C11" s="30">
        <f t="shared" si="0"/>
        <v>51138</v>
      </c>
      <c r="D11" s="138">
        <v>51138</v>
      </c>
      <c r="E11" s="187">
        <f t="shared" si="1"/>
        <v>2.5740534924738458</v>
      </c>
      <c r="F11" s="29"/>
      <c r="G11" s="147"/>
      <c r="H11" s="147"/>
      <c r="I11" s="147"/>
      <c r="J11" s="147"/>
      <c r="K11" s="147"/>
      <c r="L11" s="147"/>
      <c r="M11" s="147"/>
    </row>
    <row r="12" spans="2:19" s="28" customFormat="1" ht="18" customHeight="1" x14ac:dyDescent="0.2">
      <c r="B12" s="32" t="s">
        <v>40</v>
      </c>
      <c r="C12" s="30">
        <f t="shared" si="0"/>
        <v>44192</v>
      </c>
      <c r="D12" s="138">
        <v>44192</v>
      </c>
      <c r="E12" s="187">
        <f t="shared" si="1"/>
        <v>2.2244235585944736</v>
      </c>
      <c r="F12" s="29"/>
      <c r="G12" s="147"/>
      <c r="H12" s="147"/>
      <c r="I12" s="147"/>
      <c r="J12" s="147"/>
      <c r="K12" s="147"/>
      <c r="L12" s="147"/>
      <c r="M12" s="147"/>
    </row>
    <row r="13" spans="2:19" s="28" customFormat="1" ht="18" customHeight="1" x14ac:dyDescent="0.2">
      <c r="B13" s="32" t="s">
        <v>41</v>
      </c>
      <c r="C13" s="30">
        <f t="shared" si="0"/>
        <v>39808</v>
      </c>
      <c r="D13" s="138">
        <v>39808</v>
      </c>
      <c r="E13" s="187">
        <f t="shared" si="1"/>
        <v>2.0037530100590333</v>
      </c>
      <c r="F13" s="29"/>
      <c r="G13" s="147"/>
      <c r="H13" s="147"/>
      <c r="I13" s="147"/>
      <c r="J13" s="147"/>
      <c r="K13" s="147"/>
      <c r="L13" s="147"/>
      <c r="M13" s="147"/>
    </row>
    <row r="14" spans="2:19" s="28" customFormat="1" ht="18" customHeight="1" x14ac:dyDescent="0.2">
      <c r="B14" s="32" t="s">
        <v>9</v>
      </c>
      <c r="C14" s="30">
        <f t="shared" si="0"/>
        <v>57982</v>
      </c>
      <c r="D14" s="138">
        <v>57982</v>
      </c>
      <c r="E14" s="187">
        <f t="shared" si="1"/>
        <v>2.9185492119484242</v>
      </c>
      <c r="F14" s="29"/>
      <c r="G14" s="147"/>
      <c r="H14" s="147"/>
      <c r="I14" s="147"/>
      <c r="J14" s="147"/>
      <c r="K14" s="147"/>
      <c r="L14" s="147"/>
      <c r="M14" s="149"/>
    </row>
    <row r="15" spans="2:19" s="28" customFormat="1" ht="18" customHeight="1" x14ac:dyDescent="0.2">
      <c r="B15" s="32" t="s">
        <v>8</v>
      </c>
      <c r="C15" s="30">
        <f t="shared" si="0"/>
        <v>23160</v>
      </c>
      <c r="D15" s="138">
        <v>23160</v>
      </c>
      <c r="E15" s="187">
        <f t="shared" si="1"/>
        <v>1.1657686825001812</v>
      </c>
      <c r="F15" s="29"/>
      <c r="G15" s="147"/>
      <c r="H15" s="147"/>
      <c r="I15" s="147"/>
      <c r="J15" s="147"/>
      <c r="K15" s="147"/>
      <c r="L15" s="147"/>
      <c r="M15" s="149"/>
    </row>
    <row r="16" spans="2:19" s="28" customFormat="1" ht="18" customHeight="1" x14ac:dyDescent="0.2">
      <c r="B16" s="32" t="s">
        <v>7</v>
      </c>
      <c r="C16" s="30">
        <f t="shared" si="0"/>
        <v>147653</v>
      </c>
      <c r="D16" s="138">
        <v>147653</v>
      </c>
      <c r="E16" s="187">
        <f t="shared" si="1"/>
        <v>7.4321780344213844</v>
      </c>
      <c r="F16" s="29"/>
      <c r="G16" s="147"/>
      <c r="H16" s="147"/>
      <c r="I16" s="147"/>
      <c r="J16" s="147"/>
      <c r="K16" s="147"/>
      <c r="L16" s="147"/>
      <c r="M16" s="147"/>
    </row>
    <row r="17" spans="2:13" s="28" customFormat="1" ht="18" customHeight="1" x14ac:dyDescent="0.2">
      <c r="B17" s="32" t="s">
        <v>43</v>
      </c>
      <c r="C17" s="30">
        <f t="shared" si="0"/>
        <v>90834</v>
      </c>
      <c r="D17" s="138">
        <v>90834</v>
      </c>
      <c r="E17" s="187">
        <f t="shared" si="1"/>
        <v>4.572168933774674</v>
      </c>
      <c r="F17" s="29"/>
      <c r="G17" s="147"/>
      <c r="H17" s="147"/>
      <c r="I17" s="147"/>
      <c r="J17" s="147"/>
      <c r="K17" s="147"/>
      <c r="L17" s="147"/>
      <c r="M17" s="147"/>
    </row>
    <row r="18" spans="2:13" s="28" customFormat="1" ht="18" customHeight="1" x14ac:dyDescent="0.2">
      <c r="B18" s="32" t="s">
        <v>44</v>
      </c>
      <c r="C18" s="30">
        <f t="shared" si="0"/>
        <v>355497</v>
      </c>
      <c r="D18" s="138">
        <v>355497</v>
      </c>
      <c r="E18" s="187">
        <f t="shared" si="1"/>
        <v>17.894096257459712</v>
      </c>
      <c r="F18" s="29"/>
      <c r="G18" s="147"/>
      <c r="H18" s="147"/>
      <c r="I18" s="147"/>
      <c r="J18" s="147"/>
      <c r="K18" s="147"/>
      <c r="L18" s="147"/>
      <c r="M18" s="147"/>
    </row>
    <row r="19" spans="2:13" s="28" customFormat="1" ht="18" customHeight="1" x14ac:dyDescent="0.2">
      <c r="B19" s="32" t="s">
        <v>6</v>
      </c>
      <c r="C19" s="30">
        <f t="shared" si="0"/>
        <v>186647</v>
      </c>
      <c r="D19" s="138">
        <v>186647</v>
      </c>
      <c r="E19" s="187">
        <f t="shared" si="1"/>
        <v>9.3949580001127515</v>
      </c>
      <c r="F19" s="29"/>
      <c r="G19" s="147"/>
      <c r="H19" s="147"/>
      <c r="I19" s="147"/>
      <c r="J19" s="147"/>
      <c r="K19" s="147"/>
      <c r="L19" s="147"/>
      <c r="M19" s="147"/>
    </row>
    <row r="20" spans="2:13" s="28" customFormat="1" ht="18" customHeight="1" x14ac:dyDescent="0.2">
      <c r="B20" s="32" t="s">
        <v>5</v>
      </c>
      <c r="C20" s="30">
        <f t="shared" si="0"/>
        <v>56797</v>
      </c>
      <c r="D20" s="138">
        <v>56797</v>
      </c>
      <c r="E20" s="187">
        <f t="shared" si="1"/>
        <v>2.8589017210692051</v>
      </c>
      <c r="F20" s="29"/>
      <c r="G20" s="147"/>
      <c r="H20" s="147"/>
      <c r="I20" s="147"/>
      <c r="J20" s="147"/>
      <c r="K20" s="147"/>
      <c r="L20" s="147"/>
      <c r="M20" s="147"/>
    </row>
    <row r="21" spans="2:13" s="28" customFormat="1" ht="18" customHeight="1" x14ac:dyDescent="0.2">
      <c r="B21" s="32" t="s">
        <v>38</v>
      </c>
      <c r="C21" s="30">
        <f t="shared" si="0"/>
        <v>80387</v>
      </c>
      <c r="D21" s="138">
        <v>80387</v>
      </c>
      <c r="E21" s="187">
        <f t="shared" si="1"/>
        <v>4.0463146407660648</v>
      </c>
      <c r="F21" s="29"/>
      <c r="G21" s="147"/>
      <c r="H21" s="147"/>
      <c r="I21" s="147"/>
      <c r="J21" s="147"/>
      <c r="K21" s="147"/>
      <c r="L21" s="147"/>
      <c r="M21" s="147"/>
    </row>
    <row r="22" spans="2:13" s="28" customFormat="1" ht="18" customHeight="1" x14ac:dyDescent="0.2">
      <c r="B22" s="32" t="s">
        <v>45</v>
      </c>
      <c r="C22" s="30">
        <f t="shared" si="0"/>
        <v>225189</v>
      </c>
      <c r="D22" s="138">
        <v>225189</v>
      </c>
      <c r="E22" s="187">
        <f t="shared" si="1"/>
        <v>11.334986349029936</v>
      </c>
      <c r="F22" s="29"/>
      <c r="G22" s="147"/>
      <c r="H22" s="147"/>
      <c r="I22" s="147"/>
      <c r="J22" s="147"/>
      <c r="K22" s="147"/>
      <c r="L22" s="147"/>
      <c r="M22" s="147"/>
    </row>
    <row r="23" spans="2:13" s="33" customFormat="1" ht="18" customHeight="1" x14ac:dyDescent="0.2">
      <c r="B23" s="32" t="s">
        <v>46</v>
      </c>
      <c r="C23" s="30">
        <f t="shared" si="0"/>
        <v>55614</v>
      </c>
      <c r="D23" s="138">
        <v>55614</v>
      </c>
      <c r="E23" s="187">
        <f t="shared" si="1"/>
        <v>2.7993549010606684</v>
      </c>
      <c r="F23" s="34"/>
      <c r="G23" s="147"/>
      <c r="H23" s="147"/>
      <c r="I23" s="147"/>
      <c r="J23" s="147"/>
      <c r="K23" s="147"/>
      <c r="L23" s="147"/>
      <c r="M23" s="147"/>
    </row>
    <row r="24" spans="2:13" s="28" customFormat="1" ht="18" customHeight="1" x14ac:dyDescent="0.2">
      <c r="B24" s="32" t="s">
        <v>47</v>
      </c>
      <c r="C24" s="30">
        <f t="shared" si="0"/>
        <v>21331</v>
      </c>
      <c r="D24" s="138">
        <v>21331</v>
      </c>
      <c r="E24" s="187">
        <f t="shared" si="1"/>
        <v>1.0737051712612853</v>
      </c>
      <c r="F24" s="29"/>
      <c r="G24" s="147"/>
      <c r="H24" s="147"/>
      <c r="I24" s="147"/>
      <c r="J24" s="147"/>
      <c r="K24" s="147"/>
      <c r="L24" s="147"/>
      <c r="M24" s="147"/>
    </row>
    <row r="25" spans="2:13" s="28" customFormat="1" ht="18" customHeight="1" x14ac:dyDescent="0.2">
      <c r="B25" s="32" t="s">
        <v>48</v>
      </c>
      <c r="C25" s="30">
        <f t="shared" si="0"/>
        <v>109294</v>
      </c>
      <c r="D25" s="138">
        <v>109294</v>
      </c>
      <c r="E25" s="187">
        <f t="shared" si="1"/>
        <v>5.5013610701716233</v>
      </c>
      <c r="F25" s="29"/>
      <c r="G25" s="147"/>
      <c r="H25" s="147"/>
      <c r="I25" s="147"/>
      <c r="J25" s="147"/>
      <c r="K25" s="147"/>
      <c r="L25" s="147"/>
      <c r="M25" s="147"/>
    </row>
    <row r="26" spans="2:13" s="28" customFormat="1" ht="18" customHeight="1" x14ac:dyDescent="0.2">
      <c r="B26" s="32" t="s">
        <v>49</v>
      </c>
      <c r="C26" s="30">
        <f t="shared" si="0"/>
        <v>14306</v>
      </c>
      <c r="D26" s="138">
        <v>14306</v>
      </c>
      <c r="E26" s="188">
        <f t="shared" si="1"/>
        <v>0.72009873798996515</v>
      </c>
      <c r="F26" s="29"/>
      <c r="G26" s="147"/>
      <c r="H26" s="147"/>
      <c r="I26" s="147"/>
      <c r="J26" s="147"/>
      <c r="K26" s="147"/>
      <c r="L26" s="147"/>
      <c r="M26" s="147"/>
    </row>
    <row r="27" spans="2:13" s="28" customFormat="1" ht="18" customHeight="1" x14ac:dyDescent="0.2">
      <c r="B27" s="31" t="s">
        <v>4</v>
      </c>
      <c r="C27" s="30">
        <f t="shared" si="0"/>
        <v>4979</v>
      </c>
      <c r="D27" s="139">
        <v>4979</v>
      </c>
      <c r="E27" s="189">
        <f t="shared" si="1"/>
        <v>0.25062013256340249</v>
      </c>
      <c r="F27" s="29"/>
      <c r="G27" s="147"/>
      <c r="H27" s="147"/>
      <c r="I27" s="147"/>
      <c r="J27" s="147"/>
      <c r="K27" s="147"/>
      <c r="L27" s="147"/>
      <c r="M27" s="147"/>
    </row>
    <row r="28" spans="2:13" s="25" customFormat="1" ht="3.75" customHeight="1" x14ac:dyDescent="0.2">
      <c r="B28" s="26"/>
      <c r="C28" s="27"/>
      <c r="D28" s="26"/>
      <c r="E28" s="194"/>
      <c r="F28"/>
      <c r="G28" s="146"/>
      <c r="H28" s="146"/>
      <c r="I28" s="146"/>
      <c r="J28" s="146"/>
      <c r="K28" s="146"/>
      <c r="L28" s="146"/>
      <c r="M28" s="146"/>
    </row>
    <row r="29" spans="2:13" s="20" customFormat="1" ht="18" customHeight="1" x14ac:dyDescent="0.2">
      <c r="B29" s="24" t="s">
        <v>3</v>
      </c>
      <c r="C29" s="23"/>
      <c r="D29" s="22">
        <f>SUM(D10:D28)</f>
        <v>1986672</v>
      </c>
      <c r="E29" s="191">
        <f>D29*100/$D$29</f>
        <v>100</v>
      </c>
      <c r="F29" s="21"/>
      <c r="G29" s="135"/>
      <c r="H29" s="135"/>
      <c r="I29" s="135"/>
      <c r="J29" s="135"/>
      <c r="K29" s="135"/>
      <c r="L29" s="135"/>
      <c r="M29" s="135"/>
    </row>
    <row r="30" spans="2:13" s="19" customFormat="1" ht="23.25" customHeight="1" x14ac:dyDescent="0.2">
      <c r="B30" s="1056"/>
      <c r="C30" s="1056"/>
      <c r="D30" s="1056"/>
      <c r="E30" s="1056"/>
      <c r="F30" s="1056"/>
      <c r="G30" s="1056"/>
      <c r="H30" s="1056"/>
      <c r="I30" s="1056"/>
      <c r="J30" s="1056"/>
      <c r="K30" s="1056"/>
      <c r="L30" s="1056"/>
      <c r="M30" s="1056"/>
    </row>
    <row r="31" spans="2:13" ht="24" customHeight="1" x14ac:dyDescent="0.2">
      <c r="D31" s="18"/>
    </row>
  </sheetData>
  <mergeCells count="6">
    <mergeCell ref="B30:M30"/>
    <mergeCell ref="B3:F3"/>
    <mergeCell ref="D7:E7"/>
    <mergeCell ref="B7:B8"/>
    <mergeCell ref="B4:M4"/>
    <mergeCell ref="B5:M5"/>
  </mergeCells>
  <conditionalFormatting sqref="D10">
    <cfRule type="cellIs" dxfId="36" priority="21" stopIfTrue="1" operator="notEqual">
      <formula>#REF!+#REF!</formula>
    </cfRule>
  </conditionalFormatting>
  <conditionalFormatting sqref="D11">
    <cfRule type="cellIs" dxfId="35" priority="22" stopIfTrue="1" operator="notEqual">
      <formula>#REF!+#REF!</formula>
    </cfRule>
  </conditionalFormatting>
  <conditionalFormatting sqref="D12">
    <cfRule type="cellIs" dxfId="34" priority="23" stopIfTrue="1" operator="notEqual">
      <formula>#REF!+#REF!</formula>
    </cfRule>
  </conditionalFormatting>
  <conditionalFormatting sqref="D13">
    <cfRule type="cellIs" dxfId="33" priority="24" stopIfTrue="1" operator="notEqual">
      <formula>#REF!+#REF!</formula>
    </cfRule>
  </conditionalFormatting>
  <conditionalFormatting sqref="D14">
    <cfRule type="cellIs" dxfId="32" priority="25" stopIfTrue="1" operator="notEqual">
      <formula>#REF!+#REF!</formula>
    </cfRule>
  </conditionalFormatting>
  <conditionalFormatting sqref="D15">
    <cfRule type="cellIs" dxfId="31" priority="26" stopIfTrue="1" operator="notEqual">
      <formula>#REF!+#REF!</formula>
    </cfRule>
  </conditionalFormatting>
  <conditionalFormatting sqref="D16">
    <cfRule type="cellIs" dxfId="30" priority="27" stopIfTrue="1" operator="notEqual">
      <formula>#REF!+#REF!</formula>
    </cfRule>
  </conditionalFormatting>
  <conditionalFormatting sqref="D17">
    <cfRule type="cellIs" dxfId="29" priority="28" stopIfTrue="1" operator="notEqual">
      <formula>#REF!+#REF!</formula>
    </cfRule>
  </conditionalFormatting>
  <conditionalFormatting sqref="D18">
    <cfRule type="cellIs" dxfId="28" priority="29" stopIfTrue="1" operator="notEqual">
      <formula>#REF!+#REF!</formula>
    </cfRule>
  </conditionalFormatting>
  <conditionalFormatting sqref="D19">
    <cfRule type="cellIs" dxfId="27" priority="30" stopIfTrue="1" operator="notEqual">
      <formula>#REF!+#REF!</formula>
    </cfRule>
  </conditionalFormatting>
  <conditionalFormatting sqref="D20">
    <cfRule type="cellIs" dxfId="26" priority="31" stopIfTrue="1" operator="notEqual">
      <formula>#REF!+#REF!</formula>
    </cfRule>
  </conditionalFormatting>
  <conditionalFormatting sqref="D21">
    <cfRule type="cellIs" dxfId="25" priority="32" stopIfTrue="1" operator="notEqual">
      <formula>#REF!+#REF!</formula>
    </cfRule>
  </conditionalFormatting>
  <conditionalFormatting sqref="D22">
    <cfRule type="cellIs" dxfId="24" priority="33" stopIfTrue="1" operator="notEqual">
      <formula>#REF!+#REF!</formula>
    </cfRule>
  </conditionalFormatting>
  <conditionalFormatting sqref="D23">
    <cfRule type="cellIs" dxfId="23" priority="34" stopIfTrue="1" operator="notEqual">
      <formula>#REF!+#REF!</formula>
    </cfRule>
  </conditionalFormatting>
  <conditionalFormatting sqref="D24">
    <cfRule type="cellIs" dxfId="22" priority="35" stopIfTrue="1" operator="notEqual">
      <formula>#REF!+#REF!</formula>
    </cfRule>
  </conditionalFormatting>
  <conditionalFormatting sqref="D25">
    <cfRule type="cellIs" dxfId="21" priority="36" stopIfTrue="1" operator="notEqual">
      <formula>#REF!+#REF!</formula>
    </cfRule>
  </conditionalFormatting>
  <conditionalFormatting sqref="D26">
    <cfRule type="cellIs" dxfId="20" priority="37" stopIfTrue="1" operator="notEqual">
      <formula>#REF!+#REF!</formula>
    </cfRule>
  </conditionalFormatting>
  <conditionalFormatting sqref="D27">
    <cfRule type="cellIs" dxfId="19" priority="38" stopIfTrue="1" operator="notEqual">
      <formula>#REF!+#REF!</formula>
    </cfRule>
  </conditionalFormatting>
  <printOptions horizontalCentered="1"/>
  <pageMargins left="0" right="0" top="0.43307086614173229" bottom="0.43307086614173229" header="0" footer="0"/>
  <pageSetup paperSize="9" scale="9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tabSelected="1" topLeftCell="A16" zoomScaleNormal="100" workbookViewId="0">
      <selection activeCell="G28" sqref="G28"/>
    </sheetView>
  </sheetViews>
  <sheetFormatPr baseColWidth="10" defaultColWidth="11.42578125" defaultRowHeight="15" x14ac:dyDescent="0.2"/>
  <cols>
    <col min="1" max="1" width="1.140625" style="262" customWidth="1"/>
    <col min="2" max="2" width="28.7109375" style="262" customWidth="1"/>
    <col min="3" max="3" width="0.5703125" style="262" customWidth="1"/>
    <col min="4" max="4" width="11.85546875" style="262" customWidth="1"/>
    <col min="5" max="5" width="7.7109375" style="262" customWidth="1"/>
    <col min="6" max="6" width="0.42578125" style="262" customWidth="1"/>
    <col min="7" max="7" width="14.5703125" style="262" customWidth="1"/>
    <col min="8" max="8" width="9.28515625" style="262" customWidth="1"/>
    <col min="9" max="9" width="0.42578125" style="262" customWidth="1"/>
    <col min="10" max="10" width="10.85546875" style="262" customWidth="1"/>
    <col min="11" max="11" width="8.140625" style="262" customWidth="1"/>
    <col min="12" max="12" width="11.5703125" style="262" customWidth="1"/>
    <col min="13" max="13" width="4.140625" style="262" customWidth="1"/>
    <col min="14" max="14" width="6.140625" style="262" customWidth="1"/>
    <col min="15" max="15" width="3.7109375" style="260" customWidth="1"/>
    <col min="16" max="16" width="3.140625" style="262" customWidth="1"/>
    <col min="17" max="17" width="7" style="262" customWidth="1"/>
    <col min="18" max="18" width="5.7109375" style="262" customWidth="1"/>
    <col min="19" max="20" width="11.42578125" style="262"/>
    <col min="21" max="21" width="17.140625" style="262" customWidth="1"/>
    <col min="22" max="16384" width="11.42578125" style="262"/>
  </cols>
  <sheetData>
    <row r="1" spans="1:21" s="202" customFormat="1" ht="15" customHeight="1" x14ac:dyDescent="0.2">
      <c r="B1" s="203"/>
      <c r="C1" s="204"/>
      <c r="F1" s="204"/>
      <c r="I1" s="204"/>
      <c r="O1" s="205"/>
    </row>
    <row r="2" spans="1:21" s="206" customFormat="1" ht="52.5" customHeight="1" x14ac:dyDescent="0.2">
      <c r="B2" s="1057"/>
      <c r="C2" s="1057"/>
      <c r="D2" s="1057"/>
      <c r="E2" s="1057"/>
      <c r="F2" s="1057"/>
      <c r="G2" s="1057"/>
      <c r="H2" s="1057"/>
      <c r="I2" s="1057"/>
      <c r="O2" s="208"/>
    </row>
    <row r="3" spans="1:21" s="209" customFormat="1" ht="4.5" customHeight="1" x14ac:dyDescent="0.2">
      <c r="B3" s="1058"/>
      <c r="C3" s="1058"/>
      <c r="D3" s="1058"/>
      <c r="E3" s="1058"/>
      <c r="F3" s="1058"/>
      <c r="G3" s="1058"/>
      <c r="H3" s="1058"/>
      <c r="I3" s="1058"/>
      <c r="O3" s="208"/>
    </row>
    <row r="4" spans="1:21" s="209" customFormat="1" ht="17.25" customHeight="1" x14ac:dyDescent="0.2">
      <c r="A4" s="1058" t="s">
        <v>405</v>
      </c>
      <c r="B4" s="1058"/>
      <c r="C4" s="1058"/>
      <c r="D4" s="1058"/>
      <c r="E4" s="1058"/>
      <c r="F4" s="1058"/>
      <c r="G4" s="1058"/>
      <c r="H4" s="1058"/>
      <c r="I4" s="1058"/>
      <c r="J4" s="1058"/>
      <c r="K4" s="1058"/>
      <c r="L4" s="1058"/>
      <c r="M4" s="1058"/>
      <c r="N4" s="1058"/>
      <c r="O4" s="1058"/>
      <c r="P4" s="1058"/>
      <c r="Q4" s="1058"/>
      <c r="R4" s="1058"/>
      <c r="S4" s="1058"/>
      <c r="T4" s="1058"/>
      <c r="U4" s="1058"/>
    </row>
    <row r="5" spans="1:21" s="209" customFormat="1" ht="17.25" customHeight="1" x14ac:dyDescent="0.2">
      <c r="B5" s="1059" t="str">
        <f>porsaad!B6</f>
        <v>Situación a 31 de enero de 2023</v>
      </c>
      <c r="C5" s="1059"/>
      <c r="D5" s="1059"/>
      <c r="E5" s="1059"/>
      <c r="F5" s="1059"/>
      <c r="G5" s="1059"/>
      <c r="H5" s="1059"/>
      <c r="I5" s="1059"/>
      <c r="J5" s="1059"/>
      <c r="K5" s="1059"/>
      <c r="L5" s="1059"/>
      <c r="M5" s="1059"/>
      <c r="N5" s="1059"/>
      <c r="O5" s="1059"/>
      <c r="P5" s="1059"/>
      <c r="Q5" s="1059"/>
      <c r="R5" s="1059"/>
      <c r="S5" s="1059"/>
    </row>
    <row r="6" spans="1:21" s="209" customFormat="1" ht="6" customHeight="1" x14ac:dyDescent="0.2">
      <c r="O6" s="208"/>
    </row>
    <row r="7" spans="1:21" s="214" customFormat="1" ht="39.75" customHeight="1" x14ac:dyDescent="0.2">
      <c r="A7" s="210"/>
      <c r="B7" s="1060" t="s">
        <v>15</v>
      </c>
      <c r="C7" s="212"/>
      <c r="D7" s="1069" t="s">
        <v>115</v>
      </c>
      <c r="E7" s="1068"/>
      <c r="F7" s="212"/>
      <c r="G7" s="1069" t="s">
        <v>117</v>
      </c>
      <c r="H7" s="1068"/>
      <c r="I7" s="212"/>
      <c r="J7" s="1069" t="s">
        <v>16</v>
      </c>
      <c r="K7" s="1067"/>
      <c r="L7" s="1068"/>
      <c r="M7" s="431"/>
      <c r="N7" s="431"/>
      <c r="O7" s="432"/>
      <c r="P7" s="432"/>
      <c r="Q7" s="432"/>
      <c r="R7" s="432"/>
      <c r="S7" s="432"/>
      <c r="T7" s="432"/>
      <c r="U7" s="433"/>
    </row>
    <row r="8" spans="1:21" s="220" customFormat="1" ht="26.25" customHeight="1" x14ac:dyDescent="0.2">
      <c r="A8" s="215"/>
      <c r="B8" s="1062"/>
      <c r="C8" s="217"/>
      <c r="D8" s="218" t="s">
        <v>12</v>
      </c>
      <c r="E8" s="219" t="s">
        <v>13</v>
      </c>
      <c r="F8" s="217"/>
      <c r="G8" s="218" t="s">
        <v>12</v>
      </c>
      <c r="H8" s="219" t="s">
        <v>13</v>
      </c>
      <c r="I8" s="217"/>
      <c r="J8" s="218" t="s">
        <v>12</v>
      </c>
      <c r="K8" s="409" t="s">
        <v>119</v>
      </c>
      <c r="L8" s="219" t="s">
        <v>118</v>
      </c>
      <c r="M8" s="434"/>
      <c r="N8" s="435"/>
      <c r="O8" s="310"/>
      <c r="P8" s="310"/>
      <c r="Q8" s="310"/>
      <c r="R8" s="310"/>
      <c r="S8" s="436"/>
      <c r="T8" s="436"/>
      <c r="U8" s="436"/>
    </row>
    <row r="9" spans="1:21" s="224" customFormat="1" ht="4.5" customHeight="1" x14ac:dyDescent="0.2">
      <c r="A9" s="221"/>
      <c r="B9" s="222"/>
      <c r="C9" s="223"/>
      <c r="D9" s="222"/>
      <c r="E9" s="222"/>
      <c r="F9" s="223"/>
      <c r="G9" s="222"/>
      <c r="H9" s="222"/>
      <c r="I9" s="223"/>
      <c r="J9" s="222"/>
      <c r="K9" s="222"/>
      <c r="L9" s="222"/>
      <c r="M9" s="431"/>
      <c r="N9" s="435"/>
      <c r="O9" s="310"/>
      <c r="P9" s="310"/>
      <c r="Q9" s="310"/>
      <c r="R9" s="310"/>
      <c r="S9" s="232"/>
      <c r="T9" s="232"/>
      <c r="U9" s="232"/>
    </row>
    <row r="10" spans="1:21" s="233" customFormat="1" ht="18" customHeight="1" x14ac:dyDescent="0.15">
      <c r="A10" s="225"/>
      <c r="B10" s="226" t="s">
        <v>11</v>
      </c>
      <c r="C10" s="227"/>
      <c r="D10" s="405">
        <v>8500187</v>
      </c>
      <c r="E10" s="186">
        <v>17.904395579860061</v>
      </c>
      <c r="F10" s="227"/>
      <c r="G10" s="228">
        <v>1023499</v>
      </c>
      <c r="H10" s="229">
        <v>16.278233638280728</v>
      </c>
      <c r="I10" s="227"/>
      <c r="J10" s="230">
        <v>421864</v>
      </c>
      <c r="K10" s="577">
        <f t="shared" ref="K10:K27" si="0">J10*100/D10</f>
        <v>4.9629966964256198</v>
      </c>
      <c r="L10" s="231">
        <f>J10*100/G10</f>
        <v>41.217822391619336</v>
      </c>
      <c r="M10" s="305"/>
      <c r="N10" s="306">
        <f>_xlfn.RANK.EQ(L10,L$10:L$29,0)</f>
        <v>1</v>
      </c>
      <c r="O10" s="306">
        <v>1</v>
      </c>
      <c r="P10" s="306">
        <f>MATCH(O10,N$10:N$29,0)</f>
        <v>1</v>
      </c>
      <c r="Q10" s="307" t="str">
        <f>INDEX(B$10:B$29,P10,1)</f>
        <v>Andalucía</v>
      </c>
      <c r="R10" s="437">
        <f>INDEX(L$10:L$29,P10,1)</f>
        <v>41.217822391619336</v>
      </c>
      <c r="S10" s="232"/>
      <c r="T10" s="232"/>
      <c r="U10" s="232"/>
    </row>
    <row r="11" spans="1:21" s="233" customFormat="1" ht="18" customHeight="1" x14ac:dyDescent="0.15">
      <c r="A11" s="225"/>
      <c r="B11" s="234" t="s">
        <v>10</v>
      </c>
      <c r="C11" s="227"/>
      <c r="D11" s="406">
        <v>1326315</v>
      </c>
      <c r="E11" s="187">
        <v>2.793687765163531</v>
      </c>
      <c r="F11" s="227"/>
      <c r="G11" s="235">
        <v>189984</v>
      </c>
      <c r="H11" s="236">
        <v>2.9971881607352038</v>
      </c>
      <c r="I11" s="227"/>
      <c r="J11" s="237">
        <v>51138</v>
      </c>
      <c r="K11" s="578">
        <f t="shared" si="0"/>
        <v>3.8556451521697332</v>
      </c>
      <c r="L11" s="238">
        <f>J11*100/G11</f>
        <v>26.917003537139969</v>
      </c>
      <c r="M11" s="305"/>
      <c r="N11" s="306">
        <f t="shared" ref="N11:N26" si="1">_xlfn.RANK.EQ(L11,L$10:L$29,0)</f>
        <v>13</v>
      </c>
      <c r="O11" s="306">
        <v>2</v>
      </c>
      <c r="P11" s="306">
        <f t="shared" ref="P11:P27" si="2">MATCH(O11,N$10:N$29,0)</f>
        <v>11</v>
      </c>
      <c r="Q11" s="307" t="str">
        <f t="shared" ref="Q11:Q28" si="3">INDEX(B$10:B$29,P11,1)</f>
        <v>Extremadura</v>
      </c>
      <c r="R11" s="437">
        <f t="shared" ref="R11:R28" si="4">INDEX(L$10:L$29,P11,1)</f>
        <v>37.008053586321935</v>
      </c>
      <c r="S11" s="232"/>
      <c r="T11" s="232"/>
      <c r="U11" s="232"/>
    </row>
    <row r="12" spans="1:21" s="233" customFormat="1" ht="18" customHeight="1" x14ac:dyDescent="0.15">
      <c r="A12" s="225"/>
      <c r="B12" s="234" t="s">
        <v>40</v>
      </c>
      <c r="C12" s="227"/>
      <c r="D12" s="406">
        <v>1004686</v>
      </c>
      <c r="E12" s="187">
        <v>2.1162235110294971</v>
      </c>
      <c r="F12" s="227"/>
      <c r="G12" s="235">
        <v>189347</v>
      </c>
      <c r="H12" s="236">
        <v>2.9833124323750959</v>
      </c>
      <c r="I12" s="227"/>
      <c r="J12" s="237">
        <v>44192</v>
      </c>
      <c r="K12" s="578">
        <f t="shared" si="0"/>
        <v>4.3985882156215972</v>
      </c>
      <c r="L12" s="238">
        <f>J12*100/G12</f>
        <v>23.339160377507962</v>
      </c>
      <c r="M12" s="305"/>
      <c r="N12" s="306">
        <f t="shared" si="1"/>
        <v>17</v>
      </c>
      <c r="O12" s="306">
        <v>3</v>
      </c>
      <c r="P12" s="306">
        <f t="shared" si="2"/>
        <v>7</v>
      </c>
      <c r="Q12" s="307" t="str">
        <f t="shared" si="3"/>
        <v>Castilla y León</v>
      </c>
      <c r="R12" s="438">
        <f t="shared" si="4"/>
        <v>35.55299250669389</v>
      </c>
      <c r="S12" s="232"/>
      <c r="T12" s="232"/>
      <c r="U12" s="232"/>
    </row>
    <row r="13" spans="1:21" s="233" customFormat="1" ht="18" customHeight="1" x14ac:dyDescent="0.15">
      <c r="A13" s="225"/>
      <c r="B13" s="234" t="s">
        <v>41</v>
      </c>
      <c r="C13" s="227"/>
      <c r="D13" s="406">
        <v>1176659</v>
      </c>
      <c r="E13" s="187">
        <v>2.4784593796115968</v>
      </c>
      <c r="F13" s="227"/>
      <c r="G13" s="235">
        <v>120997</v>
      </c>
      <c r="H13" s="236">
        <v>1.8856806491867435</v>
      </c>
      <c r="I13" s="227"/>
      <c r="J13" s="237">
        <v>39808</v>
      </c>
      <c r="K13" s="578">
        <f t="shared" si="0"/>
        <v>3.3831381904188045</v>
      </c>
      <c r="L13" s="238">
        <f t="shared" ref="L13:L27" si="5">J13*100/G13</f>
        <v>32.899989255931963</v>
      </c>
      <c r="M13" s="305"/>
      <c r="N13" s="306">
        <f t="shared" si="1"/>
        <v>6</v>
      </c>
      <c r="O13" s="306">
        <v>4</v>
      </c>
      <c r="P13" s="306">
        <f t="shared" si="2"/>
        <v>9</v>
      </c>
      <c r="Q13" s="307" t="str">
        <f t="shared" si="3"/>
        <v>Cataluña</v>
      </c>
      <c r="R13" s="437">
        <f t="shared" si="4"/>
        <v>33.802579857485981</v>
      </c>
      <c r="S13" s="232"/>
      <c r="T13" s="232"/>
      <c r="U13" s="232"/>
    </row>
    <row r="14" spans="1:21" s="233" customFormat="1" ht="18" customHeight="1" x14ac:dyDescent="0.15">
      <c r="A14" s="225"/>
      <c r="B14" s="234" t="s">
        <v>9</v>
      </c>
      <c r="C14" s="227"/>
      <c r="D14" s="406">
        <v>2177701</v>
      </c>
      <c r="E14" s="187">
        <v>4.5870073397981521</v>
      </c>
      <c r="F14" s="227"/>
      <c r="G14" s="235">
        <v>245137</v>
      </c>
      <c r="H14" s="236">
        <v>3.8060506192737567</v>
      </c>
      <c r="I14" s="227"/>
      <c r="J14" s="237">
        <v>57982</v>
      </c>
      <c r="K14" s="578">
        <f t="shared" si="0"/>
        <v>2.6625326433702332</v>
      </c>
      <c r="L14" s="238">
        <f t="shared" si="5"/>
        <v>23.652896135630279</v>
      </c>
      <c r="M14" s="305"/>
      <c r="N14" s="306">
        <f t="shared" si="1"/>
        <v>16</v>
      </c>
      <c r="O14" s="306">
        <v>5</v>
      </c>
      <c r="P14" s="306">
        <f t="shared" si="2"/>
        <v>17</v>
      </c>
      <c r="Q14" s="307" t="str">
        <f t="shared" si="3"/>
        <v>Rioja, La</v>
      </c>
      <c r="R14" s="437">
        <f t="shared" si="4"/>
        <v>33.12647617283379</v>
      </c>
      <c r="S14" s="232"/>
      <c r="T14" s="232"/>
      <c r="U14" s="232"/>
    </row>
    <row r="15" spans="1:21" s="233" customFormat="1" ht="18" customHeight="1" x14ac:dyDescent="0.15">
      <c r="A15" s="225"/>
      <c r="B15" s="234" t="s">
        <v>8</v>
      </c>
      <c r="C15" s="227"/>
      <c r="D15" s="407">
        <v>585402</v>
      </c>
      <c r="E15" s="187">
        <v>1.2330633409878207</v>
      </c>
      <c r="F15" s="227"/>
      <c r="G15" s="239">
        <v>99681</v>
      </c>
      <c r="H15" s="236">
        <v>1.5367831683098099</v>
      </c>
      <c r="I15" s="227"/>
      <c r="J15" s="239">
        <v>23160</v>
      </c>
      <c r="K15" s="579">
        <f t="shared" si="0"/>
        <v>3.9562557012104502</v>
      </c>
      <c r="L15" s="238">
        <f t="shared" si="5"/>
        <v>23.234116832696301</v>
      </c>
      <c r="M15" s="305"/>
      <c r="N15" s="306">
        <f t="shared" si="1"/>
        <v>18</v>
      </c>
      <c r="O15" s="306">
        <v>6</v>
      </c>
      <c r="P15" s="306">
        <f t="shared" si="2"/>
        <v>4</v>
      </c>
      <c r="Q15" s="307" t="str">
        <f t="shared" si="3"/>
        <v>Balears, Illes</v>
      </c>
      <c r="R15" s="437">
        <f t="shared" si="4"/>
        <v>32.899989255931963</v>
      </c>
      <c r="S15" s="232"/>
      <c r="T15" s="232"/>
      <c r="U15" s="232"/>
    </row>
    <row r="16" spans="1:21" s="233" customFormat="1" ht="18" customHeight="1" x14ac:dyDescent="0.15">
      <c r="A16" s="225"/>
      <c r="B16" s="234" t="s">
        <v>7</v>
      </c>
      <c r="C16" s="227"/>
      <c r="D16" s="406">
        <v>2372640</v>
      </c>
      <c r="E16" s="187">
        <v>4.9976177145984177</v>
      </c>
      <c r="F16" s="227"/>
      <c r="G16" s="235">
        <v>415304</v>
      </c>
      <c r="H16" s="236">
        <v>6.4902331831568389</v>
      </c>
      <c r="I16" s="227"/>
      <c r="J16" s="237">
        <v>147653</v>
      </c>
      <c r="K16" s="578">
        <f t="shared" si="0"/>
        <v>6.223152269202239</v>
      </c>
      <c r="L16" s="238">
        <f t="shared" si="5"/>
        <v>35.55299250669389</v>
      </c>
      <c r="M16" s="305"/>
      <c r="N16" s="306">
        <f t="shared" si="1"/>
        <v>3</v>
      </c>
      <c r="O16" s="306">
        <v>7</v>
      </c>
      <c r="P16" s="306">
        <f t="shared" si="2"/>
        <v>16</v>
      </c>
      <c r="Q16" s="307" t="str">
        <f t="shared" si="3"/>
        <v>País Vasco</v>
      </c>
      <c r="R16" s="437">
        <f t="shared" si="4"/>
        <v>32.780463810540709</v>
      </c>
      <c r="S16" s="232"/>
      <c r="T16" s="232"/>
      <c r="U16" s="232"/>
    </row>
    <row r="17" spans="1:21" s="233" customFormat="1" ht="18" customHeight="1" x14ac:dyDescent="0.15">
      <c r="A17" s="225"/>
      <c r="B17" s="234" t="s">
        <v>43</v>
      </c>
      <c r="C17" s="227"/>
      <c r="D17" s="406">
        <v>2053328</v>
      </c>
      <c r="E17" s="187">
        <v>4.3250338806902606</v>
      </c>
      <c r="F17" s="227"/>
      <c r="G17" s="235">
        <v>284608</v>
      </c>
      <c r="H17" s="236">
        <v>4.4700658912087397</v>
      </c>
      <c r="I17" s="227"/>
      <c r="J17" s="237">
        <v>90834</v>
      </c>
      <c r="K17" s="578">
        <f t="shared" si="0"/>
        <v>4.4237452564811859</v>
      </c>
      <c r="L17" s="238">
        <f t="shared" si="5"/>
        <v>31.915476725882616</v>
      </c>
      <c r="M17" s="305"/>
      <c r="N17" s="306">
        <f t="shared" si="1"/>
        <v>8</v>
      </c>
      <c r="O17" s="306">
        <v>8</v>
      </c>
      <c r="P17" s="306">
        <f t="shared" si="2"/>
        <v>8</v>
      </c>
      <c r="Q17" s="307" t="str">
        <f t="shared" si="3"/>
        <v>Castilla - La Mancha</v>
      </c>
      <c r="R17" s="437">
        <f t="shared" si="4"/>
        <v>31.915476725882616</v>
      </c>
      <c r="S17" s="232"/>
      <c r="T17" s="232"/>
      <c r="U17" s="232"/>
    </row>
    <row r="18" spans="1:21" s="233" customFormat="1" ht="18" customHeight="1" x14ac:dyDescent="0.15">
      <c r="A18" s="225"/>
      <c r="B18" s="234" t="s">
        <v>44</v>
      </c>
      <c r="C18" s="227"/>
      <c r="D18" s="406">
        <v>7792611</v>
      </c>
      <c r="E18" s="187">
        <v>16.413990650319683</v>
      </c>
      <c r="F18" s="227"/>
      <c r="G18" s="235">
        <v>1051686</v>
      </c>
      <c r="H18" s="236">
        <v>16.492197369593594</v>
      </c>
      <c r="I18" s="227"/>
      <c r="J18" s="237">
        <v>355497</v>
      </c>
      <c r="K18" s="578">
        <f t="shared" si="0"/>
        <v>4.5619754405808273</v>
      </c>
      <c r="L18" s="238">
        <f t="shared" si="5"/>
        <v>33.802579857485981</v>
      </c>
      <c r="M18" s="305"/>
      <c r="N18" s="306">
        <f t="shared" si="1"/>
        <v>4</v>
      </c>
      <c r="O18" s="306">
        <v>9</v>
      </c>
      <c r="P18" s="306">
        <f t="shared" si="2"/>
        <v>20</v>
      </c>
      <c r="Q18" s="307" t="str">
        <f t="shared" si="3"/>
        <v>TOTAL</v>
      </c>
      <c r="R18" s="437">
        <f t="shared" si="4"/>
        <v>31.184771156717495</v>
      </c>
      <c r="S18" s="232"/>
      <c r="T18" s="232"/>
      <c r="U18" s="232"/>
    </row>
    <row r="19" spans="1:21" s="233" customFormat="1" ht="18" customHeight="1" x14ac:dyDescent="0.15">
      <c r="A19" s="225"/>
      <c r="B19" s="234" t="s">
        <v>6</v>
      </c>
      <c r="C19" s="227"/>
      <c r="D19" s="406">
        <v>5097967</v>
      </c>
      <c r="E19" s="187">
        <v>10.738118799159649</v>
      </c>
      <c r="F19" s="227"/>
      <c r="G19" s="235">
        <v>649796</v>
      </c>
      <c r="H19" s="236">
        <v>10.11798069300321</v>
      </c>
      <c r="I19" s="227"/>
      <c r="J19" s="237">
        <v>186647</v>
      </c>
      <c r="K19" s="578">
        <f t="shared" si="0"/>
        <v>3.6612045546783651</v>
      </c>
      <c r="L19" s="238">
        <f t="shared" si="5"/>
        <v>28.723937974379652</v>
      </c>
      <c r="M19" s="305"/>
      <c r="N19" s="306">
        <f t="shared" si="1"/>
        <v>10</v>
      </c>
      <c r="O19" s="306">
        <v>10</v>
      </c>
      <c r="P19" s="306">
        <f t="shared" si="2"/>
        <v>10</v>
      </c>
      <c r="Q19" s="307" t="str">
        <f t="shared" si="3"/>
        <v>Comunitat Valenciana</v>
      </c>
      <c r="R19" s="438">
        <f t="shared" si="4"/>
        <v>28.723937974379652</v>
      </c>
      <c r="S19" s="232"/>
      <c r="T19" s="232"/>
      <c r="U19" s="232"/>
    </row>
    <row r="20" spans="1:21" s="233" customFormat="1" ht="18" customHeight="1" x14ac:dyDescent="0.15">
      <c r="A20" s="225"/>
      <c r="B20" s="234" t="s">
        <v>5</v>
      </c>
      <c r="C20" s="227"/>
      <c r="D20" s="406">
        <v>1054776</v>
      </c>
      <c r="E20" s="187">
        <v>2.221730739822839</v>
      </c>
      <c r="F20" s="227"/>
      <c r="G20" s="235">
        <v>153472</v>
      </c>
      <c r="H20" s="236">
        <v>2.4594574343531583</v>
      </c>
      <c r="I20" s="227"/>
      <c r="J20" s="237">
        <v>56797</v>
      </c>
      <c r="K20" s="578">
        <f t="shared" si="0"/>
        <v>5.3847451970844995</v>
      </c>
      <c r="L20" s="238">
        <f t="shared" si="5"/>
        <v>37.008053586321935</v>
      </c>
      <c r="M20" s="305"/>
      <c r="N20" s="306">
        <f t="shared" si="1"/>
        <v>2</v>
      </c>
      <c r="O20" s="306">
        <v>11</v>
      </c>
      <c r="P20" s="306">
        <f t="shared" si="2"/>
        <v>14</v>
      </c>
      <c r="Q20" s="307" t="str">
        <f t="shared" si="3"/>
        <v>Murcia, Región de</v>
      </c>
      <c r="R20" s="437">
        <f t="shared" si="4"/>
        <v>28.629526290320921</v>
      </c>
      <c r="S20" s="232"/>
      <c r="T20" s="232"/>
      <c r="U20" s="232"/>
    </row>
    <row r="21" spans="1:21" s="233" customFormat="1" ht="18" customHeight="1" x14ac:dyDescent="0.15">
      <c r="A21" s="225"/>
      <c r="B21" s="234" t="s">
        <v>38</v>
      </c>
      <c r="C21" s="227"/>
      <c r="D21" s="406">
        <v>2690464</v>
      </c>
      <c r="E21" s="187">
        <v>5.6670672950339354</v>
      </c>
      <c r="F21" s="227"/>
      <c r="G21" s="235">
        <v>479809</v>
      </c>
      <c r="H21" s="236">
        <v>7.4860787900858226</v>
      </c>
      <c r="I21" s="227"/>
      <c r="J21" s="237">
        <v>80387</v>
      </c>
      <c r="K21" s="578">
        <f t="shared" si="0"/>
        <v>2.9878489360942946</v>
      </c>
      <c r="L21" s="238">
        <f t="shared" si="5"/>
        <v>16.753958345925149</v>
      </c>
      <c r="M21" s="305"/>
      <c r="N21" s="306">
        <f t="shared" si="1"/>
        <v>19</v>
      </c>
      <c r="O21" s="306">
        <v>12</v>
      </c>
      <c r="P21" s="306">
        <f t="shared" si="2"/>
        <v>13</v>
      </c>
      <c r="Q21" s="307" t="str">
        <f t="shared" si="3"/>
        <v>Madrid, Comunidad de</v>
      </c>
      <c r="R21" s="437">
        <f t="shared" si="4"/>
        <v>28.410928901079213</v>
      </c>
      <c r="S21" s="232"/>
      <c r="T21" s="232"/>
      <c r="U21" s="232"/>
    </row>
    <row r="22" spans="1:21" s="233" customFormat="1" ht="18" customHeight="1" x14ac:dyDescent="0.15">
      <c r="A22" s="225"/>
      <c r="B22" s="234" t="s">
        <v>45</v>
      </c>
      <c r="C22" s="227"/>
      <c r="D22" s="406">
        <v>6750336</v>
      </c>
      <c r="E22" s="187">
        <v>14.218591431102663</v>
      </c>
      <c r="F22" s="227"/>
      <c r="G22" s="235">
        <v>792614</v>
      </c>
      <c r="H22" s="236">
        <v>12.389129076033749</v>
      </c>
      <c r="I22" s="227"/>
      <c r="J22" s="237">
        <v>225189</v>
      </c>
      <c r="K22" s="578">
        <f t="shared" si="0"/>
        <v>3.3359672762955799</v>
      </c>
      <c r="L22" s="238">
        <f t="shared" si="5"/>
        <v>28.410928901079213</v>
      </c>
      <c r="M22" s="305"/>
      <c r="N22" s="306">
        <f t="shared" si="1"/>
        <v>12</v>
      </c>
      <c r="O22" s="306">
        <v>13</v>
      </c>
      <c r="P22" s="306">
        <f t="shared" si="2"/>
        <v>2</v>
      </c>
      <c r="Q22" s="307" t="str">
        <f t="shared" si="3"/>
        <v>Aragón</v>
      </c>
      <c r="R22" s="437">
        <f t="shared" si="4"/>
        <v>26.917003537139969</v>
      </c>
      <c r="S22" s="232"/>
      <c r="T22" s="232"/>
      <c r="U22" s="232"/>
    </row>
    <row r="23" spans="1:21" s="241" customFormat="1" ht="18" customHeight="1" x14ac:dyDescent="0.15">
      <c r="A23" s="240"/>
      <c r="B23" s="234" t="s">
        <v>46</v>
      </c>
      <c r="C23" s="227"/>
      <c r="D23" s="406">
        <v>1531878</v>
      </c>
      <c r="E23" s="187">
        <v>3.2266760357254345</v>
      </c>
      <c r="F23" s="227"/>
      <c r="G23" s="235">
        <v>194254</v>
      </c>
      <c r="H23" s="236">
        <v>3.1054342594200008</v>
      </c>
      <c r="I23" s="227"/>
      <c r="J23" s="237">
        <v>55614</v>
      </c>
      <c r="K23" s="578">
        <f t="shared" si="0"/>
        <v>3.6304457665688781</v>
      </c>
      <c r="L23" s="238">
        <f t="shared" si="5"/>
        <v>28.629526290320921</v>
      </c>
      <c r="M23" s="305"/>
      <c r="N23" s="306">
        <f t="shared" si="1"/>
        <v>11</v>
      </c>
      <c r="O23" s="306">
        <v>14</v>
      </c>
      <c r="P23" s="306">
        <f t="shared" si="2"/>
        <v>15</v>
      </c>
      <c r="Q23" s="307" t="str">
        <f t="shared" si="3"/>
        <v>Navarra, Comunidad Foral de</v>
      </c>
      <c r="R23" s="437">
        <f t="shared" si="4"/>
        <v>25.698142302966051</v>
      </c>
      <c r="S23" s="232"/>
      <c r="T23" s="232"/>
      <c r="U23" s="232"/>
    </row>
    <row r="24" spans="1:21" s="233" customFormat="1" ht="18" customHeight="1" x14ac:dyDescent="0.15">
      <c r="B24" s="234" t="s">
        <v>47</v>
      </c>
      <c r="C24" s="227"/>
      <c r="D24" s="407">
        <v>664117</v>
      </c>
      <c r="E24" s="187">
        <v>1.3988649284198011</v>
      </c>
      <c r="F24" s="227"/>
      <c r="G24" s="239">
        <v>83006</v>
      </c>
      <c r="H24" s="236">
        <v>1.2732214168475393</v>
      </c>
      <c r="I24" s="227"/>
      <c r="J24" s="242">
        <v>21331</v>
      </c>
      <c r="K24" s="580">
        <f t="shared" si="0"/>
        <v>3.2119340417426447</v>
      </c>
      <c r="L24" s="238">
        <f t="shared" si="5"/>
        <v>25.698142302966051</v>
      </c>
      <c r="M24" s="305"/>
      <c r="N24" s="306">
        <f t="shared" si="1"/>
        <v>14</v>
      </c>
      <c r="O24" s="306">
        <v>15</v>
      </c>
      <c r="P24" s="306">
        <f t="shared" si="2"/>
        <v>18</v>
      </c>
      <c r="Q24" s="307" t="str">
        <f t="shared" si="3"/>
        <v>Ceuta y Melilla</v>
      </c>
      <c r="R24" s="437">
        <f t="shared" si="4"/>
        <v>23.873225930187957</v>
      </c>
      <c r="S24" s="232"/>
      <c r="T24" s="232"/>
      <c r="U24" s="232"/>
    </row>
    <row r="25" spans="1:21" s="233" customFormat="1" ht="18" customHeight="1" x14ac:dyDescent="0.15">
      <c r="B25" s="234" t="s">
        <v>48</v>
      </c>
      <c r="C25" s="227"/>
      <c r="D25" s="407">
        <v>2208174</v>
      </c>
      <c r="E25" s="187">
        <v>4.6511942390399073</v>
      </c>
      <c r="F25" s="227"/>
      <c r="G25" s="239">
        <v>333412</v>
      </c>
      <c r="H25" s="236">
        <v>5.1897690862956214</v>
      </c>
      <c r="I25" s="227"/>
      <c r="J25" s="242">
        <v>109294</v>
      </c>
      <c r="K25" s="580">
        <f t="shared" si="0"/>
        <v>4.9495193766433259</v>
      </c>
      <c r="L25" s="238">
        <f t="shared" si="5"/>
        <v>32.780463810540709</v>
      </c>
      <c r="M25" s="305"/>
      <c r="N25" s="306">
        <f t="shared" si="1"/>
        <v>7</v>
      </c>
      <c r="O25" s="306">
        <v>16</v>
      </c>
      <c r="P25" s="306">
        <f t="shared" si="2"/>
        <v>5</v>
      </c>
      <c r="Q25" s="307" t="str">
        <f t="shared" si="3"/>
        <v>Canarias</v>
      </c>
      <c r="R25" s="438">
        <f t="shared" si="4"/>
        <v>23.652896135630279</v>
      </c>
      <c r="S25" s="232"/>
      <c r="T25" s="232"/>
      <c r="U25" s="232"/>
    </row>
    <row r="26" spans="1:21" s="233" customFormat="1" ht="18" customHeight="1" x14ac:dyDescent="0.15">
      <c r="B26" s="234" t="s">
        <v>49</v>
      </c>
      <c r="C26" s="227"/>
      <c r="D26" s="407">
        <v>319892</v>
      </c>
      <c r="E26" s="188">
        <v>0.67380551872948147</v>
      </c>
      <c r="F26" s="227"/>
      <c r="G26" s="239">
        <v>43186</v>
      </c>
      <c r="H26" s="243">
        <v>0.69580610735558523</v>
      </c>
      <c r="I26" s="227"/>
      <c r="J26" s="242">
        <v>14306</v>
      </c>
      <c r="K26" s="580">
        <f t="shared" si="0"/>
        <v>4.4721343453415532</v>
      </c>
      <c r="L26" s="244">
        <f t="shared" si="5"/>
        <v>33.12647617283379</v>
      </c>
      <c r="M26" s="305"/>
      <c r="N26" s="306">
        <f t="shared" si="1"/>
        <v>5</v>
      </c>
      <c r="O26" s="306">
        <v>17</v>
      </c>
      <c r="P26" s="306">
        <f t="shared" si="2"/>
        <v>3</v>
      </c>
      <c r="Q26" s="307" t="str">
        <f t="shared" si="3"/>
        <v>Asturias, Principado de</v>
      </c>
      <c r="R26" s="437">
        <f t="shared" si="4"/>
        <v>23.339160377507962</v>
      </c>
      <c r="S26" s="232"/>
      <c r="T26" s="232"/>
      <c r="U26" s="232"/>
    </row>
    <row r="27" spans="1:21" s="233" customFormat="1" ht="18" customHeight="1" x14ac:dyDescent="0.15">
      <c r="B27" s="245" t="s">
        <v>4</v>
      </c>
      <c r="C27" s="227"/>
      <c r="D27" s="408">
        <v>168287</v>
      </c>
      <c r="E27" s="189">
        <v>0.35447185090726951</v>
      </c>
      <c r="F27" s="227"/>
      <c r="G27" s="246">
        <v>20856</v>
      </c>
      <c r="H27" s="247">
        <v>0.34337802448480192</v>
      </c>
      <c r="I27" s="227"/>
      <c r="J27" s="248">
        <v>4979</v>
      </c>
      <c r="K27" s="581">
        <f t="shared" si="0"/>
        <v>2.9586361394522451</v>
      </c>
      <c r="L27" s="249">
        <f t="shared" si="5"/>
        <v>23.873225930187957</v>
      </c>
      <c r="M27" s="305"/>
      <c r="N27" s="306">
        <f>_xlfn.RANK.EQ(L27,L$10:L$29,0)</f>
        <v>15</v>
      </c>
      <c r="O27" s="306">
        <v>18</v>
      </c>
      <c r="P27" s="306">
        <f t="shared" si="2"/>
        <v>6</v>
      </c>
      <c r="Q27" s="307" t="str">
        <f t="shared" si="3"/>
        <v>Cantabria</v>
      </c>
      <c r="R27" s="437">
        <f t="shared" si="4"/>
        <v>23.234116832696301</v>
      </c>
      <c r="S27" s="232"/>
      <c r="T27" s="232"/>
      <c r="U27" s="232"/>
    </row>
    <row r="28" spans="1:21" s="224" customFormat="1" ht="3.75" customHeight="1" x14ac:dyDescent="0.15">
      <c r="A28" s="221"/>
      <c r="B28" s="222"/>
      <c r="C28" s="223"/>
      <c r="D28" s="222"/>
      <c r="E28" s="250"/>
      <c r="F28" s="223"/>
      <c r="G28" s="222"/>
      <c r="H28" s="250"/>
      <c r="I28" s="223"/>
      <c r="J28" s="222"/>
      <c r="K28" s="222"/>
      <c r="L28" s="251"/>
      <c r="M28" s="305"/>
      <c r="N28" s="310"/>
      <c r="O28" s="310"/>
      <c r="P28" s="306">
        <f>MATCH(O29,N$10:N$29,0)</f>
        <v>12</v>
      </c>
      <c r="Q28" s="307" t="str">
        <f t="shared" si="3"/>
        <v>Galicia</v>
      </c>
      <c r="R28" s="437">
        <f t="shared" si="4"/>
        <v>16.753958345925149</v>
      </c>
      <c r="S28" s="232"/>
      <c r="T28" s="232"/>
      <c r="U28" s="232"/>
    </row>
    <row r="29" spans="1:21" s="252" customFormat="1" ht="18" customHeight="1" x14ac:dyDescent="0.15">
      <c r="B29" s="253" t="s">
        <v>3</v>
      </c>
      <c r="C29" s="212"/>
      <c r="D29" s="254">
        <f>SUM(D10:D27)</f>
        <v>47475420</v>
      </c>
      <c r="E29" s="255">
        <f>SUM(E10:E27)</f>
        <v>100</v>
      </c>
      <c r="F29" s="212"/>
      <c r="G29" s="254">
        <f>SUM(G10:G27)</f>
        <v>6370648</v>
      </c>
      <c r="H29" s="255">
        <f>SUM(H10:H27)</f>
        <v>99.999999999999986</v>
      </c>
      <c r="I29" s="212"/>
      <c r="J29" s="254">
        <f>SUM(J10:J27)</f>
        <v>1986672</v>
      </c>
      <c r="K29" s="410">
        <f>J29*100/D29</f>
        <v>4.1846328057761255</v>
      </c>
      <c r="L29" s="256">
        <f>J29*100/G29</f>
        <v>31.184771156717495</v>
      </c>
      <c r="M29" s="305"/>
      <c r="N29" s="306">
        <f>_xlfn.RANK.EQ(L29,L$10:L$29,0)</f>
        <v>9</v>
      </c>
      <c r="O29" s="306">
        <v>19</v>
      </c>
      <c r="P29" s="310"/>
      <c r="Q29" s="310"/>
      <c r="R29" s="439"/>
      <c r="S29" s="440"/>
      <c r="T29" s="440"/>
      <c r="U29" s="440"/>
    </row>
    <row r="30" spans="1:21" s="257" customFormat="1" ht="5.25" customHeight="1" x14ac:dyDescent="0.2">
      <c r="B30" s="258" t="s">
        <v>42</v>
      </c>
      <c r="C30" s="259"/>
      <c r="D30" s="259"/>
      <c r="E30" s="259"/>
      <c r="F30" s="259"/>
      <c r="G30" s="259"/>
      <c r="H30" s="259"/>
      <c r="I30" s="259"/>
      <c r="O30" s="260"/>
    </row>
    <row r="31" spans="1:21" s="252" customFormat="1" ht="5.25" customHeight="1" x14ac:dyDescent="0.2">
      <c r="B31" s="258" t="s">
        <v>50</v>
      </c>
      <c r="C31" s="261"/>
      <c r="D31" s="261"/>
      <c r="E31" s="261"/>
      <c r="F31" s="261"/>
      <c r="G31" s="261"/>
      <c r="H31" s="261"/>
      <c r="I31" s="261"/>
      <c r="O31" s="260"/>
    </row>
    <row r="32" spans="1:21" s="252" customFormat="1" ht="13.5" customHeight="1" x14ac:dyDescent="0.2">
      <c r="B32" s="1056" t="s">
        <v>500</v>
      </c>
      <c r="C32" s="1056"/>
      <c r="D32" s="1056"/>
      <c r="E32" s="1056"/>
      <c r="F32" s="1056"/>
      <c r="G32" s="1056"/>
      <c r="H32" s="1056"/>
      <c r="I32" s="1056"/>
      <c r="J32" s="1056"/>
      <c r="K32" s="1056"/>
      <c r="L32" s="1056"/>
      <c r="M32" s="1056"/>
      <c r="O32" s="260"/>
    </row>
    <row r="33" spans="2:19" ht="24.75" customHeight="1" x14ac:dyDescent="0.2">
      <c r="B33" s="1078" t="s">
        <v>251</v>
      </c>
      <c r="C33" s="1078"/>
      <c r="D33" s="1078"/>
      <c r="E33" s="1078"/>
      <c r="F33" s="1078"/>
      <c r="G33" s="1078"/>
      <c r="H33" s="1078"/>
      <c r="I33" s="1078"/>
      <c r="J33" s="1078"/>
      <c r="K33" s="1078"/>
      <c r="L33" s="1078"/>
      <c r="M33" s="1078"/>
      <c r="N33" s="1078"/>
      <c r="O33" s="1078"/>
      <c r="P33" s="1078"/>
      <c r="Q33" s="1078"/>
      <c r="R33" s="263"/>
      <c r="S33" s="263"/>
    </row>
    <row r="34" spans="2:19" ht="4.5" customHeight="1" x14ac:dyDescent="0.2">
      <c r="B34" s="1079"/>
      <c r="C34" s="1079"/>
      <c r="D34" s="1079"/>
      <c r="E34" s="1079"/>
      <c r="F34" s="1079"/>
      <c r="G34" s="1079"/>
      <c r="H34" s="1079"/>
      <c r="I34" s="1079"/>
      <c r="J34" s="1079"/>
      <c r="K34" s="1079"/>
      <c r="L34" s="1079"/>
      <c r="M34" s="1079"/>
      <c r="N34" s="1079"/>
      <c r="O34" s="1079"/>
      <c r="P34" s="1079"/>
      <c r="Q34" s="582"/>
      <c r="R34" s="263"/>
      <c r="S34" s="263"/>
    </row>
    <row r="37" spans="2:19" x14ac:dyDescent="0.2">
      <c r="L37" s="264"/>
      <c r="M37" s="264"/>
      <c r="N37" s="264"/>
    </row>
  </sheetData>
  <mergeCells count="11">
    <mergeCell ref="B32:M32"/>
    <mergeCell ref="B33:Q33"/>
    <mergeCell ref="B34:P34"/>
    <mergeCell ref="B2:I2"/>
    <mergeCell ref="B3:I3"/>
    <mergeCell ref="A4:U4"/>
    <mergeCell ref="B5:S5"/>
    <mergeCell ref="B7:B8"/>
    <mergeCell ref="D7:E7"/>
    <mergeCell ref="G7:H7"/>
    <mergeCell ref="J7:L7"/>
  </mergeCells>
  <printOptions horizontalCentered="1"/>
  <pageMargins left="0" right="0" top="0.43307086614173229" bottom="0.43307086614173229" header="0" footer="0"/>
  <pageSetup paperSize="9" scale="85"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2"/>
  <sheetViews>
    <sheetView showGridLines="0" topLeftCell="A2" zoomScaleNormal="100" workbookViewId="0">
      <selection activeCell="N38" sqref="N38"/>
    </sheetView>
  </sheetViews>
  <sheetFormatPr baseColWidth="10" defaultColWidth="11.42578125" defaultRowHeight="15" x14ac:dyDescent="0.2"/>
  <cols>
    <col min="1" max="1" width="1.140625" style="262" customWidth="1"/>
    <col min="2" max="2" width="28.7109375" style="262" customWidth="1"/>
    <col min="3" max="3" width="0.5703125" style="262" customWidth="1"/>
    <col min="4" max="4" width="10.140625" style="262" bestFit="1" customWidth="1"/>
    <col min="5" max="5" width="10.28515625" style="262" customWidth="1"/>
    <col min="6" max="6" width="7" style="262" customWidth="1"/>
    <col min="7" max="7" width="8.85546875" style="262" customWidth="1"/>
    <col min="8" max="8" width="7" style="262" customWidth="1"/>
    <col min="9" max="9" width="0.42578125" style="262" customWidth="1"/>
    <col min="10" max="10" width="8.42578125" style="262" bestFit="1" customWidth="1"/>
    <col min="11" max="11" width="6.7109375" style="262" customWidth="1"/>
    <col min="12" max="12" width="8.42578125" style="262" customWidth="1"/>
    <col min="13" max="13" width="8.42578125" style="262" bestFit="1" customWidth="1"/>
    <col min="14" max="14" width="8.42578125" style="262" customWidth="1"/>
    <col min="15" max="15" width="8.42578125" style="262" bestFit="1" customWidth="1"/>
    <col min="16" max="16" width="0.42578125" style="262" customWidth="1"/>
    <col min="17" max="17" width="8.5703125" style="262" bestFit="1" customWidth="1"/>
    <col min="18" max="18" width="6.85546875" style="262" customWidth="1"/>
    <col min="19" max="19" width="8.42578125" style="262" customWidth="1"/>
    <col min="20" max="20" width="6.85546875" style="262" bestFit="1" customWidth="1"/>
    <col min="21" max="21" width="8.42578125" style="262" customWidth="1"/>
    <col min="22" max="22" width="6.85546875" style="262" bestFit="1" customWidth="1"/>
    <col min="23" max="23" width="0.42578125" style="262" customWidth="1"/>
    <col min="24" max="24" width="10.28515625" style="262" bestFit="1" customWidth="1"/>
    <col min="25" max="25" width="7" style="262" customWidth="1"/>
    <col min="26" max="26" width="8.42578125" style="262" customWidth="1"/>
    <col min="27" max="27" width="6.85546875" style="262" bestFit="1" customWidth="1"/>
    <col min="28" max="28" width="8.42578125" style="262" customWidth="1"/>
    <col min="29" max="29" width="6.85546875" style="262" bestFit="1" customWidth="1"/>
    <col min="30" max="30" width="11.42578125" style="262"/>
    <col min="31" max="33" width="2.42578125" style="262" bestFit="1" customWidth="1"/>
    <col min="34" max="34" width="13" style="262" bestFit="1" customWidth="1"/>
    <col min="35" max="35" width="3.42578125" style="262" bestFit="1" customWidth="1"/>
    <col min="36" max="36" width="3.85546875" style="262" customWidth="1"/>
    <col min="37" max="39" width="2.42578125" style="262" bestFit="1" customWidth="1"/>
    <col min="40" max="40" width="8.42578125" style="262" bestFit="1" customWidth="1"/>
    <col min="41" max="41" width="3.42578125" style="262" bestFit="1" customWidth="1"/>
    <col min="42" max="42" width="3.5703125" style="262" customWidth="1"/>
    <col min="43" max="45" width="2.42578125" style="262" bestFit="1" customWidth="1"/>
    <col min="46" max="46" width="8.42578125" style="262" bestFit="1" customWidth="1"/>
    <col min="47" max="47" width="4.140625" style="262" bestFit="1" customWidth="1"/>
    <col min="48" max="48" width="3.28515625" style="262" customWidth="1"/>
    <col min="49" max="49" width="4.28515625" style="262" bestFit="1" customWidth="1"/>
    <col min="50" max="50" width="2.42578125" style="262" bestFit="1" customWidth="1"/>
    <col min="51" max="51" width="4.28515625" style="262" bestFit="1" customWidth="1"/>
    <col min="52" max="52" width="8.42578125" style="262" bestFit="1" customWidth="1"/>
    <col min="53" max="53" width="4.28515625" style="262" bestFit="1" customWidth="1"/>
    <col min="54" max="16384" width="11.42578125" style="262"/>
  </cols>
  <sheetData>
    <row r="1" spans="1:53" s="202" customFormat="1" ht="15" customHeight="1" x14ac:dyDescent="0.2">
      <c r="B1" s="203"/>
      <c r="C1" s="204"/>
      <c r="I1" s="204"/>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6" customFormat="1" ht="52.5" customHeight="1" x14ac:dyDescent="0.2">
      <c r="B2" s="1057"/>
      <c r="C2" s="1057"/>
    </row>
    <row r="3" spans="1:53" s="209" customFormat="1" ht="4.5" customHeight="1" x14ac:dyDescent="0.2">
      <c r="B3" s="1058"/>
      <c r="C3" s="1058"/>
    </row>
    <row r="4" spans="1:53" s="209" customFormat="1" ht="17.25" customHeight="1" x14ac:dyDescent="0.2">
      <c r="A4" s="1058" t="s">
        <v>406</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row>
    <row r="5" spans="1:53" s="209" customFormat="1" ht="17.25" customHeight="1" x14ac:dyDescent="0.2">
      <c r="B5" s="1059" t="str">
        <f>porsaad!B6</f>
        <v>Situación a 31 de enero de 2023</v>
      </c>
      <c r="C5" s="1059"/>
      <c r="D5" s="1059"/>
      <c r="E5" s="1059"/>
      <c r="F5" s="1059"/>
      <c r="G5" s="1059"/>
      <c r="H5" s="1059"/>
      <c r="I5" s="1059"/>
      <c r="J5" s="1059"/>
      <c r="K5" s="1059"/>
      <c r="L5" s="1059"/>
      <c r="M5" s="1059"/>
      <c r="N5" s="1059"/>
      <c r="O5" s="1059"/>
      <c r="P5" s="1059"/>
      <c r="Q5" s="1059"/>
      <c r="R5" s="1059"/>
      <c r="S5" s="1059"/>
      <c r="T5" s="1059"/>
      <c r="U5" s="1059"/>
      <c r="V5" s="1059"/>
      <c r="W5" s="1059"/>
      <c r="X5" s="1059"/>
      <c r="Y5" s="1059"/>
      <c r="Z5" s="1059"/>
      <c r="AA5" s="1059"/>
      <c r="AB5" s="1059"/>
      <c r="AC5" s="1059"/>
    </row>
    <row r="6" spans="1:53" s="209" customFormat="1" ht="6" customHeight="1" x14ac:dyDescent="0.2"/>
    <row r="7" spans="1:53" s="214" customFormat="1" ht="12.75" customHeight="1" x14ac:dyDescent="0.2">
      <c r="A7" s="210"/>
      <c r="B7" s="1060" t="s">
        <v>15</v>
      </c>
      <c r="C7" s="212"/>
      <c r="D7" s="1063" t="s">
        <v>16</v>
      </c>
      <c r="E7" s="1064"/>
      <c r="F7" s="1064"/>
      <c r="G7" s="1064"/>
      <c r="H7" s="1064"/>
      <c r="I7" s="569"/>
      <c r="J7" s="1067"/>
      <c r="K7" s="1067"/>
      <c r="L7" s="1067"/>
      <c r="M7" s="1067"/>
      <c r="N7" s="1067"/>
      <c r="O7" s="1067"/>
      <c r="P7" s="569"/>
      <c r="Q7" s="1067"/>
      <c r="R7" s="1067"/>
      <c r="S7" s="1067"/>
      <c r="T7" s="1067"/>
      <c r="U7" s="1067"/>
      <c r="V7" s="1067"/>
      <c r="W7" s="569"/>
      <c r="X7" s="1067"/>
      <c r="Y7" s="1067"/>
      <c r="Z7" s="1067"/>
      <c r="AA7" s="1067"/>
      <c r="AB7" s="1067"/>
      <c r="AC7" s="1068"/>
      <c r="AD7" s="431"/>
      <c r="AE7" s="431"/>
      <c r="AF7" s="432"/>
      <c r="AG7" s="432"/>
      <c r="AH7" s="432"/>
      <c r="AI7" s="432"/>
      <c r="AJ7" s="432"/>
      <c r="AK7" s="432"/>
      <c r="AL7" s="433"/>
    </row>
    <row r="8" spans="1:53" s="214" customFormat="1" ht="33.75" customHeight="1" x14ac:dyDescent="0.2">
      <c r="A8" s="210"/>
      <c r="B8" s="1061"/>
      <c r="C8" s="212"/>
      <c r="D8" s="1065"/>
      <c r="E8" s="1066"/>
      <c r="F8" s="1066"/>
      <c r="G8" s="1066"/>
      <c r="H8" s="1066"/>
      <c r="I8" s="502"/>
      <c r="J8" s="1069" t="s">
        <v>180</v>
      </c>
      <c r="K8" s="1067"/>
      <c r="L8" s="1067"/>
      <c r="M8" s="1067"/>
      <c r="N8" s="1067"/>
      <c r="O8" s="1068"/>
      <c r="P8" s="212"/>
      <c r="Q8" s="1069" t="s">
        <v>181</v>
      </c>
      <c r="R8" s="1067"/>
      <c r="S8" s="1067"/>
      <c r="T8" s="1067"/>
      <c r="U8" s="1067"/>
      <c r="V8" s="1068"/>
      <c r="W8" s="212"/>
      <c r="X8" s="1069" t="s">
        <v>182</v>
      </c>
      <c r="Y8" s="1067"/>
      <c r="Z8" s="1067"/>
      <c r="AA8" s="1067"/>
      <c r="AB8" s="1067"/>
      <c r="AC8" s="1068"/>
      <c r="AD8" s="431"/>
      <c r="AE8" s="431"/>
      <c r="AF8" s="432"/>
      <c r="AG8" s="432"/>
      <c r="AH8" s="432"/>
      <c r="AI8" s="432"/>
      <c r="AJ8" s="432"/>
      <c r="AK8" s="432"/>
      <c r="AL8" s="433"/>
    </row>
    <row r="9" spans="1:53" s="214" customFormat="1" ht="21.75" customHeight="1" x14ac:dyDescent="0.2">
      <c r="A9" s="210"/>
      <c r="B9" s="1061"/>
      <c r="C9" s="212"/>
      <c r="D9" s="1070" t="s">
        <v>12</v>
      </c>
      <c r="E9" s="1051" t="s">
        <v>27</v>
      </c>
      <c r="F9" s="1052"/>
      <c r="G9" s="1052" t="s">
        <v>26</v>
      </c>
      <c r="H9" s="1053"/>
      <c r="I9" s="212"/>
      <c r="J9" s="1054" t="s">
        <v>12</v>
      </c>
      <c r="K9" s="1049" t="s">
        <v>221</v>
      </c>
      <c r="L9" s="1051" t="s">
        <v>27</v>
      </c>
      <c r="M9" s="1052"/>
      <c r="N9" s="1052" t="s">
        <v>26</v>
      </c>
      <c r="O9" s="1053"/>
      <c r="P9" s="212"/>
      <c r="Q9" s="1054" t="s">
        <v>12</v>
      </c>
      <c r="R9" s="1049" t="s">
        <v>221</v>
      </c>
      <c r="S9" s="1051" t="s">
        <v>27</v>
      </c>
      <c r="T9" s="1052"/>
      <c r="U9" s="1052" t="s">
        <v>26</v>
      </c>
      <c r="V9" s="1053"/>
      <c r="W9" s="212"/>
      <c r="X9" s="1054" t="s">
        <v>12</v>
      </c>
      <c r="Y9" s="1049" t="s">
        <v>221</v>
      </c>
      <c r="Z9" s="1051" t="s">
        <v>27</v>
      </c>
      <c r="AA9" s="1052"/>
      <c r="AB9" s="1052" t="s">
        <v>26</v>
      </c>
      <c r="AC9" s="1053"/>
      <c r="AD9" s="431"/>
      <c r="AE9" s="431"/>
      <c r="AF9" s="432"/>
      <c r="AG9" s="432"/>
      <c r="AH9" s="432"/>
      <c r="AI9" s="432"/>
      <c r="AJ9" s="432"/>
      <c r="AK9" s="432"/>
      <c r="AL9" s="433"/>
    </row>
    <row r="10" spans="1:53" s="220" customFormat="1" ht="36.75" customHeight="1" x14ac:dyDescent="0.2">
      <c r="A10" s="215"/>
      <c r="B10" s="1062"/>
      <c r="C10" s="217"/>
      <c r="D10" s="1071"/>
      <c r="E10" s="409" t="s">
        <v>12</v>
      </c>
      <c r="F10" s="409" t="s">
        <v>221</v>
      </c>
      <c r="G10" s="409" t="s">
        <v>12</v>
      </c>
      <c r="H10" s="219" t="s">
        <v>221</v>
      </c>
      <c r="I10" s="217"/>
      <c r="J10" s="1055"/>
      <c r="K10" s="1050"/>
      <c r="L10" s="409" t="s">
        <v>12</v>
      </c>
      <c r="M10" s="409" t="s">
        <v>222</v>
      </c>
      <c r="N10" s="409" t="s">
        <v>12</v>
      </c>
      <c r="O10" s="219" t="s">
        <v>222</v>
      </c>
      <c r="P10" s="217"/>
      <c r="Q10" s="1055"/>
      <c r="R10" s="1050"/>
      <c r="S10" s="409" t="s">
        <v>12</v>
      </c>
      <c r="T10" s="409" t="s">
        <v>222</v>
      </c>
      <c r="U10" s="409" t="s">
        <v>12</v>
      </c>
      <c r="V10" s="219" t="s">
        <v>222</v>
      </c>
      <c r="W10" s="217"/>
      <c r="X10" s="1055"/>
      <c r="Y10" s="1050"/>
      <c r="Z10" s="409" t="s">
        <v>12</v>
      </c>
      <c r="AA10" s="409" t="s">
        <v>222</v>
      </c>
      <c r="AB10" s="409" t="s">
        <v>12</v>
      </c>
      <c r="AC10" s="219" t="s">
        <v>222</v>
      </c>
      <c r="AD10" s="434"/>
      <c r="AE10" s="435"/>
      <c r="AF10" s="310"/>
      <c r="AG10" s="310"/>
      <c r="AH10" s="310"/>
      <c r="AI10" s="310"/>
      <c r="AJ10" s="436"/>
      <c r="AK10" s="436"/>
      <c r="AL10" s="436"/>
    </row>
    <row r="11" spans="1:53" s="224" customFormat="1" ht="4.5" customHeight="1" x14ac:dyDescent="0.2">
      <c r="A11" s="221"/>
      <c r="B11" s="222"/>
      <c r="C11" s="223"/>
      <c r="D11" s="222"/>
      <c r="E11" s="222"/>
      <c r="F11" s="222"/>
      <c r="G11" s="222"/>
      <c r="H11" s="222"/>
      <c r="I11" s="223"/>
      <c r="J11" s="222"/>
      <c r="K11" s="222"/>
      <c r="L11" s="222"/>
      <c r="M11" s="222"/>
      <c r="N11" s="222"/>
      <c r="O11" s="222"/>
      <c r="P11" s="223"/>
      <c r="Q11" s="222"/>
      <c r="R11" s="222"/>
      <c r="S11" s="222"/>
      <c r="T11" s="222"/>
      <c r="U11" s="222"/>
      <c r="V11" s="222"/>
      <c r="W11" s="223"/>
      <c r="X11" s="222"/>
      <c r="Y11" s="222"/>
      <c r="Z11" s="222"/>
      <c r="AA11" s="222"/>
      <c r="AB11" s="222"/>
      <c r="AC11" s="222"/>
      <c r="AD11" s="431"/>
      <c r="AE11" s="435"/>
      <c r="AF11" s="310"/>
      <c r="AG11" s="310"/>
      <c r="AH11" s="310"/>
      <c r="AI11" s="310"/>
      <c r="AJ11" s="232"/>
      <c r="AK11" s="232"/>
      <c r="AL11" s="232"/>
    </row>
    <row r="12" spans="1:53" s="233" customFormat="1" ht="18" customHeight="1" x14ac:dyDescent="0.15">
      <c r="A12" s="225"/>
      <c r="B12" s="226" t="s">
        <v>11</v>
      </c>
      <c r="C12" s="227"/>
      <c r="D12" s="756">
        <f>J12+Q12+X12</f>
        <v>421864</v>
      </c>
      <c r="E12" s="739">
        <f>L12+S12+Z12</f>
        <v>262621</v>
      </c>
      <c r="F12" s="748">
        <f>E12/$D12*100</f>
        <v>62.252526880700884</v>
      </c>
      <c r="G12" s="739">
        <f>N12+U12+AB12</f>
        <v>159243</v>
      </c>
      <c r="H12" s="231">
        <f>G12/$D12*100</f>
        <v>37.747473119299116</v>
      </c>
      <c r="I12" s="227"/>
      <c r="J12" s="228">
        <v>117813</v>
      </c>
      <c r="K12" s="751">
        <v>27.926772609182105</v>
      </c>
      <c r="L12" s="745">
        <v>50227</v>
      </c>
      <c r="M12" s="748">
        <v>42.632816412450239</v>
      </c>
      <c r="N12" s="745">
        <v>67586</v>
      </c>
      <c r="O12" s="229">
        <v>57.367183587549761</v>
      </c>
      <c r="P12" s="227"/>
      <c r="Q12" s="228">
        <v>107285</v>
      </c>
      <c r="R12" s="751">
        <v>25.43118161303169</v>
      </c>
      <c r="S12" s="745">
        <v>71260</v>
      </c>
      <c r="T12" s="748">
        <v>66.421214522067402</v>
      </c>
      <c r="U12" s="745">
        <v>36025</v>
      </c>
      <c r="V12" s="229">
        <v>33.578785477932612</v>
      </c>
      <c r="W12" s="227"/>
      <c r="X12" s="228">
        <v>196766</v>
      </c>
      <c r="Y12" s="751">
        <v>46.642045777786208</v>
      </c>
      <c r="Z12" s="745">
        <v>141134</v>
      </c>
      <c r="AA12" s="748">
        <v>71.726822723437991</v>
      </c>
      <c r="AB12" s="745">
        <v>55632</v>
      </c>
      <c r="AC12" s="229">
        <f t="shared" ref="AC12:AC29" si="0">AB12/$X12*100</f>
        <v>28.273177276562006</v>
      </c>
      <c r="AD12" s="576"/>
      <c r="AE12" s="306"/>
      <c r="AF12" s="306"/>
      <c r="AG12" s="306"/>
      <c r="AH12" s="307"/>
      <c r="AI12" s="437"/>
      <c r="AJ12" s="232"/>
      <c r="AK12" s="306"/>
      <c r="AL12" s="306"/>
      <c r="AM12" s="306"/>
      <c r="AN12" s="307"/>
      <c r="AO12" s="437"/>
      <c r="AQ12" s="306"/>
      <c r="AR12" s="306"/>
      <c r="AS12" s="306"/>
      <c r="AT12" s="307"/>
      <c r="AU12" s="437"/>
      <c r="AW12" s="306"/>
      <c r="AX12" s="306"/>
      <c r="AY12" s="306"/>
      <c r="AZ12" s="307"/>
      <c r="BA12" s="437"/>
    </row>
    <row r="13" spans="1:53" s="233" customFormat="1" ht="18" customHeight="1" x14ac:dyDescent="0.15">
      <c r="A13" s="225"/>
      <c r="B13" s="234" t="s">
        <v>10</v>
      </c>
      <c r="C13" s="227"/>
      <c r="D13" s="757">
        <f t="shared" ref="D13:D29" si="1">J13+Q13+X13</f>
        <v>51138</v>
      </c>
      <c r="E13" s="740">
        <f t="shared" ref="E13:E29" si="2">L13+S13+Z13</f>
        <v>32869</v>
      </c>
      <c r="F13" s="578">
        <f t="shared" ref="F13:H29" si="3">E13/$D13*100</f>
        <v>64.275098752395479</v>
      </c>
      <c r="G13" s="740">
        <f t="shared" ref="G13:G29" si="4">N13+U13+AB13</f>
        <v>18269</v>
      </c>
      <c r="H13" s="238">
        <f t="shared" si="3"/>
        <v>35.724901247604521</v>
      </c>
      <c r="I13" s="227"/>
      <c r="J13" s="235">
        <v>10002</v>
      </c>
      <c r="K13" s="752">
        <v>19.558840783761585</v>
      </c>
      <c r="L13" s="746">
        <v>4324</v>
      </c>
      <c r="M13" s="749">
        <v>43.231353729254153</v>
      </c>
      <c r="N13" s="746">
        <v>5678</v>
      </c>
      <c r="O13" s="236">
        <v>56.768646270745847</v>
      </c>
      <c r="P13" s="227"/>
      <c r="Q13" s="235">
        <v>9955</v>
      </c>
      <c r="R13" s="752">
        <v>19.466932613711919</v>
      </c>
      <c r="S13" s="746">
        <v>6155</v>
      </c>
      <c r="T13" s="749">
        <v>61.828227021597179</v>
      </c>
      <c r="U13" s="746">
        <v>3800</v>
      </c>
      <c r="V13" s="236">
        <v>38.171772978402814</v>
      </c>
      <c r="W13" s="227"/>
      <c r="X13" s="235">
        <v>31181</v>
      </c>
      <c r="Y13" s="752">
        <v>60.974226602526493</v>
      </c>
      <c r="Z13" s="746">
        <v>22390</v>
      </c>
      <c r="AA13" s="749">
        <v>71.806548859882625</v>
      </c>
      <c r="AB13" s="746">
        <v>8791</v>
      </c>
      <c r="AC13" s="236">
        <f t="shared" si="0"/>
        <v>28.193451140117382</v>
      </c>
      <c r="AD13" s="576"/>
      <c r="AE13" s="306"/>
      <c r="AF13" s="306"/>
      <c r="AG13" s="306"/>
      <c r="AH13" s="307"/>
      <c r="AI13" s="437"/>
      <c r="AJ13" s="232"/>
      <c r="AK13" s="306"/>
      <c r="AL13" s="306"/>
      <c r="AM13" s="306"/>
      <c r="AN13" s="307"/>
      <c r="AO13" s="437"/>
      <c r="AQ13" s="306"/>
      <c r="AR13" s="306"/>
      <c r="AS13" s="306"/>
      <c r="AT13" s="307"/>
      <c r="AU13" s="437"/>
      <c r="AW13" s="306"/>
      <c r="AX13" s="306"/>
      <c r="AY13" s="306"/>
      <c r="AZ13" s="307"/>
      <c r="BA13" s="437"/>
    </row>
    <row r="14" spans="1:53" s="233" customFormat="1" ht="18" customHeight="1" x14ac:dyDescent="0.15">
      <c r="A14" s="225"/>
      <c r="B14" s="234" t="s">
        <v>40</v>
      </c>
      <c r="C14" s="227"/>
      <c r="D14" s="757">
        <f t="shared" si="1"/>
        <v>44192</v>
      </c>
      <c r="E14" s="740">
        <f t="shared" si="2"/>
        <v>28625</v>
      </c>
      <c r="F14" s="578">
        <f t="shared" si="3"/>
        <v>64.774167270094125</v>
      </c>
      <c r="G14" s="740">
        <f t="shared" si="4"/>
        <v>15567</v>
      </c>
      <c r="H14" s="238">
        <f t="shared" si="3"/>
        <v>35.225832729905868</v>
      </c>
      <c r="I14" s="227"/>
      <c r="J14" s="235">
        <v>9905</v>
      </c>
      <c r="K14" s="752">
        <v>22.413559015206371</v>
      </c>
      <c r="L14" s="746">
        <v>4169</v>
      </c>
      <c r="M14" s="749">
        <v>42.089853609288234</v>
      </c>
      <c r="N14" s="746">
        <v>5736</v>
      </c>
      <c r="O14" s="236">
        <v>57.910146390711759</v>
      </c>
      <c r="P14" s="227"/>
      <c r="Q14" s="235">
        <v>9772</v>
      </c>
      <c r="R14" s="752">
        <v>22.112599565532225</v>
      </c>
      <c r="S14" s="746">
        <v>6025</v>
      </c>
      <c r="T14" s="749">
        <v>61.655751125665169</v>
      </c>
      <c r="U14" s="746">
        <v>3747</v>
      </c>
      <c r="V14" s="236">
        <v>38.344248874334838</v>
      </c>
      <c r="W14" s="227"/>
      <c r="X14" s="235">
        <v>24515</v>
      </c>
      <c r="Y14" s="752">
        <v>55.473841419261404</v>
      </c>
      <c r="Z14" s="746">
        <v>18431</v>
      </c>
      <c r="AA14" s="749">
        <v>75.182541301244129</v>
      </c>
      <c r="AB14" s="746">
        <v>6084</v>
      </c>
      <c r="AC14" s="236">
        <f t="shared" si="0"/>
        <v>24.817458698755864</v>
      </c>
      <c r="AD14" s="576"/>
      <c r="AE14" s="306"/>
      <c r="AF14" s="306"/>
      <c r="AG14" s="306"/>
      <c r="AH14" s="307"/>
      <c r="AI14" s="438"/>
      <c r="AJ14" s="232"/>
      <c r="AK14" s="306"/>
      <c r="AL14" s="306"/>
      <c r="AM14" s="306"/>
      <c r="AN14" s="307"/>
      <c r="AO14" s="437"/>
      <c r="AQ14" s="306"/>
      <c r="AR14" s="306"/>
      <c r="AS14" s="306"/>
      <c r="AT14" s="307"/>
      <c r="AU14" s="437"/>
      <c r="AW14" s="306"/>
      <c r="AX14" s="306"/>
      <c r="AY14" s="306"/>
      <c r="AZ14" s="307"/>
      <c r="BA14" s="437"/>
    </row>
    <row r="15" spans="1:53" s="233" customFormat="1" ht="18" customHeight="1" x14ac:dyDescent="0.15">
      <c r="A15" s="225"/>
      <c r="B15" s="234" t="s">
        <v>41</v>
      </c>
      <c r="C15" s="227"/>
      <c r="D15" s="757">
        <f t="shared" si="1"/>
        <v>39808</v>
      </c>
      <c r="E15" s="740">
        <f t="shared" si="2"/>
        <v>24409</v>
      </c>
      <c r="F15" s="578">
        <f t="shared" si="3"/>
        <v>61.31682073954984</v>
      </c>
      <c r="G15" s="740">
        <f t="shared" si="4"/>
        <v>15399</v>
      </c>
      <c r="H15" s="238">
        <f t="shared" si="3"/>
        <v>38.68317926045016</v>
      </c>
      <c r="I15" s="227"/>
      <c r="J15" s="235">
        <v>11066</v>
      </c>
      <c r="K15" s="752">
        <v>27.798432475884244</v>
      </c>
      <c r="L15" s="746">
        <v>4789</v>
      </c>
      <c r="M15" s="749">
        <v>43.276703415868425</v>
      </c>
      <c r="N15" s="746">
        <v>6277</v>
      </c>
      <c r="O15" s="236">
        <v>56.723296584131575</v>
      </c>
      <c r="P15" s="227"/>
      <c r="Q15" s="235">
        <v>9345</v>
      </c>
      <c r="R15" s="752">
        <v>23.475180868167204</v>
      </c>
      <c r="S15" s="746">
        <v>5612</v>
      </c>
      <c r="T15" s="749">
        <v>60.053504547886568</v>
      </c>
      <c r="U15" s="746">
        <v>3733</v>
      </c>
      <c r="V15" s="236">
        <v>39.946495452113432</v>
      </c>
      <c r="W15" s="227"/>
      <c r="X15" s="235">
        <v>19397</v>
      </c>
      <c r="Y15" s="752">
        <v>48.726386655948552</v>
      </c>
      <c r="Z15" s="746">
        <v>14008</v>
      </c>
      <c r="AA15" s="749">
        <v>72.217353198948288</v>
      </c>
      <c r="AB15" s="746">
        <v>5389</v>
      </c>
      <c r="AC15" s="236">
        <f t="shared" si="0"/>
        <v>27.782646801051708</v>
      </c>
      <c r="AD15" s="576"/>
      <c r="AE15" s="306"/>
      <c r="AF15" s="306"/>
      <c r="AG15" s="306"/>
      <c r="AH15" s="307"/>
      <c r="AI15" s="437"/>
      <c r="AJ15" s="232"/>
      <c r="AK15" s="306"/>
      <c r="AL15" s="306"/>
      <c r="AM15" s="306"/>
      <c r="AN15" s="307"/>
      <c r="AO15" s="437"/>
      <c r="AQ15" s="306"/>
      <c r="AR15" s="306"/>
      <c r="AS15" s="306"/>
      <c r="AT15" s="307"/>
      <c r="AU15" s="437"/>
      <c r="AW15" s="306"/>
      <c r="AX15" s="306"/>
      <c r="AY15" s="306"/>
      <c r="AZ15" s="307"/>
      <c r="BA15" s="437"/>
    </row>
    <row r="16" spans="1:53" s="233" customFormat="1" ht="18" customHeight="1" x14ac:dyDescent="0.15">
      <c r="A16" s="225"/>
      <c r="B16" s="234" t="s">
        <v>9</v>
      </c>
      <c r="C16" s="227"/>
      <c r="D16" s="757">
        <f t="shared" si="1"/>
        <v>57982</v>
      </c>
      <c r="E16" s="740">
        <f t="shared" si="2"/>
        <v>34261</v>
      </c>
      <c r="F16" s="578">
        <f t="shared" si="3"/>
        <v>59.089027629264258</v>
      </c>
      <c r="G16" s="740">
        <f t="shared" si="4"/>
        <v>23721</v>
      </c>
      <c r="H16" s="238">
        <f t="shared" si="3"/>
        <v>40.910972370735742</v>
      </c>
      <c r="I16" s="227"/>
      <c r="J16" s="235">
        <v>20490</v>
      </c>
      <c r="K16" s="752">
        <v>35.338553344141282</v>
      </c>
      <c r="L16" s="746">
        <v>8571</v>
      </c>
      <c r="M16" s="749">
        <v>41.830161054172763</v>
      </c>
      <c r="N16" s="746">
        <v>11919</v>
      </c>
      <c r="O16" s="236">
        <v>58.169838945827237</v>
      </c>
      <c r="P16" s="227"/>
      <c r="Q16" s="235">
        <v>13166</v>
      </c>
      <c r="R16" s="752">
        <v>22.707047014590735</v>
      </c>
      <c r="S16" s="746">
        <v>7937</v>
      </c>
      <c r="T16" s="749">
        <v>60.284065015950169</v>
      </c>
      <c r="U16" s="746">
        <v>5229</v>
      </c>
      <c r="V16" s="236">
        <v>39.715934984049831</v>
      </c>
      <c r="W16" s="227"/>
      <c r="X16" s="235">
        <v>24326</v>
      </c>
      <c r="Y16" s="752">
        <v>41.954399641267983</v>
      </c>
      <c r="Z16" s="746">
        <v>17753</v>
      </c>
      <c r="AA16" s="749">
        <v>72.979528076954708</v>
      </c>
      <c r="AB16" s="746">
        <v>6573</v>
      </c>
      <c r="AC16" s="236">
        <f t="shared" si="0"/>
        <v>27.020471923045303</v>
      </c>
      <c r="AD16" s="576"/>
      <c r="AE16" s="306"/>
      <c r="AF16" s="306"/>
      <c r="AG16" s="306"/>
      <c r="AH16" s="307"/>
      <c r="AI16" s="437"/>
      <c r="AJ16" s="232"/>
      <c r="AK16" s="306"/>
      <c r="AL16" s="306"/>
      <c r="AM16" s="306"/>
      <c r="AN16" s="307"/>
      <c r="AO16" s="437"/>
      <c r="AQ16" s="306"/>
      <c r="AR16" s="306"/>
      <c r="AS16" s="306"/>
      <c r="AT16" s="307"/>
      <c r="AU16" s="437"/>
      <c r="AW16" s="306"/>
      <c r="AX16" s="306"/>
      <c r="AY16" s="306"/>
      <c r="AZ16" s="307"/>
      <c r="BA16" s="437"/>
    </row>
    <row r="17" spans="1:53" s="233" customFormat="1" ht="18" customHeight="1" x14ac:dyDescent="0.15">
      <c r="A17" s="225"/>
      <c r="B17" s="234" t="s">
        <v>8</v>
      </c>
      <c r="C17" s="227"/>
      <c r="D17" s="758">
        <f t="shared" si="1"/>
        <v>23160</v>
      </c>
      <c r="E17" s="741">
        <f t="shared" si="2"/>
        <v>14277</v>
      </c>
      <c r="F17" s="579">
        <f t="shared" si="3"/>
        <v>61.645077720207254</v>
      </c>
      <c r="G17" s="741">
        <f t="shared" si="4"/>
        <v>8883</v>
      </c>
      <c r="H17" s="238">
        <f t="shared" si="3"/>
        <v>38.354922279792746</v>
      </c>
      <c r="I17" s="227"/>
      <c r="J17" s="239">
        <v>6466</v>
      </c>
      <c r="K17" s="753">
        <v>27.918825561312609</v>
      </c>
      <c r="L17" s="741">
        <v>2751</v>
      </c>
      <c r="M17" s="579">
        <v>42.545623260129908</v>
      </c>
      <c r="N17" s="741">
        <v>3715</v>
      </c>
      <c r="O17" s="236">
        <v>57.454376739870092</v>
      </c>
      <c r="P17" s="227"/>
      <c r="Q17" s="239">
        <v>4908</v>
      </c>
      <c r="R17" s="753">
        <v>21.191709844559586</v>
      </c>
      <c r="S17" s="741">
        <v>2826</v>
      </c>
      <c r="T17" s="579">
        <v>57.579462102689483</v>
      </c>
      <c r="U17" s="741">
        <v>2082</v>
      </c>
      <c r="V17" s="236">
        <v>42.42053789731051</v>
      </c>
      <c r="W17" s="227"/>
      <c r="X17" s="239">
        <v>11786</v>
      </c>
      <c r="Y17" s="753">
        <v>50.889464594127809</v>
      </c>
      <c r="Z17" s="741">
        <v>8700</v>
      </c>
      <c r="AA17" s="579">
        <v>73.816392329882902</v>
      </c>
      <c r="AB17" s="741">
        <v>3086</v>
      </c>
      <c r="AC17" s="236">
        <f t="shared" si="0"/>
        <v>26.183607670117087</v>
      </c>
      <c r="AD17" s="576"/>
      <c r="AE17" s="306"/>
      <c r="AF17" s="306"/>
      <c r="AG17" s="306"/>
      <c r="AH17" s="307"/>
      <c r="AI17" s="437"/>
      <c r="AJ17" s="232"/>
      <c r="AK17" s="306"/>
      <c r="AL17" s="306"/>
      <c r="AM17" s="306"/>
      <c r="AN17" s="307"/>
      <c r="AO17" s="437"/>
      <c r="AQ17" s="306"/>
      <c r="AR17" s="306"/>
      <c r="AS17" s="306"/>
      <c r="AT17" s="307"/>
      <c r="AU17" s="437"/>
      <c r="AW17" s="306"/>
      <c r="AX17" s="306"/>
      <c r="AY17" s="306"/>
      <c r="AZ17" s="307"/>
      <c r="BA17" s="437"/>
    </row>
    <row r="18" spans="1:53" s="233" customFormat="1" ht="18" customHeight="1" x14ac:dyDescent="0.15">
      <c r="A18" s="225"/>
      <c r="B18" s="234" t="s">
        <v>7</v>
      </c>
      <c r="C18" s="227"/>
      <c r="D18" s="757">
        <f t="shared" si="1"/>
        <v>147653</v>
      </c>
      <c r="E18" s="740">
        <f t="shared" si="2"/>
        <v>92209</v>
      </c>
      <c r="F18" s="578">
        <f t="shared" si="3"/>
        <v>62.44979783682011</v>
      </c>
      <c r="G18" s="740">
        <f t="shared" si="4"/>
        <v>55444</v>
      </c>
      <c r="H18" s="238">
        <f t="shared" si="3"/>
        <v>37.550202163179883</v>
      </c>
      <c r="I18" s="227"/>
      <c r="J18" s="235">
        <v>30198</v>
      </c>
      <c r="K18" s="752">
        <v>20.452005716104651</v>
      </c>
      <c r="L18" s="746">
        <v>12689</v>
      </c>
      <c r="M18" s="749">
        <v>42.019339029074779</v>
      </c>
      <c r="N18" s="746">
        <v>17509</v>
      </c>
      <c r="O18" s="236">
        <v>57.980660970925221</v>
      </c>
      <c r="P18" s="227"/>
      <c r="Q18" s="235">
        <v>26782</v>
      </c>
      <c r="R18" s="752">
        <v>18.138473312428463</v>
      </c>
      <c r="S18" s="746">
        <v>15535</v>
      </c>
      <c r="T18" s="749">
        <v>58.00537674557539</v>
      </c>
      <c r="U18" s="746">
        <v>11247</v>
      </c>
      <c r="V18" s="236">
        <v>41.99462325442461</v>
      </c>
      <c r="W18" s="227"/>
      <c r="X18" s="235">
        <v>90673</v>
      </c>
      <c r="Y18" s="752">
        <v>61.409520971466883</v>
      </c>
      <c r="Z18" s="746">
        <v>63985</v>
      </c>
      <c r="AA18" s="749">
        <v>70.56676188060392</v>
      </c>
      <c r="AB18" s="746">
        <v>26688</v>
      </c>
      <c r="AC18" s="236">
        <f t="shared" si="0"/>
        <v>29.433238119396073</v>
      </c>
      <c r="AD18" s="576"/>
      <c r="AE18" s="306"/>
      <c r="AF18" s="306"/>
      <c r="AG18" s="306"/>
      <c r="AH18" s="307"/>
      <c r="AI18" s="437"/>
      <c r="AJ18" s="232"/>
      <c r="AK18" s="306"/>
      <c r="AL18" s="306"/>
      <c r="AM18" s="306"/>
      <c r="AN18" s="307"/>
      <c r="AO18" s="437"/>
      <c r="AQ18" s="306"/>
      <c r="AR18" s="306"/>
      <c r="AS18" s="306"/>
      <c r="AT18" s="307"/>
      <c r="AU18" s="437"/>
      <c r="AW18" s="306"/>
      <c r="AX18" s="306"/>
      <c r="AY18" s="306"/>
      <c r="AZ18" s="307"/>
      <c r="BA18" s="437"/>
    </row>
    <row r="19" spans="1:53" s="233" customFormat="1" ht="18" customHeight="1" x14ac:dyDescent="0.15">
      <c r="A19" s="225"/>
      <c r="B19" s="234" t="s">
        <v>43</v>
      </c>
      <c r="C19" s="227"/>
      <c r="D19" s="757">
        <f t="shared" si="1"/>
        <v>90834</v>
      </c>
      <c r="E19" s="740">
        <f t="shared" si="2"/>
        <v>57379</v>
      </c>
      <c r="F19" s="578">
        <f t="shared" si="3"/>
        <v>63.169077658145632</v>
      </c>
      <c r="G19" s="740">
        <f t="shared" si="4"/>
        <v>33455</v>
      </c>
      <c r="H19" s="238">
        <f t="shared" si="3"/>
        <v>36.830922341854375</v>
      </c>
      <c r="I19" s="227"/>
      <c r="J19" s="235">
        <v>20953</v>
      </c>
      <c r="K19" s="752">
        <v>23.067353634101767</v>
      </c>
      <c r="L19" s="746">
        <v>9012</v>
      </c>
      <c r="M19" s="749">
        <v>43.010547415644538</v>
      </c>
      <c r="N19" s="746">
        <v>11941</v>
      </c>
      <c r="O19" s="236">
        <v>56.989452584355462</v>
      </c>
      <c r="P19" s="227"/>
      <c r="Q19" s="235">
        <v>17980</v>
      </c>
      <c r="R19" s="752">
        <v>19.794350133210031</v>
      </c>
      <c r="S19" s="746">
        <v>11414</v>
      </c>
      <c r="T19" s="749">
        <v>63.481646273637374</v>
      </c>
      <c r="U19" s="746">
        <v>6566</v>
      </c>
      <c r="V19" s="236">
        <v>36.518353726362626</v>
      </c>
      <c r="W19" s="227"/>
      <c r="X19" s="235">
        <v>51901</v>
      </c>
      <c r="Y19" s="752">
        <v>57.138296232688205</v>
      </c>
      <c r="Z19" s="746">
        <v>36953</v>
      </c>
      <c r="AA19" s="749">
        <v>71.199013506483496</v>
      </c>
      <c r="AB19" s="746">
        <v>14948</v>
      </c>
      <c r="AC19" s="236">
        <f t="shared" si="0"/>
        <v>28.800986493516501</v>
      </c>
      <c r="AD19" s="576"/>
      <c r="AE19" s="306"/>
      <c r="AF19" s="306"/>
      <c r="AG19" s="306"/>
      <c r="AH19" s="307"/>
      <c r="AI19" s="437"/>
      <c r="AJ19" s="232"/>
      <c r="AK19" s="306"/>
      <c r="AL19" s="306"/>
      <c r="AM19" s="306"/>
      <c r="AN19" s="307"/>
      <c r="AO19" s="437"/>
      <c r="AQ19" s="306"/>
      <c r="AR19" s="306"/>
      <c r="AS19" s="306"/>
      <c r="AT19" s="307"/>
      <c r="AU19" s="437"/>
      <c r="AW19" s="306"/>
      <c r="AX19" s="306"/>
      <c r="AY19" s="306"/>
      <c r="AZ19" s="307"/>
      <c r="BA19" s="437"/>
    </row>
    <row r="20" spans="1:53" s="233" customFormat="1" ht="18" customHeight="1" x14ac:dyDescent="0.15">
      <c r="A20" s="225"/>
      <c r="B20" s="234" t="s">
        <v>44</v>
      </c>
      <c r="C20" s="227"/>
      <c r="D20" s="757">
        <f t="shared" si="1"/>
        <v>355497</v>
      </c>
      <c r="E20" s="740">
        <f t="shared" si="2"/>
        <v>224876</v>
      </c>
      <c r="F20" s="578">
        <f t="shared" si="3"/>
        <v>63.256792603031812</v>
      </c>
      <c r="G20" s="740">
        <f t="shared" si="4"/>
        <v>130621</v>
      </c>
      <c r="H20" s="238">
        <f t="shared" si="3"/>
        <v>36.743207396968188</v>
      </c>
      <c r="I20" s="227"/>
      <c r="J20" s="235">
        <v>88160</v>
      </c>
      <c r="K20" s="752">
        <v>24.799084099162581</v>
      </c>
      <c r="L20" s="746">
        <v>38869</v>
      </c>
      <c r="M20" s="749">
        <v>44.08915607985481</v>
      </c>
      <c r="N20" s="746">
        <v>49291</v>
      </c>
      <c r="O20" s="236">
        <v>55.91084392014519</v>
      </c>
      <c r="P20" s="227"/>
      <c r="Q20" s="235">
        <v>80311</v>
      </c>
      <c r="R20" s="752">
        <v>22.591189236477383</v>
      </c>
      <c r="S20" s="746">
        <v>50330</v>
      </c>
      <c r="T20" s="749">
        <v>62.668874749411664</v>
      </c>
      <c r="U20" s="746">
        <v>29981</v>
      </c>
      <c r="V20" s="236">
        <v>37.331125250588336</v>
      </c>
      <c r="W20" s="227"/>
      <c r="X20" s="235">
        <v>187026</v>
      </c>
      <c r="Y20" s="752">
        <v>52.609726664360032</v>
      </c>
      <c r="Z20" s="746">
        <v>135677</v>
      </c>
      <c r="AA20" s="749">
        <v>72.544459059168247</v>
      </c>
      <c r="AB20" s="746">
        <v>51349</v>
      </c>
      <c r="AC20" s="236">
        <f t="shared" si="0"/>
        <v>27.455540940831757</v>
      </c>
      <c r="AD20" s="576"/>
      <c r="AE20" s="306"/>
      <c r="AF20" s="306"/>
      <c r="AG20" s="306"/>
      <c r="AH20" s="307"/>
      <c r="AI20" s="437"/>
      <c r="AJ20" s="232"/>
      <c r="AK20" s="306"/>
      <c r="AL20" s="306"/>
      <c r="AM20" s="306"/>
      <c r="AN20" s="307"/>
      <c r="AO20" s="437"/>
      <c r="AQ20" s="306"/>
      <c r="AR20" s="306"/>
      <c r="AS20" s="306"/>
      <c r="AT20" s="307"/>
      <c r="AU20" s="437"/>
      <c r="AW20" s="306"/>
      <c r="AX20" s="306"/>
      <c r="AY20" s="306"/>
      <c r="AZ20" s="307"/>
      <c r="BA20" s="437"/>
    </row>
    <row r="21" spans="1:53" s="233" customFormat="1" ht="18" customHeight="1" x14ac:dyDescent="0.15">
      <c r="A21" s="225"/>
      <c r="B21" s="234" t="s">
        <v>6</v>
      </c>
      <c r="C21" s="227"/>
      <c r="D21" s="757">
        <f t="shared" si="1"/>
        <v>186647</v>
      </c>
      <c r="E21" s="740">
        <f t="shared" si="2"/>
        <v>115084</v>
      </c>
      <c r="F21" s="578">
        <f t="shared" si="3"/>
        <v>61.658639035184059</v>
      </c>
      <c r="G21" s="740">
        <f t="shared" si="4"/>
        <v>71563</v>
      </c>
      <c r="H21" s="238">
        <f t="shared" si="3"/>
        <v>38.341360964815934</v>
      </c>
      <c r="I21" s="227"/>
      <c r="J21" s="235">
        <v>51538</v>
      </c>
      <c r="K21" s="752">
        <v>27.612552036732442</v>
      </c>
      <c r="L21" s="746">
        <v>21092</v>
      </c>
      <c r="M21" s="749">
        <v>40.925142613217432</v>
      </c>
      <c r="N21" s="746">
        <v>30446</v>
      </c>
      <c r="O21" s="236">
        <v>59.074857386782561</v>
      </c>
      <c r="P21" s="227"/>
      <c r="Q21" s="235">
        <v>40722</v>
      </c>
      <c r="R21" s="752">
        <v>21.817655788734886</v>
      </c>
      <c r="S21" s="746">
        <v>25209</v>
      </c>
      <c r="T21" s="749">
        <v>61.905112715485487</v>
      </c>
      <c r="U21" s="746">
        <v>15513</v>
      </c>
      <c r="V21" s="236">
        <v>38.094887284514513</v>
      </c>
      <c r="W21" s="227"/>
      <c r="X21" s="235">
        <v>94387</v>
      </c>
      <c r="Y21" s="752">
        <v>50.569792174532679</v>
      </c>
      <c r="Z21" s="746">
        <v>68783</v>
      </c>
      <c r="AA21" s="749">
        <v>72.873382987063891</v>
      </c>
      <c r="AB21" s="746">
        <v>25604</v>
      </c>
      <c r="AC21" s="236">
        <f t="shared" si="0"/>
        <v>27.126617012936105</v>
      </c>
      <c r="AD21" s="576"/>
      <c r="AE21" s="306"/>
      <c r="AF21" s="306"/>
      <c r="AG21" s="306"/>
      <c r="AH21" s="307"/>
      <c r="AI21" s="438"/>
      <c r="AJ21" s="232"/>
      <c r="AK21" s="306"/>
      <c r="AL21" s="306"/>
      <c r="AM21" s="306"/>
      <c r="AN21" s="307"/>
      <c r="AO21" s="437"/>
      <c r="AQ21" s="306"/>
      <c r="AR21" s="306"/>
      <c r="AS21" s="306"/>
      <c r="AT21" s="307"/>
      <c r="AU21" s="437"/>
      <c r="AW21" s="306"/>
      <c r="AX21" s="306"/>
      <c r="AY21" s="306"/>
      <c r="AZ21" s="307"/>
      <c r="BA21" s="437"/>
    </row>
    <row r="22" spans="1:53" s="233" customFormat="1" ht="18" customHeight="1" x14ac:dyDescent="0.15">
      <c r="A22" s="225"/>
      <c r="B22" s="234" t="s">
        <v>5</v>
      </c>
      <c r="C22" s="227"/>
      <c r="D22" s="757">
        <f t="shared" si="1"/>
        <v>56797</v>
      </c>
      <c r="E22" s="740">
        <f t="shared" si="2"/>
        <v>36194</v>
      </c>
      <c r="F22" s="578">
        <f t="shared" si="3"/>
        <v>63.725196753349643</v>
      </c>
      <c r="G22" s="740">
        <f t="shared" si="4"/>
        <v>20603</v>
      </c>
      <c r="H22" s="238">
        <f t="shared" si="3"/>
        <v>36.27480324665035</v>
      </c>
      <c r="I22" s="227"/>
      <c r="J22" s="235">
        <v>12974</v>
      </c>
      <c r="K22" s="752">
        <v>22.842755779354544</v>
      </c>
      <c r="L22" s="746">
        <v>5755</v>
      </c>
      <c r="M22" s="749">
        <v>44.357946662555882</v>
      </c>
      <c r="N22" s="746">
        <v>7219</v>
      </c>
      <c r="O22" s="236">
        <v>55.642053337444118</v>
      </c>
      <c r="P22" s="227"/>
      <c r="Q22" s="235">
        <v>12679</v>
      </c>
      <c r="R22" s="752">
        <v>22.323362149409302</v>
      </c>
      <c r="S22" s="746">
        <v>8139</v>
      </c>
      <c r="T22" s="749">
        <v>64.192759681362887</v>
      </c>
      <c r="U22" s="746">
        <v>4540</v>
      </c>
      <c r="V22" s="236">
        <v>35.80724031863712</v>
      </c>
      <c r="W22" s="227"/>
      <c r="X22" s="235">
        <v>31144</v>
      </c>
      <c r="Y22" s="752">
        <v>54.833882071236161</v>
      </c>
      <c r="Z22" s="746">
        <v>22300</v>
      </c>
      <c r="AA22" s="749">
        <v>71.602876958643719</v>
      </c>
      <c r="AB22" s="746">
        <v>8844</v>
      </c>
      <c r="AC22" s="236">
        <f t="shared" si="0"/>
        <v>28.397123041356281</v>
      </c>
      <c r="AD22" s="576"/>
      <c r="AE22" s="306"/>
      <c r="AF22" s="306"/>
      <c r="AG22" s="306"/>
      <c r="AH22" s="307"/>
      <c r="AI22" s="437"/>
      <c r="AJ22" s="232"/>
      <c r="AK22" s="306"/>
      <c r="AL22" s="306"/>
      <c r="AM22" s="306"/>
      <c r="AN22" s="307"/>
      <c r="AO22" s="437"/>
      <c r="AQ22" s="306"/>
      <c r="AR22" s="306"/>
      <c r="AS22" s="306"/>
      <c r="AT22" s="307"/>
      <c r="AU22" s="437"/>
      <c r="AW22" s="306"/>
      <c r="AX22" s="306"/>
      <c r="AY22" s="306"/>
      <c r="AZ22" s="307"/>
      <c r="BA22" s="437"/>
    </row>
    <row r="23" spans="1:53" s="233" customFormat="1" ht="18" customHeight="1" x14ac:dyDescent="0.15">
      <c r="A23" s="225"/>
      <c r="B23" s="234" t="s">
        <v>38</v>
      </c>
      <c r="C23" s="227"/>
      <c r="D23" s="757">
        <f t="shared" si="1"/>
        <v>80387</v>
      </c>
      <c r="E23" s="740">
        <f t="shared" si="2"/>
        <v>50565</v>
      </c>
      <c r="F23" s="578">
        <f t="shared" si="3"/>
        <v>62.901961759986072</v>
      </c>
      <c r="G23" s="740">
        <f t="shared" si="4"/>
        <v>29822</v>
      </c>
      <c r="H23" s="238">
        <f t="shared" si="3"/>
        <v>37.098038240013928</v>
      </c>
      <c r="I23" s="227"/>
      <c r="J23" s="235">
        <v>22600</v>
      </c>
      <c r="K23" s="752">
        <v>28.113998532100958</v>
      </c>
      <c r="L23" s="746">
        <v>9053</v>
      </c>
      <c r="M23" s="749">
        <v>40.057522123893804</v>
      </c>
      <c r="N23" s="746">
        <v>13547</v>
      </c>
      <c r="O23" s="236">
        <v>59.942477876106196</v>
      </c>
      <c r="P23" s="227"/>
      <c r="Q23" s="235">
        <v>14784</v>
      </c>
      <c r="R23" s="752">
        <v>18.391033376043389</v>
      </c>
      <c r="S23" s="746">
        <v>8771</v>
      </c>
      <c r="T23" s="749">
        <v>59.327651515151516</v>
      </c>
      <c r="U23" s="746">
        <v>6013</v>
      </c>
      <c r="V23" s="236">
        <v>40.672348484848484</v>
      </c>
      <c r="W23" s="227"/>
      <c r="X23" s="235">
        <v>43003</v>
      </c>
      <c r="Y23" s="752">
        <v>53.494968091855647</v>
      </c>
      <c r="Z23" s="746">
        <v>32741</v>
      </c>
      <c r="AA23" s="749">
        <v>76.136548612887481</v>
      </c>
      <c r="AB23" s="746">
        <v>10262</v>
      </c>
      <c r="AC23" s="236">
        <f t="shared" si="0"/>
        <v>23.863451387112526</v>
      </c>
      <c r="AD23" s="576"/>
      <c r="AE23" s="306"/>
      <c r="AF23" s="306"/>
      <c r="AG23" s="306"/>
      <c r="AH23" s="307"/>
      <c r="AI23" s="437"/>
      <c r="AJ23" s="232"/>
      <c r="AK23" s="306"/>
      <c r="AL23" s="306"/>
      <c r="AM23" s="306"/>
      <c r="AN23" s="307"/>
      <c r="AO23" s="437"/>
      <c r="AQ23" s="306"/>
      <c r="AR23" s="306"/>
      <c r="AS23" s="306"/>
      <c r="AT23" s="307"/>
      <c r="AU23" s="437"/>
      <c r="AW23" s="306"/>
      <c r="AX23" s="306"/>
      <c r="AY23" s="306"/>
      <c r="AZ23" s="307"/>
      <c r="BA23" s="437"/>
    </row>
    <row r="24" spans="1:53" s="233" customFormat="1" ht="18" customHeight="1" x14ac:dyDescent="0.15">
      <c r="A24" s="225"/>
      <c r="B24" s="234" t="s">
        <v>45</v>
      </c>
      <c r="C24" s="227"/>
      <c r="D24" s="757">
        <f t="shared" si="1"/>
        <v>225189</v>
      </c>
      <c r="E24" s="740">
        <f t="shared" si="2"/>
        <v>150901</v>
      </c>
      <c r="F24" s="578">
        <f t="shared" si="3"/>
        <v>67.010822020613787</v>
      </c>
      <c r="G24" s="740">
        <f t="shared" si="4"/>
        <v>74288</v>
      </c>
      <c r="H24" s="238">
        <f t="shared" si="3"/>
        <v>32.989177979386206</v>
      </c>
      <c r="I24" s="227"/>
      <c r="J24" s="235">
        <v>53476</v>
      </c>
      <c r="K24" s="752">
        <v>23.747163493776338</v>
      </c>
      <c r="L24" s="746">
        <v>25724</v>
      </c>
      <c r="M24" s="749">
        <v>48.103822275413272</v>
      </c>
      <c r="N24" s="746">
        <v>27752</v>
      </c>
      <c r="O24" s="236">
        <v>51.896177724586735</v>
      </c>
      <c r="P24" s="227"/>
      <c r="Q24" s="235">
        <v>43622</v>
      </c>
      <c r="R24" s="752">
        <v>19.37128367726665</v>
      </c>
      <c r="S24" s="746">
        <v>29060</v>
      </c>
      <c r="T24" s="749">
        <v>66.6177616798863</v>
      </c>
      <c r="U24" s="746">
        <v>14562</v>
      </c>
      <c r="V24" s="236">
        <v>33.382238320113707</v>
      </c>
      <c r="W24" s="227"/>
      <c r="X24" s="235">
        <v>128091</v>
      </c>
      <c r="Y24" s="752">
        <v>56.881552828957005</v>
      </c>
      <c r="Z24" s="746">
        <v>96117</v>
      </c>
      <c r="AA24" s="749">
        <v>75.038058880014987</v>
      </c>
      <c r="AB24" s="746">
        <v>31974</v>
      </c>
      <c r="AC24" s="236">
        <f t="shared" si="0"/>
        <v>24.96194111998501</v>
      </c>
      <c r="AD24" s="576"/>
      <c r="AE24" s="306"/>
      <c r="AF24" s="306"/>
      <c r="AG24" s="306"/>
      <c r="AH24" s="307"/>
      <c r="AI24" s="437"/>
      <c r="AJ24" s="232"/>
      <c r="AK24" s="306"/>
      <c r="AL24" s="306"/>
      <c r="AM24" s="306"/>
      <c r="AN24" s="307"/>
      <c r="AO24" s="437"/>
      <c r="AQ24" s="306"/>
      <c r="AR24" s="306"/>
      <c r="AS24" s="306"/>
      <c r="AT24" s="307"/>
      <c r="AU24" s="437"/>
      <c r="AW24" s="306"/>
      <c r="AX24" s="306"/>
      <c r="AY24" s="306"/>
      <c r="AZ24" s="307"/>
      <c r="BA24" s="437"/>
    </row>
    <row r="25" spans="1:53" s="241" customFormat="1" ht="18" customHeight="1" x14ac:dyDescent="0.15">
      <c r="A25" s="240"/>
      <c r="B25" s="234" t="s">
        <v>46</v>
      </c>
      <c r="C25" s="227"/>
      <c r="D25" s="757">
        <f t="shared" si="1"/>
        <v>55614</v>
      </c>
      <c r="E25" s="740">
        <f t="shared" si="2"/>
        <v>32309</v>
      </c>
      <c r="F25" s="578">
        <f t="shared" si="3"/>
        <v>58.095083971661808</v>
      </c>
      <c r="G25" s="740">
        <f t="shared" si="4"/>
        <v>23305</v>
      </c>
      <c r="H25" s="238">
        <f t="shared" si="3"/>
        <v>41.904916028338192</v>
      </c>
      <c r="I25" s="227"/>
      <c r="J25" s="235">
        <v>19338</v>
      </c>
      <c r="K25" s="752">
        <v>34.771820045312332</v>
      </c>
      <c r="L25" s="746">
        <v>7443</v>
      </c>
      <c r="M25" s="749">
        <v>38.48898541731306</v>
      </c>
      <c r="N25" s="746">
        <v>11895</v>
      </c>
      <c r="O25" s="236">
        <v>61.51101458268694</v>
      </c>
      <c r="P25" s="227"/>
      <c r="Q25" s="235">
        <v>12503</v>
      </c>
      <c r="R25" s="752">
        <v>22.481749199841765</v>
      </c>
      <c r="S25" s="746">
        <v>7897</v>
      </c>
      <c r="T25" s="749">
        <v>63.160841398064463</v>
      </c>
      <c r="U25" s="746">
        <v>4606</v>
      </c>
      <c r="V25" s="236">
        <v>36.839158601935537</v>
      </c>
      <c r="W25" s="227"/>
      <c r="X25" s="235">
        <v>23773</v>
      </c>
      <c r="Y25" s="752">
        <v>42.746430754845903</v>
      </c>
      <c r="Z25" s="746">
        <v>16969</v>
      </c>
      <c r="AA25" s="749">
        <v>71.379295839818283</v>
      </c>
      <c r="AB25" s="746">
        <v>6804</v>
      </c>
      <c r="AC25" s="236">
        <f t="shared" si="0"/>
        <v>28.62070416018172</v>
      </c>
      <c r="AD25" s="576"/>
      <c r="AE25" s="306"/>
      <c r="AF25" s="306"/>
      <c r="AG25" s="306"/>
      <c r="AH25" s="307"/>
      <c r="AI25" s="437"/>
      <c r="AJ25" s="232"/>
      <c r="AK25" s="306"/>
      <c r="AL25" s="306"/>
      <c r="AM25" s="306"/>
      <c r="AN25" s="307"/>
      <c r="AO25" s="437"/>
      <c r="AQ25" s="306"/>
      <c r="AR25" s="306"/>
      <c r="AS25" s="306"/>
      <c r="AT25" s="307"/>
      <c r="AU25" s="437"/>
      <c r="AW25" s="306"/>
      <c r="AX25" s="306"/>
      <c r="AY25" s="306"/>
      <c r="AZ25" s="307"/>
      <c r="BA25" s="437"/>
    </row>
    <row r="26" spans="1:53" s="233" customFormat="1" ht="18" customHeight="1" x14ac:dyDescent="0.15">
      <c r="B26" s="234" t="s">
        <v>47</v>
      </c>
      <c r="C26" s="227"/>
      <c r="D26" s="759">
        <f t="shared" si="1"/>
        <v>21331</v>
      </c>
      <c r="E26" s="742">
        <f t="shared" si="2"/>
        <v>13384</v>
      </c>
      <c r="F26" s="580">
        <f t="shared" si="3"/>
        <v>62.744362664666454</v>
      </c>
      <c r="G26" s="742">
        <f t="shared" si="4"/>
        <v>7947</v>
      </c>
      <c r="H26" s="238">
        <f t="shared" si="3"/>
        <v>37.255637335333553</v>
      </c>
      <c r="I26" s="227"/>
      <c r="J26" s="239">
        <v>5116</v>
      </c>
      <c r="K26" s="753">
        <v>23.983873236135203</v>
      </c>
      <c r="L26" s="741">
        <v>2241</v>
      </c>
      <c r="M26" s="579">
        <v>43.80375293197811</v>
      </c>
      <c r="N26" s="741">
        <v>2875</v>
      </c>
      <c r="O26" s="236">
        <v>56.19624706802189</v>
      </c>
      <c r="P26" s="227"/>
      <c r="Q26" s="239">
        <v>3998</v>
      </c>
      <c r="R26" s="753">
        <v>18.742674980075947</v>
      </c>
      <c r="S26" s="741">
        <v>2239</v>
      </c>
      <c r="T26" s="579">
        <v>56.003001500750372</v>
      </c>
      <c r="U26" s="741">
        <v>1759</v>
      </c>
      <c r="V26" s="236">
        <v>43.996998499249621</v>
      </c>
      <c r="W26" s="227"/>
      <c r="X26" s="239">
        <v>12217</v>
      </c>
      <c r="Y26" s="753">
        <v>57.27345178378885</v>
      </c>
      <c r="Z26" s="741">
        <v>8904</v>
      </c>
      <c r="AA26" s="579">
        <v>72.882049603012206</v>
      </c>
      <c r="AB26" s="741">
        <v>3313</v>
      </c>
      <c r="AC26" s="236">
        <f t="shared" si="0"/>
        <v>27.117950396987805</v>
      </c>
      <c r="AD26" s="576"/>
      <c r="AE26" s="306"/>
      <c r="AF26" s="306"/>
      <c r="AG26" s="306"/>
      <c r="AH26" s="307"/>
      <c r="AI26" s="437"/>
      <c r="AJ26" s="232"/>
      <c r="AK26" s="306"/>
      <c r="AL26" s="306"/>
      <c r="AM26" s="306"/>
      <c r="AN26" s="307"/>
      <c r="AO26" s="437"/>
      <c r="AQ26" s="306"/>
      <c r="AR26" s="306"/>
      <c r="AS26" s="306"/>
      <c r="AT26" s="307"/>
      <c r="AU26" s="437"/>
      <c r="AW26" s="306"/>
      <c r="AX26" s="306"/>
      <c r="AY26" s="306"/>
      <c r="AZ26" s="307"/>
      <c r="BA26" s="437"/>
    </row>
    <row r="27" spans="1:53" s="233" customFormat="1" ht="18" customHeight="1" x14ac:dyDescent="0.15">
      <c r="B27" s="234" t="s">
        <v>48</v>
      </c>
      <c r="C27" s="227"/>
      <c r="D27" s="759">
        <f t="shared" si="1"/>
        <v>109294</v>
      </c>
      <c r="E27" s="742">
        <f t="shared" si="2"/>
        <v>67049</v>
      </c>
      <c r="F27" s="580">
        <f t="shared" si="3"/>
        <v>61.347374970263694</v>
      </c>
      <c r="G27" s="742">
        <f t="shared" si="4"/>
        <v>42245</v>
      </c>
      <c r="H27" s="238">
        <f t="shared" si="3"/>
        <v>38.652625029736306</v>
      </c>
      <c r="I27" s="227"/>
      <c r="J27" s="239">
        <v>28961</v>
      </c>
      <c r="K27" s="753">
        <v>26.498252420077957</v>
      </c>
      <c r="L27" s="741">
        <v>11929</v>
      </c>
      <c r="M27" s="579">
        <v>41.189876040191983</v>
      </c>
      <c r="N27" s="741">
        <v>17032</v>
      </c>
      <c r="O27" s="236">
        <v>58.810123959808017</v>
      </c>
      <c r="P27" s="227"/>
      <c r="Q27" s="239">
        <v>21731</v>
      </c>
      <c r="R27" s="753">
        <v>19.883067688985673</v>
      </c>
      <c r="S27" s="741">
        <v>12535</v>
      </c>
      <c r="T27" s="579">
        <v>57.682573282407624</v>
      </c>
      <c r="U27" s="741">
        <v>9196</v>
      </c>
      <c r="V27" s="236">
        <v>42.317426717592376</v>
      </c>
      <c r="W27" s="227"/>
      <c r="X27" s="239">
        <v>58602</v>
      </c>
      <c r="Y27" s="753">
        <v>53.61867989093637</v>
      </c>
      <c r="Z27" s="741">
        <v>42585</v>
      </c>
      <c r="AA27" s="579">
        <v>72.668168321900268</v>
      </c>
      <c r="AB27" s="741">
        <v>16017</v>
      </c>
      <c r="AC27" s="236">
        <f t="shared" si="0"/>
        <v>27.331831678099721</v>
      </c>
      <c r="AD27" s="576"/>
      <c r="AE27" s="306"/>
      <c r="AF27" s="306"/>
      <c r="AG27" s="306"/>
      <c r="AH27" s="307"/>
      <c r="AI27" s="438"/>
      <c r="AJ27" s="232"/>
      <c r="AK27" s="306"/>
      <c r="AL27" s="306"/>
      <c r="AM27" s="306"/>
      <c r="AN27" s="307"/>
      <c r="AO27" s="437"/>
      <c r="AQ27" s="306"/>
      <c r="AR27" s="306"/>
      <c r="AS27" s="306"/>
      <c r="AT27" s="307"/>
      <c r="AU27" s="437"/>
      <c r="AW27" s="306"/>
      <c r="AX27" s="306"/>
      <c r="AY27" s="306"/>
      <c r="AZ27" s="307"/>
      <c r="BA27" s="437"/>
    </row>
    <row r="28" spans="1:53" s="233" customFormat="1" ht="18" customHeight="1" x14ac:dyDescent="0.15">
      <c r="B28" s="234" t="s">
        <v>49</v>
      </c>
      <c r="C28" s="227"/>
      <c r="D28" s="759">
        <f t="shared" si="1"/>
        <v>14306</v>
      </c>
      <c r="E28" s="742">
        <f t="shared" si="2"/>
        <v>8889</v>
      </c>
      <c r="F28" s="580">
        <f t="shared" si="3"/>
        <v>62.134768628547462</v>
      </c>
      <c r="G28" s="742">
        <f t="shared" si="4"/>
        <v>5417</v>
      </c>
      <c r="H28" s="244">
        <f t="shared" si="3"/>
        <v>37.865231371452538</v>
      </c>
      <c r="I28" s="227"/>
      <c r="J28" s="239">
        <v>3370</v>
      </c>
      <c r="K28" s="753">
        <v>23.556549699426814</v>
      </c>
      <c r="L28" s="741">
        <v>1377</v>
      </c>
      <c r="M28" s="579">
        <v>40.860534124629076</v>
      </c>
      <c r="N28" s="741">
        <v>1993</v>
      </c>
      <c r="O28" s="243">
        <v>59.139465875370924</v>
      </c>
      <c r="P28" s="227"/>
      <c r="Q28" s="239">
        <v>2662</v>
      </c>
      <c r="R28" s="753">
        <v>18.607577240318747</v>
      </c>
      <c r="S28" s="741">
        <v>1601</v>
      </c>
      <c r="T28" s="579">
        <v>60.142749812171303</v>
      </c>
      <c r="U28" s="741">
        <v>1061</v>
      </c>
      <c r="V28" s="243">
        <v>39.857250187828704</v>
      </c>
      <c r="W28" s="227"/>
      <c r="X28" s="239">
        <v>8274</v>
      </c>
      <c r="Y28" s="753">
        <v>57.835873060254443</v>
      </c>
      <c r="Z28" s="741">
        <v>5911</v>
      </c>
      <c r="AA28" s="579">
        <v>71.440657481266626</v>
      </c>
      <c r="AB28" s="741">
        <v>2363</v>
      </c>
      <c r="AC28" s="243">
        <f t="shared" si="0"/>
        <v>28.559342518733384</v>
      </c>
      <c r="AD28" s="576"/>
      <c r="AE28" s="306"/>
      <c r="AF28" s="306"/>
      <c r="AG28" s="306"/>
      <c r="AH28" s="307"/>
      <c r="AI28" s="437"/>
      <c r="AJ28" s="232"/>
      <c r="AK28" s="306"/>
      <c r="AL28" s="306"/>
      <c r="AM28" s="306"/>
      <c r="AN28" s="307"/>
      <c r="AO28" s="437"/>
      <c r="AQ28" s="306"/>
      <c r="AR28" s="306"/>
      <c r="AS28" s="306"/>
      <c r="AT28" s="307"/>
      <c r="AU28" s="437"/>
      <c r="AW28" s="306"/>
      <c r="AX28" s="306"/>
      <c r="AY28" s="306"/>
      <c r="AZ28" s="307"/>
      <c r="BA28" s="437"/>
    </row>
    <row r="29" spans="1:53" s="233" customFormat="1" ht="18" customHeight="1" x14ac:dyDescent="0.15">
      <c r="B29" s="245" t="s">
        <v>4</v>
      </c>
      <c r="C29" s="227"/>
      <c r="D29" s="760">
        <f t="shared" si="1"/>
        <v>4979</v>
      </c>
      <c r="E29" s="743">
        <f t="shared" si="2"/>
        <v>2791</v>
      </c>
      <c r="F29" s="581">
        <f t="shared" si="3"/>
        <v>56.055432817834905</v>
      </c>
      <c r="G29" s="743">
        <f t="shared" si="4"/>
        <v>2188</v>
      </c>
      <c r="H29" s="249">
        <f t="shared" si="3"/>
        <v>43.944567182165095</v>
      </c>
      <c r="I29" s="227"/>
      <c r="J29" s="246">
        <v>2576</v>
      </c>
      <c r="K29" s="754">
        <v>51.737296645912835</v>
      </c>
      <c r="L29" s="747">
        <v>1014</v>
      </c>
      <c r="M29" s="750">
        <v>39.363354037267079</v>
      </c>
      <c r="N29" s="747">
        <v>1562</v>
      </c>
      <c r="O29" s="247">
        <v>60.636645962732914</v>
      </c>
      <c r="P29" s="227"/>
      <c r="Q29" s="246">
        <v>932</v>
      </c>
      <c r="R29" s="754">
        <v>18.718618196424984</v>
      </c>
      <c r="S29" s="747">
        <v>647</v>
      </c>
      <c r="T29" s="750">
        <v>69.420600858369099</v>
      </c>
      <c r="U29" s="747">
        <v>285</v>
      </c>
      <c r="V29" s="247">
        <v>30.579399141630901</v>
      </c>
      <c r="W29" s="227"/>
      <c r="X29" s="246">
        <v>1471</v>
      </c>
      <c r="Y29" s="754">
        <v>29.544085157662181</v>
      </c>
      <c r="Z29" s="747">
        <v>1130</v>
      </c>
      <c r="AA29" s="750">
        <v>76.818490822569686</v>
      </c>
      <c r="AB29" s="747">
        <v>341</v>
      </c>
      <c r="AC29" s="247">
        <f t="shared" si="0"/>
        <v>23.181509177430321</v>
      </c>
      <c r="AD29" s="576"/>
      <c r="AE29" s="306"/>
      <c r="AF29" s="306"/>
      <c r="AG29" s="306"/>
      <c r="AH29" s="307"/>
      <c r="AI29" s="437"/>
      <c r="AJ29" s="232"/>
      <c r="AK29" s="306"/>
      <c r="AL29" s="306"/>
      <c r="AM29" s="306"/>
      <c r="AN29" s="307"/>
      <c r="AO29" s="437"/>
      <c r="AQ29" s="306"/>
      <c r="AR29" s="306"/>
      <c r="AS29" s="306"/>
      <c r="AT29" s="307"/>
      <c r="AU29" s="437"/>
      <c r="AW29" s="306"/>
      <c r="AX29" s="306"/>
      <c r="AY29" s="306"/>
      <c r="AZ29" s="307"/>
      <c r="BA29" s="437"/>
    </row>
    <row r="30" spans="1:53" s="224" customFormat="1" ht="3.75" customHeight="1" x14ac:dyDescent="0.15">
      <c r="A30" s="221"/>
      <c r="B30" s="222"/>
      <c r="C30" s="223"/>
      <c r="D30" s="222"/>
      <c r="E30" s="222"/>
      <c r="F30" s="222"/>
      <c r="G30" s="222"/>
      <c r="H30" s="251"/>
      <c r="I30" s="223"/>
      <c r="J30" s="222"/>
      <c r="K30" s="222"/>
      <c r="L30" s="222"/>
      <c r="M30" s="222"/>
      <c r="N30" s="222"/>
      <c r="O30" s="575"/>
      <c r="P30" s="223"/>
      <c r="Q30" s="222"/>
      <c r="R30" s="222"/>
      <c r="S30" s="222"/>
      <c r="T30" s="222"/>
      <c r="U30" s="222"/>
      <c r="V30" s="575"/>
      <c r="W30" s="223"/>
      <c r="X30" s="222"/>
      <c r="Y30" s="222"/>
      <c r="Z30" s="222"/>
      <c r="AA30" s="222"/>
      <c r="AB30" s="222"/>
      <c r="AC30" s="575"/>
      <c r="AD30" s="576"/>
      <c r="AE30" s="310"/>
      <c r="AF30" s="310"/>
      <c r="AG30" s="306"/>
      <c r="AH30" s="307"/>
      <c r="AI30" s="437"/>
      <c r="AJ30" s="232"/>
      <c r="AK30" s="310"/>
      <c r="AL30" s="310"/>
      <c r="AM30" s="306"/>
      <c r="AN30" s="307"/>
      <c r="AO30" s="437"/>
      <c r="AQ30" s="310"/>
      <c r="AR30" s="310"/>
      <c r="AS30" s="306"/>
      <c r="AT30" s="307"/>
      <c r="AU30" s="437"/>
      <c r="AW30" s="310"/>
      <c r="AX30" s="310"/>
      <c r="AY30" s="306"/>
      <c r="AZ30" s="307"/>
      <c r="BA30" s="437"/>
    </row>
    <row r="31" spans="1:53" s="252" customFormat="1" ht="18" customHeight="1" x14ac:dyDescent="0.15">
      <c r="B31" s="253" t="s">
        <v>3</v>
      </c>
      <c r="C31" s="212"/>
      <c r="D31" s="761">
        <f>J31+Q31+X31</f>
        <v>1986672</v>
      </c>
      <c r="E31" s="744">
        <f>L31+S31+Z31</f>
        <v>1248692</v>
      </c>
      <c r="F31" s="410">
        <f>E31/$D31*100</f>
        <v>62.853455426965297</v>
      </c>
      <c r="G31" s="744">
        <f>N31+U31+AB31</f>
        <v>737980</v>
      </c>
      <c r="H31" s="256">
        <f>G31/$D31*100</f>
        <v>37.146544573034703</v>
      </c>
      <c r="I31" s="212"/>
      <c r="J31" s="254">
        <f>SUM(J12:J29)</f>
        <v>515002</v>
      </c>
      <c r="K31" s="755">
        <f>J31/$D31*100</f>
        <v>25.922849871543967</v>
      </c>
      <c r="L31" s="744">
        <f>SUM(L12:L29)</f>
        <v>221029</v>
      </c>
      <c r="M31" s="410">
        <f t="shared" ref="M31:O31" si="5">L31/$J31*100</f>
        <v>42.918085755006771</v>
      </c>
      <c r="N31" s="744">
        <f>SUM(N12:N29)</f>
        <v>293973</v>
      </c>
      <c r="O31" s="255">
        <f t="shared" si="5"/>
        <v>57.081914244993229</v>
      </c>
      <c r="P31" s="212"/>
      <c r="Q31" s="254">
        <f>SUM(Q12:Q29)</f>
        <v>433137</v>
      </c>
      <c r="R31" s="755">
        <f>Q31/$D31*100</f>
        <v>21.802139457343738</v>
      </c>
      <c r="S31" s="744">
        <f>SUM(S12:S29)</f>
        <v>273192</v>
      </c>
      <c r="T31" s="410">
        <f>S31/$Q31*100</f>
        <v>63.072884560774078</v>
      </c>
      <c r="U31" s="744">
        <f>SUM(U12:U29)</f>
        <v>159945</v>
      </c>
      <c r="V31" s="255">
        <f>U31/$Q31*100</f>
        <v>36.927115439225929</v>
      </c>
      <c r="W31" s="212"/>
      <c r="X31" s="254">
        <f>SUM(X12:X29)</f>
        <v>1038533</v>
      </c>
      <c r="Y31" s="755">
        <f>X31/$D31*100</f>
        <v>52.275010671112284</v>
      </c>
      <c r="Z31" s="744">
        <f>SUM(Z12:Z29)</f>
        <v>754471</v>
      </c>
      <c r="AA31" s="410">
        <f>Z31/$X31*100</f>
        <v>72.64776372055583</v>
      </c>
      <c r="AB31" s="744">
        <f>SUM(AB12:AB29)</f>
        <v>284062</v>
      </c>
      <c r="AC31" s="255">
        <f>AB31/$X31*100</f>
        <v>27.352236279444174</v>
      </c>
      <c r="AD31" s="576"/>
      <c r="AE31" s="306"/>
      <c r="AF31" s="306"/>
      <c r="AG31" s="310"/>
      <c r="AH31" s="310"/>
      <c r="AI31" s="439"/>
      <c r="AJ31" s="440"/>
      <c r="AK31" s="306"/>
      <c r="AL31" s="306"/>
      <c r="AM31" s="310"/>
      <c r="AN31" s="310"/>
      <c r="AO31" s="439"/>
      <c r="AQ31" s="306"/>
      <c r="AR31" s="306"/>
      <c r="AS31" s="310"/>
      <c r="AT31" s="310"/>
      <c r="AU31" s="439"/>
      <c r="AW31" s="306"/>
      <c r="AX31" s="306"/>
      <c r="AY31" s="310"/>
      <c r="AZ31" s="310"/>
      <c r="BA31" s="439"/>
    </row>
    <row r="32" spans="1:53" s="257" customFormat="1" ht="5.25" customHeight="1" x14ac:dyDescent="0.2">
      <c r="B32" s="258" t="s">
        <v>42</v>
      </c>
      <c r="C32" s="259"/>
      <c r="I32" s="259"/>
    </row>
    <row r="33" spans="2:29" s="252" customFormat="1" ht="5.25" customHeight="1" x14ac:dyDescent="0.2">
      <c r="B33" s="258" t="s">
        <v>50</v>
      </c>
      <c r="C33" s="261"/>
      <c r="I33" s="261"/>
    </row>
    <row r="34" spans="2:29" s="440" customFormat="1" ht="13.5" customHeight="1" x14ac:dyDescent="0.2">
      <c r="B34" s="1082"/>
      <c r="C34" s="1082"/>
      <c r="D34" s="1082"/>
      <c r="E34" s="1082"/>
      <c r="F34" s="1082"/>
      <c r="G34" s="1082"/>
      <c r="H34" s="1082"/>
    </row>
    <row r="35" spans="2:29" s="298" customFormat="1" ht="29.25" customHeight="1" x14ac:dyDescent="0.2">
      <c r="B35" s="1080"/>
      <c r="C35" s="1080"/>
      <c r="D35" s="1080"/>
      <c r="E35" s="1013"/>
      <c r="F35" s="1013"/>
      <c r="G35" s="1013"/>
      <c r="H35" s="615"/>
      <c r="I35" s="615"/>
      <c r="J35" s="615"/>
      <c r="K35" s="615"/>
      <c r="L35" s="615"/>
      <c r="M35" s="615"/>
      <c r="N35" s="615"/>
    </row>
    <row r="36" spans="2:29" s="298" customFormat="1" ht="4.5" customHeight="1" x14ac:dyDescent="0.2">
      <c r="B36" s="1081"/>
      <c r="C36" s="1081"/>
      <c r="D36" s="1081"/>
      <c r="E36" s="1012"/>
      <c r="F36" s="1012"/>
      <c r="G36" s="1012"/>
      <c r="H36" s="615"/>
      <c r="I36" s="615"/>
      <c r="J36" s="615"/>
      <c r="K36" s="615"/>
      <c r="L36" s="615"/>
      <c r="M36" s="615"/>
      <c r="N36" s="615"/>
    </row>
    <row r="37" spans="2:29" s="298" customFormat="1" x14ac:dyDescent="0.2">
      <c r="B37" s="298" t="s">
        <v>42</v>
      </c>
      <c r="L37" s="853" t="e">
        <f>GETPIVOTDATA("Cuenta número de expedientes",#REF!,"CCAA",$B37,"Sexo",L$9,"TramoEdad",L$1)</f>
        <v>#REF!</v>
      </c>
      <c r="M37" s="854" t="e">
        <f t="shared" ref="M37:M38" si="6">L37/$J37*100</f>
        <v>#REF!</v>
      </c>
      <c r="N37" s="853" t="e">
        <f>GETPIVOTDATA("Cuenta número de expedientes",#REF!,"CCAA",$B37,"Sexo",N$9,"TramoEdad",N$1)</f>
        <v>#REF!</v>
      </c>
      <c r="O37" s="855" t="e">
        <f t="shared" ref="O37:O38" si="7">N37/$J37*100</f>
        <v>#REF!</v>
      </c>
      <c r="P37" s="856"/>
      <c r="Q37" s="853" t="e">
        <f>GETPIVOTDATA("Cuenta número de expedientes",#REF!,"CCAA",$B37,"TramoEdad",Q$1)</f>
        <v>#REF!</v>
      </c>
      <c r="R37" s="854" t="e">
        <f t="shared" ref="R37:R38" si="8">Q37/$D37*100</f>
        <v>#REF!</v>
      </c>
      <c r="S37" s="853" t="e">
        <f>GETPIVOTDATA("Cuenta número de expedientes",#REF!,"CCAA",$B37,"Sexo",S$9,"TramoEdad",S$1)</f>
        <v>#REF!</v>
      </c>
      <c r="T37" s="854" t="e">
        <f t="shared" ref="T37:T38" si="9">S37/$Q37*100</f>
        <v>#REF!</v>
      </c>
      <c r="U37" s="853" t="e">
        <f>GETPIVOTDATA("Cuenta número de expedientes",#REF!,"CCAA",$B37,"Sexo",U$9,"TramoEdad",U$1)</f>
        <v>#REF!</v>
      </c>
      <c r="V37" s="855" t="e">
        <f t="shared" ref="V37:V38" si="10">U37/$Q37*100</f>
        <v>#REF!</v>
      </c>
      <c r="W37" s="856"/>
      <c r="X37" s="853" t="e">
        <f>GETPIVOTDATA("Cuenta número de expedientes",#REF!,"CCAA",$B37,"TramoEdad",X$1)</f>
        <v>#REF!</v>
      </c>
      <c r="Y37" s="854" t="e">
        <f t="shared" ref="Y37:Y38" si="11">X37/$D37*100</f>
        <v>#REF!</v>
      </c>
      <c r="Z37" s="853" t="e">
        <f>GETPIVOTDATA("Cuenta número de expedientes",#REF!,"CCAA",$B37,"Sexo",Z$9,"TramoEdad",Z$1)</f>
        <v>#REF!</v>
      </c>
      <c r="AA37" s="854" t="e">
        <f t="shared" ref="AA37:AA38" si="12">Z37/$X37*100</f>
        <v>#REF!</v>
      </c>
      <c r="AB37" s="853" t="e">
        <f>GETPIVOTDATA("Cuenta número de expedientes",#REF!,"CCAA",$B37,"Sexo",AB$9,"TramoEdad",AB$1)</f>
        <v>#REF!</v>
      </c>
      <c r="AC37" s="855" t="e">
        <f t="shared" ref="AC37:AC38" si="13">AB37/$X37*100</f>
        <v>#REF!</v>
      </c>
    </row>
    <row r="38" spans="2:29" s="298" customFormat="1" x14ac:dyDescent="0.2">
      <c r="B38" s="298" t="s">
        <v>50</v>
      </c>
      <c r="L38" s="853" t="e">
        <f>GETPIVOTDATA("Cuenta número de expedientes",#REF!,"CCAA",$B38,"Sexo",L$9,"TramoEdad",L$1)</f>
        <v>#REF!</v>
      </c>
      <c r="M38" s="854" t="e">
        <f t="shared" si="6"/>
        <v>#REF!</v>
      </c>
      <c r="N38" s="853" t="e">
        <f>GETPIVOTDATA("Cuenta número de expedientes",#REF!,"CCAA",$B38,"Sexo",N$9,"TramoEdad",N$1)</f>
        <v>#REF!</v>
      </c>
      <c r="O38" s="855" t="e">
        <f t="shared" si="7"/>
        <v>#REF!</v>
      </c>
      <c r="P38" s="856"/>
      <c r="Q38" s="853" t="e">
        <f>GETPIVOTDATA("Cuenta número de expedientes",#REF!,"CCAA",$B38,"TramoEdad",Q$1)</f>
        <v>#REF!</v>
      </c>
      <c r="R38" s="854" t="e">
        <f t="shared" si="8"/>
        <v>#REF!</v>
      </c>
      <c r="S38" s="853" t="e">
        <f>GETPIVOTDATA("Cuenta número de expedientes",#REF!,"CCAA",$B38,"Sexo",S$9,"TramoEdad",S$1)</f>
        <v>#REF!</v>
      </c>
      <c r="T38" s="854" t="e">
        <f t="shared" si="9"/>
        <v>#REF!</v>
      </c>
      <c r="U38" s="853" t="e">
        <f>GETPIVOTDATA("Cuenta número de expedientes",#REF!,"CCAA",$B38,"Sexo",U$9,"TramoEdad",U$1)</f>
        <v>#REF!</v>
      </c>
      <c r="V38" s="855" t="e">
        <f t="shared" si="10"/>
        <v>#REF!</v>
      </c>
      <c r="W38" s="856"/>
      <c r="X38" s="853" t="e">
        <f>GETPIVOTDATA("Cuenta número de expedientes",#REF!,"CCAA",$B38,"TramoEdad",X$1)</f>
        <v>#REF!</v>
      </c>
      <c r="Y38" s="854" t="e">
        <f t="shared" si="11"/>
        <v>#REF!</v>
      </c>
      <c r="Z38" s="853" t="e">
        <f>GETPIVOTDATA("Cuenta número de expedientes",#REF!,"CCAA",$B38,"Sexo",Z$9,"TramoEdad",Z$1)</f>
        <v>#REF!</v>
      </c>
      <c r="AA38" s="854" t="e">
        <f t="shared" si="12"/>
        <v>#REF!</v>
      </c>
      <c r="AB38" s="853" t="e">
        <f>GETPIVOTDATA("Cuenta número de expedientes",#REF!,"CCAA",$B38,"Sexo",AB$9,"TramoEdad",AB$1)</f>
        <v>#REF!</v>
      </c>
      <c r="AC38" s="855" t="e">
        <f t="shared" si="13"/>
        <v>#REF!</v>
      </c>
    </row>
    <row r="39" spans="2:29" s="298" customFormat="1" x14ac:dyDescent="0.2"/>
    <row r="40" spans="2:29" s="298" customFormat="1" x14ac:dyDescent="0.2"/>
    <row r="41" spans="2:29" s="298" customFormat="1" x14ac:dyDescent="0.2"/>
    <row r="42" spans="2:29" s="440"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 ref="B35:D35"/>
    <mergeCell ref="B36:D36"/>
    <mergeCell ref="E9:F9"/>
    <mergeCell ref="G9:H9"/>
    <mergeCell ref="L9:M9"/>
    <mergeCell ref="B34:H34"/>
    <mergeCell ref="D9:D10"/>
    <mergeCell ref="J9:J10"/>
    <mergeCell ref="K9:K10"/>
    <mergeCell ref="U9:V9"/>
    <mergeCell ref="X9:X10"/>
    <mergeCell ref="Y9:Y10"/>
    <mergeCell ref="Z9:AA9"/>
    <mergeCell ref="AB9:AC9"/>
  </mergeCells>
  <printOptions horizontalCentered="1"/>
  <pageMargins left="0" right="0" top="0.43307086614173229" bottom="0.43307086614173229" header="0" footer="0"/>
  <pageSetup paperSize="9" scale="70"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topLeftCell="A10"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6.140625" style="262" customWidth="1"/>
    <col min="5" max="5" width="8.7109375" style="262" customWidth="1"/>
    <col min="6" max="6" width="0.42578125" style="262" customWidth="1"/>
    <col min="7" max="7" width="16.140625" style="262" customWidth="1"/>
    <col min="8" max="8" width="8.7109375" style="262" customWidth="1"/>
    <col min="9" max="9" width="0.42578125" style="262" customWidth="1"/>
    <col min="10" max="10" width="16.140625" style="262" customWidth="1"/>
    <col min="11" max="11" width="8.7109375" style="262" customWidth="1"/>
    <col min="12" max="12" width="0.42578125" style="262" customWidth="1"/>
    <col min="13" max="13" width="16.140625" style="262" customWidth="1"/>
    <col min="14" max="14" width="8.7109375" style="262" customWidth="1"/>
    <col min="15" max="15" width="11.42578125" style="262"/>
    <col min="16" max="18" width="2.42578125" style="262" bestFit="1" customWidth="1"/>
    <col min="19" max="19" width="13" style="262" bestFit="1" customWidth="1"/>
    <col min="20" max="20" width="3.42578125" style="262" bestFit="1" customWidth="1"/>
    <col min="21" max="21" width="3.85546875" style="262" customWidth="1"/>
    <col min="22" max="24" width="2.42578125" style="262" bestFit="1" customWidth="1"/>
    <col min="25" max="25" width="8.42578125" style="262" bestFit="1" customWidth="1"/>
    <col min="26" max="26" width="3.42578125" style="262" bestFit="1" customWidth="1"/>
    <col min="27" max="27" width="3.5703125" style="262" customWidth="1"/>
    <col min="28" max="30" width="2.42578125" style="262" bestFit="1" customWidth="1"/>
    <col min="31" max="31" width="8.42578125" style="262" bestFit="1" customWidth="1"/>
    <col min="32" max="32" width="4.140625" style="262" bestFit="1" customWidth="1"/>
    <col min="33" max="33" width="3.28515625" style="262" customWidth="1"/>
    <col min="34" max="34" width="4.28515625" style="262" bestFit="1" customWidth="1"/>
    <col min="35" max="35" width="2.42578125" style="262" bestFit="1" customWidth="1"/>
    <col min="36" max="36" width="4.28515625" style="262" bestFit="1" customWidth="1"/>
    <col min="37" max="37" width="8.42578125" style="262" bestFit="1" customWidth="1"/>
    <col min="38" max="38" width="4.28515625" style="262" bestFit="1" customWidth="1"/>
    <col min="39" max="16384" width="11.42578125" style="262"/>
  </cols>
  <sheetData>
    <row r="1" spans="1:38" s="202" customFormat="1" ht="15" customHeight="1" x14ac:dyDescent="0.2">
      <c r="B1" s="203"/>
      <c r="C1" s="204"/>
      <c r="F1" s="204"/>
      <c r="G1" s="714" t="s">
        <v>143</v>
      </c>
      <c r="H1" s="714"/>
      <c r="I1" s="714"/>
      <c r="J1" s="714" t="s">
        <v>19</v>
      </c>
      <c r="K1" s="714"/>
      <c r="L1" s="714"/>
      <c r="M1" s="714" t="s">
        <v>18</v>
      </c>
      <c r="N1" s="714"/>
    </row>
    <row r="2" spans="1:38" s="206" customFormat="1" ht="52.5" customHeight="1" x14ac:dyDescent="0.2">
      <c r="B2" s="1057"/>
      <c r="C2" s="1057"/>
    </row>
    <row r="3" spans="1:38" s="209" customFormat="1" ht="4.5" customHeight="1" x14ac:dyDescent="0.2">
      <c r="B3" s="1058"/>
      <c r="C3" s="1058"/>
    </row>
    <row r="4" spans="1:38" s="209" customFormat="1" ht="17.25" customHeight="1" x14ac:dyDescent="0.2">
      <c r="A4" s="1058" t="s">
        <v>407</v>
      </c>
      <c r="B4" s="1058"/>
      <c r="C4" s="1058"/>
      <c r="D4" s="1058"/>
      <c r="E4" s="1058"/>
      <c r="F4" s="1058"/>
      <c r="G4" s="1058"/>
      <c r="H4" s="1058"/>
      <c r="I4" s="1058"/>
      <c r="J4" s="1058"/>
      <c r="K4" s="1058"/>
      <c r="L4" s="1058"/>
      <c r="M4" s="1058"/>
      <c r="N4" s="1058"/>
    </row>
    <row r="5" spans="1:38" s="209" customFormat="1" ht="17.25" customHeight="1" x14ac:dyDescent="0.2">
      <c r="B5" s="1059" t="str">
        <f>porsaad!B6</f>
        <v>Situación a 31 de enero de 2023</v>
      </c>
      <c r="C5" s="1059"/>
      <c r="D5" s="1059"/>
      <c r="E5" s="1059"/>
      <c r="F5" s="1059"/>
      <c r="G5" s="1059"/>
      <c r="H5" s="1059"/>
      <c r="I5" s="1059"/>
      <c r="J5" s="1059"/>
      <c r="K5" s="1059"/>
      <c r="L5" s="1059"/>
      <c r="M5" s="1059"/>
      <c r="N5" s="1059"/>
    </row>
    <row r="6" spans="1:38" s="209" customFormat="1" ht="6" customHeight="1" x14ac:dyDescent="0.2"/>
    <row r="7" spans="1:38" s="214" customFormat="1" ht="12.75" customHeight="1" x14ac:dyDescent="0.2">
      <c r="A7" s="210"/>
      <c r="B7" s="1060" t="s">
        <v>15</v>
      </c>
      <c r="C7" s="212"/>
      <c r="D7" s="1063" t="s">
        <v>32</v>
      </c>
      <c r="E7" s="1064"/>
      <c r="F7" s="569"/>
      <c r="G7" s="1067"/>
      <c r="H7" s="1067"/>
      <c r="I7" s="569"/>
      <c r="J7" s="1067"/>
      <c r="K7" s="1067"/>
      <c r="L7" s="569"/>
      <c r="M7" s="1067"/>
      <c r="N7" s="1067"/>
      <c r="O7" s="431"/>
      <c r="P7" s="431"/>
      <c r="Q7" s="432"/>
      <c r="R7" s="432"/>
      <c r="S7" s="432"/>
      <c r="T7" s="432"/>
      <c r="U7" s="432"/>
      <c r="V7" s="432"/>
      <c r="W7" s="433"/>
    </row>
    <row r="8" spans="1:38" s="214" customFormat="1" ht="33.75" customHeight="1" x14ac:dyDescent="0.2">
      <c r="A8" s="210"/>
      <c r="B8" s="1061"/>
      <c r="C8" s="212"/>
      <c r="D8" s="1065"/>
      <c r="E8" s="1066"/>
      <c r="F8" s="502"/>
      <c r="G8" s="1069" t="s">
        <v>229</v>
      </c>
      <c r="H8" s="1068"/>
      <c r="I8" s="212"/>
      <c r="J8" s="1069" t="s">
        <v>181</v>
      </c>
      <c r="K8" s="1068"/>
      <c r="L8" s="212"/>
      <c r="M8" s="1069" t="s">
        <v>182</v>
      </c>
      <c r="N8" s="1068"/>
      <c r="O8" s="431"/>
      <c r="P8" s="431"/>
      <c r="Q8" s="432"/>
      <c r="R8" s="432"/>
      <c r="S8" s="432"/>
      <c r="T8" s="432"/>
      <c r="U8" s="432"/>
      <c r="V8" s="432"/>
      <c r="W8" s="433"/>
    </row>
    <row r="9" spans="1:38" s="214" customFormat="1" ht="6" customHeight="1" x14ac:dyDescent="0.2">
      <c r="A9" s="210"/>
      <c r="B9" s="1061"/>
      <c r="C9" s="212"/>
      <c r="D9" s="1054" t="s">
        <v>12</v>
      </c>
      <c r="E9" s="1085" t="s">
        <v>228</v>
      </c>
      <c r="F9" s="212"/>
      <c r="G9" s="1054" t="s">
        <v>12</v>
      </c>
      <c r="H9" s="1083" t="s">
        <v>228</v>
      </c>
      <c r="I9" s="212"/>
      <c r="J9" s="1054" t="s">
        <v>12</v>
      </c>
      <c r="K9" s="1083" t="s">
        <v>228</v>
      </c>
      <c r="L9" s="212"/>
      <c r="M9" s="1054" t="s">
        <v>12</v>
      </c>
      <c r="N9" s="1083" t="s">
        <v>228</v>
      </c>
      <c r="O9" s="431"/>
      <c r="P9" s="431"/>
      <c r="Q9" s="432"/>
      <c r="R9" s="432"/>
      <c r="S9" s="432"/>
      <c r="T9" s="432"/>
      <c r="U9" s="432"/>
      <c r="V9" s="432"/>
      <c r="W9" s="433"/>
    </row>
    <row r="10" spans="1:38" s="220" customFormat="1" ht="27.75" customHeight="1" x14ac:dyDescent="0.2">
      <c r="A10" s="215"/>
      <c r="B10" s="1062"/>
      <c r="C10" s="217"/>
      <c r="D10" s="1055"/>
      <c r="E10" s="1086"/>
      <c r="F10" s="217"/>
      <c r="G10" s="1055"/>
      <c r="H10" s="1084"/>
      <c r="I10" s="217"/>
      <c r="J10" s="1055"/>
      <c r="K10" s="1084"/>
      <c r="L10" s="217"/>
      <c r="M10" s="1055"/>
      <c r="N10" s="1084"/>
      <c r="O10" s="434"/>
      <c r="P10" s="435"/>
      <c r="Q10" s="310"/>
      <c r="R10" s="310"/>
      <c r="S10" s="310"/>
      <c r="T10" s="310"/>
      <c r="U10" s="436"/>
      <c r="V10" s="436"/>
      <c r="W10" s="436"/>
    </row>
    <row r="11" spans="1:38" s="224" customFormat="1" ht="4.5" customHeight="1" x14ac:dyDescent="0.2">
      <c r="A11" s="221"/>
      <c r="B11" s="222"/>
      <c r="C11" s="223"/>
      <c r="D11" s="222"/>
      <c r="E11" s="222"/>
      <c r="F11" s="223"/>
      <c r="G11" s="222"/>
      <c r="H11" s="222"/>
      <c r="I11" s="223"/>
      <c r="J11" s="222"/>
      <c r="K11" s="222"/>
      <c r="L11" s="223"/>
      <c r="M11" s="222"/>
      <c r="N11" s="222"/>
      <c r="O11" s="431"/>
      <c r="P11" s="435"/>
      <c r="Q11" s="310"/>
      <c r="R11" s="310"/>
      <c r="S11" s="310"/>
      <c r="T11" s="310"/>
      <c r="U11" s="232"/>
      <c r="V11" s="232"/>
      <c r="W11" s="232"/>
    </row>
    <row r="12" spans="1:38" s="233" customFormat="1" ht="18" customHeight="1" x14ac:dyDescent="0.15">
      <c r="A12" s="225"/>
      <c r="B12" s="226" t="s">
        <v>11</v>
      </c>
      <c r="C12" s="227"/>
      <c r="D12" s="230">
        <f t="shared" ref="D12:D29" si="0">G12+J12+M12</f>
        <v>421864</v>
      </c>
      <c r="E12" s="762">
        <f>D12/'20pobl'!D12*100</f>
        <v>4.9629966964256198</v>
      </c>
      <c r="F12" s="227"/>
      <c r="G12" s="228">
        <v>117813</v>
      </c>
      <c r="H12" s="768">
        <v>1.6895115140124353</v>
      </c>
      <c r="I12" s="227"/>
      <c r="J12" s="228">
        <v>107285</v>
      </c>
      <c r="K12" s="768">
        <v>9.6928570008835919</v>
      </c>
      <c r="L12" s="227"/>
      <c r="M12" s="228">
        <v>196766</v>
      </c>
      <c r="N12" s="768">
        <f>M12/'20pobl'!X12*100</f>
        <v>46.833213532567555</v>
      </c>
      <c r="O12" s="576"/>
      <c r="P12" s="306"/>
      <c r="Q12" s="306"/>
      <c r="R12" s="306"/>
      <c r="S12" s="307"/>
      <c r="T12" s="437"/>
      <c r="U12" s="232"/>
      <c r="V12" s="306"/>
      <c r="W12" s="306"/>
      <c r="X12" s="306"/>
      <c r="Y12" s="307"/>
      <c r="Z12" s="437"/>
      <c r="AB12" s="306"/>
      <c r="AC12" s="306"/>
      <c r="AD12" s="306"/>
      <c r="AE12" s="307"/>
      <c r="AF12" s="437"/>
      <c r="AH12" s="306"/>
      <c r="AI12" s="306"/>
      <c r="AJ12" s="306"/>
      <c r="AK12" s="307"/>
      <c r="AL12" s="437"/>
    </row>
    <row r="13" spans="1:38" s="233" customFormat="1" ht="18" customHeight="1" x14ac:dyDescent="0.15">
      <c r="A13" s="225"/>
      <c r="B13" s="234" t="s">
        <v>10</v>
      </c>
      <c r="C13" s="227"/>
      <c r="D13" s="237">
        <f t="shared" si="0"/>
        <v>51138</v>
      </c>
      <c r="E13" s="763">
        <f>D13/'20pobl'!D13*100</f>
        <v>3.8556451521697337</v>
      </c>
      <c r="F13" s="227"/>
      <c r="G13" s="235">
        <v>10002</v>
      </c>
      <c r="H13" s="769">
        <v>0.96789083600337145</v>
      </c>
      <c r="I13" s="227"/>
      <c r="J13" s="235">
        <v>9955</v>
      </c>
      <c r="K13" s="769">
        <v>5.0800924673787131</v>
      </c>
      <c r="L13" s="227"/>
      <c r="M13" s="235">
        <v>31181</v>
      </c>
      <c r="N13" s="769">
        <f>M13/'20pobl'!X13*100</f>
        <v>32.154310993781777</v>
      </c>
      <c r="O13" s="576"/>
      <c r="P13" s="306"/>
      <c r="Q13" s="306"/>
      <c r="R13" s="306"/>
      <c r="S13" s="307"/>
      <c r="T13" s="437"/>
      <c r="U13" s="232"/>
      <c r="V13" s="306"/>
      <c r="W13" s="306"/>
      <c r="X13" s="306"/>
      <c r="Y13" s="307"/>
      <c r="Z13" s="437"/>
      <c r="AB13" s="306"/>
      <c r="AC13" s="306"/>
      <c r="AD13" s="306"/>
      <c r="AE13" s="307"/>
      <c r="AF13" s="437"/>
      <c r="AH13" s="306"/>
      <c r="AI13" s="306"/>
      <c r="AJ13" s="306"/>
      <c r="AK13" s="307"/>
      <c r="AL13" s="437"/>
    </row>
    <row r="14" spans="1:38" s="233" customFormat="1" ht="18" customHeight="1" x14ac:dyDescent="0.15">
      <c r="A14" s="225"/>
      <c r="B14" s="234" t="s">
        <v>40</v>
      </c>
      <c r="C14" s="227"/>
      <c r="D14" s="237">
        <f t="shared" si="0"/>
        <v>44192</v>
      </c>
      <c r="E14" s="763">
        <f>D14/'20pobl'!D14*100</f>
        <v>4.3985882156215972</v>
      </c>
      <c r="F14" s="227"/>
      <c r="G14" s="235">
        <v>9905</v>
      </c>
      <c r="H14" s="769">
        <v>1.353456403809628</v>
      </c>
      <c r="I14" s="227"/>
      <c r="J14" s="235">
        <v>9772</v>
      </c>
      <c r="K14" s="769">
        <v>5.2078448092091234</v>
      </c>
      <c r="L14" s="227"/>
      <c r="M14" s="235">
        <v>24515</v>
      </c>
      <c r="N14" s="769">
        <f>M14/'20pobl'!X14*100</f>
        <v>28.768071723619975</v>
      </c>
      <c r="O14" s="576"/>
      <c r="P14" s="306"/>
      <c r="Q14" s="306"/>
      <c r="R14" s="306"/>
      <c r="S14" s="307"/>
      <c r="T14" s="438"/>
      <c r="U14" s="232"/>
      <c r="V14" s="306"/>
      <c r="W14" s="306"/>
      <c r="X14" s="306"/>
      <c r="Y14" s="307"/>
      <c r="Z14" s="437"/>
      <c r="AB14" s="306"/>
      <c r="AC14" s="306"/>
      <c r="AD14" s="306"/>
      <c r="AE14" s="307"/>
      <c r="AF14" s="437"/>
      <c r="AH14" s="306"/>
      <c r="AI14" s="306"/>
      <c r="AJ14" s="306"/>
      <c r="AK14" s="307"/>
      <c r="AL14" s="437"/>
    </row>
    <row r="15" spans="1:38" s="233" customFormat="1" ht="18" customHeight="1" x14ac:dyDescent="0.15">
      <c r="A15" s="225"/>
      <c r="B15" s="234" t="s">
        <v>41</v>
      </c>
      <c r="C15" s="227"/>
      <c r="D15" s="237">
        <f t="shared" si="0"/>
        <v>39808</v>
      </c>
      <c r="E15" s="763">
        <f>D15/'20pobl'!D15*100</f>
        <v>3.3831381904188045</v>
      </c>
      <c r="F15" s="227"/>
      <c r="G15" s="235">
        <v>11066</v>
      </c>
      <c r="H15" s="769">
        <v>1.1241662213752091</v>
      </c>
      <c r="I15" s="227"/>
      <c r="J15" s="235">
        <v>9345</v>
      </c>
      <c r="K15" s="769">
        <v>6.6268605912762286</v>
      </c>
      <c r="L15" s="227"/>
      <c r="M15" s="235">
        <v>19397</v>
      </c>
      <c r="N15" s="769">
        <f>M15/'20pobl'!X15*100</f>
        <v>37.834516657564173</v>
      </c>
      <c r="O15" s="576"/>
      <c r="P15" s="306"/>
      <c r="Q15" s="306"/>
      <c r="R15" s="306"/>
      <c r="S15" s="307"/>
      <c r="T15" s="437"/>
      <c r="U15" s="232"/>
      <c r="V15" s="306"/>
      <c r="W15" s="306"/>
      <c r="X15" s="306"/>
      <c r="Y15" s="307"/>
      <c r="Z15" s="437"/>
      <c r="AB15" s="306"/>
      <c r="AC15" s="306"/>
      <c r="AD15" s="306"/>
      <c r="AE15" s="307"/>
      <c r="AF15" s="437"/>
      <c r="AH15" s="306"/>
      <c r="AI15" s="306"/>
      <c r="AJ15" s="306"/>
      <c r="AK15" s="307"/>
      <c r="AL15" s="437"/>
    </row>
    <row r="16" spans="1:38" s="233" customFormat="1" ht="18" customHeight="1" x14ac:dyDescent="0.15">
      <c r="A16" s="225"/>
      <c r="B16" s="234" t="s">
        <v>9</v>
      </c>
      <c r="C16" s="227"/>
      <c r="D16" s="237">
        <f t="shared" si="0"/>
        <v>57982</v>
      </c>
      <c r="E16" s="763">
        <f>D16/'20pobl'!D16*100</f>
        <v>2.6625326433702332</v>
      </c>
      <c r="F16" s="227"/>
      <c r="G16" s="235">
        <v>20490</v>
      </c>
      <c r="H16" s="769">
        <v>1.1352844638343471</v>
      </c>
      <c r="I16" s="227"/>
      <c r="J16" s="235">
        <v>13166</v>
      </c>
      <c r="K16" s="769">
        <v>4.7459068986150861</v>
      </c>
      <c r="L16" s="227"/>
      <c r="M16" s="235">
        <v>24326</v>
      </c>
      <c r="N16" s="769">
        <f>M16/'20pobl'!X16*100</f>
        <v>25.485861559576318</v>
      </c>
      <c r="O16" s="576"/>
      <c r="P16" s="306"/>
      <c r="Q16" s="306"/>
      <c r="R16" s="306"/>
      <c r="S16" s="307"/>
      <c r="T16" s="437"/>
      <c r="U16" s="232"/>
      <c r="V16" s="306"/>
      <c r="W16" s="306"/>
      <c r="X16" s="306"/>
      <c r="Y16" s="307"/>
      <c r="Z16" s="437"/>
      <c r="AB16" s="306"/>
      <c r="AC16" s="306"/>
      <c r="AD16" s="306"/>
      <c r="AE16" s="307"/>
      <c r="AF16" s="437"/>
      <c r="AH16" s="306"/>
      <c r="AI16" s="306"/>
      <c r="AJ16" s="306"/>
      <c r="AK16" s="307"/>
      <c r="AL16" s="437"/>
    </row>
    <row r="17" spans="1:38" s="233" customFormat="1" ht="18" customHeight="1" x14ac:dyDescent="0.15">
      <c r="A17" s="225"/>
      <c r="B17" s="234" t="s">
        <v>8</v>
      </c>
      <c r="C17" s="227"/>
      <c r="D17" s="239">
        <f t="shared" si="0"/>
        <v>23160</v>
      </c>
      <c r="E17" s="764">
        <f>D17/'20pobl'!D17*100</f>
        <v>3.9562557012104502</v>
      </c>
      <c r="F17" s="227"/>
      <c r="G17" s="239">
        <v>6466</v>
      </c>
      <c r="H17" s="770">
        <v>1.4358136240193455</v>
      </c>
      <c r="I17" s="227"/>
      <c r="J17" s="239">
        <v>4908</v>
      </c>
      <c r="K17" s="770">
        <v>5.2192222210406545</v>
      </c>
      <c r="L17" s="227"/>
      <c r="M17" s="239">
        <v>11786</v>
      </c>
      <c r="N17" s="770">
        <f>M17/'20pobl'!X17*100</f>
        <v>28.726723213415227</v>
      </c>
      <c r="O17" s="576"/>
      <c r="P17" s="306"/>
      <c r="Q17" s="306"/>
      <c r="R17" s="306"/>
      <c r="S17" s="307"/>
      <c r="T17" s="437"/>
      <c r="U17" s="232"/>
      <c r="V17" s="306"/>
      <c r="W17" s="306"/>
      <c r="X17" s="306"/>
      <c r="Y17" s="307"/>
      <c r="Z17" s="437"/>
      <c r="AB17" s="306"/>
      <c r="AC17" s="306"/>
      <c r="AD17" s="306"/>
      <c r="AE17" s="307"/>
      <c r="AF17" s="437"/>
      <c r="AH17" s="306"/>
      <c r="AI17" s="306"/>
      <c r="AJ17" s="306"/>
      <c r="AK17" s="307"/>
      <c r="AL17" s="437"/>
    </row>
    <row r="18" spans="1:38" s="233" customFormat="1" ht="18" customHeight="1" x14ac:dyDescent="0.15">
      <c r="A18" s="225"/>
      <c r="B18" s="234" t="s">
        <v>7</v>
      </c>
      <c r="C18" s="227"/>
      <c r="D18" s="237">
        <f t="shared" si="0"/>
        <v>147653</v>
      </c>
      <c r="E18" s="763">
        <f>D18/'20pobl'!D18*100</f>
        <v>6.223152269202239</v>
      </c>
      <c r="F18" s="227"/>
      <c r="G18" s="235">
        <v>30198</v>
      </c>
      <c r="H18" s="769">
        <v>1.7250686788469152</v>
      </c>
      <c r="I18" s="227"/>
      <c r="J18" s="235">
        <v>26782</v>
      </c>
      <c r="K18" s="769">
        <v>6.6415704479625441</v>
      </c>
      <c r="L18" s="227"/>
      <c r="M18" s="235">
        <v>90673</v>
      </c>
      <c r="N18" s="769">
        <f>M18/'20pobl'!X18*100</f>
        <v>41.431006200509017</v>
      </c>
      <c r="O18" s="576"/>
      <c r="P18" s="306"/>
      <c r="Q18" s="306"/>
      <c r="R18" s="306"/>
      <c r="S18" s="307"/>
      <c r="T18" s="437"/>
      <c r="U18" s="232"/>
      <c r="V18" s="306"/>
      <c r="W18" s="306"/>
      <c r="X18" s="306"/>
      <c r="Y18" s="307"/>
      <c r="Z18" s="437"/>
      <c r="AB18" s="306"/>
      <c r="AC18" s="306"/>
      <c r="AD18" s="306"/>
      <c r="AE18" s="307"/>
      <c r="AF18" s="437"/>
      <c r="AH18" s="306"/>
      <c r="AI18" s="306"/>
      <c r="AJ18" s="306"/>
      <c r="AK18" s="307"/>
      <c r="AL18" s="437"/>
    </row>
    <row r="19" spans="1:38" s="233" customFormat="1" ht="18" customHeight="1" x14ac:dyDescent="0.15">
      <c r="A19" s="225"/>
      <c r="B19" s="234" t="s">
        <v>43</v>
      </c>
      <c r="C19" s="227"/>
      <c r="D19" s="237">
        <f t="shared" si="0"/>
        <v>90834</v>
      </c>
      <c r="E19" s="763">
        <f>D19/'20pobl'!D19*100</f>
        <v>4.423745256481185</v>
      </c>
      <c r="F19" s="227"/>
      <c r="G19" s="235">
        <v>20953</v>
      </c>
      <c r="H19" s="769">
        <v>1.2638879589533489</v>
      </c>
      <c r="I19" s="227"/>
      <c r="J19" s="235">
        <v>17980</v>
      </c>
      <c r="K19" s="769">
        <v>6.8287384304535905</v>
      </c>
      <c r="L19" s="227"/>
      <c r="M19" s="235">
        <v>51901</v>
      </c>
      <c r="N19" s="769">
        <f>M19/'20pobl'!X19*100</f>
        <v>39.257079753116301</v>
      </c>
      <c r="O19" s="576"/>
      <c r="P19" s="306"/>
      <c r="Q19" s="306"/>
      <c r="R19" s="306"/>
      <c r="S19" s="307"/>
      <c r="T19" s="437"/>
      <c r="U19" s="232"/>
      <c r="V19" s="306"/>
      <c r="W19" s="306"/>
      <c r="X19" s="306"/>
      <c r="Y19" s="307"/>
      <c r="Z19" s="437"/>
      <c r="AB19" s="306"/>
      <c r="AC19" s="306"/>
      <c r="AD19" s="306"/>
      <c r="AE19" s="307"/>
      <c r="AF19" s="437"/>
      <c r="AH19" s="306"/>
      <c r="AI19" s="306"/>
      <c r="AJ19" s="306"/>
      <c r="AK19" s="307"/>
      <c r="AL19" s="437"/>
    </row>
    <row r="20" spans="1:38" s="233" customFormat="1" ht="18" customHeight="1" x14ac:dyDescent="0.15">
      <c r="A20" s="225"/>
      <c r="B20" s="234" t="s">
        <v>44</v>
      </c>
      <c r="C20" s="227"/>
      <c r="D20" s="237">
        <f t="shared" si="0"/>
        <v>355497</v>
      </c>
      <c r="E20" s="763">
        <f>D20/'20pobl'!D20*100</f>
        <v>4.5619754405808273</v>
      </c>
      <c r="F20" s="227"/>
      <c r="G20" s="235">
        <v>88160</v>
      </c>
      <c r="H20" s="769">
        <v>1.4014080208354529</v>
      </c>
      <c r="I20" s="227"/>
      <c r="J20" s="235">
        <v>80311</v>
      </c>
      <c r="K20" s="769">
        <v>7.6594409469320182</v>
      </c>
      <c r="L20" s="227"/>
      <c r="M20" s="235">
        <v>187026</v>
      </c>
      <c r="N20" s="769">
        <f>M20/'20pobl'!X20*100</f>
        <v>41.261317707689862</v>
      </c>
      <c r="O20" s="576"/>
      <c r="P20" s="306"/>
      <c r="Q20" s="306"/>
      <c r="R20" s="306"/>
      <c r="S20" s="307"/>
      <c r="T20" s="437"/>
      <c r="U20" s="232"/>
      <c r="V20" s="306"/>
      <c r="W20" s="306"/>
      <c r="X20" s="306"/>
      <c r="Y20" s="307"/>
      <c r="Z20" s="437"/>
      <c r="AB20" s="306"/>
      <c r="AC20" s="306"/>
      <c r="AD20" s="306"/>
      <c r="AE20" s="307"/>
      <c r="AF20" s="437"/>
      <c r="AH20" s="306"/>
      <c r="AI20" s="306"/>
      <c r="AJ20" s="306"/>
      <c r="AK20" s="307"/>
      <c r="AL20" s="437"/>
    </row>
    <row r="21" spans="1:38" s="233" customFormat="1" ht="18" customHeight="1" x14ac:dyDescent="0.15">
      <c r="A21" s="225"/>
      <c r="B21" s="234" t="s">
        <v>6</v>
      </c>
      <c r="C21" s="227"/>
      <c r="D21" s="237">
        <f t="shared" si="0"/>
        <v>186647</v>
      </c>
      <c r="E21" s="763">
        <f>D21/'20pobl'!D21*100</f>
        <v>3.6612045546783647</v>
      </c>
      <c r="F21" s="227"/>
      <c r="G21" s="235">
        <v>51538</v>
      </c>
      <c r="H21" s="769">
        <v>1.2632649189434833</v>
      </c>
      <c r="I21" s="227"/>
      <c r="J21" s="235">
        <v>40722</v>
      </c>
      <c r="K21" s="769">
        <v>5.580244274432582</v>
      </c>
      <c r="L21" s="227"/>
      <c r="M21" s="235">
        <v>94387</v>
      </c>
      <c r="N21" s="769">
        <f>M21/'20pobl'!X21*100</f>
        <v>32.720093736566966</v>
      </c>
      <c r="O21" s="576"/>
      <c r="P21" s="306"/>
      <c r="Q21" s="306"/>
      <c r="R21" s="306"/>
      <c r="S21" s="307"/>
      <c r="T21" s="438"/>
      <c r="U21" s="232"/>
      <c r="V21" s="306"/>
      <c r="W21" s="306"/>
      <c r="X21" s="306"/>
      <c r="Y21" s="307"/>
      <c r="Z21" s="437"/>
      <c r="AB21" s="306"/>
      <c r="AC21" s="306"/>
      <c r="AD21" s="306"/>
      <c r="AE21" s="307"/>
      <c r="AF21" s="437"/>
      <c r="AH21" s="306"/>
      <c r="AI21" s="306"/>
      <c r="AJ21" s="306"/>
      <c r="AK21" s="307"/>
      <c r="AL21" s="437"/>
    </row>
    <row r="22" spans="1:38" s="233" customFormat="1" ht="18" customHeight="1" x14ac:dyDescent="0.15">
      <c r="A22" s="225"/>
      <c r="B22" s="234" t="s">
        <v>5</v>
      </c>
      <c r="C22" s="227"/>
      <c r="D22" s="237">
        <f t="shared" si="0"/>
        <v>56797</v>
      </c>
      <c r="E22" s="763">
        <f>D22/'20pobl'!D22*100</f>
        <v>5.3847451970844995</v>
      </c>
      <c r="F22" s="227"/>
      <c r="G22" s="235">
        <v>12974</v>
      </c>
      <c r="H22" s="769">
        <v>1.5668079217151558</v>
      </c>
      <c r="I22" s="227"/>
      <c r="J22" s="235">
        <v>12679</v>
      </c>
      <c r="K22" s="769">
        <v>8.307506830645849</v>
      </c>
      <c r="L22" s="227"/>
      <c r="M22" s="235">
        <v>31144</v>
      </c>
      <c r="N22" s="769">
        <f>M22/'20pobl'!X22*100</f>
        <v>42.028555234676531</v>
      </c>
      <c r="O22" s="576"/>
      <c r="P22" s="306"/>
      <c r="Q22" s="306"/>
      <c r="R22" s="306"/>
      <c r="S22" s="307"/>
      <c r="T22" s="437"/>
      <c r="U22" s="232"/>
      <c r="V22" s="306"/>
      <c r="W22" s="306"/>
      <c r="X22" s="306"/>
      <c r="Y22" s="307"/>
      <c r="Z22" s="437"/>
      <c r="AB22" s="306"/>
      <c r="AC22" s="306"/>
      <c r="AD22" s="306"/>
      <c r="AE22" s="307"/>
      <c r="AF22" s="437"/>
      <c r="AH22" s="306"/>
      <c r="AI22" s="306"/>
      <c r="AJ22" s="306"/>
      <c r="AK22" s="307"/>
      <c r="AL22" s="437"/>
    </row>
    <row r="23" spans="1:38" s="233" customFormat="1" ht="18" customHeight="1" x14ac:dyDescent="0.15">
      <c r="A23" s="225"/>
      <c r="B23" s="234" t="s">
        <v>38</v>
      </c>
      <c r="C23" s="227"/>
      <c r="D23" s="237">
        <f t="shared" si="0"/>
        <v>80387</v>
      </c>
      <c r="E23" s="763">
        <f>D23/'20pobl'!D23*100</f>
        <v>2.9878489360942946</v>
      </c>
      <c r="F23" s="227"/>
      <c r="G23" s="235">
        <v>22600</v>
      </c>
      <c r="H23" s="769">
        <v>1.1369158591713393</v>
      </c>
      <c r="I23" s="227"/>
      <c r="J23" s="235">
        <v>14784</v>
      </c>
      <c r="K23" s="769">
        <v>3.1805244509271149</v>
      </c>
      <c r="L23" s="227"/>
      <c r="M23" s="235">
        <v>43003</v>
      </c>
      <c r="N23" s="769">
        <f>M23/'20pobl'!X23*100</f>
        <v>18.08360772242337</v>
      </c>
      <c r="O23" s="576"/>
      <c r="P23" s="306"/>
      <c r="Q23" s="306"/>
      <c r="R23" s="306"/>
      <c r="S23" s="307"/>
      <c r="T23" s="437"/>
      <c r="U23" s="232"/>
      <c r="V23" s="306"/>
      <c r="W23" s="306"/>
      <c r="X23" s="306"/>
      <c r="Y23" s="307"/>
      <c r="Z23" s="437"/>
      <c r="AB23" s="306"/>
      <c r="AC23" s="306"/>
      <c r="AD23" s="306"/>
      <c r="AE23" s="307"/>
      <c r="AF23" s="437"/>
      <c r="AH23" s="306"/>
      <c r="AI23" s="306"/>
      <c r="AJ23" s="306"/>
      <c r="AK23" s="307"/>
      <c r="AL23" s="437"/>
    </row>
    <row r="24" spans="1:38" s="233" customFormat="1" ht="18" customHeight="1" x14ac:dyDescent="0.15">
      <c r="A24" s="225"/>
      <c r="B24" s="234" t="s">
        <v>45</v>
      </c>
      <c r="C24" s="227"/>
      <c r="D24" s="237">
        <f t="shared" si="0"/>
        <v>225189</v>
      </c>
      <c r="E24" s="763">
        <f>D24/'20pobl'!D24*100</f>
        <v>3.3359672762955803</v>
      </c>
      <c r="F24" s="227"/>
      <c r="G24" s="235">
        <v>53476</v>
      </c>
      <c r="H24" s="769">
        <v>0.96981752174953084</v>
      </c>
      <c r="I24" s="227"/>
      <c r="J24" s="235">
        <v>43622</v>
      </c>
      <c r="K24" s="769">
        <v>5.0369788749877316</v>
      </c>
      <c r="L24" s="227"/>
      <c r="M24" s="235">
        <v>128091</v>
      </c>
      <c r="N24" s="769">
        <f>M24/'20pobl'!X24*100</f>
        <v>34.593571247238529</v>
      </c>
      <c r="O24" s="576"/>
      <c r="P24" s="306"/>
      <c r="Q24" s="306"/>
      <c r="R24" s="306"/>
      <c r="S24" s="307"/>
      <c r="T24" s="437"/>
      <c r="U24" s="232"/>
      <c r="V24" s="306"/>
      <c r="W24" s="306"/>
      <c r="X24" s="306"/>
      <c r="Y24" s="307"/>
      <c r="Z24" s="437"/>
      <c r="AB24" s="306"/>
      <c r="AC24" s="306"/>
      <c r="AD24" s="306"/>
      <c r="AE24" s="307"/>
      <c r="AF24" s="437"/>
      <c r="AH24" s="306"/>
      <c r="AI24" s="306"/>
      <c r="AJ24" s="306"/>
      <c r="AK24" s="307"/>
      <c r="AL24" s="437"/>
    </row>
    <row r="25" spans="1:38" s="241" customFormat="1" ht="18" customHeight="1" x14ac:dyDescent="0.15">
      <c r="A25" s="240"/>
      <c r="B25" s="234" t="s">
        <v>46</v>
      </c>
      <c r="C25" s="227"/>
      <c r="D25" s="237">
        <f t="shared" si="0"/>
        <v>55614</v>
      </c>
      <c r="E25" s="763">
        <f>D25/'20pobl'!D25*100</f>
        <v>3.6304457665688781</v>
      </c>
      <c r="F25" s="227"/>
      <c r="G25" s="235">
        <v>19338</v>
      </c>
      <c r="H25" s="769">
        <v>1.5048570510311361</v>
      </c>
      <c r="I25" s="227"/>
      <c r="J25" s="235">
        <v>12503</v>
      </c>
      <c r="K25" s="769">
        <v>7.1366191957533038</v>
      </c>
      <c r="L25" s="227"/>
      <c r="M25" s="235">
        <v>23773</v>
      </c>
      <c r="N25" s="769">
        <f>M25/'20pobl'!X25*100</f>
        <v>33.182122717882869</v>
      </c>
      <c r="O25" s="576"/>
      <c r="P25" s="306"/>
      <c r="Q25" s="306"/>
      <c r="R25" s="306"/>
      <c r="S25" s="307"/>
      <c r="T25" s="437"/>
      <c r="U25" s="232"/>
      <c r="V25" s="306"/>
      <c r="W25" s="306"/>
      <c r="X25" s="306"/>
      <c r="Y25" s="307"/>
      <c r="Z25" s="437"/>
      <c r="AB25" s="306"/>
      <c r="AC25" s="306"/>
      <c r="AD25" s="306"/>
      <c r="AE25" s="307"/>
      <c r="AF25" s="437"/>
      <c r="AH25" s="306"/>
      <c r="AI25" s="306"/>
      <c r="AJ25" s="306"/>
      <c r="AK25" s="307"/>
      <c r="AL25" s="437"/>
    </row>
    <row r="26" spans="1:38" s="233" customFormat="1" ht="18" customHeight="1" x14ac:dyDescent="0.15">
      <c r="B26" s="234" t="s">
        <v>47</v>
      </c>
      <c r="C26" s="227"/>
      <c r="D26" s="242">
        <f t="shared" si="0"/>
        <v>21331</v>
      </c>
      <c r="E26" s="765">
        <f>D26/'20pobl'!D26*100</f>
        <v>3.2119340417426452</v>
      </c>
      <c r="F26" s="227"/>
      <c r="G26" s="239">
        <v>5116</v>
      </c>
      <c r="H26" s="770">
        <v>0.96619269840850164</v>
      </c>
      <c r="I26" s="227"/>
      <c r="J26" s="239">
        <v>3998</v>
      </c>
      <c r="K26" s="770">
        <v>4.2925551332431446</v>
      </c>
      <c r="L26" s="227"/>
      <c r="M26" s="239">
        <v>12217</v>
      </c>
      <c r="N26" s="770">
        <f>M26/'20pobl'!X26*100</f>
        <v>29.454168474854143</v>
      </c>
      <c r="O26" s="576"/>
      <c r="P26" s="306"/>
      <c r="Q26" s="306"/>
      <c r="R26" s="306"/>
      <c r="S26" s="307"/>
      <c r="T26" s="437"/>
      <c r="U26" s="232"/>
      <c r="V26" s="306"/>
      <c r="W26" s="306"/>
      <c r="X26" s="306"/>
      <c r="Y26" s="307"/>
      <c r="Z26" s="437"/>
      <c r="AB26" s="306"/>
      <c r="AC26" s="306"/>
      <c r="AD26" s="306"/>
      <c r="AE26" s="307"/>
      <c r="AF26" s="437"/>
      <c r="AH26" s="306"/>
      <c r="AI26" s="306"/>
      <c r="AJ26" s="306"/>
      <c r="AK26" s="307"/>
      <c r="AL26" s="437"/>
    </row>
    <row r="27" spans="1:38" s="233" customFormat="1" ht="18" customHeight="1" x14ac:dyDescent="0.15">
      <c r="B27" s="234" t="s">
        <v>48</v>
      </c>
      <c r="C27" s="227"/>
      <c r="D27" s="242">
        <f t="shared" si="0"/>
        <v>109294</v>
      </c>
      <c r="E27" s="765">
        <f>D27/'20pobl'!D27*100</f>
        <v>4.9495193766433268</v>
      </c>
      <c r="F27" s="227"/>
      <c r="G27" s="239">
        <v>28961</v>
      </c>
      <c r="H27" s="770">
        <v>1.7079515491635395</v>
      </c>
      <c r="I27" s="227"/>
      <c r="J27" s="239">
        <v>21731</v>
      </c>
      <c r="K27" s="770">
        <v>6.1524305653860312</v>
      </c>
      <c r="L27" s="227"/>
      <c r="M27" s="239">
        <v>58602</v>
      </c>
      <c r="N27" s="770">
        <f>M27/'20pobl'!X27*100</f>
        <v>36.785577532688457</v>
      </c>
      <c r="O27" s="576"/>
      <c r="P27" s="306"/>
      <c r="Q27" s="306"/>
      <c r="R27" s="306"/>
      <c r="S27" s="307"/>
      <c r="T27" s="438"/>
      <c r="U27" s="232"/>
      <c r="V27" s="306"/>
      <c r="W27" s="306"/>
      <c r="X27" s="306"/>
      <c r="Y27" s="307"/>
      <c r="Z27" s="437"/>
      <c r="AB27" s="306"/>
      <c r="AC27" s="306"/>
      <c r="AD27" s="306"/>
      <c r="AE27" s="307"/>
      <c r="AF27" s="437"/>
      <c r="AH27" s="306"/>
      <c r="AI27" s="306"/>
      <c r="AJ27" s="306"/>
      <c r="AK27" s="307"/>
      <c r="AL27" s="437"/>
    </row>
    <row r="28" spans="1:38" s="233" customFormat="1" ht="18" customHeight="1" x14ac:dyDescent="0.15">
      <c r="B28" s="234" t="s">
        <v>49</v>
      </c>
      <c r="C28" s="227"/>
      <c r="D28" s="242">
        <f t="shared" si="0"/>
        <v>14306</v>
      </c>
      <c r="E28" s="765">
        <f>D28/'20pobl'!D28*100</f>
        <v>4.4721343453415532</v>
      </c>
      <c r="F28" s="227"/>
      <c r="G28" s="239">
        <v>3370</v>
      </c>
      <c r="H28" s="770">
        <v>1.3424102039109149</v>
      </c>
      <c r="I28" s="227"/>
      <c r="J28" s="239">
        <v>2662</v>
      </c>
      <c r="K28" s="770">
        <v>5.6989937914793405</v>
      </c>
      <c r="L28" s="227"/>
      <c r="M28" s="239">
        <v>8274</v>
      </c>
      <c r="N28" s="770">
        <f>M28/'20pobl'!X28*100</f>
        <v>37.36958583623143</v>
      </c>
      <c r="O28" s="576"/>
      <c r="P28" s="306"/>
      <c r="Q28" s="306"/>
      <c r="R28" s="306"/>
      <c r="S28" s="307"/>
      <c r="T28" s="437"/>
      <c r="U28" s="232"/>
      <c r="V28" s="306"/>
      <c r="W28" s="306"/>
      <c r="X28" s="306"/>
      <c r="Y28" s="307"/>
      <c r="Z28" s="437"/>
      <c r="AB28" s="306"/>
      <c r="AC28" s="306"/>
      <c r="AD28" s="306"/>
      <c r="AE28" s="307"/>
      <c r="AF28" s="437"/>
      <c r="AH28" s="306"/>
      <c r="AI28" s="306"/>
      <c r="AJ28" s="306"/>
      <c r="AK28" s="307"/>
      <c r="AL28" s="437"/>
    </row>
    <row r="29" spans="1:38" s="233" customFormat="1" ht="18" customHeight="1" x14ac:dyDescent="0.15">
      <c r="B29" s="245" t="s">
        <v>4</v>
      </c>
      <c r="C29" s="227"/>
      <c r="D29" s="248">
        <f t="shared" si="0"/>
        <v>4979</v>
      </c>
      <c r="E29" s="766">
        <f>D29/'20pobl'!D29*100</f>
        <v>2.9586361394522451</v>
      </c>
      <c r="F29" s="227"/>
      <c r="G29" s="246">
        <v>2576</v>
      </c>
      <c r="H29" s="771">
        <v>1.7360713298872497</v>
      </c>
      <c r="I29" s="227"/>
      <c r="J29" s="246">
        <v>932</v>
      </c>
      <c r="K29" s="771">
        <v>6.1939256994749776</v>
      </c>
      <c r="L29" s="227"/>
      <c r="M29" s="246">
        <v>1471</v>
      </c>
      <c r="N29" s="771">
        <f>M29/'20pobl'!X29*100</f>
        <v>30.273718872195925</v>
      </c>
      <c r="O29" s="576"/>
      <c r="P29" s="306"/>
      <c r="Q29" s="306"/>
      <c r="R29" s="306"/>
      <c r="S29" s="307"/>
      <c r="T29" s="437"/>
      <c r="U29" s="232"/>
      <c r="V29" s="306"/>
      <c r="W29" s="306"/>
      <c r="X29" s="306"/>
      <c r="Y29" s="307"/>
      <c r="Z29" s="437"/>
      <c r="AB29" s="306"/>
      <c r="AC29" s="306"/>
      <c r="AD29" s="306"/>
      <c r="AE29" s="307"/>
      <c r="AF29" s="437"/>
      <c r="AH29" s="306"/>
      <c r="AI29" s="306"/>
      <c r="AJ29" s="306"/>
      <c r="AK29" s="307"/>
      <c r="AL29" s="437"/>
    </row>
    <row r="30" spans="1:38" s="224" customFormat="1" ht="3.75" customHeight="1" x14ac:dyDescent="0.15">
      <c r="A30" s="221"/>
      <c r="B30" s="222"/>
      <c r="C30" s="223"/>
      <c r="D30" s="222"/>
      <c r="E30" s="222"/>
      <c r="F30" s="223"/>
      <c r="G30" s="222"/>
      <c r="H30" s="222"/>
      <c r="I30" s="223"/>
      <c r="J30" s="222"/>
      <c r="K30" s="222"/>
      <c r="L30" s="223"/>
      <c r="M30" s="222"/>
      <c r="N30" s="222"/>
      <c r="O30" s="576"/>
      <c r="P30" s="310"/>
      <c r="Q30" s="310"/>
      <c r="R30" s="306"/>
      <c r="S30" s="307"/>
      <c r="T30" s="437"/>
      <c r="U30" s="232"/>
      <c r="V30" s="310"/>
      <c r="W30" s="310"/>
      <c r="X30" s="306"/>
      <c r="Y30" s="307"/>
      <c r="Z30" s="437"/>
      <c r="AB30" s="310"/>
      <c r="AC30" s="310"/>
      <c r="AD30" s="306"/>
      <c r="AE30" s="307"/>
      <c r="AF30" s="437"/>
      <c r="AH30" s="310"/>
      <c r="AI30" s="310"/>
      <c r="AJ30" s="306"/>
      <c r="AK30" s="307"/>
      <c r="AL30" s="437"/>
    </row>
    <row r="31" spans="1:38" s="252" customFormat="1" ht="18" customHeight="1" x14ac:dyDescent="0.15">
      <c r="B31" s="253" t="s">
        <v>3</v>
      </c>
      <c r="C31" s="212"/>
      <c r="D31" s="254">
        <f>G31+J31+M31</f>
        <v>1986672</v>
      </c>
      <c r="E31" s="767">
        <f>D31/'20pobl'!D31*100</f>
        <v>4.1846328057761255</v>
      </c>
      <c r="F31" s="212"/>
      <c r="G31" s="254">
        <f>SUM(G12:G29)</f>
        <v>515002</v>
      </c>
      <c r="H31" s="255">
        <f>G31/'20pobl'!J31*100</f>
        <v>1.3553964703507515</v>
      </c>
      <c r="I31" s="212"/>
      <c r="J31" s="254">
        <f>SUM(J12:J29)</f>
        <v>433137</v>
      </c>
      <c r="K31" s="255">
        <f>J31/'20pobl'!Q31*100</f>
        <v>6.5482686819480813</v>
      </c>
      <c r="L31" s="212"/>
      <c r="M31" s="254">
        <f>SUM(M12:M29)</f>
        <v>1038533</v>
      </c>
      <c r="N31" s="255">
        <f>M31/'20pobl'!X31*100</f>
        <v>36.255512774905633</v>
      </c>
      <c r="O31" s="576"/>
      <c r="P31" s="306"/>
      <c r="Q31" s="306"/>
      <c r="R31" s="310"/>
      <c r="S31" s="310"/>
      <c r="T31" s="439"/>
      <c r="U31" s="440"/>
      <c r="V31" s="306"/>
      <c r="W31" s="306"/>
      <c r="X31" s="310"/>
      <c r="Y31" s="310"/>
      <c r="Z31" s="439"/>
      <c r="AB31" s="306"/>
      <c r="AC31" s="306"/>
      <c r="AD31" s="310"/>
      <c r="AE31" s="310"/>
      <c r="AF31" s="439"/>
      <c r="AH31" s="306"/>
      <c r="AI31" s="306"/>
      <c r="AJ31" s="310"/>
      <c r="AK31" s="310"/>
      <c r="AL31" s="439"/>
    </row>
    <row r="32" spans="1:38" s="257" customFormat="1" ht="5.25" customHeight="1" x14ac:dyDescent="0.2">
      <c r="B32" s="258" t="s">
        <v>42</v>
      </c>
      <c r="C32" s="259"/>
      <c r="F32" s="259"/>
    </row>
    <row r="33" spans="2:14" s="252" customFormat="1" ht="5.25" customHeight="1" x14ac:dyDescent="0.2">
      <c r="B33" s="258" t="s">
        <v>50</v>
      </c>
      <c r="C33" s="261"/>
      <c r="F33" s="261"/>
    </row>
    <row r="34" spans="2:14" s="252" customFormat="1" ht="13.5" customHeight="1" x14ac:dyDescent="0.2">
      <c r="B34" s="1056" t="str">
        <f>'20pobl'!B34:H34</f>
        <v>(1) Cifras definitivas INE de la Estadística del Padrón continuo referidas al 01/01/2022. Datos definitivos (publicado 24/1/2023)</v>
      </c>
      <c r="C34" s="1087"/>
      <c r="D34" s="1087"/>
      <c r="E34" s="1087"/>
      <c r="F34" s="1087"/>
      <c r="G34" s="1087"/>
      <c r="H34" s="1087"/>
      <c r="I34" s="1087"/>
      <c r="J34" s="1087"/>
      <c r="K34" s="1087"/>
      <c r="L34" s="1087"/>
      <c r="M34" s="1087"/>
      <c r="N34" s="1087"/>
    </row>
    <row r="35" spans="2:14" ht="29.25" customHeight="1" x14ac:dyDescent="0.2">
      <c r="B35" s="1078"/>
      <c r="C35" s="1078"/>
      <c r="D35" s="1078"/>
      <c r="E35" s="737"/>
      <c r="F35" s="263"/>
      <c r="G35" s="263"/>
      <c r="H35" s="263"/>
    </row>
    <row r="36" spans="2:14" ht="4.5" customHeight="1" x14ac:dyDescent="0.2">
      <c r="B36" s="1079"/>
      <c r="C36" s="1079"/>
      <c r="D36" s="1079"/>
      <c r="E36" s="738"/>
      <c r="F36" s="263"/>
      <c r="G36" s="263"/>
      <c r="H36" s="263"/>
    </row>
  </sheetData>
  <mergeCells count="23">
    <mergeCell ref="B35:D35"/>
    <mergeCell ref="B36:D36"/>
    <mergeCell ref="E9:E10"/>
    <mergeCell ref="B34:N34"/>
    <mergeCell ref="K9:K10"/>
    <mergeCell ref="M9:M10"/>
    <mergeCell ref="N9:N10"/>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s>
  <printOptions horizontalCentered="1"/>
  <pageMargins left="0" right="0" top="0.43307086614173229" bottom="0.43307086614173229" header="0" footer="0"/>
  <pageSetup paperSize="9" scale="95"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2578125" defaultRowHeight="15" x14ac:dyDescent="0.2"/>
  <cols>
    <col min="1" max="1" width="1.140625" style="262" customWidth="1"/>
    <col min="2" max="2" width="28.7109375" style="262" customWidth="1"/>
    <col min="3" max="3" width="0.5703125" style="262" customWidth="1"/>
    <col min="4" max="4" width="11.85546875" style="262" customWidth="1"/>
    <col min="5" max="5" width="7.7109375" style="262" customWidth="1"/>
    <col min="6" max="6" width="0.42578125" style="262" customWidth="1"/>
    <col min="7" max="7" width="12.42578125" style="262" customWidth="1"/>
    <col min="8" max="8" width="6.28515625" style="262" customWidth="1"/>
    <col min="9" max="9" width="0.42578125" style="262" customWidth="1"/>
    <col min="10" max="10" width="10.85546875" style="262" customWidth="1"/>
    <col min="11" max="11" width="6.28515625" style="262" customWidth="1"/>
    <col min="12" max="12" width="0.42578125" style="262" customWidth="1"/>
    <col min="13" max="13" width="11.85546875" style="262" customWidth="1"/>
    <col min="14" max="14" width="6.28515625" style="262" customWidth="1"/>
    <col min="15" max="15" width="0.7109375" style="260" customWidth="1"/>
    <col min="16" max="16" width="10.140625" style="262" bestFit="1" customWidth="1"/>
    <col min="17" max="17" width="8.5703125" style="262" customWidth="1"/>
    <col min="18" max="18" width="0.42578125" style="262" customWidth="1"/>
    <col min="19" max="19" width="8.42578125" style="262" bestFit="1" customWidth="1"/>
    <col min="20" max="20" width="7.85546875" style="262" bestFit="1" customWidth="1"/>
    <col min="21" max="21" width="0.42578125" style="262" customWidth="1"/>
    <col min="22" max="22" width="8.42578125" style="262" bestFit="1" customWidth="1"/>
    <col min="23" max="23" width="7.7109375" style="262" bestFit="1" customWidth="1"/>
    <col min="24" max="24" width="0.42578125" style="262" customWidth="1"/>
    <col min="25" max="25" width="8.42578125" style="262" bestFit="1" customWidth="1"/>
    <col min="26" max="26" width="7.7109375" style="262" bestFit="1" customWidth="1"/>
    <col min="27" max="27" width="11.42578125" style="262"/>
    <col min="28" max="30" width="2.42578125" style="262" bestFit="1" customWidth="1"/>
    <col min="31" max="31" width="13" style="262" bestFit="1" customWidth="1"/>
    <col min="32" max="32" width="3.42578125" style="262" bestFit="1" customWidth="1"/>
    <col min="33" max="33" width="3.85546875" style="262" customWidth="1"/>
    <col min="34" max="36" width="2.42578125" style="262" bestFit="1" customWidth="1"/>
    <col min="37" max="37" width="8.42578125" style="262" bestFit="1" customWidth="1"/>
    <col min="38" max="38" width="3.42578125" style="262" bestFit="1" customWidth="1"/>
    <col min="39" max="39" width="3.5703125" style="262" customWidth="1"/>
    <col min="40" max="42" width="2.42578125" style="262" bestFit="1" customWidth="1"/>
    <col min="43" max="43" width="8.42578125" style="262" bestFit="1" customWidth="1"/>
    <col min="44" max="44" width="4.140625" style="262" bestFit="1" customWidth="1"/>
    <col min="45" max="45" width="3.28515625" style="262" customWidth="1"/>
    <col min="46" max="46" width="4.28515625" style="262" bestFit="1" customWidth="1"/>
    <col min="47" max="47" width="2.42578125" style="262" bestFit="1" customWidth="1"/>
    <col min="48" max="48" width="4.28515625" style="262" bestFit="1" customWidth="1"/>
    <col min="49" max="49" width="8.42578125" style="262" bestFit="1" customWidth="1"/>
    <col min="50" max="50" width="4.28515625" style="262" bestFit="1" customWidth="1"/>
    <col min="51" max="16384" width="11.42578125" style="262"/>
  </cols>
  <sheetData>
    <row r="1" spans="1:50" s="202" customFormat="1" ht="15" customHeight="1" x14ac:dyDescent="0.2">
      <c r="B1" s="203"/>
      <c r="C1" s="204"/>
      <c r="F1" s="204"/>
      <c r="I1" s="204"/>
      <c r="O1" s="205"/>
      <c r="R1" s="204"/>
      <c r="S1" s="714" t="s">
        <v>143</v>
      </c>
      <c r="T1" s="714"/>
      <c r="U1" s="714"/>
      <c r="V1" s="714" t="s">
        <v>19</v>
      </c>
      <c r="W1" s="714"/>
      <c r="X1" s="714"/>
      <c r="Y1" s="714" t="s">
        <v>18</v>
      </c>
    </row>
    <row r="2" spans="1:50" s="206" customFormat="1" ht="52.5" customHeight="1" x14ac:dyDescent="0.2">
      <c r="B2" s="1057"/>
      <c r="C2" s="1057"/>
      <c r="D2" s="1057"/>
      <c r="E2" s="1057"/>
      <c r="F2" s="1057"/>
      <c r="G2" s="1057"/>
      <c r="H2" s="1057"/>
      <c r="I2" s="1057"/>
      <c r="O2" s="208"/>
    </row>
    <row r="3" spans="1:50" s="209" customFormat="1" ht="4.5" customHeight="1" x14ac:dyDescent="0.2">
      <c r="B3" s="1058"/>
      <c r="C3" s="1058"/>
      <c r="D3" s="1058"/>
      <c r="E3" s="1058"/>
      <c r="F3" s="1058"/>
      <c r="G3" s="1058"/>
      <c r="H3" s="1058"/>
      <c r="I3" s="1058"/>
      <c r="O3" s="208"/>
    </row>
    <row r="4" spans="1:50" s="209" customFormat="1" ht="17.25" customHeight="1" x14ac:dyDescent="0.2">
      <c r="A4" s="1058" t="s">
        <v>201</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row>
    <row r="5" spans="1:50" s="209" customFormat="1" ht="17.25" customHeight="1" x14ac:dyDescent="0.2">
      <c r="B5" s="1059" t="str">
        <f>porsaad!B6</f>
        <v>Situación a 31 de enero de 2023</v>
      </c>
      <c r="C5" s="1059"/>
      <c r="D5" s="1059"/>
      <c r="E5" s="1059"/>
      <c r="F5" s="1059"/>
      <c r="G5" s="1059"/>
      <c r="H5" s="1059"/>
      <c r="I5" s="1059"/>
      <c r="J5" s="1059"/>
      <c r="K5" s="1059"/>
      <c r="L5" s="1059"/>
      <c r="M5" s="1059"/>
      <c r="N5" s="1059"/>
      <c r="O5" s="1059"/>
      <c r="P5" s="1059"/>
      <c r="Q5" s="1059"/>
      <c r="R5" s="1059"/>
      <c r="S5" s="1059"/>
      <c r="T5" s="1059"/>
      <c r="U5" s="1059"/>
      <c r="V5" s="1059"/>
      <c r="W5" s="1059"/>
      <c r="X5" s="1059"/>
      <c r="Y5" s="1059"/>
      <c r="Z5" s="1059"/>
    </row>
    <row r="6" spans="1:50" s="209" customFormat="1" ht="6" customHeight="1" x14ac:dyDescent="0.2">
      <c r="O6" s="208"/>
    </row>
    <row r="7" spans="1:50" s="214" customFormat="1" ht="12.75" customHeight="1" x14ac:dyDescent="0.2">
      <c r="A7" s="210"/>
      <c r="B7" s="1060" t="s">
        <v>15</v>
      </c>
      <c r="C7" s="212"/>
      <c r="D7" s="1069" t="s">
        <v>115</v>
      </c>
      <c r="E7" s="1067"/>
      <c r="F7" s="569"/>
      <c r="G7" s="1067"/>
      <c r="H7" s="1067"/>
      <c r="I7" s="569"/>
      <c r="J7" s="1067"/>
      <c r="K7" s="1067"/>
      <c r="L7" s="569"/>
      <c r="M7" s="1067"/>
      <c r="N7" s="1068"/>
      <c r="O7" s="212"/>
      <c r="P7" s="1069" t="s">
        <v>16</v>
      </c>
      <c r="Q7" s="1067"/>
      <c r="R7" s="569"/>
      <c r="S7" s="1067"/>
      <c r="T7" s="1067"/>
      <c r="U7" s="569"/>
      <c r="V7" s="1067"/>
      <c r="W7" s="1067"/>
      <c r="X7" s="569"/>
      <c r="Y7" s="1067"/>
      <c r="Z7" s="1068"/>
      <c r="AA7" s="431"/>
      <c r="AB7" s="431"/>
      <c r="AC7" s="432"/>
      <c r="AD7" s="432"/>
      <c r="AE7" s="432"/>
      <c r="AF7" s="432"/>
      <c r="AG7" s="432"/>
      <c r="AH7" s="432"/>
      <c r="AI7" s="433"/>
    </row>
    <row r="8" spans="1:50" s="214" customFormat="1" ht="33.75" customHeight="1" x14ac:dyDescent="0.2">
      <c r="A8" s="210"/>
      <c r="B8" s="1061"/>
      <c r="C8" s="212"/>
      <c r="D8" s="1088"/>
      <c r="E8" s="1089"/>
      <c r="F8" s="212"/>
      <c r="G8" s="1069" t="s">
        <v>177</v>
      </c>
      <c r="H8" s="1068"/>
      <c r="I8" s="212"/>
      <c r="J8" s="1069" t="s">
        <v>183</v>
      </c>
      <c r="K8" s="1068"/>
      <c r="L8" s="212"/>
      <c r="M8" s="1069" t="s">
        <v>178</v>
      </c>
      <c r="N8" s="1068"/>
      <c r="O8" s="212"/>
      <c r="P8" s="1088"/>
      <c r="Q8" s="1090"/>
      <c r="R8" s="502"/>
      <c r="S8" s="1069" t="s">
        <v>180</v>
      </c>
      <c r="T8" s="1068"/>
      <c r="U8" s="212"/>
      <c r="V8" s="1069" t="s">
        <v>181</v>
      </c>
      <c r="W8" s="1068"/>
      <c r="X8" s="212"/>
      <c r="Y8" s="1069" t="s">
        <v>182</v>
      </c>
      <c r="Z8" s="1068"/>
      <c r="AA8" s="431"/>
      <c r="AB8" s="431"/>
      <c r="AC8" s="432"/>
      <c r="AD8" s="432"/>
      <c r="AE8" s="432"/>
      <c r="AF8" s="432"/>
      <c r="AG8" s="432"/>
      <c r="AH8" s="432"/>
      <c r="AI8" s="433"/>
    </row>
    <row r="9" spans="1:50" s="220" customFormat="1" ht="36.75" customHeight="1" x14ac:dyDescent="0.2">
      <c r="A9" s="215"/>
      <c r="B9" s="1062"/>
      <c r="C9" s="217"/>
      <c r="D9" s="218" t="s">
        <v>12</v>
      </c>
      <c r="E9" s="219" t="s">
        <v>13</v>
      </c>
      <c r="F9" s="217"/>
      <c r="G9" s="218" t="s">
        <v>12</v>
      </c>
      <c r="H9" s="272" t="s">
        <v>13</v>
      </c>
      <c r="I9" s="217"/>
      <c r="J9" s="218" t="s">
        <v>12</v>
      </c>
      <c r="K9" s="272" t="s">
        <v>13</v>
      </c>
      <c r="L9" s="217"/>
      <c r="M9" s="218" t="s">
        <v>12</v>
      </c>
      <c r="N9" s="272" t="s">
        <v>13</v>
      </c>
      <c r="O9" s="217"/>
      <c r="P9" s="218" t="s">
        <v>12</v>
      </c>
      <c r="Q9" s="219" t="s">
        <v>119</v>
      </c>
      <c r="R9" s="217"/>
      <c r="S9" s="218" t="s">
        <v>12</v>
      </c>
      <c r="T9" s="272" t="s">
        <v>119</v>
      </c>
      <c r="U9" s="217"/>
      <c r="V9" s="218" t="s">
        <v>12</v>
      </c>
      <c r="W9" s="272" t="s">
        <v>119</v>
      </c>
      <c r="X9" s="217"/>
      <c r="Y9" s="218" t="s">
        <v>12</v>
      </c>
      <c r="Z9" s="272" t="s">
        <v>119</v>
      </c>
      <c r="AA9" s="434"/>
      <c r="AB9" s="435"/>
      <c r="AC9" s="310"/>
      <c r="AD9" s="310"/>
      <c r="AE9" s="310"/>
      <c r="AF9" s="310"/>
      <c r="AG9" s="436"/>
      <c r="AH9" s="436"/>
      <c r="AI9" s="436"/>
    </row>
    <row r="10" spans="1:50" s="224" customFormat="1" ht="4.5" customHeight="1" x14ac:dyDescent="0.2">
      <c r="A10" s="221"/>
      <c r="B10" s="222"/>
      <c r="C10" s="223"/>
      <c r="D10" s="222"/>
      <c r="E10" s="222"/>
      <c r="F10" s="223"/>
      <c r="G10" s="222"/>
      <c r="H10" s="222"/>
      <c r="I10" s="223"/>
      <c r="J10" s="222"/>
      <c r="K10" s="222"/>
      <c r="L10" s="223"/>
      <c r="M10" s="222"/>
      <c r="N10" s="222"/>
      <c r="O10" s="223"/>
      <c r="P10" s="222"/>
      <c r="Q10" s="222"/>
      <c r="R10" s="223"/>
      <c r="S10" s="222"/>
      <c r="T10" s="222"/>
      <c r="U10" s="223"/>
      <c r="V10" s="222"/>
      <c r="W10" s="222"/>
      <c r="X10" s="223"/>
      <c r="Y10" s="222"/>
      <c r="Z10" s="222"/>
      <c r="AA10" s="431"/>
      <c r="AB10" s="435"/>
      <c r="AC10" s="310"/>
      <c r="AD10" s="310"/>
      <c r="AE10" s="310"/>
      <c r="AF10" s="310"/>
      <c r="AG10" s="232"/>
      <c r="AH10" s="232"/>
      <c r="AI10" s="232"/>
    </row>
    <row r="11" spans="1:50" s="233" customFormat="1" ht="18" customHeight="1" x14ac:dyDescent="0.15">
      <c r="A11" s="225"/>
      <c r="B11" s="226" t="s">
        <v>11</v>
      </c>
      <c r="C11" s="227"/>
      <c r="D11" s="405">
        <v>8384408</v>
      </c>
      <c r="E11" s="186">
        <f t="shared" ref="E11:E28" si="0">D11*100/$D$30</f>
        <v>17.944934163017855</v>
      </c>
      <c r="F11" s="227"/>
      <c r="G11" s="228">
        <v>6973463</v>
      </c>
      <c r="H11" s="570">
        <f>G11*100/$G$30</f>
        <v>18.441080349722064</v>
      </c>
      <c r="I11" s="227"/>
      <c r="J11" s="228">
        <v>999769</v>
      </c>
      <c r="K11" s="570">
        <f>J11*100/$J$30</f>
        <v>16.561910466829101</v>
      </c>
      <c r="L11" s="227"/>
      <c r="M11" s="228">
        <v>411176</v>
      </c>
      <c r="N11" s="570">
        <f t="shared" ref="N11:N28" si="1">M11*100/$M$30</f>
        <v>14.318732272482714</v>
      </c>
      <c r="O11" s="227"/>
      <c r="P11" s="230" t="e">
        <f>S11+V11+Y11</f>
        <v>#REF!</v>
      </c>
      <c r="Q11" s="231" t="e">
        <f>P11*100/D11</f>
        <v>#REF!</v>
      </c>
      <c r="R11" s="227"/>
      <c r="S11" s="228" t="e">
        <f>GETPIVOTDATA("Cuenta número de expedientes",#REF!,"CCAA",$B11,"TramoEdad",S$1)</f>
        <v>#REF!</v>
      </c>
      <c r="T11" s="229" t="e">
        <f>S11*100/G11</f>
        <v>#REF!</v>
      </c>
      <c r="U11" s="227"/>
      <c r="V11" s="228" t="e">
        <f>GETPIVOTDATA("Cuenta número de expedientes",#REF!,"CCAA",$B11,"TramoEdad",V$1)</f>
        <v>#REF!</v>
      </c>
      <c r="W11" s="229" t="e">
        <f>V11*100/J11</f>
        <v>#REF!</v>
      </c>
      <c r="X11" s="227"/>
      <c r="Y11" s="228" t="e">
        <f>GETPIVOTDATA("Cuenta número de expedientes",#REF!,"CCAA",$B11,"TramoEdad",Y$1)</f>
        <v>#REF!</v>
      </c>
      <c r="Z11" s="229" t="e">
        <f>Y11*100/M11</f>
        <v>#REF!</v>
      </c>
      <c r="AA11" s="576"/>
      <c r="AB11" s="306"/>
      <c r="AC11" s="306"/>
      <c r="AD11" s="306"/>
      <c r="AE11" s="307"/>
      <c r="AF11" s="437"/>
      <c r="AG11" s="232"/>
      <c r="AH11" s="306"/>
      <c r="AI11" s="306"/>
      <c r="AJ11" s="306"/>
      <c r="AK11" s="307"/>
      <c r="AL11" s="437"/>
      <c r="AN11" s="306"/>
      <c r="AO11" s="306"/>
      <c r="AP11" s="306"/>
      <c r="AQ11" s="307"/>
      <c r="AR11" s="437"/>
      <c r="AT11" s="306"/>
      <c r="AU11" s="306"/>
      <c r="AV11" s="306"/>
      <c r="AW11" s="307"/>
      <c r="AX11" s="437"/>
    </row>
    <row r="12" spans="1:50" s="233" customFormat="1" ht="18" customHeight="1" x14ac:dyDescent="0.15">
      <c r="A12" s="225"/>
      <c r="B12" s="234" t="s">
        <v>10</v>
      </c>
      <c r="C12" s="227"/>
      <c r="D12" s="406">
        <v>1308728</v>
      </c>
      <c r="E12" s="187">
        <f t="shared" si="0"/>
        <v>2.801037091384154</v>
      </c>
      <c r="F12" s="227"/>
      <c r="G12" s="235">
        <v>1025808</v>
      </c>
      <c r="H12" s="571">
        <f t="shared" ref="H12:H28" si="2">G12*100/$G$30</f>
        <v>2.7127135759360437</v>
      </c>
      <c r="I12" s="227"/>
      <c r="J12" s="235">
        <v>180311</v>
      </c>
      <c r="K12" s="571">
        <f t="shared" ref="K12:K28" si="3">J12*100/$J$30</f>
        <v>2.9869846316343294</v>
      </c>
      <c r="L12" s="227"/>
      <c r="M12" s="235">
        <v>102609</v>
      </c>
      <c r="N12" s="571">
        <f t="shared" si="1"/>
        <v>3.5732406554545468</v>
      </c>
      <c r="O12" s="227"/>
      <c r="P12" s="237" t="e">
        <f t="shared" ref="P12:P28" si="4">S12+V12+Y12</f>
        <v>#REF!</v>
      </c>
      <c r="Q12" s="238" t="e">
        <f t="shared" ref="Q12:Q28" si="5">P12*100/D12</f>
        <v>#REF!</v>
      </c>
      <c r="R12" s="227"/>
      <c r="S12" s="235" t="e">
        <f>GETPIVOTDATA("Cuenta número de expedientes",#REF!,"CCAA",$B12,"TramoEdad",S$1)</f>
        <v>#REF!</v>
      </c>
      <c r="T12" s="236" t="e">
        <f t="shared" ref="T12:T28" si="6">S12*100/G12</f>
        <v>#REF!</v>
      </c>
      <c r="U12" s="227"/>
      <c r="V12" s="235" t="e">
        <f>GETPIVOTDATA("Cuenta número de expedientes",#REF!,"CCAA",$B12,"TramoEdad",V$1)</f>
        <v>#REF!</v>
      </c>
      <c r="W12" s="236" t="e">
        <f t="shared" ref="W12:W28" si="7">V12*100/J12</f>
        <v>#REF!</v>
      </c>
      <c r="X12" s="227"/>
      <c r="Y12" s="235" t="e">
        <f>GETPIVOTDATA("Cuenta número de expedientes",#REF!,"CCAA",$B12,"TramoEdad",Y$1)</f>
        <v>#REF!</v>
      </c>
      <c r="Z12" s="236" t="e">
        <f t="shared" ref="Z12:Z28" si="8">Y12*100/M12</f>
        <v>#REF!</v>
      </c>
      <c r="AA12" s="576"/>
      <c r="AB12" s="306"/>
      <c r="AC12" s="306"/>
      <c r="AD12" s="306"/>
      <c r="AE12" s="307"/>
      <c r="AF12" s="437"/>
      <c r="AG12" s="232"/>
      <c r="AH12" s="306"/>
      <c r="AI12" s="306"/>
      <c r="AJ12" s="306"/>
      <c r="AK12" s="307"/>
      <c r="AL12" s="437"/>
      <c r="AN12" s="306"/>
      <c r="AO12" s="306"/>
      <c r="AP12" s="306"/>
      <c r="AQ12" s="307"/>
      <c r="AR12" s="437"/>
      <c r="AT12" s="306"/>
      <c r="AU12" s="306"/>
      <c r="AV12" s="306"/>
      <c r="AW12" s="307"/>
      <c r="AX12" s="437"/>
    </row>
    <row r="13" spans="1:50" s="233" customFormat="1" ht="18" customHeight="1" x14ac:dyDescent="0.15">
      <c r="A13" s="225"/>
      <c r="B13" s="234" t="s">
        <v>40</v>
      </c>
      <c r="C13" s="227"/>
      <c r="D13" s="406">
        <v>1028244</v>
      </c>
      <c r="E13" s="187">
        <f t="shared" si="0"/>
        <v>2.2007243544825266</v>
      </c>
      <c r="F13" s="227"/>
      <c r="G13" s="235">
        <v>768630</v>
      </c>
      <c r="H13" s="571">
        <f t="shared" si="2"/>
        <v>2.0326153002040548</v>
      </c>
      <c r="I13" s="227"/>
      <c r="J13" s="235">
        <v>168505</v>
      </c>
      <c r="K13" s="571">
        <f t="shared" si="3"/>
        <v>2.7914095388165041</v>
      </c>
      <c r="L13" s="227"/>
      <c r="M13" s="235">
        <v>91109</v>
      </c>
      <c r="N13" s="571">
        <f t="shared" si="1"/>
        <v>3.1727663545869107</v>
      </c>
      <c r="O13" s="227"/>
      <c r="P13" s="237" t="e">
        <f t="shared" si="4"/>
        <v>#REF!</v>
      </c>
      <c r="Q13" s="238" t="e">
        <f t="shared" si="5"/>
        <v>#REF!</v>
      </c>
      <c r="R13" s="227"/>
      <c r="S13" s="235" t="e">
        <f>GETPIVOTDATA("Cuenta número de expedientes",#REF!,"CCAA",$B13,"TramoEdad",S$1)</f>
        <v>#REF!</v>
      </c>
      <c r="T13" s="236" t="e">
        <f t="shared" si="6"/>
        <v>#REF!</v>
      </c>
      <c r="U13" s="227"/>
      <c r="V13" s="235" t="e">
        <f>GETPIVOTDATA("Cuenta número de expedientes",#REF!,"CCAA",$B13,"TramoEdad",V$1)</f>
        <v>#REF!</v>
      </c>
      <c r="W13" s="236" t="e">
        <f t="shared" si="7"/>
        <v>#REF!</v>
      </c>
      <c r="X13" s="227"/>
      <c r="Y13" s="235" t="e">
        <f>GETPIVOTDATA("Cuenta número de expedientes",#REF!,"CCAA",$B13,"TramoEdad",Y$1)</f>
        <v>#REF!</v>
      </c>
      <c r="Z13" s="236" t="e">
        <f t="shared" si="8"/>
        <v>#REF!</v>
      </c>
      <c r="AA13" s="576"/>
      <c r="AB13" s="306"/>
      <c r="AC13" s="306"/>
      <c r="AD13" s="306"/>
      <c r="AE13" s="307"/>
      <c r="AF13" s="438"/>
      <c r="AG13" s="232"/>
      <c r="AH13" s="306"/>
      <c r="AI13" s="306"/>
      <c r="AJ13" s="306"/>
      <c r="AK13" s="307"/>
      <c r="AL13" s="437"/>
      <c r="AN13" s="306"/>
      <c r="AO13" s="306"/>
      <c r="AP13" s="306"/>
      <c r="AQ13" s="307"/>
      <c r="AR13" s="437"/>
      <c r="AT13" s="306"/>
      <c r="AU13" s="306"/>
      <c r="AV13" s="306"/>
      <c r="AW13" s="307"/>
      <c r="AX13" s="437"/>
    </row>
    <row r="14" spans="1:50" s="233" customFormat="1" ht="18" customHeight="1" x14ac:dyDescent="0.15">
      <c r="A14" s="225"/>
      <c r="B14" s="234" t="s">
        <v>41</v>
      </c>
      <c r="C14" s="227"/>
      <c r="D14" s="406">
        <v>1128908</v>
      </c>
      <c r="E14" s="187">
        <f t="shared" si="0"/>
        <v>2.4161729410238815</v>
      </c>
      <c r="F14" s="227"/>
      <c r="G14" s="235">
        <v>954069</v>
      </c>
      <c r="H14" s="571">
        <f t="shared" si="2"/>
        <v>2.5230022856906213</v>
      </c>
      <c r="I14" s="227"/>
      <c r="J14" s="235">
        <v>125636</v>
      </c>
      <c r="K14" s="571">
        <f t="shared" si="3"/>
        <v>2.0812529528426476</v>
      </c>
      <c r="L14" s="227"/>
      <c r="M14" s="235">
        <v>49203</v>
      </c>
      <c r="N14" s="571">
        <f t="shared" si="1"/>
        <v>1.7134380022252442</v>
      </c>
      <c r="O14" s="227"/>
      <c r="P14" s="237" t="e">
        <f t="shared" si="4"/>
        <v>#REF!</v>
      </c>
      <c r="Q14" s="238" t="e">
        <f t="shared" si="5"/>
        <v>#REF!</v>
      </c>
      <c r="R14" s="227"/>
      <c r="S14" s="235" t="e">
        <f>GETPIVOTDATA("Cuenta número de expedientes",#REF!,"CCAA",$B14,"TramoEdad",S$1)</f>
        <v>#REF!</v>
      </c>
      <c r="T14" s="236" t="e">
        <f t="shared" si="6"/>
        <v>#REF!</v>
      </c>
      <c r="U14" s="227"/>
      <c r="V14" s="235" t="e">
        <f>GETPIVOTDATA("Cuenta número de expedientes",#REF!,"CCAA",$B14,"TramoEdad",V$1)</f>
        <v>#REF!</v>
      </c>
      <c r="W14" s="236" t="e">
        <f t="shared" si="7"/>
        <v>#REF!</v>
      </c>
      <c r="X14" s="227"/>
      <c r="Y14" s="235" t="e">
        <f>GETPIVOTDATA("Cuenta número de expedientes",#REF!,"CCAA",$B14,"TramoEdad",Y$1)</f>
        <v>#REF!</v>
      </c>
      <c r="Z14" s="236" t="e">
        <f t="shared" si="8"/>
        <v>#REF!</v>
      </c>
      <c r="AA14" s="576"/>
      <c r="AB14" s="306"/>
      <c r="AC14" s="306"/>
      <c r="AD14" s="306"/>
      <c r="AE14" s="307"/>
      <c r="AF14" s="437"/>
      <c r="AG14" s="232"/>
      <c r="AH14" s="306"/>
      <c r="AI14" s="306"/>
      <c r="AJ14" s="306"/>
      <c r="AK14" s="307"/>
      <c r="AL14" s="437"/>
      <c r="AN14" s="306"/>
      <c r="AO14" s="306"/>
      <c r="AP14" s="306"/>
      <c r="AQ14" s="307"/>
      <c r="AR14" s="437"/>
      <c r="AT14" s="306"/>
      <c r="AU14" s="306"/>
      <c r="AV14" s="306"/>
      <c r="AW14" s="307"/>
      <c r="AX14" s="437"/>
    </row>
    <row r="15" spans="1:50" s="233" customFormat="1" ht="18" customHeight="1" x14ac:dyDescent="0.15">
      <c r="A15" s="225"/>
      <c r="B15" s="234" t="s">
        <v>9</v>
      </c>
      <c r="C15" s="227"/>
      <c r="D15" s="406">
        <v>2127685</v>
      </c>
      <c r="E15" s="187">
        <f t="shared" si="0"/>
        <v>4.5538298284912475</v>
      </c>
      <c r="F15" s="227"/>
      <c r="G15" s="235">
        <v>1796155</v>
      </c>
      <c r="H15" s="571">
        <f t="shared" si="2"/>
        <v>4.7498694229187182</v>
      </c>
      <c r="I15" s="227"/>
      <c r="J15" s="235">
        <v>243113</v>
      </c>
      <c r="K15" s="571">
        <f t="shared" si="3"/>
        <v>4.0273460562612193</v>
      </c>
      <c r="L15" s="227"/>
      <c r="M15" s="235">
        <v>88417</v>
      </c>
      <c r="N15" s="571">
        <f t="shared" si="1"/>
        <v>3.0790205443316343</v>
      </c>
      <c r="O15" s="227"/>
      <c r="P15" s="237" t="e">
        <f t="shared" si="4"/>
        <v>#REF!</v>
      </c>
      <c r="Q15" s="238" t="e">
        <f t="shared" si="5"/>
        <v>#REF!</v>
      </c>
      <c r="R15" s="227"/>
      <c r="S15" s="235" t="e">
        <f>GETPIVOTDATA("Cuenta número de expedientes",#REF!,"CCAA",$B15,"TramoEdad",S$1)</f>
        <v>#REF!</v>
      </c>
      <c r="T15" s="236" t="e">
        <f t="shared" si="6"/>
        <v>#REF!</v>
      </c>
      <c r="U15" s="227"/>
      <c r="V15" s="235" t="e">
        <f>GETPIVOTDATA("Cuenta número de expedientes",#REF!,"CCAA",$B15,"TramoEdad",V$1)</f>
        <v>#REF!</v>
      </c>
      <c r="W15" s="236" t="e">
        <f t="shared" si="7"/>
        <v>#REF!</v>
      </c>
      <c r="X15" s="227"/>
      <c r="Y15" s="235" t="e">
        <f>GETPIVOTDATA("Cuenta número de expedientes",#REF!,"CCAA",$B15,"TramoEdad",Y$1)</f>
        <v>#REF!</v>
      </c>
      <c r="Z15" s="236" t="e">
        <f t="shared" si="8"/>
        <v>#REF!</v>
      </c>
      <c r="AA15" s="576"/>
      <c r="AB15" s="306"/>
      <c r="AC15" s="306"/>
      <c r="AD15" s="306"/>
      <c r="AE15" s="307"/>
      <c r="AF15" s="437"/>
      <c r="AG15" s="232"/>
      <c r="AH15" s="306"/>
      <c r="AI15" s="306"/>
      <c r="AJ15" s="306"/>
      <c r="AK15" s="307"/>
      <c r="AL15" s="437"/>
      <c r="AN15" s="306"/>
      <c r="AO15" s="306"/>
      <c r="AP15" s="306"/>
      <c r="AQ15" s="307"/>
      <c r="AR15" s="437"/>
      <c r="AT15" s="306"/>
      <c r="AU15" s="306"/>
      <c r="AV15" s="306"/>
      <c r="AW15" s="307"/>
      <c r="AX15" s="437"/>
    </row>
    <row r="16" spans="1:50" s="233" customFormat="1" ht="18" customHeight="1" x14ac:dyDescent="0.15">
      <c r="A16" s="225"/>
      <c r="B16" s="234" t="s">
        <v>8</v>
      </c>
      <c r="C16" s="227"/>
      <c r="D16" s="407">
        <v>580229</v>
      </c>
      <c r="E16" s="187">
        <f t="shared" si="0"/>
        <v>1.2418492998520214</v>
      </c>
      <c r="F16" s="227"/>
      <c r="G16" s="239">
        <v>455643</v>
      </c>
      <c r="H16" s="571">
        <f t="shared" si="2"/>
        <v>1.2049320651430158</v>
      </c>
      <c r="I16" s="227"/>
      <c r="J16" s="239">
        <v>82278</v>
      </c>
      <c r="K16" s="571">
        <f t="shared" si="3"/>
        <v>1.3629957214014083</v>
      </c>
      <c r="L16" s="227"/>
      <c r="M16" s="239">
        <v>42308</v>
      </c>
      <c r="N16" s="571">
        <f t="shared" si="1"/>
        <v>1.4733275409659092</v>
      </c>
      <c r="O16" s="227"/>
      <c r="P16" s="239" t="e">
        <f t="shared" si="4"/>
        <v>#REF!</v>
      </c>
      <c r="Q16" s="238" t="e">
        <f t="shared" si="5"/>
        <v>#REF!</v>
      </c>
      <c r="R16" s="227"/>
      <c r="S16" s="239" t="e">
        <f>GETPIVOTDATA("Cuenta número de expedientes",#REF!,"CCAA",$B16,"TramoEdad",S$1)</f>
        <v>#REF!</v>
      </c>
      <c r="T16" s="236" t="e">
        <f t="shared" si="6"/>
        <v>#REF!</v>
      </c>
      <c r="U16" s="227"/>
      <c r="V16" s="239" t="e">
        <f>GETPIVOTDATA("Cuenta número de expedientes",#REF!,"CCAA",$B16,"TramoEdad",V$1)</f>
        <v>#REF!</v>
      </c>
      <c r="W16" s="236" t="e">
        <f t="shared" si="7"/>
        <v>#REF!</v>
      </c>
      <c r="X16" s="227"/>
      <c r="Y16" s="239" t="e">
        <f>GETPIVOTDATA("Cuenta número de expedientes",#REF!,"CCAA",$B16,"TramoEdad",Y$1)</f>
        <v>#REF!</v>
      </c>
      <c r="Z16" s="236" t="e">
        <f t="shared" si="8"/>
        <v>#REF!</v>
      </c>
      <c r="AA16" s="576"/>
      <c r="AB16" s="306"/>
      <c r="AC16" s="306"/>
      <c r="AD16" s="306"/>
      <c r="AE16" s="307"/>
      <c r="AF16" s="437"/>
      <c r="AG16" s="232"/>
      <c r="AH16" s="306"/>
      <c r="AI16" s="306"/>
      <c r="AJ16" s="306"/>
      <c r="AK16" s="307"/>
      <c r="AL16" s="437"/>
      <c r="AN16" s="306"/>
      <c r="AO16" s="306"/>
      <c r="AP16" s="306"/>
      <c r="AQ16" s="307"/>
      <c r="AR16" s="437"/>
      <c r="AT16" s="306"/>
      <c r="AU16" s="306"/>
      <c r="AV16" s="306"/>
      <c r="AW16" s="307"/>
      <c r="AX16" s="437"/>
    </row>
    <row r="17" spans="1:50" s="233" customFormat="1" ht="18" customHeight="1" x14ac:dyDescent="0.15">
      <c r="A17" s="225"/>
      <c r="B17" s="234" t="s">
        <v>7</v>
      </c>
      <c r="C17" s="227"/>
      <c r="D17" s="406">
        <v>2409164</v>
      </c>
      <c r="E17" s="187">
        <f t="shared" si="0"/>
        <v>5.1562721384637706</v>
      </c>
      <c r="F17" s="227"/>
      <c r="G17" s="235">
        <v>1805325</v>
      </c>
      <c r="H17" s="571">
        <f t="shared" si="2"/>
        <v>4.7741191689641118</v>
      </c>
      <c r="I17" s="227"/>
      <c r="J17" s="235">
        <v>372394</v>
      </c>
      <c r="K17" s="571">
        <f t="shared" si="3"/>
        <v>6.1689811210233119</v>
      </c>
      <c r="L17" s="227"/>
      <c r="M17" s="235">
        <v>231445</v>
      </c>
      <c r="N17" s="571">
        <f t="shared" si="1"/>
        <v>8.0598064838530501</v>
      </c>
      <c r="O17" s="227"/>
      <c r="P17" s="237" t="e">
        <f t="shared" si="4"/>
        <v>#REF!</v>
      </c>
      <c r="Q17" s="238" t="e">
        <f>P17*100/D17</f>
        <v>#REF!</v>
      </c>
      <c r="R17" s="227"/>
      <c r="S17" s="235" t="e">
        <f>GETPIVOTDATA("Cuenta número de expedientes",#REF!,"CCAA",$B17,"TramoEdad",S$1)</f>
        <v>#REF!</v>
      </c>
      <c r="T17" s="236" t="e">
        <f>S17*100/G17</f>
        <v>#REF!</v>
      </c>
      <c r="U17" s="227"/>
      <c r="V17" s="235" t="e">
        <f>GETPIVOTDATA("Cuenta número de expedientes",#REF!,"CCAA",$B17,"TramoEdad",V$1)</f>
        <v>#REF!</v>
      </c>
      <c r="W17" s="236" t="e">
        <f>V17*100/J17</f>
        <v>#REF!</v>
      </c>
      <c r="X17" s="227"/>
      <c r="Y17" s="235" t="e">
        <f>GETPIVOTDATA("Cuenta número de expedientes",#REF!,"CCAA",$B17,"TramoEdad",Y$1)</f>
        <v>#REF!</v>
      </c>
      <c r="Z17" s="236" t="e">
        <f>Y17*100/M17</f>
        <v>#REF!</v>
      </c>
      <c r="AA17" s="576"/>
      <c r="AB17" s="306"/>
      <c r="AC17" s="306"/>
      <c r="AD17" s="306"/>
      <c r="AE17" s="307"/>
      <c r="AF17" s="437"/>
      <c r="AG17" s="232"/>
      <c r="AH17" s="306"/>
      <c r="AI17" s="306"/>
      <c r="AJ17" s="306"/>
      <c r="AK17" s="307"/>
      <c r="AL17" s="437"/>
      <c r="AN17" s="306"/>
      <c r="AO17" s="306"/>
      <c r="AP17" s="306"/>
      <c r="AQ17" s="307"/>
      <c r="AR17" s="437"/>
      <c r="AT17" s="306"/>
      <c r="AU17" s="306"/>
      <c r="AV17" s="306"/>
      <c r="AW17" s="307"/>
      <c r="AX17" s="437"/>
    </row>
    <row r="18" spans="1:50" s="233" customFormat="1" ht="18" customHeight="1" x14ac:dyDescent="0.15">
      <c r="A18" s="225"/>
      <c r="B18" s="234" t="s">
        <v>43</v>
      </c>
      <c r="C18" s="227"/>
      <c r="D18" s="406">
        <v>2026807</v>
      </c>
      <c r="E18" s="187">
        <f t="shared" si="0"/>
        <v>4.3379232232190672</v>
      </c>
      <c r="F18" s="227"/>
      <c r="G18" s="235">
        <v>1644219</v>
      </c>
      <c r="H18" s="571">
        <f t="shared" si="2"/>
        <v>4.3480799556174112</v>
      </c>
      <c r="I18" s="227"/>
      <c r="J18" s="235">
        <v>241609</v>
      </c>
      <c r="K18" s="571">
        <f t="shared" si="3"/>
        <v>4.0024311875844436</v>
      </c>
      <c r="L18" s="227"/>
      <c r="M18" s="235">
        <v>140979</v>
      </c>
      <c r="N18" s="571">
        <f t="shared" si="1"/>
        <v>4.9094318662624774</v>
      </c>
      <c r="O18" s="227"/>
      <c r="P18" s="237" t="e">
        <f t="shared" si="4"/>
        <v>#REF!</v>
      </c>
      <c r="Q18" s="238" t="e">
        <f t="shared" si="5"/>
        <v>#REF!</v>
      </c>
      <c r="R18" s="227"/>
      <c r="S18" s="235" t="e">
        <f>GETPIVOTDATA("Cuenta número de expedientes",#REF!,"CCAA",$B18,"TramoEdad",S$1)</f>
        <v>#REF!</v>
      </c>
      <c r="T18" s="236" t="e">
        <f t="shared" si="6"/>
        <v>#REF!</v>
      </c>
      <c r="U18" s="227"/>
      <c r="V18" s="235" t="e">
        <f>GETPIVOTDATA("Cuenta número de expedientes",#REF!,"CCAA",$B18,"TramoEdad",V$1)</f>
        <v>#REF!</v>
      </c>
      <c r="W18" s="236" t="e">
        <f t="shared" si="7"/>
        <v>#REF!</v>
      </c>
      <c r="X18" s="227"/>
      <c r="Y18" s="235" t="e">
        <f>GETPIVOTDATA("Cuenta número de expedientes",#REF!,"CCAA",$B18,"TramoEdad",Y$1)</f>
        <v>#REF!</v>
      </c>
      <c r="Z18" s="236" t="e">
        <f t="shared" si="8"/>
        <v>#REF!</v>
      </c>
      <c r="AA18" s="576"/>
      <c r="AB18" s="306"/>
      <c r="AC18" s="306"/>
      <c r="AD18" s="306"/>
      <c r="AE18" s="307"/>
      <c r="AF18" s="437"/>
      <c r="AG18" s="232"/>
      <c r="AH18" s="306"/>
      <c r="AI18" s="306"/>
      <c r="AJ18" s="306"/>
      <c r="AK18" s="307"/>
      <c r="AL18" s="437"/>
      <c r="AN18" s="306"/>
      <c r="AO18" s="306"/>
      <c r="AP18" s="306"/>
      <c r="AQ18" s="307"/>
      <c r="AR18" s="437"/>
      <c r="AT18" s="306"/>
      <c r="AU18" s="306"/>
      <c r="AV18" s="306"/>
      <c r="AW18" s="307"/>
      <c r="AX18" s="437"/>
    </row>
    <row r="19" spans="1:50" s="233" customFormat="1" ht="18" customHeight="1" x14ac:dyDescent="0.15">
      <c r="A19" s="225"/>
      <c r="B19" s="234" t="s">
        <v>44</v>
      </c>
      <c r="C19" s="227"/>
      <c r="D19" s="406">
        <v>7600065</v>
      </c>
      <c r="E19" s="187">
        <f t="shared" si="0"/>
        <v>16.266224885484615</v>
      </c>
      <c r="F19" s="227"/>
      <c r="G19" s="235">
        <v>6178644</v>
      </c>
      <c r="H19" s="571">
        <f t="shared" si="2"/>
        <v>16.339209149934277</v>
      </c>
      <c r="I19" s="227"/>
      <c r="J19" s="235">
        <v>960955</v>
      </c>
      <c r="K19" s="571">
        <f t="shared" si="3"/>
        <v>15.918927945007054</v>
      </c>
      <c r="L19" s="227"/>
      <c r="M19" s="235">
        <v>460466</v>
      </c>
      <c r="N19" s="571">
        <f t="shared" si="1"/>
        <v>16.035199949853652</v>
      </c>
      <c r="O19" s="227"/>
      <c r="P19" s="237" t="e">
        <f t="shared" si="4"/>
        <v>#REF!</v>
      </c>
      <c r="Q19" s="238" t="e">
        <f t="shared" si="5"/>
        <v>#REF!</v>
      </c>
      <c r="R19" s="227"/>
      <c r="S19" s="235" t="e">
        <f>GETPIVOTDATA("Cuenta número de expedientes",#REF!,"CCAA",$B19,"TramoEdad",S$1)</f>
        <v>#REF!</v>
      </c>
      <c r="T19" s="236" t="e">
        <f t="shared" si="6"/>
        <v>#REF!</v>
      </c>
      <c r="U19" s="227"/>
      <c r="V19" s="235" t="e">
        <f>GETPIVOTDATA("Cuenta número de expedientes",#REF!,"CCAA",$B19,"TramoEdad",V$1)</f>
        <v>#REF!</v>
      </c>
      <c r="W19" s="236" t="e">
        <f t="shared" si="7"/>
        <v>#REF!</v>
      </c>
      <c r="X19" s="227"/>
      <c r="Y19" s="235" t="e">
        <f>GETPIVOTDATA("Cuenta número de expedientes",#REF!,"CCAA",$B19,"TramoEdad",Y$1)</f>
        <v>#REF!</v>
      </c>
      <c r="Z19" s="236" t="e">
        <f t="shared" si="8"/>
        <v>#REF!</v>
      </c>
      <c r="AA19" s="576"/>
      <c r="AB19" s="306"/>
      <c r="AC19" s="306"/>
      <c r="AD19" s="306"/>
      <c r="AE19" s="307"/>
      <c r="AF19" s="437"/>
      <c r="AG19" s="232"/>
      <c r="AH19" s="306"/>
      <c r="AI19" s="306"/>
      <c r="AJ19" s="306"/>
      <c r="AK19" s="307"/>
      <c r="AL19" s="437"/>
      <c r="AN19" s="306"/>
      <c r="AO19" s="306"/>
      <c r="AP19" s="306"/>
      <c r="AQ19" s="307"/>
      <c r="AR19" s="437"/>
      <c r="AT19" s="306"/>
      <c r="AU19" s="306"/>
      <c r="AV19" s="306"/>
      <c r="AW19" s="307"/>
      <c r="AX19" s="437"/>
    </row>
    <row r="20" spans="1:50" s="233" customFormat="1" ht="18" customHeight="1" x14ac:dyDescent="0.15">
      <c r="A20" s="225"/>
      <c r="B20" s="234" t="s">
        <v>6</v>
      </c>
      <c r="C20" s="227"/>
      <c r="D20" s="406">
        <v>4963703</v>
      </c>
      <c r="E20" s="187">
        <f t="shared" si="0"/>
        <v>10.623686674094845</v>
      </c>
      <c r="F20" s="227"/>
      <c r="G20" s="235">
        <v>4017065</v>
      </c>
      <c r="H20" s="571">
        <f t="shared" si="2"/>
        <v>10.622988669339216</v>
      </c>
      <c r="I20" s="227"/>
      <c r="J20" s="235">
        <v>669229</v>
      </c>
      <c r="K20" s="571">
        <f t="shared" si="3"/>
        <v>11.086271708570251</v>
      </c>
      <c r="L20" s="227"/>
      <c r="M20" s="235">
        <v>277409</v>
      </c>
      <c r="N20" s="571">
        <f t="shared" si="1"/>
        <v>9.660450028642618</v>
      </c>
      <c r="O20" s="227"/>
      <c r="P20" s="237" t="e">
        <f t="shared" si="4"/>
        <v>#REF!</v>
      </c>
      <c r="Q20" s="238" t="e">
        <f t="shared" si="5"/>
        <v>#REF!</v>
      </c>
      <c r="R20" s="227"/>
      <c r="S20" s="235" t="e">
        <f>GETPIVOTDATA("Cuenta número de expedientes",#REF!,"CCAA",$B20,"TramoEdad",S$1)</f>
        <v>#REF!</v>
      </c>
      <c r="T20" s="236" t="e">
        <f t="shared" si="6"/>
        <v>#REF!</v>
      </c>
      <c r="U20" s="227"/>
      <c r="V20" s="235" t="e">
        <f>GETPIVOTDATA("Cuenta número de expedientes",#REF!,"CCAA",$B20,"TramoEdad",V$1)</f>
        <v>#REF!</v>
      </c>
      <c r="W20" s="236" t="e">
        <f t="shared" si="7"/>
        <v>#REF!</v>
      </c>
      <c r="X20" s="227"/>
      <c r="Y20" s="235" t="e">
        <f>GETPIVOTDATA("Cuenta número de expedientes",#REF!,"CCAA",$B20,"TramoEdad",Y$1)</f>
        <v>#REF!</v>
      </c>
      <c r="Z20" s="236" t="e">
        <f t="shared" si="8"/>
        <v>#REF!</v>
      </c>
      <c r="AA20" s="576"/>
      <c r="AB20" s="306"/>
      <c r="AC20" s="306"/>
      <c r="AD20" s="306"/>
      <c r="AE20" s="307"/>
      <c r="AF20" s="438"/>
      <c r="AG20" s="232"/>
      <c r="AH20" s="306"/>
      <c r="AI20" s="306"/>
      <c r="AJ20" s="306"/>
      <c r="AK20" s="307"/>
      <c r="AL20" s="437"/>
      <c r="AN20" s="306"/>
      <c r="AO20" s="306"/>
      <c r="AP20" s="306"/>
      <c r="AQ20" s="307"/>
      <c r="AR20" s="437"/>
      <c r="AT20" s="306"/>
      <c r="AU20" s="306"/>
      <c r="AV20" s="306"/>
      <c r="AW20" s="307"/>
      <c r="AX20" s="437"/>
    </row>
    <row r="21" spans="1:50" s="233" customFormat="1" ht="18" customHeight="1" x14ac:dyDescent="0.15">
      <c r="A21" s="225"/>
      <c r="B21" s="234" t="s">
        <v>5</v>
      </c>
      <c r="C21" s="227"/>
      <c r="D21" s="406">
        <v>1072863</v>
      </c>
      <c r="E21" s="187">
        <f t="shared" si="0"/>
        <v>2.2962212598597094</v>
      </c>
      <c r="F21" s="227"/>
      <c r="G21" s="235">
        <v>853665</v>
      </c>
      <c r="H21" s="571">
        <f t="shared" si="2"/>
        <v>2.2574873999826894</v>
      </c>
      <c r="I21" s="227"/>
      <c r="J21" s="235">
        <v>141083</v>
      </c>
      <c r="K21" s="571">
        <f t="shared" si="3"/>
        <v>2.3371438946313097</v>
      </c>
      <c r="L21" s="227"/>
      <c r="M21" s="235">
        <v>78115</v>
      </c>
      <c r="N21" s="571">
        <f t="shared" si="1"/>
        <v>2.720265218458731</v>
      </c>
      <c r="O21" s="227"/>
      <c r="P21" s="237" t="e">
        <f t="shared" si="4"/>
        <v>#REF!</v>
      </c>
      <c r="Q21" s="238" t="e">
        <f t="shared" si="5"/>
        <v>#REF!</v>
      </c>
      <c r="R21" s="227"/>
      <c r="S21" s="235" t="e">
        <f>GETPIVOTDATA("Cuenta número de expedientes",#REF!,"CCAA",$B21,"TramoEdad",S$1)</f>
        <v>#REF!</v>
      </c>
      <c r="T21" s="236" t="e">
        <f t="shared" si="6"/>
        <v>#REF!</v>
      </c>
      <c r="U21" s="227"/>
      <c r="V21" s="235" t="e">
        <f>GETPIVOTDATA("Cuenta número de expedientes",#REF!,"CCAA",$B21,"TramoEdad",V$1)</f>
        <v>#REF!</v>
      </c>
      <c r="W21" s="236" t="e">
        <f t="shared" si="7"/>
        <v>#REF!</v>
      </c>
      <c r="X21" s="227"/>
      <c r="Y21" s="235" t="e">
        <f>GETPIVOTDATA("Cuenta número de expedientes",#REF!,"CCAA",$B21,"TramoEdad",Y$1)</f>
        <v>#REF!</v>
      </c>
      <c r="Z21" s="236" t="e">
        <f t="shared" si="8"/>
        <v>#REF!</v>
      </c>
      <c r="AA21" s="576"/>
      <c r="AB21" s="306"/>
      <c r="AC21" s="306"/>
      <c r="AD21" s="306"/>
      <c r="AE21" s="307"/>
      <c r="AF21" s="437"/>
      <c r="AG21" s="232"/>
      <c r="AH21" s="306"/>
      <c r="AI21" s="306"/>
      <c r="AJ21" s="306"/>
      <c r="AK21" s="307"/>
      <c r="AL21" s="437"/>
      <c r="AN21" s="306"/>
      <c r="AO21" s="306"/>
      <c r="AP21" s="306"/>
      <c r="AQ21" s="307"/>
      <c r="AR21" s="437"/>
      <c r="AT21" s="306"/>
      <c r="AU21" s="306"/>
      <c r="AV21" s="306"/>
      <c r="AW21" s="307"/>
      <c r="AX21" s="437"/>
    </row>
    <row r="22" spans="1:50" s="233" customFormat="1" ht="18" customHeight="1" x14ac:dyDescent="0.15">
      <c r="A22" s="225"/>
      <c r="B22" s="234" t="s">
        <v>38</v>
      </c>
      <c r="C22" s="227"/>
      <c r="D22" s="406">
        <v>2701743</v>
      </c>
      <c r="E22" s="187">
        <f t="shared" si="0"/>
        <v>5.7824714947548292</v>
      </c>
      <c r="F22" s="227"/>
      <c r="G22" s="235">
        <v>2028813</v>
      </c>
      <c r="H22" s="571">
        <f t="shared" si="2"/>
        <v>5.365125411515149</v>
      </c>
      <c r="I22" s="227"/>
      <c r="J22" s="235">
        <v>434138</v>
      </c>
      <c r="K22" s="571">
        <f t="shared" si="3"/>
        <v>7.1918159957432684</v>
      </c>
      <c r="L22" s="227"/>
      <c r="M22" s="235">
        <v>238792</v>
      </c>
      <c r="N22" s="571">
        <f t="shared" si="1"/>
        <v>8.3156573263290952</v>
      </c>
      <c r="O22" s="227"/>
      <c r="P22" s="237" t="e">
        <f t="shared" si="4"/>
        <v>#REF!</v>
      </c>
      <c r="Q22" s="238" t="e">
        <f t="shared" si="5"/>
        <v>#REF!</v>
      </c>
      <c r="R22" s="227"/>
      <c r="S22" s="235" t="e">
        <f>GETPIVOTDATA("Cuenta número de expedientes",#REF!,"CCAA",$B22,"TramoEdad",S$1)</f>
        <v>#REF!</v>
      </c>
      <c r="T22" s="236" t="e">
        <f t="shared" si="6"/>
        <v>#REF!</v>
      </c>
      <c r="U22" s="227"/>
      <c r="V22" s="235" t="e">
        <f>GETPIVOTDATA("Cuenta número de expedientes",#REF!,"CCAA",$B22,"TramoEdad",V$1)</f>
        <v>#REF!</v>
      </c>
      <c r="W22" s="236" t="e">
        <f t="shared" si="7"/>
        <v>#REF!</v>
      </c>
      <c r="X22" s="227"/>
      <c r="Y22" s="235" t="e">
        <f>GETPIVOTDATA("Cuenta número de expedientes",#REF!,"CCAA",$B22,"TramoEdad",Y$1)</f>
        <v>#REF!</v>
      </c>
      <c r="Z22" s="236" t="e">
        <f t="shared" si="8"/>
        <v>#REF!</v>
      </c>
      <c r="AA22" s="576"/>
      <c r="AB22" s="306"/>
      <c r="AC22" s="306"/>
      <c r="AD22" s="306"/>
      <c r="AE22" s="307"/>
      <c r="AF22" s="437"/>
      <c r="AG22" s="232"/>
      <c r="AH22" s="306"/>
      <c r="AI22" s="306"/>
      <c r="AJ22" s="306"/>
      <c r="AK22" s="307"/>
      <c r="AL22" s="437"/>
      <c r="AN22" s="306"/>
      <c r="AO22" s="306"/>
      <c r="AP22" s="306"/>
      <c r="AQ22" s="307"/>
      <c r="AR22" s="437"/>
      <c r="AT22" s="306"/>
      <c r="AU22" s="306"/>
      <c r="AV22" s="306"/>
      <c r="AW22" s="307"/>
      <c r="AX22" s="437"/>
    </row>
    <row r="23" spans="1:50" s="233" customFormat="1" ht="18" customHeight="1" x14ac:dyDescent="0.15">
      <c r="A23" s="225"/>
      <c r="B23" s="234" t="s">
        <v>45</v>
      </c>
      <c r="C23" s="227"/>
      <c r="D23" s="406">
        <v>6578079</v>
      </c>
      <c r="E23" s="187">
        <f t="shared" si="0"/>
        <v>14.078894368467079</v>
      </c>
      <c r="F23" s="227"/>
      <c r="G23" s="235">
        <v>5423824</v>
      </c>
      <c r="H23" s="571">
        <f t="shared" si="2"/>
        <v>14.343113914385279</v>
      </c>
      <c r="I23" s="227"/>
      <c r="J23" s="235">
        <v>793640</v>
      </c>
      <c r="K23" s="571">
        <f t="shared" si="3"/>
        <v>13.147231633401562</v>
      </c>
      <c r="L23" s="227"/>
      <c r="M23" s="235">
        <v>360615</v>
      </c>
      <c r="N23" s="571">
        <f t="shared" si="1"/>
        <v>12.55800347890284</v>
      </c>
      <c r="O23" s="227"/>
      <c r="P23" s="237" t="e">
        <f t="shared" si="4"/>
        <v>#REF!</v>
      </c>
      <c r="Q23" s="238" t="e">
        <f t="shared" si="5"/>
        <v>#REF!</v>
      </c>
      <c r="R23" s="227"/>
      <c r="S23" s="235" t="e">
        <f>GETPIVOTDATA("Cuenta número de expedientes",#REF!,"CCAA",$B23,"TramoEdad",S$1)</f>
        <v>#REF!</v>
      </c>
      <c r="T23" s="236" t="e">
        <f t="shared" si="6"/>
        <v>#REF!</v>
      </c>
      <c r="U23" s="227"/>
      <c r="V23" s="235" t="e">
        <f>GETPIVOTDATA("Cuenta número de expedientes",#REF!,"CCAA",$B23,"TramoEdad",V$1)</f>
        <v>#REF!</v>
      </c>
      <c r="W23" s="236" t="e">
        <f t="shared" si="7"/>
        <v>#REF!</v>
      </c>
      <c r="X23" s="227"/>
      <c r="Y23" s="235" t="e">
        <f>GETPIVOTDATA("Cuenta número de expedientes",#REF!,"CCAA",$B23,"TramoEdad",Y$1)</f>
        <v>#REF!</v>
      </c>
      <c r="Z23" s="236" t="e">
        <f t="shared" si="8"/>
        <v>#REF!</v>
      </c>
      <c r="AA23" s="576"/>
      <c r="AB23" s="306"/>
      <c r="AC23" s="306"/>
      <c r="AD23" s="306"/>
      <c r="AE23" s="307"/>
      <c r="AF23" s="437"/>
      <c r="AG23" s="232"/>
      <c r="AH23" s="306"/>
      <c r="AI23" s="306"/>
      <c r="AJ23" s="306"/>
      <c r="AK23" s="307"/>
      <c r="AL23" s="437"/>
      <c r="AN23" s="306"/>
      <c r="AO23" s="306"/>
      <c r="AP23" s="306"/>
      <c r="AQ23" s="307"/>
      <c r="AR23" s="437"/>
      <c r="AT23" s="306"/>
      <c r="AU23" s="306"/>
      <c r="AV23" s="306"/>
      <c r="AW23" s="307"/>
      <c r="AX23" s="437"/>
    </row>
    <row r="24" spans="1:50" s="241" customFormat="1" ht="18" customHeight="1" x14ac:dyDescent="0.15">
      <c r="A24" s="240"/>
      <c r="B24" s="234" t="s">
        <v>46</v>
      </c>
      <c r="C24" s="227"/>
      <c r="D24" s="406">
        <v>1478509</v>
      </c>
      <c r="E24" s="187">
        <f t="shared" si="0"/>
        <v>3.1644150266100319</v>
      </c>
      <c r="F24" s="227"/>
      <c r="G24" s="235">
        <v>1249999</v>
      </c>
      <c r="H24" s="571">
        <f t="shared" si="2"/>
        <v>3.3055788775350536</v>
      </c>
      <c r="I24" s="227"/>
      <c r="J24" s="235">
        <v>159024</v>
      </c>
      <c r="K24" s="571">
        <f t="shared" si="3"/>
        <v>2.6343497848773372</v>
      </c>
      <c r="L24" s="227"/>
      <c r="M24" s="235">
        <v>69486</v>
      </c>
      <c r="N24" s="571">
        <f t="shared" si="1"/>
        <v>2.4197701973990067</v>
      </c>
      <c r="O24" s="227"/>
      <c r="P24" s="237" t="e">
        <f t="shared" si="4"/>
        <v>#REF!</v>
      </c>
      <c r="Q24" s="238" t="e">
        <f t="shared" si="5"/>
        <v>#REF!</v>
      </c>
      <c r="R24" s="227"/>
      <c r="S24" s="235" t="e">
        <f>GETPIVOTDATA("Cuenta número de expedientes",#REF!,"CCAA",$B24,"TramoEdad",S$1)</f>
        <v>#REF!</v>
      </c>
      <c r="T24" s="236" t="e">
        <f t="shared" si="6"/>
        <v>#REF!</v>
      </c>
      <c r="U24" s="227"/>
      <c r="V24" s="235" t="e">
        <f>GETPIVOTDATA("Cuenta número de expedientes",#REF!,"CCAA",$B24,"TramoEdad",V$1)</f>
        <v>#REF!</v>
      </c>
      <c r="W24" s="236" t="e">
        <f t="shared" si="7"/>
        <v>#REF!</v>
      </c>
      <c r="X24" s="227"/>
      <c r="Y24" s="235" t="e">
        <f>GETPIVOTDATA("Cuenta número de expedientes",#REF!,"CCAA",$B24,"TramoEdad",Y$1)</f>
        <v>#REF!</v>
      </c>
      <c r="Z24" s="236" t="e">
        <f t="shared" si="8"/>
        <v>#REF!</v>
      </c>
      <c r="AA24" s="576"/>
      <c r="AB24" s="306"/>
      <c r="AC24" s="306"/>
      <c r="AD24" s="306"/>
      <c r="AE24" s="307"/>
      <c r="AF24" s="437"/>
      <c r="AG24" s="232"/>
      <c r="AH24" s="306"/>
      <c r="AI24" s="306"/>
      <c r="AJ24" s="306"/>
      <c r="AK24" s="307"/>
      <c r="AL24" s="437"/>
      <c r="AN24" s="306"/>
      <c r="AO24" s="306"/>
      <c r="AP24" s="306"/>
      <c r="AQ24" s="307"/>
      <c r="AR24" s="437"/>
      <c r="AT24" s="306"/>
      <c r="AU24" s="306"/>
      <c r="AV24" s="306"/>
      <c r="AW24" s="307"/>
      <c r="AX24" s="437"/>
    </row>
    <row r="25" spans="1:50" s="233" customFormat="1" ht="18" customHeight="1" x14ac:dyDescent="0.15">
      <c r="B25" s="234" t="s">
        <v>47</v>
      </c>
      <c r="C25" s="227"/>
      <c r="D25" s="407">
        <v>647554</v>
      </c>
      <c r="E25" s="187">
        <f t="shared" si="0"/>
        <v>1.385943276734489</v>
      </c>
      <c r="F25" s="227"/>
      <c r="G25" s="239">
        <v>521118</v>
      </c>
      <c r="H25" s="571">
        <f t="shared" si="2"/>
        <v>1.3780784252653899</v>
      </c>
      <c r="I25" s="227"/>
      <c r="J25" s="239">
        <v>84596</v>
      </c>
      <c r="K25" s="571">
        <f t="shared" si="3"/>
        <v>1.4013951001200022</v>
      </c>
      <c r="L25" s="227"/>
      <c r="M25" s="239">
        <v>41840</v>
      </c>
      <c r="N25" s="571">
        <f t="shared" si="1"/>
        <v>1.4570299781132088</v>
      </c>
      <c r="O25" s="227"/>
      <c r="P25" s="242" t="e">
        <f t="shared" si="4"/>
        <v>#REF!</v>
      </c>
      <c r="Q25" s="238" t="e">
        <f t="shared" si="5"/>
        <v>#REF!</v>
      </c>
      <c r="R25" s="227"/>
      <c r="S25" s="239" t="e">
        <f>GETPIVOTDATA("Cuenta número de expedientes",#REF!,"CCAA",$B25,"TramoEdad",S$1)</f>
        <v>#REF!</v>
      </c>
      <c r="T25" s="236" t="e">
        <f t="shared" si="6"/>
        <v>#REF!</v>
      </c>
      <c r="U25" s="227"/>
      <c r="V25" s="239" t="e">
        <f>GETPIVOTDATA("Cuenta número de expedientes",#REF!,"CCAA",$B25,"TramoEdad",V$1)</f>
        <v>#REF!</v>
      </c>
      <c r="W25" s="236" t="e">
        <f t="shared" si="7"/>
        <v>#REF!</v>
      </c>
      <c r="X25" s="227"/>
      <c r="Y25" s="239" t="e">
        <f>GETPIVOTDATA("Cuenta número de expedientes",#REF!,"CCAA",$B25,"TramoEdad",Y$1)</f>
        <v>#REF!</v>
      </c>
      <c r="Z25" s="236" t="e">
        <f t="shared" si="8"/>
        <v>#REF!</v>
      </c>
      <c r="AA25" s="576"/>
      <c r="AB25" s="306"/>
      <c r="AC25" s="306"/>
      <c r="AD25" s="306"/>
      <c r="AE25" s="307"/>
      <c r="AF25" s="437"/>
      <c r="AG25" s="232"/>
      <c r="AH25" s="306"/>
      <c r="AI25" s="306"/>
      <c r="AJ25" s="306"/>
      <c r="AK25" s="307"/>
      <c r="AL25" s="437"/>
      <c r="AN25" s="306"/>
      <c r="AO25" s="306"/>
      <c r="AP25" s="306"/>
      <c r="AQ25" s="307"/>
      <c r="AR25" s="437"/>
      <c r="AT25" s="306"/>
      <c r="AU25" s="306"/>
      <c r="AV25" s="306"/>
      <c r="AW25" s="307"/>
      <c r="AX25" s="437"/>
    </row>
    <row r="26" spans="1:50" s="233" customFormat="1" ht="18" customHeight="1" x14ac:dyDescent="0.15">
      <c r="B26" s="234" t="s">
        <v>48</v>
      </c>
      <c r="C26" s="227"/>
      <c r="D26" s="407">
        <v>2199088</v>
      </c>
      <c r="E26" s="187">
        <f t="shared" si="0"/>
        <v>4.7066518445527237</v>
      </c>
      <c r="F26" s="227"/>
      <c r="G26" s="239">
        <v>1714987</v>
      </c>
      <c r="H26" s="571">
        <f t="shared" si="2"/>
        <v>4.5352234701365433</v>
      </c>
      <c r="I26" s="227"/>
      <c r="J26" s="239">
        <v>324460</v>
      </c>
      <c r="K26" s="571">
        <f t="shared" si="3"/>
        <v>5.3749190763740122</v>
      </c>
      <c r="L26" s="227"/>
      <c r="M26" s="239">
        <v>159641</v>
      </c>
      <c r="N26" s="571">
        <f t="shared" si="1"/>
        <v>5.5593145969400277</v>
      </c>
      <c r="O26" s="227"/>
      <c r="P26" s="242" t="e">
        <f t="shared" si="4"/>
        <v>#REF!</v>
      </c>
      <c r="Q26" s="238" t="e">
        <f t="shared" si="5"/>
        <v>#REF!</v>
      </c>
      <c r="R26" s="227"/>
      <c r="S26" s="239" t="e">
        <f>GETPIVOTDATA("Cuenta número de expedientes",#REF!,"CCAA",$B26,"TramoEdad",S$1)</f>
        <v>#REF!</v>
      </c>
      <c r="T26" s="236" t="e">
        <f t="shared" si="6"/>
        <v>#REF!</v>
      </c>
      <c r="U26" s="227"/>
      <c r="V26" s="239" t="e">
        <f>GETPIVOTDATA("Cuenta número de expedientes",#REF!,"CCAA",$B26,"TramoEdad",V$1)</f>
        <v>#REF!</v>
      </c>
      <c r="W26" s="236" t="e">
        <f t="shared" si="7"/>
        <v>#REF!</v>
      </c>
      <c r="X26" s="227"/>
      <c r="Y26" s="239" t="e">
        <f>GETPIVOTDATA("Cuenta número de expedientes",#REF!,"CCAA",$B26,"TramoEdad",Y$1)</f>
        <v>#REF!</v>
      </c>
      <c r="Z26" s="236" t="e">
        <f t="shared" si="8"/>
        <v>#REF!</v>
      </c>
      <c r="AA26" s="576"/>
      <c r="AB26" s="306"/>
      <c r="AC26" s="306"/>
      <c r="AD26" s="306"/>
      <c r="AE26" s="307"/>
      <c r="AF26" s="438"/>
      <c r="AG26" s="232"/>
      <c r="AH26" s="306"/>
      <c r="AI26" s="306"/>
      <c r="AJ26" s="306"/>
      <c r="AK26" s="307"/>
      <c r="AL26" s="437"/>
      <c r="AN26" s="306"/>
      <c r="AO26" s="306"/>
      <c r="AP26" s="306"/>
      <c r="AQ26" s="307"/>
      <c r="AR26" s="437"/>
      <c r="AT26" s="306"/>
      <c r="AU26" s="306"/>
      <c r="AV26" s="306"/>
      <c r="AW26" s="307"/>
      <c r="AX26" s="437"/>
    </row>
    <row r="27" spans="1:50" s="233" customFormat="1" ht="18" customHeight="1" x14ac:dyDescent="0.15">
      <c r="B27" s="234" t="s">
        <v>49</v>
      </c>
      <c r="C27" s="227"/>
      <c r="D27" s="407">
        <v>315675</v>
      </c>
      <c r="E27" s="188">
        <f t="shared" si="0"/>
        <v>0.67563113482915682</v>
      </c>
      <c r="F27" s="227"/>
      <c r="G27" s="239">
        <v>250290</v>
      </c>
      <c r="H27" s="572">
        <f t="shared" si="2"/>
        <v>0.66188319931315831</v>
      </c>
      <c r="I27" s="227"/>
      <c r="J27" s="239">
        <v>42318</v>
      </c>
      <c r="K27" s="572">
        <f t="shared" si="3"/>
        <v>0.70102886480304327</v>
      </c>
      <c r="L27" s="227"/>
      <c r="M27" s="239">
        <v>23067</v>
      </c>
      <c r="N27" s="572">
        <f t="shared" si="1"/>
        <v>0.80328179983597969</v>
      </c>
      <c r="O27" s="227"/>
      <c r="P27" s="242" t="e">
        <f t="shared" si="4"/>
        <v>#REF!</v>
      </c>
      <c r="Q27" s="244" t="e">
        <f t="shared" si="5"/>
        <v>#REF!</v>
      </c>
      <c r="R27" s="227"/>
      <c r="S27" s="239" t="e">
        <f>GETPIVOTDATA("Cuenta número de expedientes",#REF!,"CCAA",$B27,"TramoEdad",S$1)</f>
        <v>#REF!</v>
      </c>
      <c r="T27" s="243" t="e">
        <f t="shared" si="6"/>
        <v>#REF!</v>
      </c>
      <c r="U27" s="227"/>
      <c r="V27" s="239" t="e">
        <f>GETPIVOTDATA("Cuenta número de expedientes",#REF!,"CCAA",$B27,"TramoEdad",V$1)</f>
        <v>#REF!</v>
      </c>
      <c r="W27" s="243" t="e">
        <f t="shared" si="7"/>
        <v>#REF!</v>
      </c>
      <c r="X27" s="227"/>
      <c r="Y27" s="239" t="e">
        <f>GETPIVOTDATA("Cuenta número de expedientes",#REF!,"CCAA",$B27,"TramoEdad",Y$1)</f>
        <v>#REF!</v>
      </c>
      <c r="Z27" s="243" t="e">
        <f t="shared" si="8"/>
        <v>#REF!</v>
      </c>
      <c r="AA27" s="576"/>
      <c r="AB27" s="306"/>
      <c r="AC27" s="306"/>
      <c r="AD27" s="306"/>
      <c r="AE27" s="307"/>
      <c r="AF27" s="437"/>
      <c r="AG27" s="232"/>
      <c r="AH27" s="306"/>
      <c r="AI27" s="306"/>
      <c r="AJ27" s="306"/>
      <c r="AK27" s="307"/>
      <c r="AL27" s="437"/>
      <c r="AN27" s="306"/>
      <c r="AO27" s="306"/>
      <c r="AP27" s="306"/>
      <c r="AQ27" s="307"/>
      <c r="AR27" s="437"/>
      <c r="AT27" s="306"/>
      <c r="AU27" s="306"/>
      <c r="AV27" s="306"/>
      <c r="AW27" s="307"/>
      <c r="AX27" s="437"/>
    </row>
    <row r="28" spans="1:50" s="233" customFormat="1" ht="18" customHeight="1" x14ac:dyDescent="0.15">
      <c r="B28" s="245" t="s">
        <v>4</v>
      </c>
      <c r="C28" s="227"/>
      <c r="D28" s="408">
        <v>171528</v>
      </c>
      <c r="E28" s="189">
        <f t="shared" si="0"/>
        <v>0.36711699467799358</v>
      </c>
      <c r="F28" s="227"/>
      <c r="G28" s="246">
        <v>153112</v>
      </c>
      <c r="H28" s="573">
        <f t="shared" si="2"/>
        <v>0.40489935839720442</v>
      </c>
      <c r="I28" s="227"/>
      <c r="J28" s="246">
        <v>13498</v>
      </c>
      <c r="K28" s="573">
        <f t="shared" si="3"/>
        <v>0.22360432007919748</v>
      </c>
      <c r="L28" s="227"/>
      <c r="M28" s="246">
        <v>4918</v>
      </c>
      <c r="N28" s="573">
        <f t="shared" si="1"/>
        <v>0.17126370536235089</v>
      </c>
      <c r="O28" s="227"/>
      <c r="P28" s="248" t="e">
        <f t="shared" si="4"/>
        <v>#REF!</v>
      </c>
      <c r="Q28" s="249" t="e">
        <f t="shared" si="5"/>
        <v>#REF!</v>
      </c>
      <c r="R28" s="227"/>
      <c r="S28" s="246" t="e">
        <f>GETPIVOTDATA("Cuenta número de expedientes",#REF!,"CCAA","Ceuta","TramoEdad",S$1)+GETPIVOTDATA("Cuenta número de expedientes",#REF!,"CCAA","Melilla","TramoEdad",S$1)</f>
        <v>#REF!</v>
      </c>
      <c r="T28" s="247" t="e">
        <f t="shared" si="6"/>
        <v>#REF!</v>
      </c>
      <c r="U28" s="227"/>
      <c r="V28" s="246" t="e">
        <f>GETPIVOTDATA("Cuenta número de expedientes",#REF!,"CCAA","Ceuta","TramoEdad",V$1)+GETPIVOTDATA("Cuenta número de expedientes",#REF!,"CCAA","Melilla","TramoEdad",V$1)</f>
        <v>#REF!</v>
      </c>
      <c r="W28" s="247" t="e">
        <f t="shared" si="7"/>
        <v>#REF!</v>
      </c>
      <c r="X28" s="227"/>
      <c r="Y28" s="246" t="e">
        <f>GETPIVOTDATA("Cuenta número de expedientes",#REF!,"CCAA","Ceuta","TramoEdad",Y$1)+GETPIVOTDATA("Cuenta número de expedientes",#REF!,"CCAA","Melilla","TramoEdad",Y$1)</f>
        <v>#REF!</v>
      </c>
      <c r="Z28" s="247" t="e">
        <f t="shared" si="8"/>
        <v>#REF!</v>
      </c>
      <c r="AA28" s="576"/>
      <c r="AB28" s="306"/>
      <c r="AC28" s="306"/>
      <c r="AD28" s="306"/>
      <c r="AE28" s="307"/>
      <c r="AF28" s="437"/>
      <c r="AG28" s="232"/>
      <c r="AH28" s="306"/>
      <c r="AI28" s="306"/>
      <c r="AJ28" s="306"/>
      <c r="AK28" s="307"/>
      <c r="AL28" s="437"/>
      <c r="AN28" s="306"/>
      <c r="AO28" s="306"/>
      <c r="AP28" s="306"/>
      <c r="AQ28" s="307"/>
      <c r="AR28" s="437"/>
      <c r="AT28" s="306"/>
      <c r="AU28" s="306"/>
      <c r="AV28" s="306"/>
      <c r="AW28" s="307"/>
      <c r="AX28" s="437"/>
    </row>
    <row r="29" spans="1:50" s="224" customFormat="1" ht="3.75" customHeight="1" x14ac:dyDescent="0.15">
      <c r="A29" s="221"/>
      <c r="B29" s="222"/>
      <c r="C29" s="223"/>
      <c r="D29" s="222"/>
      <c r="E29" s="250"/>
      <c r="F29" s="223"/>
      <c r="G29" s="222"/>
      <c r="H29" s="574"/>
      <c r="I29" s="223"/>
      <c r="J29" s="222"/>
      <c r="K29" s="574"/>
      <c r="L29" s="223"/>
      <c r="M29" s="222"/>
      <c r="N29" s="574"/>
      <c r="O29" s="223"/>
      <c r="P29" s="222"/>
      <c r="Q29" s="251"/>
      <c r="R29" s="223"/>
      <c r="S29" s="222"/>
      <c r="T29" s="575"/>
      <c r="U29" s="223"/>
      <c r="V29" s="222"/>
      <c r="W29" s="574"/>
      <c r="X29" s="223"/>
      <c r="Y29" s="222"/>
      <c r="Z29" s="574"/>
      <c r="AA29" s="576"/>
      <c r="AB29" s="310"/>
      <c r="AC29" s="310"/>
      <c r="AD29" s="306"/>
      <c r="AE29" s="307"/>
      <c r="AF29" s="437"/>
      <c r="AG29" s="232"/>
      <c r="AH29" s="310"/>
      <c r="AI29" s="310"/>
      <c r="AJ29" s="306"/>
      <c r="AK29" s="307"/>
      <c r="AL29" s="437"/>
      <c r="AN29" s="310"/>
      <c r="AO29" s="310"/>
      <c r="AP29" s="306"/>
      <c r="AQ29" s="307"/>
      <c r="AR29" s="437"/>
      <c r="AT29" s="310"/>
      <c r="AU29" s="310"/>
      <c r="AV29" s="306"/>
      <c r="AW29" s="307"/>
      <c r="AX29" s="437"/>
    </row>
    <row r="30" spans="1:50" s="252" customFormat="1" ht="18" customHeight="1" x14ac:dyDescent="0.15">
      <c r="B30" s="253" t="s">
        <v>3</v>
      </c>
      <c r="C30" s="212"/>
      <c r="D30" s="254">
        <f>SUM(D11:D28)</f>
        <v>46722980</v>
      </c>
      <c r="E30" s="255">
        <f>SUM(E11:E28)</f>
        <v>100</v>
      </c>
      <c r="F30" s="212"/>
      <c r="G30" s="254">
        <f>SUM(G11:G28)</f>
        <v>37814829</v>
      </c>
      <c r="H30" s="505">
        <f>SUM(H11:H28)</f>
        <v>100</v>
      </c>
      <c r="I30" s="212"/>
      <c r="J30" s="254">
        <f>SUM(J11:J28)</f>
        <v>6036556</v>
      </c>
      <c r="K30" s="505">
        <f>SUM(K11:K28)</f>
        <v>100.00000000000001</v>
      </c>
      <c r="L30" s="212"/>
      <c r="M30" s="254">
        <f>SUM(M11:M28)</f>
        <v>2871595</v>
      </c>
      <c r="N30" s="505">
        <f>SUM(N11:N28)</f>
        <v>100</v>
      </c>
      <c r="O30" s="212"/>
      <c r="P30" s="254" t="e">
        <f>S30+V30+Y30</f>
        <v>#REF!</v>
      </c>
      <c r="Q30" s="256" t="e">
        <f>P30*100/D30</f>
        <v>#REF!</v>
      </c>
      <c r="R30" s="212"/>
      <c r="S30" s="254" t="e">
        <f>SUM(S11:S28)</f>
        <v>#REF!</v>
      </c>
      <c r="T30" s="255" t="e">
        <f>S30*100/G30</f>
        <v>#REF!</v>
      </c>
      <c r="U30" s="212"/>
      <c r="V30" s="254" t="e">
        <f>SUM(V11:V28)</f>
        <v>#REF!</v>
      </c>
      <c r="W30" s="255" t="e">
        <f>V30*100/J30</f>
        <v>#REF!</v>
      </c>
      <c r="X30" s="212"/>
      <c r="Y30" s="254" t="e">
        <f>SUM(Y11:Y28)</f>
        <v>#REF!</v>
      </c>
      <c r="Z30" s="255" t="e">
        <f>Y30*100/M30</f>
        <v>#REF!</v>
      </c>
      <c r="AA30" s="576"/>
      <c r="AB30" s="306"/>
      <c r="AC30" s="306"/>
      <c r="AD30" s="310"/>
      <c r="AE30" s="310"/>
      <c r="AF30" s="439"/>
      <c r="AG30" s="440"/>
      <c r="AH30" s="306"/>
      <c r="AI30" s="306"/>
      <c r="AJ30" s="310"/>
      <c r="AK30" s="310"/>
      <c r="AL30" s="439"/>
      <c r="AN30" s="306"/>
      <c r="AO30" s="306"/>
      <c r="AP30" s="310"/>
      <c r="AQ30" s="310"/>
      <c r="AR30" s="439"/>
      <c r="AT30" s="306"/>
      <c r="AU30" s="306"/>
      <c r="AV30" s="310"/>
      <c r="AW30" s="310"/>
      <c r="AX30" s="439"/>
    </row>
    <row r="31" spans="1:50" s="257" customFormat="1" ht="5.25" customHeight="1" x14ac:dyDescent="0.2">
      <c r="B31" s="258" t="s">
        <v>42</v>
      </c>
      <c r="C31" s="259"/>
      <c r="D31" s="259"/>
      <c r="E31" s="259"/>
      <c r="F31" s="259"/>
      <c r="G31" s="259"/>
      <c r="H31" s="259"/>
      <c r="I31" s="259"/>
      <c r="O31" s="260"/>
      <c r="R31" s="259"/>
    </row>
    <row r="32" spans="1:50" s="252" customFormat="1" ht="5.25" customHeight="1" x14ac:dyDescent="0.2">
      <c r="B32" s="258" t="s">
        <v>50</v>
      </c>
      <c r="C32" s="261"/>
      <c r="D32" s="261"/>
      <c r="E32" s="261"/>
      <c r="F32" s="261"/>
      <c r="G32" s="261"/>
      <c r="H32" s="261"/>
      <c r="I32" s="261"/>
      <c r="O32" s="260"/>
      <c r="R32" s="261"/>
    </row>
    <row r="33" spans="2:19" s="252" customFormat="1" ht="13.5" customHeight="1" x14ac:dyDescent="0.2">
      <c r="B33" s="1056" t="s">
        <v>227</v>
      </c>
      <c r="C33" s="1056"/>
      <c r="D33" s="1056"/>
      <c r="E33" s="1056"/>
      <c r="F33" s="1056"/>
      <c r="G33" s="1056"/>
      <c r="H33" s="1056"/>
      <c r="I33" s="1056"/>
      <c r="J33" s="1056"/>
      <c r="K33" s="1056"/>
      <c r="L33" s="1056"/>
      <c r="M33" s="1056"/>
      <c r="O33" s="260"/>
    </row>
    <row r="34" spans="2:19" ht="29.25" customHeight="1" x14ac:dyDescent="0.2">
      <c r="B34" s="1078"/>
      <c r="C34" s="1078"/>
      <c r="D34" s="1078"/>
      <c r="E34" s="1078"/>
      <c r="F34" s="1078"/>
      <c r="G34" s="1078"/>
      <c r="H34" s="1078"/>
      <c r="I34" s="1078"/>
      <c r="J34" s="1078"/>
      <c r="K34" s="1078"/>
      <c r="L34" s="1078"/>
      <c r="M34" s="1078"/>
      <c r="N34" s="1078"/>
      <c r="O34" s="1078"/>
      <c r="P34" s="1078"/>
      <c r="Q34" s="263"/>
      <c r="R34" s="263"/>
      <c r="S34" s="263"/>
    </row>
    <row r="35" spans="2:19" ht="4.5" customHeight="1" x14ac:dyDescent="0.2">
      <c r="B35" s="1079"/>
      <c r="C35" s="1079"/>
      <c r="D35" s="1079"/>
      <c r="E35" s="1079"/>
      <c r="F35" s="1079"/>
      <c r="G35" s="1079"/>
      <c r="H35" s="1079"/>
      <c r="I35" s="1079"/>
      <c r="J35" s="1079"/>
      <c r="K35" s="1079"/>
      <c r="L35" s="1079"/>
      <c r="M35" s="1079"/>
      <c r="N35" s="1079"/>
      <c r="O35" s="1079"/>
      <c r="P35" s="1079"/>
      <c r="Q35" s="263"/>
      <c r="R35" s="263"/>
      <c r="S35" s="263"/>
    </row>
    <row r="38" spans="2:19" x14ac:dyDescent="0.2">
      <c r="L38" s="264"/>
      <c r="M38" s="264"/>
      <c r="N38" s="264"/>
    </row>
  </sheetData>
  <mergeCells count="22">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 ref="V7:W7"/>
    <mergeCell ref="Y7:Z7"/>
    <mergeCell ref="S8:T8"/>
    <mergeCell ref="V8:W8"/>
    <mergeCell ref="Y8:Z8"/>
    <mergeCell ref="S7:T7"/>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18" zoomScaleNormal="100" workbookViewId="0">
      <selection activeCell="B5" sqref="B5:Z5"/>
    </sheetView>
  </sheetViews>
  <sheetFormatPr baseColWidth="10" defaultColWidth="11.42578125" defaultRowHeight="15" x14ac:dyDescent="0.2"/>
  <cols>
    <col min="1" max="1" width="1.140625" style="262" customWidth="1"/>
    <col min="2" max="2" width="28.7109375" style="262" customWidth="1"/>
    <col min="3" max="3" width="0.5703125" style="262" customWidth="1"/>
    <col min="4" max="4" width="11.85546875" style="262" customWidth="1"/>
    <col min="5" max="5" width="7.7109375" style="262" customWidth="1"/>
    <col min="6" max="6" width="0.42578125" style="262" customWidth="1"/>
    <col min="7" max="7" width="12.42578125" style="262" customWidth="1"/>
    <col min="8" max="8" width="6.28515625" style="262" customWidth="1"/>
    <col min="9" max="9" width="0.42578125" style="262" customWidth="1"/>
    <col min="10" max="10" width="10.85546875" style="262" customWidth="1"/>
    <col min="11" max="11" width="6.28515625" style="262" customWidth="1"/>
    <col min="12" max="12" width="0.42578125" style="262" customWidth="1"/>
    <col min="13" max="13" width="11.85546875" style="262" customWidth="1"/>
    <col min="14" max="14" width="6.28515625" style="262" customWidth="1"/>
    <col min="15" max="15" width="0.7109375" style="260" customWidth="1"/>
    <col min="16" max="16" width="10.28515625" style="262" bestFit="1" customWidth="1"/>
    <col min="17" max="17" width="8.5703125" style="262" customWidth="1"/>
    <col min="18" max="18" width="0.42578125" style="262" customWidth="1"/>
    <col min="19" max="19" width="8.5703125" style="262" bestFit="1" customWidth="1"/>
    <col min="20" max="20" width="8" style="262" bestFit="1" customWidth="1"/>
    <col min="21" max="21" width="0.42578125" style="262" customWidth="1"/>
    <col min="22" max="22" width="8.5703125" style="262" bestFit="1" customWidth="1"/>
    <col min="23" max="23" width="7.85546875" style="262" bestFit="1" customWidth="1"/>
    <col min="24" max="24" width="0.42578125" style="262" customWidth="1"/>
    <col min="25" max="25" width="10.140625" style="262" bestFit="1" customWidth="1"/>
    <col min="26" max="26" width="7.85546875" style="298" bestFit="1" customWidth="1"/>
    <col min="27" max="27" width="11.42578125" style="298"/>
    <col min="28" max="30" width="2.5703125" style="298" bestFit="1" customWidth="1"/>
    <col min="31" max="31" width="13" style="298" bestFit="1" customWidth="1"/>
    <col min="32" max="32" width="3.5703125" style="298" bestFit="1" customWidth="1"/>
    <col min="33" max="33" width="3.85546875" style="298" customWidth="1"/>
    <col min="34" max="36" width="2.5703125" style="298" bestFit="1" customWidth="1"/>
    <col min="37" max="37" width="8.42578125" style="298" bestFit="1" customWidth="1"/>
    <col min="38" max="38" width="3.5703125" style="298" bestFit="1" customWidth="1"/>
    <col min="39" max="39" width="3.5703125" style="298" customWidth="1"/>
    <col min="40" max="42" width="2.5703125" style="298" bestFit="1" customWidth="1"/>
    <col min="43" max="43" width="8.42578125" style="298" bestFit="1" customWidth="1"/>
    <col min="44" max="44" width="4.28515625" style="298" bestFit="1" customWidth="1"/>
    <col min="45" max="45" width="3.28515625" style="298" customWidth="1"/>
    <col min="46" max="46" width="4.42578125" style="298" bestFit="1" customWidth="1"/>
    <col min="47" max="47" width="2.5703125" style="298" bestFit="1" customWidth="1"/>
    <col min="48" max="48" width="4.42578125" style="298" bestFit="1" customWidth="1"/>
    <col min="49" max="49" width="8.42578125" style="298" bestFit="1" customWidth="1"/>
    <col min="50" max="50" width="4.42578125" style="298" bestFit="1" customWidth="1"/>
    <col min="51" max="16384" width="11.42578125" style="262"/>
  </cols>
  <sheetData>
    <row r="1" spans="1:50" s="202" customFormat="1" ht="15" customHeight="1" x14ac:dyDescent="0.2">
      <c r="B1" s="203"/>
      <c r="C1" s="204"/>
      <c r="F1" s="204"/>
      <c r="I1" s="204"/>
      <c r="O1" s="205"/>
      <c r="R1" s="204"/>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6" customFormat="1" ht="52.5" customHeight="1" x14ac:dyDescent="0.2">
      <c r="B2" s="1057"/>
      <c r="C2" s="1057"/>
      <c r="D2" s="1057"/>
      <c r="E2" s="1057"/>
      <c r="F2" s="1057"/>
      <c r="G2" s="1057"/>
      <c r="H2" s="1057"/>
      <c r="I2" s="1057"/>
      <c r="O2" s="208"/>
      <c r="Z2" s="618"/>
      <c r="AA2" s="618"/>
      <c r="AB2" s="618"/>
      <c r="AC2" s="618"/>
      <c r="AD2" s="618"/>
      <c r="AE2" s="618"/>
      <c r="AF2" s="618"/>
      <c r="AG2" s="618"/>
      <c r="AH2" s="618"/>
      <c r="AI2" s="618"/>
      <c r="AJ2" s="618"/>
      <c r="AK2" s="618"/>
      <c r="AL2" s="618"/>
      <c r="AM2" s="618"/>
      <c r="AN2" s="618"/>
      <c r="AO2" s="618"/>
      <c r="AP2" s="618"/>
      <c r="AQ2" s="618"/>
      <c r="AR2" s="618"/>
      <c r="AS2" s="618"/>
      <c r="AT2" s="618"/>
      <c r="AU2" s="618"/>
      <c r="AV2" s="618"/>
      <c r="AW2" s="618"/>
      <c r="AX2" s="618"/>
    </row>
    <row r="3" spans="1:50" s="209" customFormat="1" ht="4.5" customHeight="1" x14ac:dyDescent="0.2">
      <c r="B3" s="1058"/>
      <c r="C3" s="1058"/>
      <c r="D3" s="1058"/>
      <c r="E3" s="1058"/>
      <c r="F3" s="1058"/>
      <c r="G3" s="1058"/>
      <c r="H3" s="1058"/>
      <c r="I3" s="1058"/>
      <c r="O3" s="208"/>
      <c r="Z3" s="618"/>
      <c r="AA3" s="618"/>
      <c r="AB3" s="618"/>
      <c r="AC3" s="618"/>
      <c r="AD3" s="618"/>
      <c r="AE3" s="618"/>
      <c r="AF3" s="618"/>
      <c r="AG3" s="618"/>
      <c r="AH3" s="618"/>
      <c r="AI3" s="618"/>
      <c r="AJ3" s="618"/>
      <c r="AK3" s="618"/>
      <c r="AL3" s="618"/>
      <c r="AM3" s="618"/>
      <c r="AN3" s="618"/>
      <c r="AO3" s="618"/>
      <c r="AP3" s="618"/>
      <c r="AQ3" s="618"/>
      <c r="AR3" s="618"/>
      <c r="AS3" s="618"/>
      <c r="AT3" s="618"/>
      <c r="AU3" s="618"/>
      <c r="AV3" s="618"/>
      <c r="AW3" s="618"/>
      <c r="AX3" s="618"/>
    </row>
    <row r="4" spans="1:50" s="209" customFormat="1" ht="17.25" customHeight="1" x14ac:dyDescent="0.2">
      <c r="A4" s="1058" t="s">
        <v>408</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618"/>
      <c r="AB4" s="618"/>
      <c r="AC4" s="618"/>
      <c r="AD4" s="618"/>
      <c r="AE4" s="618"/>
      <c r="AF4" s="618"/>
      <c r="AG4" s="618"/>
      <c r="AH4" s="618"/>
      <c r="AI4" s="618"/>
      <c r="AJ4" s="618"/>
      <c r="AK4" s="618"/>
      <c r="AL4" s="618"/>
      <c r="AM4" s="618"/>
      <c r="AN4" s="618"/>
      <c r="AO4" s="618"/>
      <c r="AP4" s="618"/>
      <c r="AQ4" s="618"/>
      <c r="AR4" s="618"/>
      <c r="AS4" s="618"/>
      <c r="AT4" s="618"/>
      <c r="AU4" s="618"/>
      <c r="AV4" s="618"/>
      <c r="AW4" s="618"/>
      <c r="AX4" s="618"/>
    </row>
    <row r="5" spans="1:50" s="209" customFormat="1" ht="17.25" customHeight="1" x14ac:dyDescent="0.2">
      <c r="B5" s="1059" t="str">
        <f>porsaad!B6</f>
        <v>Situación a 31 de enero de 2023</v>
      </c>
      <c r="C5" s="1059"/>
      <c r="D5" s="1059"/>
      <c r="E5" s="1059"/>
      <c r="F5" s="1059"/>
      <c r="G5" s="1059"/>
      <c r="H5" s="1059"/>
      <c r="I5" s="1059"/>
      <c r="J5" s="1059"/>
      <c r="K5" s="1059"/>
      <c r="L5" s="1059"/>
      <c r="M5" s="1059"/>
      <c r="N5" s="1059"/>
      <c r="O5" s="1059"/>
      <c r="P5" s="1059"/>
      <c r="Q5" s="1059"/>
      <c r="R5" s="1059"/>
      <c r="S5" s="1059"/>
      <c r="T5" s="1059"/>
      <c r="U5" s="1059"/>
      <c r="V5" s="1059"/>
      <c r="W5" s="1059"/>
      <c r="X5" s="1059"/>
      <c r="Y5" s="1059"/>
      <c r="Z5" s="1059"/>
      <c r="AA5" s="618"/>
      <c r="AB5" s="618"/>
      <c r="AC5" s="618"/>
      <c r="AD5" s="618"/>
      <c r="AE5" s="618"/>
      <c r="AF5" s="618"/>
      <c r="AG5" s="618"/>
      <c r="AH5" s="618"/>
      <c r="AI5" s="618"/>
      <c r="AJ5" s="618"/>
      <c r="AK5" s="618"/>
      <c r="AL5" s="618"/>
      <c r="AM5" s="618"/>
      <c r="AN5" s="618"/>
      <c r="AO5" s="618"/>
      <c r="AP5" s="618"/>
      <c r="AQ5" s="618"/>
      <c r="AR5" s="618"/>
      <c r="AS5" s="618"/>
      <c r="AT5" s="618"/>
      <c r="AU5" s="618"/>
      <c r="AV5" s="618"/>
      <c r="AW5" s="618"/>
      <c r="AX5" s="618"/>
    </row>
    <row r="6" spans="1:50" s="209" customFormat="1" ht="6" customHeight="1" x14ac:dyDescent="0.2">
      <c r="O6" s="208"/>
      <c r="Z6" s="618"/>
      <c r="AA6" s="618"/>
      <c r="AB6" s="618"/>
      <c r="AC6" s="618"/>
      <c r="AD6" s="618"/>
      <c r="AE6" s="618"/>
      <c r="AF6" s="618"/>
      <c r="AG6" s="618"/>
      <c r="AH6" s="618"/>
      <c r="AI6" s="618"/>
      <c r="AJ6" s="618"/>
      <c r="AK6" s="618"/>
      <c r="AL6" s="618"/>
      <c r="AM6" s="618"/>
      <c r="AN6" s="618"/>
      <c r="AO6" s="618"/>
      <c r="AP6" s="618"/>
      <c r="AQ6" s="618"/>
      <c r="AR6" s="618"/>
      <c r="AS6" s="618"/>
      <c r="AT6" s="618"/>
      <c r="AU6" s="618"/>
      <c r="AV6" s="618"/>
      <c r="AW6" s="618"/>
      <c r="AX6" s="618"/>
    </row>
    <row r="7" spans="1:50" s="597" customFormat="1" ht="12.75" customHeight="1" x14ac:dyDescent="0.2">
      <c r="A7" s="702"/>
      <c r="B7" s="1093" t="s">
        <v>15</v>
      </c>
      <c r="C7" s="583"/>
      <c r="D7" s="1091" t="s">
        <v>191</v>
      </c>
      <c r="E7" s="1091"/>
      <c r="F7" s="583"/>
      <c r="G7" s="1091"/>
      <c r="H7" s="1091"/>
      <c r="I7" s="583"/>
      <c r="J7" s="1091"/>
      <c r="K7" s="1091"/>
      <c r="L7" s="583"/>
      <c r="M7" s="1091"/>
      <c r="N7" s="1091"/>
      <c r="O7" s="583"/>
      <c r="P7" s="1091" t="s">
        <v>16</v>
      </c>
      <c r="Q7" s="1091"/>
      <c r="R7" s="583"/>
      <c r="S7" s="1091"/>
      <c r="T7" s="1091"/>
      <c r="U7" s="583"/>
      <c r="V7" s="1091"/>
      <c r="W7" s="1091"/>
      <c r="X7" s="583"/>
      <c r="Y7" s="1091"/>
      <c r="Z7" s="1091"/>
      <c r="AA7" s="673"/>
      <c r="AB7" s="673"/>
      <c r="AI7" s="598"/>
    </row>
    <row r="8" spans="1:50" s="597" customFormat="1" ht="33.75" customHeight="1" x14ac:dyDescent="0.2">
      <c r="A8" s="702"/>
      <c r="B8" s="1093"/>
      <c r="C8" s="583"/>
      <c r="D8" s="1091"/>
      <c r="E8" s="1091"/>
      <c r="F8" s="583"/>
      <c r="G8" s="1091" t="s">
        <v>177</v>
      </c>
      <c r="H8" s="1091"/>
      <c r="I8" s="583"/>
      <c r="J8" s="1091" t="s">
        <v>183</v>
      </c>
      <c r="K8" s="1091"/>
      <c r="L8" s="583"/>
      <c r="M8" s="1091" t="s">
        <v>178</v>
      </c>
      <c r="N8" s="1091"/>
      <c r="O8" s="583"/>
      <c r="P8" s="1091"/>
      <c r="Q8" s="1091"/>
      <c r="R8" s="583"/>
      <c r="S8" s="1091" t="s">
        <v>180</v>
      </c>
      <c r="T8" s="1091"/>
      <c r="U8" s="583"/>
      <c r="V8" s="1091" t="s">
        <v>181</v>
      </c>
      <c r="W8" s="1091"/>
      <c r="X8" s="583"/>
      <c r="Y8" s="1091" t="s">
        <v>182</v>
      </c>
      <c r="Z8" s="1091"/>
      <c r="AA8" s="673"/>
      <c r="AB8" s="673"/>
      <c r="AI8" s="598"/>
    </row>
    <row r="9" spans="1:50" s="601" customFormat="1" ht="36.75" customHeight="1" x14ac:dyDescent="0.2">
      <c r="A9" s="703"/>
      <c r="B9" s="1093"/>
      <c r="C9" s="599"/>
      <c r="D9" s="600" t="s">
        <v>12</v>
      </c>
      <c r="E9" s="600" t="s">
        <v>13</v>
      </c>
      <c r="F9" s="599"/>
      <c r="G9" s="600" t="s">
        <v>12</v>
      </c>
      <c r="H9" s="584" t="s">
        <v>13</v>
      </c>
      <c r="I9" s="599"/>
      <c r="J9" s="600" t="s">
        <v>12</v>
      </c>
      <c r="K9" s="584" t="s">
        <v>13</v>
      </c>
      <c r="L9" s="599"/>
      <c r="M9" s="600" t="s">
        <v>12</v>
      </c>
      <c r="N9" s="584" t="s">
        <v>13</v>
      </c>
      <c r="O9" s="599"/>
      <c r="P9" s="600" t="s">
        <v>12</v>
      </c>
      <c r="Q9" s="600" t="s">
        <v>119</v>
      </c>
      <c r="R9" s="599"/>
      <c r="S9" s="600" t="s">
        <v>12</v>
      </c>
      <c r="T9" s="584" t="s">
        <v>119</v>
      </c>
      <c r="U9" s="599"/>
      <c r="V9" s="600" t="s">
        <v>12</v>
      </c>
      <c r="W9" s="584" t="s">
        <v>13</v>
      </c>
      <c r="X9" s="599"/>
      <c r="Y9" s="600" t="s">
        <v>12</v>
      </c>
      <c r="Z9" s="584" t="s">
        <v>13</v>
      </c>
      <c r="AA9" s="584"/>
      <c r="AB9" s="585"/>
      <c r="AC9" s="586"/>
      <c r="AD9" s="586"/>
      <c r="AE9" s="586"/>
      <c r="AF9" s="586"/>
    </row>
    <row r="10" spans="1:50" s="588" customFormat="1" ht="4.5" customHeight="1" x14ac:dyDescent="0.2">
      <c r="A10" s="617"/>
      <c r="B10" s="673"/>
      <c r="C10" s="587"/>
      <c r="D10" s="673"/>
      <c r="E10" s="673"/>
      <c r="F10" s="587"/>
      <c r="G10" s="673"/>
      <c r="H10" s="673"/>
      <c r="I10" s="587"/>
      <c r="J10" s="673"/>
      <c r="K10" s="673"/>
      <c r="L10" s="587"/>
      <c r="M10" s="673"/>
      <c r="N10" s="673"/>
      <c r="O10" s="587"/>
      <c r="P10" s="673"/>
      <c r="Q10" s="673"/>
      <c r="R10" s="587"/>
      <c r="S10" s="673"/>
      <c r="T10" s="673"/>
      <c r="U10" s="587"/>
      <c r="V10" s="673"/>
      <c r="W10" s="673"/>
      <c r="X10" s="587"/>
      <c r="Y10" s="673"/>
      <c r="Z10" s="673"/>
      <c r="AA10" s="673"/>
      <c r="AB10" s="585"/>
      <c r="AC10" s="586"/>
      <c r="AD10" s="586"/>
      <c r="AE10" s="586"/>
      <c r="AF10" s="586"/>
    </row>
    <row r="11" spans="1:50" s="588" customFormat="1" ht="18" customHeight="1" x14ac:dyDescent="0.15">
      <c r="A11" s="617"/>
      <c r="B11" s="602" t="s">
        <v>11</v>
      </c>
      <c r="C11" s="603"/>
      <c r="D11" s="604">
        <f>G11+J11+M11</f>
        <v>8500187</v>
      </c>
      <c r="E11" s="605">
        <f t="shared" ref="E11:E28" si="0">D11*100/$D$30</f>
        <v>17.904395579860061</v>
      </c>
      <c r="F11" s="603"/>
      <c r="G11" s="606">
        <f>'20pobl'!J12</f>
        <v>6973199</v>
      </c>
      <c r="H11" s="607">
        <f>G11*100/$G$30</f>
        <v>18.352257489589149</v>
      </c>
      <c r="I11" s="603"/>
      <c r="J11" s="606">
        <f>'20pobl'!Q12</f>
        <v>1106846</v>
      </c>
      <c r="K11" s="607">
        <f>J11*100/$J$30</f>
        <v>16.733562354496399</v>
      </c>
      <c r="L11" s="603"/>
      <c r="M11" s="606">
        <f>'20pobl'!X12</f>
        <v>420142</v>
      </c>
      <c r="N11" s="607">
        <f t="shared" ref="N11:N28" si="1">M11*100/$M$30</f>
        <v>14.66728900119149</v>
      </c>
      <c r="O11" s="603"/>
      <c r="P11" s="608">
        <f>S11+V11+Y11</f>
        <v>421864</v>
      </c>
      <c r="Q11" s="609">
        <f>P11*100/D11</f>
        <v>4.9629966964256198</v>
      </c>
      <c r="R11" s="603"/>
      <c r="S11" s="606">
        <f>'23solcasaad'!J12</f>
        <v>117813</v>
      </c>
      <c r="T11" s="610">
        <f>S11*100/G11</f>
        <v>1.6895115140124353</v>
      </c>
      <c r="U11" s="603"/>
      <c r="V11" s="606">
        <f>'23solcasaad'!Q12</f>
        <v>107285</v>
      </c>
      <c r="W11" s="610">
        <f>V11*100/J11</f>
        <v>9.6928570008835919</v>
      </c>
      <c r="X11" s="603"/>
      <c r="Y11" s="606">
        <f>'23solcasaad'!X12</f>
        <v>196766</v>
      </c>
      <c r="Z11" s="610">
        <f>Y11*100/M11</f>
        <v>46.833213532567562</v>
      </c>
      <c r="AA11" s="589"/>
      <c r="AB11" s="590">
        <f>_xlfn.RANK.EQ(Q11,Q$11:Q$30,0)</f>
        <v>3</v>
      </c>
      <c r="AC11" s="590">
        <v>1</v>
      </c>
      <c r="AD11" s="590">
        <f>MATCH(AC11,AB$11:AB$30,0)</f>
        <v>7</v>
      </c>
      <c r="AE11" s="591" t="str">
        <f t="shared" ref="AE11:AE29" si="2">INDEX(B$11:B$30,AD11,1)</f>
        <v>Castilla y León</v>
      </c>
      <c r="AF11" s="592">
        <f t="shared" ref="AF11:AF29" si="3">INDEX(Q$11:Q$30,AD11,1)</f>
        <v>6.223152269202239</v>
      </c>
      <c r="AH11" s="590">
        <f>_xlfn.RANK.EQ(T11,T$11:T$30,0)</f>
        <v>4</v>
      </c>
      <c r="AI11" s="590">
        <v>1</v>
      </c>
      <c r="AJ11" s="590">
        <f>MATCH(AI11,AH$11:AH$30,0)</f>
        <v>18</v>
      </c>
      <c r="AK11" s="591" t="str">
        <f>INDEX(B$11:B$30,AJ11,1)</f>
        <v>Ceuta y Melilla</v>
      </c>
      <c r="AL11" s="592">
        <f>INDEX(T$11:T$30,AJ11,1)</f>
        <v>1.7360713298872497</v>
      </c>
      <c r="AN11" s="590">
        <f>_xlfn.RANK.EQ(W11,W$11:W$30,0)</f>
        <v>1</v>
      </c>
      <c r="AO11" s="590">
        <v>1</v>
      </c>
      <c r="AP11" s="590">
        <f>MATCH(AO11,AN$11:AN$30,0)</f>
        <v>1</v>
      </c>
      <c r="AQ11" s="591" t="str">
        <f>INDEX(B$11:B$30,AP11,1)</f>
        <v>Andalucía</v>
      </c>
      <c r="AR11" s="592">
        <f>INDEX(W$11:W$30,AP11,1)</f>
        <v>9.6928570008835919</v>
      </c>
      <c r="AT11" s="590">
        <f>_xlfn.RANK.EQ(Z11,Z$11:Z$30,0)</f>
        <v>1</v>
      </c>
      <c r="AU11" s="590">
        <v>1</v>
      </c>
      <c r="AV11" s="590">
        <f>MATCH(AU11,AT$11:AT$30,0)</f>
        <v>1</v>
      </c>
      <c r="AW11" s="591" t="str">
        <f>INDEX(B$11:B$30,AV11,1)</f>
        <v>Andalucía</v>
      </c>
      <c r="AX11" s="592">
        <f>INDEX(Z$11:Z$30,AV11,1)</f>
        <v>46.833213532567562</v>
      </c>
    </row>
    <row r="12" spans="1:50" s="588" customFormat="1" ht="18" customHeight="1" x14ac:dyDescent="0.15">
      <c r="A12" s="617"/>
      <c r="B12" s="602" t="s">
        <v>10</v>
      </c>
      <c r="C12" s="603"/>
      <c r="D12" s="604">
        <f t="shared" ref="D12:D28" si="4">G12+J12+M12</f>
        <v>1326315</v>
      </c>
      <c r="E12" s="605">
        <f t="shared" si="0"/>
        <v>2.793687765163531</v>
      </c>
      <c r="F12" s="603"/>
      <c r="G12" s="606">
        <f>'20pobl'!J13</f>
        <v>1033381</v>
      </c>
      <c r="H12" s="607">
        <f t="shared" ref="H12:H28" si="5">G12*100/$G$30</f>
        <v>2.7196806224588062</v>
      </c>
      <c r="I12" s="603"/>
      <c r="J12" s="606">
        <f>'20pobl'!Q13</f>
        <v>195961</v>
      </c>
      <c r="K12" s="607">
        <f t="shared" ref="K12:K28" si="6">J12*100/$J$30</f>
        <v>2.9625852309620928</v>
      </c>
      <c r="L12" s="603"/>
      <c r="M12" s="606">
        <f>'20pobl'!X13</f>
        <v>96973</v>
      </c>
      <c r="N12" s="607">
        <f t="shared" si="1"/>
        <v>3.3853578464246428</v>
      </c>
      <c r="O12" s="603"/>
      <c r="P12" s="608">
        <f t="shared" ref="P12:P28" si="7">S12+V12+Y12</f>
        <v>51138</v>
      </c>
      <c r="Q12" s="609">
        <f t="shared" ref="Q12:Q28" si="8">P12*100/D12</f>
        <v>3.8556451521697332</v>
      </c>
      <c r="R12" s="603"/>
      <c r="S12" s="606">
        <f>'23solcasaad'!J13</f>
        <v>10002</v>
      </c>
      <c r="T12" s="610">
        <f t="shared" ref="T12:T28" si="9">S12*100/G12</f>
        <v>0.96789083600337145</v>
      </c>
      <c r="U12" s="603"/>
      <c r="V12" s="606">
        <f>'23solcasaad'!Q13</f>
        <v>9955</v>
      </c>
      <c r="W12" s="610">
        <f t="shared" ref="W12:W28" si="10">V12*100/J12</f>
        <v>5.0800924673787131</v>
      </c>
      <c r="X12" s="603"/>
      <c r="Y12" s="606">
        <f>'23solcasaad'!X13</f>
        <v>31181</v>
      </c>
      <c r="Z12" s="610">
        <f t="shared" ref="Z12:Z28" si="11">Y12*100/M12</f>
        <v>32.154310993781777</v>
      </c>
      <c r="AA12" s="589"/>
      <c r="AB12" s="590">
        <f t="shared" ref="AB12:AB28" si="12">_xlfn.RANK.EQ(Q12,Q$11:Q$30,0)</f>
        <v>11</v>
      </c>
      <c r="AC12" s="590">
        <v>2</v>
      </c>
      <c r="AD12" s="590">
        <f t="shared" ref="AD12:AD28" si="13">MATCH(AC12,AB$11:AB$30,0)</f>
        <v>11</v>
      </c>
      <c r="AE12" s="591" t="str">
        <f t="shared" si="2"/>
        <v>Extremadura</v>
      </c>
      <c r="AF12" s="592">
        <f t="shared" si="3"/>
        <v>5.3847451970844995</v>
      </c>
      <c r="AH12" s="590">
        <f t="shared" ref="AH12:AH30" si="14">_xlfn.RANK.EQ(T12,T$11:T$30,0)</f>
        <v>18</v>
      </c>
      <c r="AI12" s="590">
        <v>2</v>
      </c>
      <c r="AJ12" s="590">
        <f t="shared" ref="AJ12:AJ28" si="15">MATCH(AI12,AH$11:AH$30,0)</f>
        <v>7</v>
      </c>
      <c r="AK12" s="591" t="str">
        <f t="shared" ref="AK12:AK29" si="16">INDEX(B$11:B$30,AJ12,1)</f>
        <v>Castilla y León</v>
      </c>
      <c r="AL12" s="592">
        <f t="shared" ref="AL12:AL29" si="17">INDEX(T$11:T$30,AJ12,1)</f>
        <v>1.7250686788469152</v>
      </c>
      <c r="AN12" s="590">
        <f t="shared" ref="AN12:AN30" si="18">_xlfn.RANK.EQ(W12,W$11:W$30,0)</f>
        <v>15</v>
      </c>
      <c r="AO12" s="590">
        <v>2</v>
      </c>
      <c r="AP12" s="590">
        <f t="shared" ref="AP12:AP28" si="19">MATCH(AO12,AN$11:AN$30,0)</f>
        <v>11</v>
      </c>
      <c r="AQ12" s="591" t="str">
        <f t="shared" ref="AQ12:AQ29" si="20">INDEX(B$11:B$30,AP12,1)</f>
        <v>Extremadura</v>
      </c>
      <c r="AR12" s="592">
        <f t="shared" ref="AR12:AR28" si="21">INDEX(W$11:W$30,AP12,1)</f>
        <v>8.307506830645849</v>
      </c>
      <c r="AT12" s="590">
        <f t="shared" ref="AT12:AT30" si="22">_xlfn.RANK.EQ(Z12,Z$11:Z$30,0)</f>
        <v>13</v>
      </c>
      <c r="AU12" s="590">
        <v>2</v>
      </c>
      <c r="AV12" s="590">
        <f t="shared" ref="AV12:AV28" si="23">MATCH(AU12,AT$11:AT$30,0)</f>
        <v>11</v>
      </c>
      <c r="AW12" s="591" t="str">
        <f t="shared" ref="AW12:AW29" si="24">INDEX(B$11:B$30,AV12,1)</f>
        <v>Extremadura</v>
      </c>
      <c r="AX12" s="592">
        <f t="shared" ref="AX12:AX29" si="25">INDEX(Z$11:Z$30,AV12,1)</f>
        <v>42.028555234676524</v>
      </c>
    </row>
    <row r="13" spans="1:50" s="588" customFormat="1" ht="18" customHeight="1" x14ac:dyDescent="0.15">
      <c r="A13" s="617"/>
      <c r="B13" s="602" t="s">
        <v>40</v>
      </c>
      <c r="C13" s="603"/>
      <c r="D13" s="604">
        <f t="shared" si="4"/>
        <v>1004686</v>
      </c>
      <c r="E13" s="605">
        <f t="shared" si="0"/>
        <v>2.1162235110294971</v>
      </c>
      <c r="F13" s="603"/>
      <c r="G13" s="606">
        <f>'20pobl'!J14</f>
        <v>731830</v>
      </c>
      <c r="H13" s="607">
        <f t="shared" si="5"/>
        <v>1.9260503821282062</v>
      </c>
      <c r="I13" s="603"/>
      <c r="J13" s="606">
        <f>'20pobl'!Q14</f>
        <v>187640</v>
      </c>
      <c r="K13" s="607">
        <f t="shared" si="6"/>
        <v>2.8367863643159974</v>
      </c>
      <c r="L13" s="603"/>
      <c r="M13" s="606">
        <f>'20pobl'!X14</f>
        <v>85216</v>
      </c>
      <c r="N13" s="607">
        <f t="shared" si="1"/>
        <v>2.974917288739364</v>
      </c>
      <c r="O13" s="603"/>
      <c r="P13" s="608">
        <f t="shared" si="7"/>
        <v>44192</v>
      </c>
      <c r="Q13" s="609">
        <f t="shared" si="8"/>
        <v>4.3985882156215972</v>
      </c>
      <c r="R13" s="603"/>
      <c r="S13" s="606">
        <f>'23solcasaad'!J14</f>
        <v>9905</v>
      </c>
      <c r="T13" s="610">
        <f t="shared" si="9"/>
        <v>1.353456403809628</v>
      </c>
      <c r="U13" s="603"/>
      <c r="V13" s="606">
        <f>'23solcasaad'!Q14</f>
        <v>9772</v>
      </c>
      <c r="W13" s="610">
        <f t="shared" si="10"/>
        <v>5.2078448092091243</v>
      </c>
      <c r="X13" s="603"/>
      <c r="Y13" s="606">
        <f>'23solcasaad'!X14</f>
        <v>24515</v>
      </c>
      <c r="Z13" s="610">
        <f t="shared" si="11"/>
        <v>28.768071723619979</v>
      </c>
      <c r="AA13" s="589"/>
      <c r="AB13" s="590">
        <f t="shared" si="12"/>
        <v>8</v>
      </c>
      <c r="AC13" s="590">
        <v>3</v>
      </c>
      <c r="AD13" s="590">
        <f t="shared" si="13"/>
        <v>1</v>
      </c>
      <c r="AE13" s="591" t="str">
        <f t="shared" si="2"/>
        <v>Andalucía</v>
      </c>
      <c r="AF13" s="593">
        <f t="shared" si="3"/>
        <v>4.9629966964256198</v>
      </c>
      <c r="AH13" s="590">
        <f t="shared" si="14"/>
        <v>10</v>
      </c>
      <c r="AI13" s="590">
        <v>3</v>
      </c>
      <c r="AJ13" s="590">
        <f t="shared" si="15"/>
        <v>16</v>
      </c>
      <c r="AK13" s="591" t="str">
        <f t="shared" si="16"/>
        <v>País Vasco</v>
      </c>
      <c r="AL13" s="592">
        <f t="shared" si="17"/>
        <v>1.7079515491635395</v>
      </c>
      <c r="AN13" s="590">
        <f t="shared" si="18"/>
        <v>14</v>
      </c>
      <c r="AO13" s="590">
        <v>3</v>
      </c>
      <c r="AP13" s="590">
        <f t="shared" si="19"/>
        <v>9</v>
      </c>
      <c r="AQ13" s="591" t="str">
        <f t="shared" si="20"/>
        <v>Cataluña</v>
      </c>
      <c r="AR13" s="592">
        <f t="shared" si="21"/>
        <v>7.6594409469320173</v>
      </c>
      <c r="AT13" s="590">
        <f t="shared" si="22"/>
        <v>16</v>
      </c>
      <c r="AU13" s="590">
        <v>3</v>
      </c>
      <c r="AV13" s="590">
        <f t="shared" si="23"/>
        <v>7</v>
      </c>
      <c r="AW13" s="591" t="str">
        <f t="shared" si="24"/>
        <v>Castilla y León</v>
      </c>
      <c r="AX13" s="592">
        <f t="shared" si="25"/>
        <v>41.431006200509017</v>
      </c>
    </row>
    <row r="14" spans="1:50" s="588" customFormat="1" ht="18" customHeight="1" x14ac:dyDescent="0.15">
      <c r="A14" s="617"/>
      <c r="B14" s="602" t="s">
        <v>41</v>
      </c>
      <c r="C14" s="603"/>
      <c r="D14" s="604">
        <f t="shared" si="4"/>
        <v>1176659</v>
      </c>
      <c r="E14" s="605">
        <f t="shared" si="0"/>
        <v>2.4784593796115968</v>
      </c>
      <c r="F14" s="603"/>
      <c r="G14" s="606">
        <f>'20pobl'!J15</f>
        <v>984374</v>
      </c>
      <c r="H14" s="607">
        <f t="shared" si="5"/>
        <v>2.5907026479606889</v>
      </c>
      <c r="I14" s="603"/>
      <c r="J14" s="606">
        <f>'20pobl'!Q15</f>
        <v>141017</v>
      </c>
      <c r="K14" s="607">
        <f t="shared" si="6"/>
        <v>2.1319287078274836</v>
      </c>
      <c r="L14" s="603"/>
      <c r="M14" s="606">
        <f>'20pobl'!X15</f>
        <v>51268</v>
      </c>
      <c r="N14" s="607">
        <f t="shared" si="1"/>
        <v>1.789781960653982</v>
      </c>
      <c r="O14" s="603"/>
      <c r="P14" s="608">
        <f t="shared" si="7"/>
        <v>39808</v>
      </c>
      <c r="Q14" s="609">
        <f t="shared" si="8"/>
        <v>3.3831381904188045</v>
      </c>
      <c r="R14" s="603"/>
      <c r="S14" s="606">
        <f>'23solcasaad'!J15</f>
        <v>11066</v>
      </c>
      <c r="T14" s="610">
        <f t="shared" si="9"/>
        <v>1.1241662213752091</v>
      </c>
      <c r="U14" s="603"/>
      <c r="V14" s="606">
        <f>'23solcasaad'!Q15</f>
        <v>9345</v>
      </c>
      <c r="W14" s="610">
        <f t="shared" si="10"/>
        <v>6.6268605912762295</v>
      </c>
      <c r="X14" s="603"/>
      <c r="Y14" s="606">
        <f>'23solcasaad'!X15</f>
        <v>19397</v>
      </c>
      <c r="Z14" s="610">
        <f t="shared" si="11"/>
        <v>37.834516657564173</v>
      </c>
      <c r="AA14" s="589"/>
      <c r="AB14" s="590">
        <f t="shared" si="12"/>
        <v>14</v>
      </c>
      <c r="AC14" s="590">
        <v>4</v>
      </c>
      <c r="AD14" s="590">
        <f t="shared" si="13"/>
        <v>16</v>
      </c>
      <c r="AE14" s="591" t="str">
        <f t="shared" si="2"/>
        <v>País Vasco</v>
      </c>
      <c r="AF14" s="592">
        <f t="shared" si="3"/>
        <v>4.9495193766433259</v>
      </c>
      <c r="AH14" s="590">
        <f t="shared" si="14"/>
        <v>16</v>
      </c>
      <c r="AI14" s="590">
        <v>4</v>
      </c>
      <c r="AJ14" s="590">
        <f t="shared" si="15"/>
        <v>1</v>
      </c>
      <c r="AK14" s="591" t="str">
        <f t="shared" si="16"/>
        <v>Andalucía</v>
      </c>
      <c r="AL14" s="592">
        <f t="shared" si="17"/>
        <v>1.6895115140124353</v>
      </c>
      <c r="AN14" s="590">
        <f t="shared" si="18"/>
        <v>7</v>
      </c>
      <c r="AO14" s="590">
        <v>4</v>
      </c>
      <c r="AP14" s="590">
        <f t="shared" si="19"/>
        <v>14</v>
      </c>
      <c r="AQ14" s="591" t="str">
        <f t="shared" si="20"/>
        <v>Murcia, Región de</v>
      </c>
      <c r="AR14" s="592">
        <f t="shared" si="21"/>
        <v>7.1366191957533038</v>
      </c>
      <c r="AT14" s="590">
        <f t="shared" si="22"/>
        <v>6</v>
      </c>
      <c r="AU14" s="590">
        <v>4</v>
      </c>
      <c r="AV14" s="590">
        <f t="shared" si="23"/>
        <v>9</v>
      </c>
      <c r="AW14" s="591" t="str">
        <f t="shared" si="24"/>
        <v>Cataluña</v>
      </c>
      <c r="AX14" s="592">
        <f t="shared" si="25"/>
        <v>41.261317707689862</v>
      </c>
    </row>
    <row r="15" spans="1:50" s="588" customFormat="1" ht="18" customHeight="1" x14ac:dyDescent="0.15">
      <c r="A15" s="617"/>
      <c r="B15" s="602" t="s">
        <v>9</v>
      </c>
      <c r="C15" s="603"/>
      <c r="D15" s="604">
        <f t="shared" si="4"/>
        <v>2177701</v>
      </c>
      <c r="E15" s="605">
        <f t="shared" si="0"/>
        <v>4.5870073397981521</v>
      </c>
      <c r="F15" s="603"/>
      <c r="G15" s="606">
        <f>'20pobl'!J16</f>
        <v>1804834</v>
      </c>
      <c r="H15" s="607">
        <f t="shared" si="5"/>
        <v>4.7500119090198254</v>
      </c>
      <c r="I15" s="603"/>
      <c r="J15" s="606">
        <f>'20pobl'!Q16</f>
        <v>277418</v>
      </c>
      <c r="K15" s="607">
        <f t="shared" si="6"/>
        <v>4.1940716244714098</v>
      </c>
      <c r="L15" s="603"/>
      <c r="M15" s="606">
        <f>'20pobl'!X16</f>
        <v>95449</v>
      </c>
      <c r="N15" s="607">
        <f t="shared" si="1"/>
        <v>3.3321545284087914</v>
      </c>
      <c r="O15" s="603"/>
      <c r="P15" s="608">
        <f t="shared" si="7"/>
        <v>57982</v>
      </c>
      <c r="Q15" s="609">
        <f t="shared" si="8"/>
        <v>2.6625326433702332</v>
      </c>
      <c r="R15" s="603"/>
      <c r="S15" s="606">
        <f>'23solcasaad'!J16</f>
        <v>20490</v>
      </c>
      <c r="T15" s="610">
        <f t="shared" si="9"/>
        <v>1.1352844638343471</v>
      </c>
      <c r="U15" s="603"/>
      <c r="V15" s="606">
        <f>'23solcasaad'!Q16</f>
        <v>13166</v>
      </c>
      <c r="W15" s="610">
        <f t="shared" si="10"/>
        <v>4.7459068986150861</v>
      </c>
      <c r="X15" s="603"/>
      <c r="Y15" s="606">
        <f>'23solcasaad'!X16</f>
        <v>24326</v>
      </c>
      <c r="Z15" s="610">
        <f t="shared" si="11"/>
        <v>25.485861559576318</v>
      </c>
      <c r="AA15" s="589"/>
      <c r="AB15" s="590">
        <f t="shared" si="12"/>
        <v>19</v>
      </c>
      <c r="AC15" s="590">
        <v>5</v>
      </c>
      <c r="AD15" s="590">
        <f t="shared" si="13"/>
        <v>9</v>
      </c>
      <c r="AE15" s="591" t="str">
        <f t="shared" si="2"/>
        <v>Cataluña</v>
      </c>
      <c r="AF15" s="592">
        <f t="shared" si="3"/>
        <v>4.5619754405808273</v>
      </c>
      <c r="AH15" s="590">
        <f t="shared" si="14"/>
        <v>15</v>
      </c>
      <c r="AI15" s="590">
        <v>5</v>
      </c>
      <c r="AJ15" s="590">
        <f t="shared" si="15"/>
        <v>11</v>
      </c>
      <c r="AK15" s="591" t="str">
        <f t="shared" si="16"/>
        <v>Extremadura</v>
      </c>
      <c r="AL15" s="592">
        <f t="shared" si="17"/>
        <v>1.5668079217151558</v>
      </c>
      <c r="AN15" s="590">
        <f t="shared" si="18"/>
        <v>17</v>
      </c>
      <c r="AO15" s="590">
        <v>5</v>
      </c>
      <c r="AP15" s="590">
        <f t="shared" si="19"/>
        <v>8</v>
      </c>
      <c r="AQ15" s="591" t="str">
        <f t="shared" si="20"/>
        <v>Castilla - La Mancha</v>
      </c>
      <c r="AR15" s="592">
        <f t="shared" si="21"/>
        <v>6.8287384304535905</v>
      </c>
      <c r="AT15" s="590">
        <f t="shared" si="22"/>
        <v>18</v>
      </c>
      <c r="AU15" s="590">
        <v>5</v>
      </c>
      <c r="AV15" s="590">
        <f t="shared" si="23"/>
        <v>8</v>
      </c>
      <c r="AW15" s="591" t="str">
        <f t="shared" si="24"/>
        <v>Castilla - La Mancha</v>
      </c>
      <c r="AX15" s="592">
        <f t="shared" si="25"/>
        <v>39.257079753116301</v>
      </c>
    </row>
    <row r="16" spans="1:50" s="588" customFormat="1" ht="18" customHeight="1" x14ac:dyDescent="0.15">
      <c r="A16" s="617"/>
      <c r="B16" s="602" t="s">
        <v>8</v>
      </c>
      <c r="C16" s="603"/>
      <c r="D16" s="611">
        <f t="shared" si="4"/>
        <v>585402</v>
      </c>
      <c r="E16" s="605">
        <f t="shared" si="0"/>
        <v>1.2330633409878207</v>
      </c>
      <c r="F16" s="603"/>
      <c r="G16" s="612">
        <f>'20pobl'!J17</f>
        <v>450337</v>
      </c>
      <c r="H16" s="607">
        <f t="shared" si="5"/>
        <v>1.1852093395139172</v>
      </c>
      <c r="I16" s="603"/>
      <c r="J16" s="612">
        <f>'20pobl'!Q17</f>
        <v>94037</v>
      </c>
      <c r="K16" s="607">
        <f t="shared" si="6"/>
        <v>1.4216738400190974</v>
      </c>
      <c r="L16" s="603"/>
      <c r="M16" s="612">
        <f>'20pobl'!X17</f>
        <v>41028</v>
      </c>
      <c r="N16" s="607">
        <f t="shared" si="1"/>
        <v>1.4323003487889439</v>
      </c>
      <c r="O16" s="603"/>
      <c r="P16" s="612">
        <f t="shared" si="7"/>
        <v>23160</v>
      </c>
      <c r="Q16" s="609">
        <f t="shared" si="8"/>
        <v>3.9562557012104502</v>
      </c>
      <c r="R16" s="603"/>
      <c r="S16" s="612">
        <f>'23solcasaad'!J17</f>
        <v>6466</v>
      </c>
      <c r="T16" s="610">
        <f t="shared" si="9"/>
        <v>1.4358136240193455</v>
      </c>
      <c r="U16" s="603"/>
      <c r="V16" s="612">
        <f>'23solcasaad'!Q17</f>
        <v>4908</v>
      </c>
      <c r="W16" s="610">
        <f t="shared" si="10"/>
        <v>5.2192222210406545</v>
      </c>
      <c r="X16" s="603"/>
      <c r="Y16" s="612">
        <f>'23solcasaad'!X17</f>
        <v>11786</v>
      </c>
      <c r="Z16" s="610">
        <f t="shared" si="11"/>
        <v>28.72672321341523</v>
      </c>
      <c r="AA16" s="589"/>
      <c r="AB16" s="590">
        <f t="shared" si="12"/>
        <v>10</v>
      </c>
      <c r="AC16" s="590">
        <v>6</v>
      </c>
      <c r="AD16" s="590">
        <f t="shared" si="13"/>
        <v>17</v>
      </c>
      <c r="AE16" s="591" t="str">
        <f t="shared" si="2"/>
        <v>Rioja, La</v>
      </c>
      <c r="AF16" s="592">
        <f t="shared" si="3"/>
        <v>4.4721343453415532</v>
      </c>
      <c r="AH16" s="590">
        <f t="shared" si="14"/>
        <v>7</v>
      </c>
      <c r="AI16" s="590">
        <v>6</v>
      </c>
      <c r="AJ16" s="590">
        <f t="shared" si="15"/>
        <v>14</v>
      </c>
      <c r="AK16" s="591" t="str">
        <f t="shared" si="16"/>
        <v>Murcia, Región de</v>
      </c>
      <c r="AL16" s="592">
        <f t="shared" si="17"/>
        <v>1.5048570510311361</v>
      </c>
      <c r="AN16" s="590">
        <f t="shared" si="18"/>
        <v>13</v>
      </c>
      <c r="AO16" s="590">
        <v>6</v>
      </c>
      <c r="AP16" s="590">
        <f t="shared" si="19"/>
        <v>7</v>
      </c>
      <c r="AQ16" s="591" t="str">
        <f t="shared" si="20"/>
        <v>Castilla y León</v>
      </c>
      <c r="AR16" s="592">
        <f t="shared" si="21"/>
        <v>6.6415704479625441</v>
      </c>
      <c r="AT16" s="590">
        <f t="shared" si="22"/>
        <v>17</v>
      </c>
      <c r="AU16" s="590">
        <v>6</v>
      </c>
      <c r="AV16" s="590">
        <f t="shared" si="23"/>
        <v>4</v>
      </c>
      <c r="AW16" s="591" t="str">
        <f t="shared" si="24"/>
        <v>Balears, Illes</v>
      </c>
      <c r="AX16" s="592">
        <f t="shared" si="25"/>
        <v>37.834516657564173</v>
      </c>
    </row>
    <row r="17" spans="1:50" s="588" customFormat="1" ht="18" customHeight="1" x14ac:dyDescent="0.15">
      <c r="A17" s="617"/>
      <c r="B17" s="602" t="s">
        <v>7</v>
      </c>
      <c r="C17" s="603"/>
      <c r="D17" s="604">
        <f t="shared" si="4"/>
        <v>2372640</v>
      </c>
      <c r="E17" s="605">
        <f t="shared" si="0"/>
        <v>4.9976177145984177</v>
      </c>
      <c r="F17" s="603"/>
      <c r="G17" s="606">
        <f>'20pobl'!J18</f>
        <v>1750539</v>
      </c>
      <c r="H17" s="607">
        <f t="shared" si="5"/>
        <v>4.60711683024791</v>
      </c>
      <c r="I17" s="603"/>
      <c r="J17" s="606">
        <f>'20pobl'!Q18</f>
        <v>403248</v>
      </c>
      <c r="K17" s="607">
        <f t="shared" si="6"/>
        <v>6.0963996367389539</v>
      </c>
      <c r="L17" s="603"/>
      <c r="M17" s="606">
        <f>'20pobl'!X18</f>
        <v>218853</v>
      </c>
      <c r="N17" s="607">
        <f t="shared" si="1"/>
        <v>7.6402268751464053</v>
      </c>
      <c r="O17" s="603"/>
      <c r="P17" s="608">
        <f t="shared" si="7"/>
        <v>147653</v>
      </c>
      <c r="Q17" s="609">
        <f>P17*100/D17</f>
        <v>6.223152269202239</v>
      </c>
      <c r="R17" s="603"/>
      <c r="S17" s="606">
        <f>'23solcasaad'!J18</f>
        <v>30198</v>
      </c>
      <c r="T17" s="610">
        <f>S17*100/G17</f>
        <v>1.7250686788469152</v>
      </c>
      <c r="U17" s="603"/>
      <c r="V17" s="606">
        <f>'23solcasaad'!Q18</f>
        <v>26782</v>
      </c>
      <c r="W17" s="610">
        <f>V17*100/J17</f>
        <v>6.6415704479625441</v>
      </c>
      <c r="X17" s="603"/>
      <c r="Y17" s="606">
        <f>'23solcasaad'!X18</f>
        <v>90673</v>
      </c>
      <c r="Z17" s="610">
        <f>Y17*100/M17</f>
        <v>41.431006200509017</v>
      </c>
      <c r="AA17" s="589"/>
      <c r="AB17" s="590">
        <f t="shared" si="12"/>
        <v>1</v>
      </c>
      <c r="AC17" s="590">
        <v>7</v>
      </c>
      <c r="AD17" s="590">
        <f t="shared" si="13"/>
        <v>8</v>
      </c>
      <c r="AE17" s="591" t="str">
        <f t="shared" si="2"/>
        <v>Castilla - La Mancha</v>
      </c>
      <c r="AF17" s="592">
        <f t="shared" si="3"/>
        <v>4.4237452564811859</v>
      </c>
      <c r="AH17" s="590">
        <f t="shared" si="14"/>
        <v>2</v>
      </c>
      <c r="AI17" s="590">
        <v>7</v>
      </c>
      <c r="AJ17" s="590">
        <f t="shared" si="15"/>
        <v>6</v>
      </c>
      <c r="AK17" s="591" t="str">
        <f t="shared" si="16"/>
        <v>Cantabria</v>
      </c>
      <c r="AL17" s="592">
        <f t="shared" si="17"/>
        <v>1.4358136240193455</v>
      </c>
      <c r="AN17" s="590">
        <f t="shared" si="18"/>
        <v>6</v>
      </c>
      <c r="AO17" s="590">
        <v>7</v>
      </c>
      <c r="AP17" s="590">
        <f t="shared" si="19"/>
        <v>4</v>
      </c>
      <c r="AQ17" s="591" t="str">
        <f t="shared" si="20"/>
        <v>Balears, Illes</v>
      </c>
      <c r="AR17" s="592">
        <f t="shared" si="21"/>
        <v>6.6268605912762295</v>
      </c>
      <c r="AT17" s="590">
        <f t="shared" si="22"/>
        <v>3</v>
      </c>
      <c r="AU17" s="590">
        <v>7</v>
      </c>
      <c r="AV17" s="590">
        <f t="shared" si="23"/>
        <v>17</v>
      </c>
      <c r="AW17" s="591" t="str">
        <f t="shared" si="24"/>
        <v>Rioja, La</v>
      </c>
      <c r="AX17" s="592">
        <f t="shared" si="25"/>
        <v>37.369585836231423</v>
      </c>
    </row>
    <row r="18" spans="1:50" s="588" customFormat="1" ht="18" customHeight="1" x14ac:dyDescent="0.15">
      <c r="A18" s="617"/>
      <c r="B18" s="602" t="s">
        <v>43</v>
      </c>
      <c r="C18" s="603"/>
      <c r="D18" s="604">
        <f t="shared" si="4"/>
        <v>2053328</v>
      </c>
      <c r="E18" s="605">
        <f t="shared" si="0"/>
        <v>4.3250338806902606</v>
      </c>
      <c r="F18" s="603"/>
      <c r="G18" s="606">
        <f>'20pobl'!J19</f>
        <v>1657821</v>
      </c>
      <c r="H18" s="607">
        <f t="shared" si="5"/>
        <v>4.3630990401461611</v>
      </c>
      <c r="I18" s="603"/>
      <c r="J18" s="606">
        <f>'20pobl'!Q19</f>
        <v>263299</v>
      </c>
      <c r="K18" s="607">
        <f t="shared" si="6"/>
        <v>3.9806172081541131</v>
      </c>
      <c r="L18" s="603"/>
      <c r="M18" s="606">
        <f>'20pobl'!X19</f>
        <v>132208</v>
      </c>
      <c r="N18" s="607">
        <f t="shared" si="1"/>
        <v>4.6154227481887657</v>
      </c>
      <c r="O18" s="603"/>
      <c r="P18" s="608">
        <f t="shared" si="7"/>
        <v>90834</v>
      </c>
      <c r="Q18" s="609">
        <f t="shared" si="8"/>
        <v>4.4237452564811859</v>
      </c>
      <c r="R18" s="603"/>
      <c r="S18" s="606">
        <f>'23solcasaad'!J19</f>
        <v>20953</v>
      </c>
      <c r="T18" s="610">
        <f t="shared" si="9"/>
        <v>1.2638879589533489</v>
      </c>
      <c r="U18" s="603"/>
      <c r="V18" s="606">
        <f>'23solcasaad'!Q19</f>
        <v>17980</v>
      </c>
      <c r="W18" s="610">
        <f t="shared" si="10"/>
        <v>6.8287384304535905</v>
      </c>
      <c r="X18" s="603"/>
      <c r="Y18" s="606">
        <f>'23solcasaad'!X19</f>
        <v>51901</v>
      </c>
      <c r="Z18" s="610">
        <f t="shared" si="11"/>
        <v>39.257079753116301</v>
      </c>
      <c r="AA18" s="589"/>
      <c r="AB18" s="590">
        <f t="shared" si="12"/>
        <v>7</v>
      </c>
      <c r="AC18" s="590">
        <v>8</v>
      </c>
      <c r="AD18" s="590">
        <f t="shared" si="13"/>
        <v>3</v>
      </c>
      <c r="AE18" s="591" t="str">
        <f t="shared" si="2"/>
        <v>Asturias, Principado de</v>
      </c>
      <c r="AF18" s="592">
        <f t="shared" si="3"/>
        <v>4.3985882156215972</v>
      </c>
      <c r="AH18" s="590">
        <f t="shared" si="14"/>
        <v>12</v>
      </c>
      <c r="AI18" s="590">
        <v>8</v>
      </c>
      <c r="AJ18" s="590">
        <f t="shared" si="15"/>
        <v>9</v>
      </c>
      <c r="AK18" s="591" t="str">
        <f t="shared" si="16"/>
        <v>Cataluña</v>
      </c>
      <c r="AL18" s="592">
        <f t="shared" si="17"/>
        <v>1.4014080208354529</v>
      </c>
      <c r="AN18" s="590">
        <f t="shared" si="18"/>
        <v>5</v>
      </c>
      <c r="AO18" s="590">
        <v>8</v>
      </c>
      <c r="AP18" s="590">
        <f t="shared" si="19"/>
        <v>20</v>
      </c>
      <c r="AQ18" s="591" t="str">
        <f t="shared" si="20"/>
        <v>TOTAL</v>
      </c>
      <c r="AR18" s="592">
        <f t="shared" si="21"/>
        <v>6.5482686819480822</v>
      </c>
      <c r="AT18" s="590">
        <f t="shared" si="22"/>
        <v>5</v>
      </c>
      <c r="AU18" s="590">
        <v>8</v>
      </c>
      <c r="AV18" s="590">
        <f t="shared" si="23"/>
        <v>16</v>
      </c>
      <c r="AW18" s="591" t="str">
        <f t="shared" si="24"/>
        <v>País Vasco</v>
      </c>
      <c r="AX18" s="592">
        <f t="shared" si="25"/>
        <v>36.785577532688457</v>
      </c>
    </row>
    <row r="19" spans="1:50" s="588" customFormat="1" ht="18" customHeight="1" x14ac:dyDescent="0.15">
      <c r="A19" s="617"/>
      <c r="B19" s="602" t="s">
        <v>44</v>
      </c>
      <c r="C19" s="603"/>
      <c r="D19" s="604">
        <f t="shared" si="4"/>
        <v>7792611</v>
      </c>
      <c r="E19" s="605">
        <f t="shared" si="0"/>
        <v>16.413990650319683</v>
      </c>
      <c r="F19" s="603"/>
      <c r="G19" s="606">
        <f>'20pobl'!J20</f>
        <v>6290816</v>
      </c>
      <c r="H19" s="607">
        <f t="shared" si="5"/>
        <v>16.556343086096817</v>
      </c>
      <c r="I19" s="603"/>
      <c r="J19" s="606">
        <f>'20pobl'!Q20</f>
        <v>1048523</v>
      </c>
      <c r="K19" s="607">
        <f t="shared" si="6"/>
        <v>15.851821301810395</v>
      </c>
      <c r="L19" s="603"/>
      <c r="M19" s="606">
        <f>'20pobl'!X20</f>
        <v>453272</v>
      </c>
      <c r="N19" s="607">
        <f t="shared" si="1"/>
        <v>15.823867692704059</v>
      </c>
      <c r="O19" s="603"/>
      <c r="P19" s="608">
        <f t="shared" si="7"/>
        <v>355497</v>
      </c>
      <c r="Q19" s="609">
        <f t="shared" si="8"/>
        <v>4.5619754405808273</v>
      </c>
      <c r="R19" s="603"/>
      <c r="S19" s="606">
        <f>'23solcasaad'!J20</f>
        <v>88160</v>
      </c>
      <c r="T19" s="610">
        <f t="shared" si="9"/>
        <v>1.4014080208354529</v>
      </c>
      <c r="U19" s="603"/>
      <c r="V19" s="606">
        <f>'23solcasaad'!Q20</f>
        <v>80311</v>
      </c>
      <c r="W19" s="610">
        <f t="shared" si="10"/>
        <v>7.6594409469320173</v>
      </c>
      <c r="X19" s="603"/>
      <c r="Y19" s="606">
        <f>'23solcasaad'!X20</f>
        <v>187026</v>
      </c>
      <c r="Z19" s="610">
        <f t="shared" si="11"/>
        <v>41.261317707689862</v>
      </c>
      <c r="AA19" s="589"/>
      <c r="AB19" s="590">
        <f t="shared" si="12"/>
        <v>5</v>
      </c>
      <c r="AC19" s="590">
        <v>9</v>
      </c>
      <c r="AD19" s="590">
        <f t="shared" si="13"/>
        <v>20</v>
      </c>
      <c r="AE19" s="591" t="str">
        <f t="shared" si="2"/>
        <v>TOTAL</v>
      </c>
      <c r="AF19" s="592">
        <f t="shared" si="3"/>
        <v>4.1846328057761255</v>
      </c>
      <c r="AH19" s="590">
        <f t="shared" si="14"/>
        <v>8</v>
      </c>
      <c r="AI19" s="590">
        <v>9</v>
      </c>
      <c r="AJ19" s="590">
        <f t="shared" si="15"/>
        <v>20</v>
      </c>
      <c r="AK19" s="591" t="str">
        <f t="shared" si="16"/>
        <v>TOTAL</v>
      </c>
      <c r="AL19" s="592">
        <f t="shared" si="17"/>
        <v>1.3553964703507515</v>
      </c>
      <c r="AN19" s="590">
        <f t="shared" si="18"/>
        <v>3</v>
      </c>
      <c r="AO19" s="590">
        <v>9</v>
      </c>
      <c r="AP19" s="590">
        <f t="shared" si="19"/>
        <v>18</v>
      </c>
      <c r="AQ19" s="591" t="str">
        <f t="shared" si="20"/>
        <v>Ceuta y Melilla</v>
      </c>
      <c r="AR19" s="592">
        <f t="shared" si="21"/>
        <v>6.1939256994749785</v>
      </c>
      <c r="AT19" s="590">
        <f t="shared" si="22"/>
        <v>4</v>
      </c>
      <c r="AU19" s="590">
        <v>9</v>
      </c>
      <c r="AV19" s="590">
        <f t="shared" si="23"/>
        <v>20</v>
      </c>
      <c r="AW19" s="591" t="str">
        <f t="shared" si="24"/>
        <v>TOTAL</v>
      </c>
      <c r="AX19" s="592">
        <f t="shared" si="25"/>
        <v>36.255512774905625</v>
      </c>
    </row>
    <row r="20" spans="1:50" s="588" customFormat="1" ht="18" customHeight="1" x14ac:dyDescent="0.15">
      <c r="A20" s="617"/>
      <c r="B20" s="602" t="s">
        <v>6</v>
      </c>
      <c r="C20" s="603"/>
      <c r="D20" s="604">
        <f t="shared" si="4"/>
        <v>5097967</v>
      </c>
      <c r="E20" s="605">
        <f t="shared" si="0"/>
        <v>10.738118799159649</v>
      </c>
      <c r="F20" s="603"/>
      <c r="G20" s="606">
        <f>'20pobl'!J21</f>
        <v>4079746</v>
      </c>
      <c r="H20" s="607">
        <f t="shared" si="5"/>
        <v>10.737188065925176</v>
      </c>
      <c r="I20" s="603"/>
      <c r="J20" s="606">
        <f>'20pobl'!Q21</f>
        <v>729753</v>
      </c>
      <c r="K20" s="607">
        <f t="shared" si="6"/>
        <v>11.032580258573288</v>
      </c>
      <c r="L20" s="603"/>
      <c r="M20" s="606">
        <f>'20pobl'!X21</f>
        <v>288468</v>
      </c>
      <c r="N20" s="607">
        <f t="shared" si="1"/>
        <v>10.070508360496467</v>
      </c>
      <c r="O20" s="603"/>
      <c r="P20" s="608">
        <f t="shared" si="7"/>
        <v>186647</v>
      </c>
      <c r="Q20" s="609">
        <f t="shared" si="8"/>
        <v>3.6612045546783651</v>
      </c>
      <c r="R20" s="603"/>
      <c r="S20" s="606">
        <f>'23solcasaad'!J21</f>
        <v>51538</v>
      </c>
      <c r="T20" s="610">
        <f t="shared" si="9"/>
        <v>1.2632649189434833</v>
      </c>
      <c r="U20" s="603"/>
      <c r="V20" s="606">
        <f>'23solcasaad'!Q21</f>
        <v>40722</v>
      </c>
      <c r="W20" s="610">
        <f t="shared" si="10"/>
        <v>5.580244274432582</v>
      </c>
      <c r="X20" s="603"/>
      <c r="Y20" s="606">
        <f>'23solcasaad'!X21</f>
        <v>94387</v>
      </c>
      <c r="Z20" s="610">
        <f t="shared" si="11"/>
        <v>32.720093736566966</v>
      </c>
      <c r="AA20" s="589"/>
      <c r="AB20" s="590">
        <f t="shared" si="12"/>
        <v>12</v>
      </c>
      <c r="AC20" s="590">
        <v>10</v>
      </c>
      <c r="AD20" s="590">
        <f t="shared" si="13"/>
        <v>6</v>
      </c>
      <c r="AE20" s="591" t="str">
        <f t="shared" si="2"/>
        <v>Cantabria</v>
      </c>
      <c r="AF20" s="593">
        <f t="shared" si="3"/>
        <v>3.9562557012104502</v>
      </c>
      <c r="AH20" s="590">
        <f t="shared" si="14"/>
        <v>13</v>
      </c>
      <c r="AI20" s="590">
        <v>10</v>
      </c>
      <c r="AJ20" s="590">
        <f t="shared" si="15"/>
        <v>3</v>
      </c>
      <c r="AK20" s="591" t="str">
        <f t="shared" si="16"/>
        <v>Asturias, Principado de</v>
      </c>
      <c r="AL20" s="592">
        <f t="shared" si="17"/>
        <v>1.353456403809628</v>
      </c>
      <c r="AN20" s="590">
        <f t="shared" si="18"/>
        <v>12</v>
      </c>
      <c r="AO20" s="590">
        <v>10</v>
      </c>
      <c r="AP20" s="590">
        <f t="shared" si="19"/>
        <v>16</v>
      </c>
      <c r="AQ20" s="591" t="str">
        <f t="shared" si="20"/>
        <v>País Vasco</v>
      </c>
      <c r="AR20" s="592">
        <f t="shared" si="21"/>
        <v>6.1524305653860312</v>
      </c>
      <c r="AT20" s="590">
        <f t="shared" si="22"/>
        <v>12</v>
      </c>
      <c r="AU20" s="590">
        <v>10</v>
      </c>
      <c r="AV20" s="590">
        <f t="shared" si="23"/>
        <v>13</v>
      </c>
      <c r="AW20" s="591" t="str">
        <f t="shared" si="24"/>
        <v>Madrid, Comunidad de</v>
      </c>
      <c r="AX20" s="592">
        <f t="shared" si="25"/>
        <v>34.593571247238529</v>
      </c>
    </row>
    <row r="21" spans="1:50" s="232" customFormat="1" ht="18" customHeight="1" x14ac:dyDescent="0.15">
      <c r="A21" s="677"/>
      <c r="B21" s="678" t="s">
        <v>5</v>
      </c>
      <c r="C21" s="679"/>
      <c r="D21" s="680">
        <f t="shared" si="4"/>
        <v>1054776</v>
      </c>
      <c r="E21" s="681">
        <f t="shared" si="0"/>
        <v>2.221730739822839</v>
      </c>
      <c r="F21" s="679"/>
      <c r="G21" s="682">
        <f>'20pobl'!J22</f>
        <v>828053</v>
      </c>
      <c r="H21" s="683">
        <f t="shared" si="5"/>
        <v>2.1792927279182428</v>
      </c>
      <c r="I21" s="679"/>
      <c r="J21" s="682">
        <f>'20pobl'!Q22</f>
        <v>152621</v>
      </c>
      <c r="K21" s="683">
        <f t="shared" si="6"/>
        <v>2.3073607530818152</v>
      </c>
      <c r="L21" s="679"/>
      <c r="M21" s="682">
        <f>'20pobl'!X22</f>
        <v>74102</v>
      </c>
      <c r="N21" s="683">
        <f t="shared" si="1"/>
        <v>2.5869240627366263</v>
      </c>
      <c r="O21" s="679"/>
      <c r="P21" s="684">
        <f t="shared" si="7"/>
        <v>56797</v>
      </c>
      <c r="Q21" s="685">
        <f t="shared" si="8"/>
        <v>5.3847451970844995</v>
      </c>
      <c r="R21" s="679"/>
      <c r="S21" s="682">
        <f>'23solcasaad'!J22</f>
        <v>12974</v>
      </c>
      <c r="T21" s="686">
        <f t="shared" si="9"/>
        <v>1.5668079217151558</v>
      </c>
      <c r="U21" s="679"/>
      <c r="V21" s="682">
        <f>'23solcasaad'!Q22</f>
        <v>12679</v>
      </c>
      <c r="W21" s="686">
        <f t="shared" si="10"/>
        <v>8.307506830645849</v>
      </c>
      <c r="X21" s="679"/>
      <c r="Y21" s="682">
        <f>'23solcasaad'!X22</f>
        <v>31144</v>
      </c>
      <c r="Z21" s="610">
        <f t="shared" si="11"/>
        <v>42.028555234676524</v>
      </c>
      <c r="AA21" s="589"/>
      <c r="AB21" s="590">
        <f t="shared" si="12"/>
        <v>2</v>
      </c>
      <c r="AC21" s="590">
        <v>11</v>
      </c>
      <c r="AD21" s="590">
        <f t="shared" si="13"/>
        <v>2</v>
      </c>
      <c r="AE21" s="591" t="str">
        <f t="shared" si="2"/>
        <v>Aragón</v>
      </c>
      <c r="AF21" s="592">
        <f t="shared" si="3"/>
        <v>3.8556451521697332</v>
      </c>
      <c r="AG21" s="588"/>
      <c r="AH21" s="590">
        <f t="shared" si="14"/>
        <v>5</v>
      </c>
      <c r="AI21" s="590">
        <v>11</v>
      </c>
      <c r="AJ21" s="590">
        <f t="shared" si="15"/>
        <v>17</v>
      </c>
      <c r="AK21" s="591" t="str">
        <f t="shared" si="16"/>
        <v>Rioja, La</v>
      </c>
      <c r="AL21" s="592">
        <f t="shared" si="17"/>
        <v>1.3424102039109149</v>
      </c>
      <c r="AM21" s="588"/>
      <c r="AN21" s="590">
        <f t="shared" si="18"/>
        <v>2</v>
      </c>
      <c r="AO21" s="590">
        <v>11</v>
      </c>
      <c r="AP21" s="590">
        <f t="shared" si="19"/>
        <v>17</v>
      </c>
      <c r="AQ21" s="591" t="str">
        <f t="shared" si="20"/>
        <v>Rioja, La</v>
      </c>
      <c r="AR21" s="592">
        <f t="shared" si="21"/>
        <v>5.6989937914793405</v>
      </c>
      <c r="AS21" s="588"/>
      <c r="AT21" s="590">
        <f t="shared" si="22"/>
        <v>2</v>
      </c>
      <c r="AU21" s="590">
        <v>11</v>
      </c>
      <c r="AV21" s="590">
        <f t="shared" si="23"/>
        <v>14</v>
      </c>
      <c r="AW21" s="591" t="str">
        <f t="shared" si="24"/>
        <v>Murcia, Región de</v>
      </c>
      <c r="AX21" s="592">
        <f t="shared" si="25"/>
        <v>33.182122717882862</v>
      </c>
    </row>
    <row r="22" spans="1:50" s="232" customFormat="1" ht="18" customHeight="1" x14ac:dyDescent="0.15">
      <c r="A22" s="677"/>
      <c r="B22" s="678" t="s">
        <v>38</v>
      </c>
      <c r="C22" s="679"/>
      <c r="D22" s="680">
        <f t="shared" si="4"/>
        <v>2690464</v>
      </c>
      <c r="E22" s="681">
        <f t="shared" si="0"/>
        <v>5.6670672950339354</v>
      </c>
      <c r="F22" s="679"/>
      <c r="G22" s="682">
        <f>'20pobl'!J23</f>
        <v>1987834</v>
      </c>
      <c r="H22" s="683">
        <f t="shared" si="5"/>
        <v>5.231636357224275</v>
      </c>
      <c r="I22" s="679"/>
      <c r="J22" s="682">
        <f>'20pobl'!Q23</f>
        <v>464829</v>
      </c>
      <c r="K22" s="683">
        <f t="shared" si="6"/>
        <v>7.0273959120584131</v>
      </c>
      <c r="L22" s="679"/>
      <c r="M22" s="682">
        <f>'20pobl'!X23</f>
        <v>237801</v>
      </c>
      <c r="N22" s="683">
        <f t="shared" si="1"/>
        <v>8.3017074983513606</v>
      </c>
      <c r="O22" s="679"/>
      <c r="P22" s="684">
        <f t="shared" si="7"/>
        <v>80387</v>
      </c>
      <c r="Q22" s="685">
        <f t="shared" si="8"/>
        <v>2.9878489360942946</v>
      </c>
      <c r="R22" s="679"/>
      <c r="S22" s="682">
        <f>'23solcasaad'!J23</f>
        <v>22600</v>
      </c>
      <c r="T22" s="686">
        <f t="shared" si="9"/>
        <v>1.1369158591713393</v>
      </c>
      <c r="U22" s="679"/>
      <c r="V22" s="682">
        <f>'23solcasaad'!Q23</f>
        <v>14784</v>
      </c>
      <c r="W22" s="686">
        <f t="shared" si="10"/>
        <v>3.1805244509271153</v>
      </c>
      <c r="X22" s="679"/>
      <c r="Y22" s="682">
        <f>'23solcasaad'!X23</f>
        <v>43003</v>
      </c>
      <c r="Z22" s="610">
        <f t="shared" si="11"/>
        <v>18.08360772242337</v>
      </c>
      <c r="AA22" s="589"/>
      <c r="AB22" s="590">
        <f t="shared" si="12"/>
        <v>17</v>
      </c>
      <c r="AC22" s="590">
        <v>12</v>
      </c>
      <c r="AD22" s="590">
        <f t="shared" si="13"/>
        <v>10</v>
      </c>
      <c r="AE22" s="591" t="str">
        <f t="shared" si="2"/>
        <v>Comunitat Valenciana</v>
      </c>
      <c r="AF22" s="592">
        <f t="shared" si="3"/>
        <v>3.6612045546783651</v>
      </c>
      <c r="AG22" s="588"/>
      <c r="AH22" s="590">
        <f t="shared" si="14"/>
        <v>14</v>
      </c>
      <c r="AI22" s="590">
        <v>12</v>
      </c>
      <c r="AJ22" s="590">
        <f t="shared" si="15"/>
        <v>8</v>
      </c>
      <c r="AK22" s="591" t="str">
        <f t="shared" si="16"/>
        <v>Castilla - La Mancha</v>
      </c>
      <c r="AL22" s="592">
        <f t="shared" si="17"/>
        <v>1.2638879589533489</v>
      </c>
      <c r="AM22" s="588"/>
      <c r="AN22" s="590">
        <f t="shared" si="18"/>
        <v>19</v>
      </c>
      <c r="AO22" s="590">
        <v>12</v>
      </c>
      <c r="AP22" s="590">
        <f t="shared" si="19"/>
        <v>10</v>
      </c>
      <c r="AQ22" s="591" t="str">
        <f t="shared" si="20"/>
        <v>Comunitat Valenciana</v>
      </c>
      <c r="AR22" s="592">
        <f t="shared" si="21"/>
        <v>5.580244274432582</v>
      </c>
      <c r="AS22" s="588"/>
      <c r="AT22" s="590">
        <f t="shared" si="22"/>
        <v>19</v>
      </c>
      <c r="AU22" s="590">
        <v>12</v>
      </c>
      <c r="AV22" s="590">
        <f t="shared" si="23"/>
        <v>10</v>
      </c>
      <c r="AW22" s="591" t="str">
        <f t="shared" si="24"/>
        <v>Comunitat Valenciana</v>
      </c>
      <c r="AX22" s="592">
        <f t="shared" si="25"/>
        <v>32.720093736566966</v>
      </c>
    </row>
    <row r="23" spans="1:50" s="232" customFormat="1" ht="18" customHeight="1" x14ac:dyDescent="0.15">
      <c r="A23" s="677"/>
      <c r="B23" s="678" t="s">
        <v>45</v>
      </c>
      <c r="C23" s="679"/>
      <c r="D23" s="680">
        <f t="shared" si="4"/>
        <v>6750336</v>
      </c>
      <c r="E23" s="681">
        <f t="shared" si="0"/>
        <v>14.218591431102663</v>
      </c>
      <c r="F23" s="679"/>
      <c r="G23" s="682">
        <f>'20pobl'!J24</f>
        <v>5514027</v>
      </c>
      <c r="H23" s="683">
        <f t="shared" si="5"/>
        <v>14.511968367537881</v>
      </c>
      <c r="I23" s="679"/>
      <c r="J23" s="682">
        <f>'20pobl'!Q24</f>
        <v>866035</v>
      </c>
      <c r="K23" s="683">
        <f t="shared" si="6"/>
        <v>13.092924104777257</v>
      </c>
      <c r="L23" s="679"/>
      <c r="M23" s="682">
        <f>'20pobl'!X24</f>
        <v>370274</v>
      </c>
      <c r="N23" s="683">
        <f t="shared" si="1"/>
        <v>12.92638147965968</v>
      </c>
      <c r="O23" s="679"/>
      <c r="P23" s="684">
        <f t="shared" si="7"/>
        <v>225189</v>
      </c>
      <c r="Q23" s="685">
        <f t="shared" si="8"/>
        <v>3.3359672762955799</v>
      </c>
      <c r="R23" s="679"/>
      <c r="S23" s="682">
        <f>'23solcasaad'!J24</f>
        <v>53476</v>
      </c>
      <c r="T23" s="686">
        <f t="shared" si="9"/>
        <v>0.96981752174953084</v>
      </c>
      <c r="U23" s="679"/>
      <c r="V23" s="682">
        <f>'23solcasaad'!Q24</f>
        <v>43622</v>
      </c>
      <c r="W23" s="686">
        <f t="shared" si="10"/>
        <v>5.0369788749877316</v>
      </c>
      <c r="X23" s="679"/>
      <c r="Y23" s="682">
        <f>'23solcasaad'!X24</f>
        <v>128091</v>
      </c>
      <c r="Z23" s="610">
        <f t="shared" si="11"/>
        <v>34.593571247238529</v>
      </c>
      <c r="AA23" s="589"/>
      <c r="AB23" s="590">
        <f t="shared" si="12"/>
        <v>15</v>
      </c>
      <c r="AC23" s="590">
        <v>13</v>
      </c>
      <c r="AD23" s="590">
        <f t="shared" si="13"/>
        <v>14</v>
      </c>
      <c r="AE23" s="591" t="str">
        <f t="shared" si="2"/>
        <v>Murcia, Región de</v>
      </c>
      <c r="AF23" s="592">
        <f t="shared" si="3"/>
        <v>3.6304457665688781</v>
      </c>
      <c r="AG23" s="588"/>
      <c r="AH23" s="590">
        <f t="shared" si="14"/>
        <v>17</v>
      </c>
      <c r="AI23" s="590">
        <v>13</v>
      </c>
      <c r="AJ23" s="590">
        <f t="shared" si="15"/>
        <v>10</v>
      </c>
      <c r="AK23" s="591" t="str">
        <f t="shared" si="16"/>
        <v>Comunitat Valenciana</v>
      </c>
      <c r="AL23" s="592">
        <f t="shared" si="17"/>
        <v>1.2632649189434833</v>
      </c>
      <c r="AM23" s="588"/>
      <c r="AN23" s="590">
        <f t="shared" si="18"/>
        <v>16</v>
      </c>
      <c r="AO23" s="590">
        <v>13</v>
      </c>
      <c r="AP23" s="590">
        <f t="shared" si="19"/>
        <v>6</v>
      </c>
      <c r="AQ23" s="591" t="str">
        <f t="shared" si="20"/>
        <v>Cantabria</v>
      </c>
      <c r="AR23" s="592">
        <f t="shared" si="21"/>
        <v>5.2192222210406545</v>
      </c>
      <c r="AS23" s="588"/>
      <c r="AT23" s="590">
        <f t="shared" si="22"/>
        <v>10</v>
      </c>
      <c r="AU23" s="590">
        <v>13</v>
      </c>
      <c r="AV23" s="590">
        <f t="shared" si="23"/>
        <v>2</v>
      </c>
      <c r="AW23" s="591" t="str">
        <f t="shared" si="24"/>
        <v>Aragón</v>
      </c>
      <c r="AX23" s="592">
        <f t="shared" si="25"/>
        <v>32.154310993781777</v>
      </c>
    </row>
    <row r="24" spans="1:50" s="232" customFormat="1" ht="18" customHeight="1" x14ac:dyDescent="0.15">
      <c r="A24" s="677"/>
      <c r="B24" s="678" t="s">
        <v>46</v>
      </c>
      <c r="C24" s="679"/>
      <c r="D24" s="680">
        <f t="shared" si="4"/>
        <v>1531878</v>
      </c>
      <c r="E24" s="681">
        <f t="shared" si="0"/>
        <v>3.2266760357254345</v>
      </c>
      <c r="F24" s="679"/>
      <c r="G24" s="682">
        <f>'20pobl'!J25</f>
        <v>1285039</v>
      </c>
      <c r="H24" s="683">
        <f t="shared" si="5"/>
        <v>3.382001089050255</v>
      </c>
      <c r="I24" s="679"/>
      <c r="J24" s="682">
        <f>'20pobl'!Q25</f>
        <v>175195</v>
      </c>
      <c r="K24" s="683">
        <f t="shared" si="6"/>
        <v>2.6486398800700339</v>
      </c>
      <c r="L24" s="679"/>
      <c r="M24" s="682">
        <f>'20pobl'!X25</f>
        <v>71644</v>
      </c>
      <c r="N24" s="683">
        <f t="shared" si="1"/>
        <v>2.501114511763554</v>
      </c>
      <c r="O24" s="679"/>
      <c r="P24" s="684">
        <f t="shared" si="7"/>
        <v>55614</v>
      </c>
      <c r="Q24" s="685">
        <f t="shared" si="8"/>
        <v>3.6304457665688781</v>
      </c>
      <c r="R24" s="679"/>
      <c r="S24" s="682">
        <f>'23solcasaad'!J25</f>
        <v>19338</v>
      </c>
      <c r="T24" s="686">
        <f t="shared" si="9"/>
        <v>1.5048570510311361</v>
      </c>
      <c r="U24" s="679"/>
      <c r="V24" s="682">
        <f>'23solcasaad'!Q25</f>
        <v>12503</v>
      </c>
      <c r="W24" s="686">
        <f t="shared" si="10"/>
        <v>7.1366191957533038</v>
      </c>
      <c r="X24" s="679"/>
      <c r="Y24" s="682">
        <f>'23solcasaad'!X25</f>
        <v>23773</v>
      </c>
      <c r="Z24" s="610">
        <f t="shared" si="11"/>
        <v>33.182122717882862</v>
      </c>
      <c r="AA24" s="589"/>
      <c r="AB24" s="590">
        <f t="shared" si="12"/>
        <v>13</v>
      </c>
      <c r="AC24" s="590">
        <v>14</v>
      </c>
      <c r="AD24" s="590">
        <f t="shared" si="13"/>
        <v>4</v>
      </c>
      <c r="AE24" s="591" t="str">
        <f t="shared" si="2"/>
        <v>Balears, Illes</v>
      </c>
      <c r="AF24" s="592">
        <f t="shared" si="3"/>
        <v>3.3831381904188045</v>
      </c>
      <c r="AG24" s="588"/>
      <c r="AH24" s="590">
        <f t="shared" si="14"/>
        <v>6</v>
      </c>
      <c r="AI24" s="590">
        <v>14</v>
      </c>
      <c r="AJ24" s="590">
        <f t="shared" si="15"/>
        <v>12</v>
      </c>
      <c r="AK24" s="591" t="str">
        <f t="shared" si="16"/>
        <v>Galicia</v>
      </c>
      <c r="AL24" s="592">
        <f t="shared" si="17"/>
        <v>1.1369158591713393</v>
      </c>
      <c r="AM24" s="588"/>
      <c r="AN24" s="590">
        <f t="shared" si="18"/>
        <v>4</v>
      </c>
      <c r="AO24" s="590">
        <v>14</v>
      </c>
      <c r="AP24" s="590">
        <f t="shared" si="19"/>
        <v>3</v>
      </c>
      <c r="AQ24" s="591" t="str">
        <f t="shared" si="20"/>
        <v>Asturias, Principado de</v>
      </c>
      <c r="AR24" s="592">
        <f t="shared" si="21"/>
        <v>5.2078448092091243</v>
      </c>
      <c r="AS24" s="588"/>
      <c r="AT24" s="590">
        <f t="shared" si="22"/>
        <v>11</v>
      </c>
      <c r="AU24" s="590">
        <v>14</v>
      </c>
      <c r="AV24" s="590">
        <f t="shared" si="23"/>
        <v>18</v>
      </c>
      <c r="AW24" s="591" t="str">
        <f t="shared" si="24"/>
        <v>Ceuta y Melilla</v>
      </c>
      <c r="AX24" s="592">
        <f t="shared" si="25"/>
        <v>30.273718872195925</v>
      </c>
    </row>
    <row r="25" spans="1:50" s="232" customFormat="1" ht="18" customHeight="1" x14ac:dyDescent="0.15">
      <c r="B25" s="678" t="s">
        <v>47</v>
      </c>
      <c r="C25" s="679"/>
      <c r="D25" s="687">
        <f t="shared" si="4"/>
        <v>664117</v>
      </c>
      <c r="E25" s="681">
        <f t="shared" si="0"/>
        <v>1.3988649284198011</v>
      </c>
      <c r="F25" s="679"/>
      <c r="G25" s="688">
        <f>'20pobl'!J26</f>
        <v>529501</v>
      </c>
      <c r="H25" s="683">
        <f t="shared" si="5"/>
        <v>1.3935553385175072</v>
      </c>
      <c r="I25" s="679"/>
      <c r="J25" s="688">
        <f>'20pobl'!Q26</f>
        <v>93138</v>
      </c>
      <c r="K25" s="683">
        <f t="shared" si="6"/>
        <v>1.408082543165974</v>
      </c>
      <c r="L25" s="679"/>
      <c r="M25" s="688">
        <f>'20pobl'!X26</f>
        <v>41478</v>
      </c>
      <c r="N25" s="683">
        <f t="shared" si="1"/>
        <v>1.4480099899353567</v>
      </c>
      <c r="O25" s="679"/>
      <c r="P25" s="689">
        <f t="shared" si="7"/>
        <v>21331</v>
      </c>
      <c r="Q25" s="685">
        <f t="shared" si="8"/>
        <v>3.2119340417426447</v>
      </c>
      <c r="R25" s="679"/>
      <c r="S25" s="688">
        <f>'23solcasaad'!J26</f>
        <v>5116</v>
      </c>
      <c r="T25" s="686">
        <f t="shared" si="9"/>
        <v>0.96619269840850164</v>
      </c>
      <c r="U25" s="679"/>
      <c r="V25" s="688">
        <f>'23solcasaad'!Q26</f>
        <v>3998</v>
      </c>
      <c r="W25" s="686">
        <f t="shared" si="10"/>
        <v>4.2925551332431446</v>
      </c>
      <c r="X25" s="679"/>
      <c r="Y25" s="688">
        <f>'23solcasaad'!X26</f>
        <v>12217</v>
      </c>
      <c r="Z25" s="610">
        <f t="shared" si="11"/>
        <v>29.454168474854139</v>
      </c>
      <c r="AA25" s="589"/>
      <c r="AB25" s="590">
        <f t="shared" si="12"/>
        <v>16</v>
      </c>
      <c r="AC25" s="590">
        <v>15</v>
      </c>
      <c r="AD25" s="590">
        <f t="shared" si="13"/>
        <v>13</v>
      </c>
      <c r="AE25" s="591" t="str">
        <f t="shared" si="2"/>
        <v>Madrid, Comunidad de</v>
      </c>
      <c r="AF25" s="592">
        <f t="shared" si="3"/>
        <v>3.3359672762955799</v>
      </c>
      <c r="AG25" s="588"/>
      <c r="AH25" s="590">
        <f t="shared" si="14"/>
        <v>19</v>
      </c>
      <c r="AI25" s="590">
        <v>15</v>
      </c>
      <c r="AJ25" s="590">
        <f t="shared" si="15"/>
        <v>5</v>
      </c>
      <c r="AK25" s="591" t="str">
        <f t="shared" si="16"/>
        <v>Canarias</v>
      </c>
      <c r="AL25" s="592">
        <f t="shared" si="17"/>
        <v>1.1352844638343471</v>
      </c>
      <c r="AM25" s="588"/>
      <c r="AN25" s="590">
        <f t="shared" si="18"/>
        <v>18</v>
      </c>
      <c r="AO25" s="590">
        <v>15</v>
      </c>
      <c r="AP25" s="590">
        <f t="shared" si="19"/>
        <v>2</v>
      </c>
      <c r="AQ25" s="591" t="str">
        <f t="shared" si="20"/>
        <v>Aragón</v>
      </c>
      <c r="AR25" s="592">
        <f t="shared" si="21"/>
        <v>5.0800924673787131</v>
      </c>
      <c r="AS25" s="588"/>
      <c r="AT25" s="590">
        <f t="shared" si="22"/>
        <v>15</v>
      </c>
      <c r="AU25" s="590">
        <v>15</v>
      </c>
      <c r="AV25" s="590">
        <f t="shared" si="23"/>
        <v>15</v>
      </c>
      <c r="AW25" s="591" t="str">
        <f t="shared" si="24"/>
        <v>Navarra, Comunidad Foral de</v>
      </c>
      <c r="AX25" s="592">
        <f t="shared" si="25"/>
        <v>29.454168474854139</v>
      </c>
    </row>
    <row r="26" spans="1:50" s="232" customFormat="1" ht="18" customHeight="1" x14ac:dyDescent="0.15">
      <c r="B26" s="678" t="s">
        <v>48</v>
      </c>
      <c r="C26" s="679"/>
      <c r="D26" s="687">
        <f t="shared" si="4"/>
        <v>2208174</v>
      </c>
      <c r="E26" s="681">
        <f t="shared" si="0"/>
        <v>4.6511942390399073</v>
      </c>
      <c r="F26" s="679"/>
      <c r="G26" s="688">
        <f>'20pobl'!J27</f>
        <v>1695657</v>
      </c>
      <c r="H26" s="683">
        <f t="shared" si="5"/>
        <v>4.4626768686831202</v>
      </c>
      <c r="I26" s="679"/>
      <c r="J26" s="688">
        <f>'20pobl'!Q27</f>
        <v>353210</v>
      </c>
      <c r="K26" s="683">
        <f t="shared" si="6"/>
        <v>5.3399131940953604</v>
      </c>
      <c r="L26" s="679"/>
      <c r="M26" s="688">
        <f>'20pobl'!X27</f>
        <v>159307</v>
      </c>
      <c r="N26" s="683">
        <f t="shared" si="1"/>
        <v>5.561457338025745</v>
      </c>
      <c r="O26" s="679"/>
      <c r="P26" s="689">
        <f t="shared" si="7"/>
        <v>109294</v>
      </c>
      <c r="Q26" s="685">
        <f t="shared" si="8"/>
        <v>4.9495193766433259</v>
      </c>
      <c r="R26" s="679"/>
      <c r="S26" s="688">
        <f>'23solcasaad'!J27</f>
        <v>28961</v>
      </c>
      <c r="T26" s="686">
        <f t="shared" si="9"/>
        <v>1.7079515491635395</v>
      </c>
      <c r="U26" s="679"/>
      <c r="V26" s="688">
        <f>'23solcasaad'!Q27</f>
        <v>21731</v>
      </c>
      <c r="W26" s="686">
        <f t="shared" si="10"/>
        <v>6.1524305653860312</v>
      </c>
      <c r="X26" s="679"/>
      <c r="Y26" s="688">
        <f>'23solcasaad'!X27</f>
        <v>58602</v>
      </c>
      <c r="Z26" s="610">
        <f t="shared" si="11"/>
        <v>36.785577532688457</v>
      </c>
      <c r="AA26" s="589"/>
      <c r="AB26" s="590">
        <f t="shared" si="12"/>
        <v>4</v>
      </c>
      <c r="AC26" s="590">
        <v>16</v>
      </c>
      <c r="AD26" s="590">
        <f t="shared" si="13"/>
        <v>15</v>
      </c>
      <c r="AE26" s="591" t="str">
        <f t="shared" si="2"/>
        <v>Navarra, Comunidad Foral de</v>
      </c>
      <c r="AF26" s="593">
        <f t="shared" si="3"/>
        <v>3.2119340417426447</v>
      </c>
      <c r="AG26" s="588"/>
      <c r="AH26" s="590">
        <f t="shared" si="14"/>
        <v>3</v>
      </c>
      <c r="AI26" s="590">
        <v>16</v>
      </c>
      <c r="AJ26" s="590">
        <f t="shared" si="15"/>
        <v>4</v>
      </c>
      <c r="AK26" s="591" t="str">
        <f t="shared" si="16"/>
        <v>Balears, Illes</v>
      </c>
      <c r="AL26" s="592">
        <f t="shared" si="17"/>
        <v>1.1241662213752091</v>
      </c>
      <c r="AM26" s="588"/>
      <c r="AN26" s="590">
        <f t="shared" si="18"/>
        <v>10</v>
      </c>
      <c r="AO26" s="590">
        <v>16</v>
      </c>
      <c r="AP26" s="590">
        <f t="shared" si="19"/>
        <v>13</v>
      </c>
      <c r="AQ26" s="591" t="str">
        <f t="shared" si="20"/>
        <v>Madrid, Comunidad de</v>
      </c>
      <c r="AR26" s="592">
        <f t="shared" si="21"/>
        <v>5.0369788749877316</v>
      </c>
      <c r="AS26" s="588"/>
      <c r="AT26" s="590">
        <f t="shared" si="22"/>
        <v>8</v>
      </c>
      <c r="AU26" s="590">
        <v>16</v>
      </c>
      <c r="AV26" s="590">
        <f t="shared" si="23"/>
        <v>3</v>
      </c>
      <c r="AW26" s="591" t="str">
        <f t="shared" si="24"/>
        <v>Asturias, Principado de</v>
      </c>
      <c r="AX26" s="592">
        <f t="shared" si="25"/>
        <v>28.768071723619979</v>
      </c>
    </row>
    <row r="27" spans="1:50" s="232" customFormat="1" ht="18" customHeight="1" x14ac:dyDescent="0.15">
      <c r="B27" s="678" t="s">
        <v>49</v>
      </c>
      <c r="C27" s="679"/>
      <c r="D27" s="687">
        <f t="shared" si="4"/>
        <v>319892</v>
      </c>
      <c r="E27" s="690">
        <f t="shared" si="0"/>
        <v>0.67380551872948147</v>
      </c>
      <c r="F27" s="679"/>
      <c r="G27" s="688">
        <f>'20pobl'!J28</f>
        <v>251041</v>
      </c>
      <c r="H27" s="691">
        <f t="shared" si="5"/>
        <v>0.66069662897100012</v>
      </c>
      <c r="I27" s="679"/>
      <c r="J27" s="688">
        <f>'20pobl'!Q28</f>
        <v>46710</v>
      </c>
      <c r="K27" s="691">
        <f t="shared" si="6"/>
        <v>0.70617294328075164</v>
      </c>
      <c r="L27" s="679"/>
      <c r="M27" s="688">
        <f>'20pobl'!X28</f>
        <v>22141</v>
      </c>
      <c r="N27" s="691">
        <f t="shared" si="1"/>
        <v>0.77294925471716891</v>
      </c>
      <c r="O27" s="679"/>
      <c r="P27" s="689">
        <f t="shared" si="7"/>
        <v>14306</v>
      </c>
      <c r="Q27" s="692">
        <f t="shared" si="8"/>
        <v>4.4721343453415532</v>
      </c>
      <c r="R27" s="679"/>
      <c r="S27" s="688">
        <f>'23solcasaad'!J28</f>
        <v>3370</v>
      </c>
      <c r="T27" s="415">
        <f t="shared" si="9"/>
        <v>1.3424102039109149</v>
      </c>
      <c r="U27" s="679"/>
      <c r="V27" s="688">
        <f>'23solcasaad'!Q28</f>
        <v>2662</v>
      </c>
      <c r="W27" s="415">
        <f t="shared" si="10"/>
        <v>5.6989937914793405</v>
      </c>
      <c r="X27" s="679"/>
      <c r="Y27" s="688">
        <f>'23solcasaad'!X28</f>
        <v>8274</v>
      </c>
      <c r="Z27" s="613">
        <f t="shared" si="11"/>
        <v>37.369585836231423</v>
      </c>
      <c r="AA27" s="589"/>
      <c r="AB27" s="590">
        <f t="shared" si="12"/>
        <v>6</v>
      </c>
      <c r="AC27" s="590">
        <v>17</v>
      </c>
      <c r="AD27" s="590">
        <f t="shared" si="13"/>
        <v>12</v>
      </c>
      <c r="AE27" s="591" t="str">
        <f t="shared" si="2"/>
        <v>Galicia</v>
      </c>
      <c r="AF27" s="592">
        <f t="shared" si="3"/>
        <v>2.9878489360942946</v>
      </c>
      <c r="AG27" s="588"/>
      <c r="AH27" s="590">
        <f t="shared" si="14"/>
        <v>11</v>
      </c>
      <c r="AI27" s="590">
        <v>17</v>
      </c>
      <c r="AJ27" s="590">
        <f t="shared" si="15"/>
        <v>13</v>
      </c>
      <c r="AK27" s="591" t="str">
        <f t="shared" si="16"/>
        <v>Madrid, Comunidad de</v>
      </c>
      <c r="AL27" s="592">
        <f t="shared" si="17"/>
        <v>0.96981752174953084</v>
      </c>
      <c r="AM27" s="588"/>
      <c r="AN27" s="590">
        <f t="shared" si="18"/>
        <v>11</v>
      </c>
      <c r="AO27" s="590">
        <v>17</v>
      </c>
      <c r="AP27" s="590">
        <f t="shared" si="19"/>
        <v>5</v>
      </c>
      <c r="AQ27" s="591" t="str">
        <f t="shared" si="20"/>
        <v>Canarias</v>
      </c>
      <c r="AR27" s="592">
        <f t="shared" si="21"/>
        <v>4.7459068986150861</v>
      </c>
      <c r="AS27" s="588"/>
      <c r="AT27" s="590">
        <f t="shared" si="22"/>
        <v>7</v>
      </c>
      <c r="AU27" s="590">
        <v>17</v>
      </c>
      <c r="AV27" s="590">
        <f t="shared" si="23"/>
        <v>6</v>
      </c>
      <c r="AW27" s="591" t="str">
        <f t="shared" si="24"/>
        <v>Cantabria</v>
      </c>
      <c r="AX27" s="592">
        <f t="shared" si="25"/>
        <v>28.72672321341523</v>
      </c>
    </row>
    <row r="28" spans="1:50" s="232" customFormat="1" ht="18" customHeight="1" x14ac:dyDescent="0.15">
      <c r="B28" s="678" t="s">
        <v>4</v>
      </c>
      <c r="C28" s="679"/>
      <c r="D28" s="687">
        <f t="shared" si="4"/>
        <v>168287</v>
      </c>
      <c r="E28" s="690">
        <f t="shared" si="0"/>
        <v>0.35447185090726951</v>
      </c>
      <c r="F28" s="679"/>
      <c r="G28" s="688">
        <f>'20pobl'!J29</f>
        <v>148381</v>
      </c>
      <c r="H28" s="691">
        <f t="shared" si="5"/>
        <v>0.39051320901106185</v>
      </c>
      <c r="I28" s="679"/>
      <c r="J28" s="688">
        <f>'20pobl'!Q29</f>
        <v>15047</v>
      </c>
      <c r="K28" s="691">
        <f t="shared" si="6"/>
        <v>0.2274841421011661</v>
      </c>
      <c r="L28" s="679"/>
      <c r="M28" s="688">
        <f>'20pobl'!X29</f>
        <v>4859</v>
      </c>
      <c r="N28" s="691">
        <f t="shared" si="1"/>
        <v>0.16962921406759962</v>
      </c>
      <c r="O28" s="679"/>
      <c r="P28" s="689">
        <f t="shared" si="7"/>
        <v>4979</v>
      </c>
      <c r="Q28" s="692">
        <f t="shared" si="8"/>
        <v>2.9586361394522451</v>
      </c>
      <c r="R28" s="679"/>
      <c r="S28" s="688">
        <f>'23solcasaad'!J29</f>
        <v>2576</v>
      </c>
      <c r="T28" s="415">
        <f t="shared" si="9"/>
        <v>1.7360713298872497</v>
      </c>
      <c r="U28" s="679"/>
      <c r="V28" s="688">
        <f>'23solcasaad'!Q29</f>
        <v>932</v>
      </c>
      <c r="W28" s="415">
        <f t="shared" si="10"/>
        <v>6.1939256994749785</v>
      </c>
      <c r="X28" s="679"/>
      <c r="Y28" s="688">
        <f>'23solcasaad'!X29</f>
        <v>1471</v>
      </c>
      <c r="Z28" s="613">
        <f t="shared" si="11"/>
        <v>30.273718872195925</v>
      </c>
      <c r="AA28" s="589"/>
      <c r="AB28" s="590">
        <f t="shared" si="12"/>
        <v>18</v>
      </c>
      <c r="AC28" s="590">
        <v>18</v>
      </c>
      <c r="AD28" s="590">
        <f t="shared" si="13"/>
        <v>18</v>
      </c>
      <c r="AE28" s="591" t="str">
        <f t="shared" si="2"/>
        <v>Ceuta y Melilla</v>
      </c>
      <c r="AF28" s="592">
        <f t="shared" si="3"/>
        <v>2.9586361394522451</v>
      </c>
      <c r="AG28" s="588"/>
      <c r="AH28" s="590">
        <f t="shared" si="14"/>
        <v>1</v>
      </c>
      <c r="AI28" s="590">
        <v>18</v>
      </c>
      <c r="AJ28" s="590">
        <f t="shared" si="15"/>
        <v>2</v>
      </c>
      <c r="AK28" s="591" t="str">
        <f t="shared" si="16"/>
        <v>Aragón</v>
      </c>
      <c r="AL28" s="592">
        <f t="shared" si="17"/>
        <v>0.96789083600337145</v>
      </c>
      <c r="AM28" s="588"/>
      <c r="AN28" s="590">
        <f t="shared" si="18"/>
        <v>9</v>
      </c>
      <c r="AO28" s="590">
        <v>18</v>
      </c>
      <c r="AP28" s="590">
        <f t="shared" si="19"/>
        <v>15</v>
      </c>
      <c r="AQ28" s="591" t="str">
        <f t="shared" si="20"/>
        <v>Navarra, Comunidad Foral de</v>
      </c>
      <c r="AR28" s="592">
        <f t="shared" si="21"/>
        <v>4.2925551332431446</v>
      </c>
      <c r="AS28" s="588"/>
      <c r="AT28" s="590">
        <f t="shared" si="22"/>
        <v>14</v>
      </c>
      <c r="AU28" s="590">
        <v>18</v>
      </c>
      <c r="AV28" s="590">
        <f t="shared" si="23"/>
        <v>5</v>
      </c>
      <c r="AW28" s="591" t="str">
        <f t="shared" si="24"/>
        <v>Canarias</v>
      </c>
      <c r="AX28" s="592">
        <f t="shared" si="25"/>
        <v>25.485861559576318</v>
      </c>
    </row>
    <row r="29" spans="1:50" s="232" customFormat="1" ht="3.75" customHeight="1" x14ac:dyDescent="0.15">
      <c r="A29" s="677"/>
      <c r="B29" s="431"/>
      <c r="C29" s="514"/>
      <c r="D29" s="431"/>
      <c r="E29" s="693"/>
      <c r="F29" s="514"/>
      <c r="G29" s="431"/>
      <c r="H29" s="694"/>
      <c r="I29" s="514"/>
      <c r="J29" s="431"/>
      <c r="K29" s="694"/>
      <c r="L29" s="514"/>
      <c r="M29" s="431"/>
      <c r="N29" s="694"/>
      <c r="O29" s="514"/>
      <c r="P29" s="431"/>
      <c r="Q29" s="695"/>
      <c r="R29" s="514"/>
      <c r="S29" s="431"/>
      <c r="T29" s="696"/>
      <c r="U29" s="514"/>
      <c r="V29" s="431"/>
      <c r="W29" s="694"/>
      <c r="X29" s="514"/>
      <c r="Y29" s="431"/>
      <c r="Z29" s="594"/>
      <c r="AA29" s="589"/>
      <c r="AB29" s="586"/>
      <c r="AC29" s="586"/>
      <c r="AD29" s="590">
        <f>MATCH(AC30,AB$11:AB$30,0)</f>
        <v>5</v>
      </c>
      <c r="AE29" s="591" t="str">
        <f t="shared" si="2"/>
        <v>Canarias</v>
      </c>
      <c r="AF29" s="592">
        <f t="shared" si="3"/>
        <v>2.6625326433702332</v>
      </c>
      <c r="AG29" s="588"/>
      <c r="AH29" s="586"/>
      <c r="AI29" s="586"/>
      <c r="AJ29" s="590">
        <f>MATCH(AI30,AH$11:AH$30,0)</f>
        <v>15</v>
      </c>
      <c r="AK29" s="591" t="str">
        <f t="shared" si="16"/>
        <v>Navarra, Comunidad Foral de</v>
      </c>
      <c r="AL29" s="592">
        <f t="shared" si="17"/>
        <v>0.96619269840850164</v>
      </c>
      <c r="AM29" s="588"/>
      <c r="AN29" s="586"/>
      <c r="AO29" s="586"/>
      <c r="AP29" s="590">
        <f>MATCH(AO30,AN$11:AN$30,0)</f>
        <v>12</v>
      </c>
      <c r="AQ29" s="591" t="str">
        <f t="shared" si="20"/>
        <v>Galicia</v>
      </c>
      <c r="AR29" s="592">
        <f>INDEX(W$11:W$30,AP29,1)</f>
        <v>3.1805244509271153</v>
      </c>
      <c r="AS29" s="588"/>
      <c r="AT29" s="586"/>
      <c r="AU29" s="586"/>
      <c r="AV29" s="590">
        <f>MATCH(AU30,AT$11:AT$30,0)</f>
        <v>12</v>
      </c>
      <c r="AW29" s="591" t="str">
        <f t="shared" si="24"/>
        <v>Galicia</v>
      </c>
      <c r="AX29" s="592">
        <f t="shared" si="25"/>
        <v>18.08360772242337</v>
      </c>
    </row>
    <row r="30" spans="1:50" s="440"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1986672</v>
      </c>
      <c r="Q30" s="695">
        <f>P30*100/D30</f>
        <v>4.1846328057761255</v>
      </c>
      <c r="R30" s="675"/>
      <c r="S30" s="698">
        <f>SUM(S11:S28)</f>
        <v>515002</v>
      </c>
      <c r="T30" s="696">
        <f>S30*100/G30</f>
        <v>1.3553964703507515</v>
      </c>
      <c r="U30" s="675"/>
      <c r="V30" s="698">
        <f>SUM(V11:V28)</f>
        <v>433137</v>
      </c>
      <c r="W30" s="696">
        <f>V30*100/J30</f>
        <v>6.5482686819480822</v>
      </c>
      <c r="X30" s="675"/>
      <c r="Y30" s="698">
        <f>SUM(Y11:Y28)</f>
        <v>1038533</v>
      </c>
      <c r="Z30" s="595">
        <f>Y30*100/M30</f>
        <v>36.255512774905625</v>
      </c>
      <c r="AA30" s="589"/>
      <c r="AB30" s="590">
        <f>_xlfn.RANK.EQ(Q30,Q$11:Q$30,0)</f>
        <v>9</v>
      </c>
      <c r="AC30" s="590">
        <v>19</v>
      </c>
      <c r="AD30" s="586"/>
      <c r="AE30" s="586"/>
      <c r="AF30" s="596"/>
      <c r="AG30" s="298"/>
      <c r="AH30" s="590">
        <f t="shared" si="14"/>
        <v>9</v>
      </c>
      <c r="AI30" s="590">
        <v>19</v>
      </c>
      <c r="AJ30" s="586"/>
      <c r="AK30" s="586"/>
      <c r="AL30" s="596"/>
      <c r="AM30" s="298"/>
      <c r="AN30" s="590">
        <f t="shared" si="18"/>
        <v>8</v>
      </c>
      <c r="AO30" s="590">
        <v>19</v>
      </c>
      <c r="AP30" s="586"/>
      <c r="AQ30" s="586"/>
      <c r="AR30" s="596"/>
      <c r="AS30" s="298"/>
      <c r="AT30" s="590">
        <f t="shared" si="22"/>
        <v>9</v>
      </c>
      <c r="AU30" s="590">
        <v>19</v>
      </c>
      <c r="AV30" s="586"/>
      <c r="AW30" s="586"/>
      <c r="AX30" s="596"/>
    </row>
    <row r="31" spans="1:50" s="440" customFormat="1" ht="5.25" customHeight="1" x14ac:dyDescent="0.2">
      <c r="B31" s="785" t="s">
        <v>42</v>
      </c>
      <c r="C31" s="786"/>
      <c r="D31" s="786"/>
      <c r="E31" s="786"/>
      <c r="F31" s="786"/>
      <c r="G31" s="786"/>
      <c r="H31" s="786"/>
      <c r="I31" s="786"/>
      <c r="R31" s="786"/>
      <c r="Z31" s="298"/>
      <c r="AA31" s="298"/>
      <c r="AB31" s="298"/>
      <c r="AC31" s="298"/>
      <c r="AD31" s="298"/>
      <c r="AE31" s="298"/>
      <c r="AF31" s="298"/>
      <c r="AG31" s="298"/>
      <c r="AH31" s="298"/>
      <c r="AI31" s="298"/>
      <c r="AJ31" s="298"/>
      <c r="AK31" s="298"/>
      <c r="AL31" s="298"/>
      <c r="AM31" s="298"/>
      <c r="AN31" s="298"/>
      <c r="AO31" s="298"/>
      <c r="AP31" s="298"/>
      <c r="AQ31" s="298"/>
      <c r="AR31" s="298"/>
      <c r="AS31" s="298"/>
      <c r="AT31" s="298"/>
      <c r="AU31" s="298"/>
      <c r="AV31" s="298"/>
      <c r="AW31" s="298"/>
      <c r="AX31" s="298"/>
    </row>
    <row r="32" spans="1:50" s="440" customFormat="1" ht="5.25" customHeight="1" x14ac:dyDescent="0.2">
      <c r="B32" s="785" t="s">
        <v>50</v>
      </c>
      <c r="C32" s="787"/>
      <c r="D32" s="787"/>
      <c r="E32" s="787"/>
      <c r="F32" s="787"/>
      <c r="G32" s="787"/>
      <c r="H32" s="787"/>
      <c r="I32" s="787"/>
      <c r="R32" s="787"/>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row>
    <row r="33" spans="2:50" s="440" customFormat="1" ht="13.5" customHeight="1" x14ac:dyDescent="0.2">
      <c r="B33" s="1092" t="s">
        <v>179</v>
      </c>
      <c r="C33" s="1092"/>
      <c r="D33" s="1092"/>
      <c r="E33" s="1092"/>
      <c r="F33" s="1092"/>
      <c r="G33" s="1092"/>
      <c r="H33" s="1092"/>
      <c r="I33" s="1092"/>
      <c r="J33" s="1092"/>
      <c r="K33" s="1092"/>
      <c r="L33" s="1092"/>
      <c r="M33" s="1092"/>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row>
    <row r="34" spans="2:50" s="298" customFormat="1" ht="29.25" customHeight="1" x14ac:dyDescent="0.2">
      <c r="B34" s="1080"/>
      <c r="C34" s="1080"/>
      <c r="D34" s="1080"/>
      <c r="E34" s="1080"/>
      <c r="F34" s="1080"/>
      <c r="G34" s="1080"/>
      <c r="H34" s="1080"/>
      <c r="I34" s="1080"/>
      <c r="J34" s="1080"/>
      <c r="K34" s="1080"/>
      <c r="L34" s="1080"/>
      <c r="M34" s="1080"/>
      <c r="N34" s="1080"/>
      <c r="O34" s="1080"/>
      <c r="P34" s="1080"/>
      <c r="Q34" s="615"/>
      <c r="R34" s="615"/>
      <c r="S34" s="615"/>
    </row>
    <row r="35" spans="2:50" s="440" customFormat="1" ht="4.5" customHeight="1" x14ac:dyDescent="0.2">
      <c r="B35" s="1048"/>
      <c r="C35" s="1048"/>
      <c r="D35" s="1048"/>
      <c r="E35" s="1048"/>
      <c r="F35" s="1048"/>
      <c r="G35" s="1048"/>
      <c r="H35" s="1048"/>
      <c r="I35" s="1048"/>
      <c r="J35" s="1048"/>
      <c r="K35" s="1048"/>
      <c r="L35" s="1048"/>
      <c r="M35" s="1048"/>
      <c r="N35" s="1048"/>
      <c r="O35" s="1048"/>
      <c r="P35" s="1048"/>
      <c r="Q35" s="700"/>
      <c r="R35" s="700"/>
      <c r="S35" s="700"/>
      <c r="Z35" s="298"/>
      <c r="AA35" s="298"/>
      <c r="AB35" s="298"/>
      <c r="AC35" s="298"/>
      <c r="AD35" s="298"/>
      <c r="AE35" s="298"/>
      <c r="AF35" s="298"/>
      <c r="AG35" s="298"/>
      <c r="AH35" s="298"/>
      <c r="AI35" s="298"/>
      <c r="AJ35" s="298"/>
      <c r="AK35" s="298"/>
      <c r="AL35" s="298"/>
      <c r="AM35" s="298"/>
      <c r="AN35" s="298"/>
      <c r="AO35" s="298"/>
      <c r="AP35" s="298"/>
      <c r="AQ35" s="298"/>
      <c r="AR35" s="298"/>
      <c r="AS35" s="298"/>
      <c r="AT35" s="298"/>
      <c r="AU35" s="298"/>
      <c r="AV35" s="298"/>
      <c r="AW35" s="298"/>
      <c r="AX35" s="298"/>
    </row>
    <row r="36" spans="2:50" s="440" customFormat="1" x14ac:dyDescent="0.2">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8"/>
    </row>
    <row r="37" spans="2:50" s="440" customFormat="1" x14ac:dyDescent="0.2">
      <c r="Z37" s="298"/>
      <c r="AA37" s="298"/>
      <c r="AB37" s="298"/>
      <c r="AC37" s="298"/>
      <c r="AD37" s="298"/>
      <c r="AE37" s="298"/>
      <c r="AF37" s="298"/>
      <c r="AG37" s="298"/>
      <c r="AH37" s="298"/>
      <c r="AI37" s="298"/>
      <c r="AJ37" s="298"/>
      <c r="AK37" s="298"/>
      <c r="AL37" s="298"/>
      <c r="AM37" s="298"/>
      <c r="AN37" s="298"/>
      <c r="AO37" s="298"/>
      <c r="AP37" s="298"/>
      <c r="AQ37" s="298"/>
      <c r="AR37" s="298"/>
      <c r="AS37" s="298"/>
      <c r="AT37" s="298"/>
      <c r="AU37" s="298"/>
      <c r="AV37" s="298"/>
      <c r="AW37" s="298"/>
      <c r="AX37" s="298"/>
    </row>
    <row r="38" spans="2:50" s="440" customFormat="1" x14ac:dyDescent="0.2">
      <c r="L38" s="701"/>
      <c r="M38" s="701"/>
      <c r="N38" s="701"/>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c r="AW38" s="298"/>
      <c r="AX38" s="298"/>
    </row>
    <row r="39" spans="2:50" s="440" customFormat="1" x14ac:dyDescent="0.2">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c r="AV39" s="298"/>
      <c r="AW39" s="298"/>
      <c r="AX39" s="298"/>
    </row>
    <row r="40" spans="2:50" s="440" customFormat="1" x14ac:dyDescent="0.2">
      <c r="Z40" s="298"/>
      <c r="AA40" s="298"/>
      <c r="AB40" s="298"/>
      <c r="AC40" s="298"/>
      <c r="AD40" s="298"/>
      <c r="AE40" s="298"/>
      <c r="AF40" s="298"/>
      <c r="AG40" s="298"/>
      <c r="AH40" s="298"/>
      <c r="AI40" s="298"/>
      <c r="AJ40" s="298"/>
      <c r="AK40" s="298"/>
      <c r="AL40" s="298"/>
      <c r="AM40" s="298"/>
      <c r="AN40" s="298"/>
      <c r="AO40" s="298"/>
      <c r="AP40" s="298"/>
      <c r="AQ40" s="298"/>
      <c r="AR40" s="298"/>
      <c r="AS40" s="298"/>
      <c r="AT40" s="298"/>
      <c r="AU40" s="298"/>
      <c r="AV40" s="298"/>
      <c r="AW40" s="298"/>
      <c r="AX40" s="298"/>
    </row>
    <row r="41" spans="2:50" s="440" customFormat="1" x14ac:dyDescent="0.2">
      <c r="Z41" s="298"/>
      <c r="AA41" s="298"/>
      <c r="AB41" s="298"/>
      <c r="AC41" s="298"/>
      <c r="AD41" s="298"/>
      <c r="AE41" s="298"/>
      <c r="AF41" s="298"/>
      <c r="AG41" s="298"/>
      <c r="AH41" s="298"/>
      <c r="AI41" s="298"/>
      <c r="AJ41" s="298"/>
      <c r="AK41" s="298"/>
      <c r="AL41" s="298"/>
      <c r="AM41" s="298"/>
      <c r="AN41" s="298"/>
      <c r="AO41" s="298"/>
      <c r="AP41" s="298"/>
      <c r="AQ41" s="298"/>
      <c r="AR41" s="298"/>
      <c r="AS41" s="298"/>
      <c r="AT41" s="298"/>
      <c r="AU41" s="298"/>
      <c r="AV41" s="298"/>
      <c r="AW41" s="298"/>
      <c r="AX41" s="298"/>
    </row>
    <row r="42" spans="2:50" s="440" customFormat="1" x14ac:dyDescent="0.2">
      <c r="Z42" s="298"/>
      <c r="AA42" s="298"/>
      <c r="AB42" s="298"/>
      <c r="AC42" s="298"/>
      <c r="AD42" s="298"/>
      <c r="AE42" s="298"/>
      <c r="AF42" s="298"/>
      <c r="AG42" s="298"/>
      <c r="AH42" s="298"/>
      <c r="AI42" s="298"/>
      <c r="AJ42" s="298"/>
      <c r="AK42" s="298"/>
      <c r="AL42" s="298"/>
      <c r="AM42" s="298"/>
      <c r="AN42" s="298"/>
      <c r="AO42" s="298"/>
      <c r="AP42" s="298"/>
      <c r="AQ42" s="298"/>
      <c r="AR42" s="298"/>
      <c r="AS42" s="298"/>
      <c r="AT42" s="298"/>
      <c r="AU42" s="298"/>
      <c r="AV42" s="298"/>
      <c r="AW42" s="298"/>
      <c r="AX42" s="298"/>
    </row>
    <row r="43" spans="2:50" s="440" customFormat="1" x14ac:dyDescent="0.2">
      <c r="Z43" s="298"/>
      <c r="AA43" s="298"/>
      <c r="AB43" s="298"/>
      <c r="AC43" s="298"/>
      <c r="AD43" s="298"/>
      <c r="AE43" s="298"/>
      <c r="AF43" s="298"/>
      <c r="AG43" s="298"/>
      <c r="AH43" s="298"/>
      <c r="AI43" s="298"/>
      <c r="AJ43" s="298"/>
      <c r="AK43" s="298"/>
      <c r="AL43" s="298"/>
      <c r="AM43" s="298"/>
      <c r="AN43" s="298"/>
      <c r="AO43" s="298"/>
      <c r="AP43" s="298"/>
      <c r="AQ43" s="298"/>
      <c r="AR43" s="298"/>
      <c r="AS43" s="298"/>
      <c r="AT43" s="298"/>
      <c r="AU43" s="298"/>
      <c r="AV43" s="298"/>
      <c r="AW43" s="298"/>
      <c r="AX43" s="298"/>
    </row>
    <row r="44" spans="2:50" s="440" customFormat="1" x14ac:dyDescent="0.2">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298"/>
      <c r="AV44" s="298"/>
      <c r="AW44" s="298"/>
      <c r="AX44" s="298"/>
    </row>
    <row r="45" spans="2:50" s="440" customFormat="1" x14ac:dyDescent="0.2">
      <c r="Z45" s="298"/>
      <c r="AA45" s="298"/>
      <c r="AB45" s="298"/>
      <c r="AC45" s="298"/>
      <c r="AD45" s="298"/>
      <c r="AE45" s="298"/>
      <c r="AF45" s="298"/>
      <c r="AG45" s="298"/>
      <c r="AH45" s="298"/>
      <c r="AI45" s="298"/>
      <c r="AJ45" s="298"/>
      <c r="AK45" s="298"/>
      <c r="AL45" s="298"/>
      <c r="AM45" s="298"/>
      <c r="AN45" s="298"/>
      <c r="AO45" s="298"/>
      <c r="AP45" s="298"/>
      <c r="AQ45" s="298"/>
      <c r="AR45" s="298"/>
      <c r="AS45" s="298"/>
      <c r="AT45" s="298"/>
      <c r="AU45" s="298"/>
      <c r="AV45" s="298"/>
      <c r="AW45" s="298"/>
      <c r="AX45" s="298"/>
    </row>
    <row r="46" spans="2:50" s="440" customFormat="1" x14ac:dyDescent="0.2">
      <c r="Z46" s="298"/>
      <c r="AA46" s="298"/>
      <c r="AB46" s="298"/>
      <c r="AC46" s="298"/>
      <c r="AD46" s="298"/>
      <c r="AE46" s="298"/>
      <c r="AF46" s="298"/>
      <c r="AG46" s="298"/>
      <c r="AH46" s="298"/>
      <c r="AI46" s="298"/>
      <c r="AJ46" s="298"/>
      <c r="AK46" s="298"/>
      <c r="AL46" s="298"/>
      <c r="AM46" s="298"/>
      <c r="AN46" s="298"/>
      <c r="AO46" s="298"/>
      <c r="AP46" s="298"/>
      <c r="AQ46" s="298"/>
      <c r="AR46" s="298"/>
      <c r="AS46" s="298"/>
      <c r="AT46" s="298"/>
      <c r="AU46" s="298"/>
      <c r="AV46" s="298"/>
      <c r="AW46" s="298"/>
      <c r="AX46" s="298"/>
    </row>
    <row r="47" spans="2:50" s="440" customFormat="1" x14ac:dyDescent="0.2">
      <c r="Z47" s="298"/>
      <c r="AA47" s="298"/>
      <c r="AB47" s="298"/>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298"/>
    </row>
    <row r="48" spans="2:50" s="440" customFormat="1" x14ac:dyDescent="0.2">
      <c r="Z48" s="298"/>
      <c r="AA48" s="298"/>
      <c r="AB48" s="298"/>
      <c r="AC48" s="298"/>
      <c r="AD48" s="298"/>
      <c r="AE48" s="298"/>
      <c r="AF48" s="298"/>
      <c r="AG48" s="298"/>
      <c r="AH48" s="298"/>
      <c r="AI48" s="298"/>
      <c r="AJ48" s="298"/>
      <c r="AK48" s="298"/>
      <c r="AL48" s="298"/>
      <c r="AM48" s="298"/>
      <c r="AN48" s="298"/>
      <c r="AO48" s="298"/>
      <c r="AP48" s="298"/>
      <c r="AQ48" s="298"/>
      <c r="AR48" s="298"/>
      <c r="AS48" s="298"/>
      <c r="AT48" s="298"/>
      <c r="AU48" s="298"/>
      <c r="AV48" s="298"/>
      <c r="AW48" s="298"/>
      <c r="AX48" s="298"/>
    </row>
    <row r="49" spans="26:50" s="440" customFormat="1" x14ac:dyDescent="0.2">
      <c r="Z49" s="298"/>
      <c r="AA49" s="298"/>
      <c r="AB49" s="298"/>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8"/>
    </row>
    <row r="50" spans="26:50" s="440" customFormat="1" x14ac:dyDescent="0.2">
      <c r="Z50" s="298"/>
      <c r="AA50" s="298"/>
      <c r="AB50" s="298"/>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8"/>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36"/>
  <sheetViews>
    <sheetView topLeftCell="A17" zoomScaleNormal="100" workbookViewId="0"/>
  </sheetViews>
  <sheetFormatPr baseColWidth="10" defaultColWidth="11.42578125" defaultRowHeight="15" x14ac:dyDescent="0.2"/>
  <cols>
    <col min="1" max="1" width="2.85546875" style="262" customWidth="1"/>
    <col min="2" max="2" width="32.28515625" style="262" customWidth="1"/>
    <col min="3" max="3" width="0.5703125" style="262" customWidth="1"/>
    <col min="4" max="4" width="12.140625" style="262" customWidth="1"/>
    <col min="5" max="5" width="0.42578125" style="262" customWidth="1"/>
    <col min="6" max="6" width="11.85546875" style="262" customWidth="1"/>
    <col min="7" max="7" width="11.28515625" style="262" customWidth="1"/>
    <col min="8" max="8" width="0.42578125" style="262" customWidth="1"/>
    <col min="9" max="9" width="11.85546875" style="262" customWidth="1"/>
    <col min="10" max="10" width="9.85546875" style="262" customWidth="1"/>
    <col min="11" max="11" width="7" style="262" customWidth="1"/>
    <col min="12" max="12" width="8.42578125" style="262" customWidth="1"/>
    <col min="13" max="13" width="5" style="262" customWidth="1"/>
    <col min="14" max="14" width="8.140625" style="262" customWidth="1"/>
    <col min="15" max="15" width="6.28515625" style="262" customWidth="1"/>
    <col min="16" max="16" width="8.28515625" style="262" customWidth="1"/>
    <col min="17" max="17" width="6.5703125" style="262" customWidth="1"/>
    <col min="18" max="18" width="9" style="262" customWidth="1"/>
    <col min="19" max="19" width="5.85546875" style="262" customWidth="1"/>
    <col min="20" max="20" width="8.85546875" style="262" customWidth="1"/>
    <col min="21" max="21" width="7" style="262" customWidth="1"/>
    <col min="22" max="22" width="7.28515625" style="262" customWidth="1"/>
    <col min="23" max="23" width="3.5703125" style="262" customWidth="1"/>
    <col min="24" max="25" width="2.42578125" style="262" bestFit="1" customWidth="1"/>
    <col min="26" max="26" width="4.85546875" style="262" customWidth="1"/>
    <col min="27" max="27" width="8.42578125" style="298" bestFit="1" customWidth="1"/>
    <col min="28" max="28" width="8.140625" style="298" bestFit="1" customWidth="1"/>
    <col min="29" max="29" width="8.42578125" style="298" bestFit="1" customWidth="1"/>
    <col min="30" max="30" width="4.28515625" style="262" bestFit="1" customWidth="1"/>
    <col min="31" max="31" width="2.42578125" style="262" bestFit="1" customWidth="1"/>
    <col min="32" max="32" width="4.28515625" style="262" bestFit="1" customWidth="1"/>
    <col min="33" max="33" width="8.42578125" style="262" bestFit="1" customWidth="1"/>
    <col min="34" max="34" width="4.28515625" style="262" bestFit="1" customWidth="1"/>
    <col min="35" max="16384" width="11.42578125" style="262"/>
  </cols>
  <sheetData>
    <row r="1" spans="1:34" s="202" customFormat="1" ht="14.25" x14ac:dyDescent="0.2">
      <c r="B1" s="203"/>
      <c r="C1" s="204"/>
      <c r="E1" s="204"/>
      <c r="F1" s="714" t="s">
        <v>143</v>
      </c>
      <c r="G1" s="714"/>
      <c r="H1" s="714"/>
      <c r="I1" s="714" t="s">
        <v>19</v>
      </c>
      <c r="AA1" s="714"/>
      <c r="AB1" s="714"/>
      <c r="AC1" s="714"/>
    </row>
    <row r="2" spans="1:34" s="206" customFormat="1" x14ac:dyDescent="0.2">
      <c r="B2" s="1057"/>
      <c r="C2" s="1057"/>
      <c r="AA2" s="618"/>
      <c r="AB2" s="618"/>
      <c r="AC2" s="618"/>
    </row>
    <row r="3" spans="1:34" s="209" customFormat="1" ht="32.25" customHeight="1" x14ac:dyDescent="0.2">
      <c r="B3" s="1058"/>
      <c r="C3" s="1058"/>
      <c r="AA3" s="618"/>
      <c r="AB3" s="618"/>
      <c r="AC3" s="618"/>
    </row>
    <row r="4" spans="1:34" s="209" customFormat="1" ht="19.5" customHeight="1" x14ac:dyDescent="0.2">
      <c r="A4" s="1094" t="s">
        <v>409</v>
      </c>
      <c r="B4" s="1094"/>
      <c r="C4" s="1094"/>
      <c r="D4" s="1094"/>
      <c r="E4" s="1094"/>
      <c r="F4" s="1094"/>
      <c r="G4" s="1094"/>
      <c r="H4" s="1094"/>
      <c r="I4" s="1094"/>
      <c r="J4" s="1094"/>
      <c r="K4" s="1094"/>
      <c r="L4" s="1094"/>
      <c r="M4" s="1094"/>
      <c r="N4" s="1094"/>
      <c r="O4" s="1094"/>
      <c r="P4" s="1094"/>
      <c r="Q4" s="1094"/>
      <c r="R4" s="1094"/>
      <c r="S4" s="1094"/>
      <c r="T4" s="1094"/>
      <c r="U4" s="1094"/>
      <c r="AA4" s="618"/>
      <c r="AB4" s="618"/>
      <c r="AC4" s="618"/>
    </row>
    <row r="5" spans="1:34" s="209" customFormat="1" x14ac:dyDescent="0.2">
      <c r="B5" s="1059" t="str">
        <f>porsaad!B6</f>
        <v>Situación a 31 de enero de 2023</v>
      </c>
      <c r="C5" s="1059"/>
      <c r="D5" s="1059"/>
      <c r="E5" s="1059"/>
      <c r="F5" s="1059"/>
      <c r="G5" s="1059"/>
      <c r="H5" s="1059"/>
      <c r="I5" s="1059"/>
      <c r="J5" s="1059"/>
      <c r="K5" s="1059"/>
      <c r="L5" s="1059"/>
      <c r="M5" s="1059"/>
      <c r="N5" s="1059"/>
      <c r="O5" s="1059"/>
      <c r="P5" s="1059"/>
      <c r="Q5" s="1059"/>
      <c r="R5" s="1059"/>
      <c r="AA5" s="618"/>
      <c r="AB5" s="618"/>
      <c r="AC5" s="618"/>
    </row>
    <row r="6" spans="1:34" s="209" customFormat="1" ht="6" customHeight="1" x14ac:dyDescent="0.2">
      <c r="AA6" s="618"/>
      <c r="AB6" s="618"/>
      <c r="AC6" s="618"/>
    </row>
    <row r="7" spans="1:34" s="214" customFormat="1" ht="7.5" customHeight="1" x14ac:dyDescent="0.2">
      <c r="A7" s="210"/>
      <c r="B7" s="1060" t="s">
        <v>15</v>
      </c>
      <c r="C7" s="212"/>
      <c r="D7" s="1095" t="s">
        <v>16</v>
      </c>
      <c r="E7" s="569"/>
      <c r="F7" s="1067"/>
      <c r="G7" s="1067"/>
      <c r="H7" s="569"/>
      <c r="I7" s="868"/>
      <c r="J7" s="947"/>
      <c r="K7" s="948"/>
      <c r="L7" s="948"/>
      <c r="M7" s="949"/>
      <c r="N7" s="949"/>
      <c r="O7" s="949"/>
      <c r="P7" s="949"/>
      <c r="Q7" s="949"/>
      <c r="R7" s="949"/>
      <c r="S7" s="950"/>
      <c r="T7" s="951"/>
      <c r="U7" s="951"/>
      <c r="V7" s="952"/>
      <c r="AA7" s="597"/>
      <c r="AB7" s="597"/>
      <c r="AC7" s="597"/>
    </row>
    <row r="8" spans="1:34" s="214" customFormat="1" ht="15" customHeight="1" x14ac:dyDescent="0.2">
      <c r="A8" s="210"/>
      <c r="B8" s="1061"/>
      <c r="C8" s="212"/>
      <c r="D8" s="1096"/>
      <c r="E8" s="799"/>
      <c r="F8" s="1069" t="s">
        <v>252</v>
      </c>
      <c r="G8" s="1068"/>
      <c r="H8" s="212"/>
      <c r="I8" s="1069" t="s">
        <v>253</v>
      </c>
      <c r="J8" s="1068"/>
      <c r="K8" s="1097" t="s">
        <v>384</v>
      </c>
      <c r="L8" s="1098"/>
      <c r="M8" s="1098"/>
      <c r="N8" s="1098"/>
      <c r="O8" s="1098"/>
      <c r="P8" s="1098"/>
      <c r="Q8" s="1098"/>
      <c r="R8" s="1098"/>
      <c r="S8" s="1098"/>
      <c r="T8" s="1098"/>
      <c r="U8" s="1098"/>
      <c r="V8" s="1099"/>
      <c r="AA8" s="597"/>
      <c r="AB8" s="597"/>
      <c r="AC8" s="597"/>
    </row>
    <row r="9" spans="1:34" s="214" customFormat="1" ht="25.5" customHeight="1" x14ac:dyDescent="0.2">
      <c r="A9" s="210"/>
      <c r="B9" s="1061"/>
      <c r="C9" s="212"/>
      <c r="D9" s="1096"/>
      <c r="E9" s="212"/>
      <c r="F9" s="1088"/>
      <c r="G9" s="1089"/>
      <c r="H9" s="212"/>
      <c r="I9" s="1088"/>
      <c r="J9" s="1089"/>
      <c r="K9" s="1069" t="s">
        <v>385</v>
      </c>
      <c r="L9" s="1068"/>
      <c r="M9" s="1069" t="s">
        <v>386</v>
      </c>
      <c r="N9" s="1068"/>
      <c r="O9" s="1069" t="s">
        <v>387</v>
      </c>
      <c r="P9" s="1068"/>
      <c r="Q9" s="1069" t="s">
        <v>388</v>
      </c>
      <c r="R9" s="1068"/>
      <c r="S9" s="1069" t="s">
        <v>389</v>
      </c>
      <c r="T9" s="1068"/>
      <c r="U9" s="1069" t="s">
        <v>390</v>
      </c>
      <c r="V9" s="1068"/>
      <c r="AA9" s="597"/>
      <c r="AB9" s="597"/>
      <c r="AC9" s="597"/>
    </row>
    <row r="10" spans="1:34" s="220" customFormat="1" ht="33.75" x14ac:dyDescent="0.2">
      <c r="A10" s="215"/>
      <c r="B10" s="1062"/>
      <c r="C10" s="217"/>
      <c r="D10" s="800" t="s">
        <v>12</v>
      </c>
      <c r="E10" s="217"/>
      <c r="F10" s="218" t="s">
        <v>12</v>
      </c>
      <c r="G10" s="219" t="s">
        <v>221</v>
      </c>
      <c r="H10" s="217"/>
      <c r="I10" s="218" t="s">
        <v>12</v>
      </c>
      <c r="J10" s="219" t="s">
        <v>221</v>
      </c>
      <c r="K10" s="218" t="s">
        <v>12</v>
      </c>
      <c r="L10" s="219" t="s">
        <v>391</v>
      </c>
      <c r="M10" s="218" t="s">
        <v>12</v>
      </c>
      <c r="N10" s="219" t="s">
        <v>391</v>
      </c>
      <c r="O10" s="218" t="s">
        <v>12</v>
      </c>
      <c r="P10" s="219" t="s">
        <v>391</v>
      </c>
      <c r="Q10" s="218" t="s">
        <v>12</v>
      </c>
      <c r="R10" s="219" t="s">
        <v>391</v>
      </c>
      <c r="S10" s="218" t="s">
        <v>12</v>
      </c>
      <c r="T10" s="219" t="s">
        <v>391</v>
      </c>
      <c r="U10" s="218" t="s">
        <v>12</v>
      </c>
      <c r="V10" s="219" t="s">
        <v>391</v>
      </c>
      <c r="AA10" s="591" t="s">
        <v>217</v>
      </c>
      <c r="AB10" s="953" t="s">
        <v>392</v>
      </c>
      <c r="AC10" s="954" t="s">
        <v>393</v>
      </c>
    </row>
    <row r="11" spans="1:34" s="224" customFormat="1" ht="8.25" customHeight="1" x14ac:dyDescent="0.2">
      <c r="A11" s="221"/>
      <c r="B11" s="222"/>
      <c r="C11" s="223"/>
      <c r="D11" s="222"/>
      <c r="E11" s="223"/>
      <c r="F11" s="222"/>
      <c r="G11" s="222"/>
      <c r="H11" s="223"/>
      <c r="I11" s="222"/>
      <c r="J11" s="222"/>
      <c r="K11" s="431"/>
      <c r="L11" s="435"/>
      <c r="M11" s="310"/>
      <c r="N11" s="310"/>
      <c r="O11" s="310"/>
      <c r="P11" s="310"/>
      <c r="Q11" s="232"/>
      <c r="R11" s="232"/>
      <c r="S11" s="232"/>
      <c r="T11" s="232"/>
      <c r="U11" s="232"/>
      <c r="V11" s="232"/>
      <c r="AA11" s="955">
        <v>44255</v>
      </c>
      <c r="AB11" s="953">
        <v>19194</v>
      </c>
      <c r="AC11" s="953">
        <v>26455</v>
      </c>
    </row>
    <row r="12" spans="1:34" s="233" customFormat="1" ht="14.25" x14ac:dyDescent="0.15">
      <c r="A12" s="225"/>
      <c r="B12" s="226" t="s">
        <v>11</v>
      </c>
      <c r="C12" s="227"/>
      <c r="D12" s="801">
        <v>421864</v>
      </c>
      <c r="E12" s="227"/>
      <c r="F12" s="228">
        <v>3626</v>
      </c>
      <c r="G12" s="229">
        <v>0.85951870745074233</v>
      </c>
      <c r="H12" s="227"/>
      <c r="I12" s="228">
        <v>4383</v>
      </c>
      <c r="J12" s="229">
        <v>1.0389604232643697</v>
      </c>
      <c r="K12" s="228">
        <v>3020</v>
      </c>
      <c r="L12" s="229">
        <v>68.902578142824538</v>
      </c>
      <c r="M12" s="228">
        <v>61</v>
      </c>
      <c r="N12" s="229">
        <v>1.3917408167921514</v>
      </c>
      <c r="O12" s="228">
        <v>3</v>
      </c>
      <c r="P12" s="229">
        <v>6.8446269678302529E-2</v>
      </c>
      <c r="Q12" s="228">
        <v>263</v>
      </c>
      <c r="R12" s="229">
        <v>6.0004563084645222</v>
      </c>
      <c r="S12" s="228">
        <v>386</v>
      </c>
      <c r="T12" s="229">
        <v>8.8067533652749255</v>
      </c>
      <c r="U12" s="228">
        <v>81</v>
      </c>
      <c r="V12" s="229">
        <v>1.8480492813141685</v>
      </c>
      <c r="X12" s="306"/>
      <c r="Y12" s="306"/>
      <c r="Z12" s="306"/>
      <c r="AA12" s="955">
        <v>44286</v>
      </c>
      <c r="AB12" s="953">
        <v>27728</v>
      </c>
      <c r="AC12" s="953">
        <v>26286</v>
      </c>
      <c r="AD12" s="306"/>
      <c r="AE12" s="306"/>
      <c r="AF12" s="306"/>
      <c r="AG12" s="307"/>
      <c r="AH12" s="956"/>
    </row>
    <row r="13" spans="1:34" s="233" customFormat="1" ht="14.25" x14ac:dyDescent="0.15">
      <c r="A13" s="225"/>
      <c r="B13" s="234" t="s">
        <v>10</v>
      </c>
      <c r="C13" s="227"/>
      <c r="D13" s="802">
        <v>51138</v>
      </c>
      <c r="E13" s="227"/>
      <c r="F13" s="235">
        <v>782</v>
      </c>
      <c r="G13" s="236">
        <v>1.5291955101881183</v>
      </c>
      <c r="H13" s="227"/>
      <c r="I13" s="235">
        <v>814</v>
      </c>
      <c r="J13" s="236">
        <v>1.591771285541085</v>
      </c>
      <c r="K13" s="235">
        <v>598</v>
      </c>
      <c r="L13" s="236">
        <v>73.464373464373466</v>
      </c>
      <c r="M13" s="235">
        <v>10</v>
      </c>
      <c r="N13" s="236">
        <v>1.2285012285012284</v>
      </c>
      <c r="O13" s="235">
        <v>0</v>
      </c>
      <c r="P13" s="236">
        <v>0</v>
      </c>
      <c r="Q13" s="235">
        <v>19</v>
      </c>
      <c r="R13" s="236">
        <v>2.3341523341523338</v>
      </c>
      <c r="S13" s="235">
        <v>0</v>
      </c>
      <c r="T13" s="236">
        <v>0</v>
      </c>
      <c r="U13" s="235">
        <v>46</v>
      </c>
      <c r="V13" s="236">
        <v>5.6511056511056514</v>
      </c>
      <c r="X13" s="306"/>
      <c r="Y13" s="306"/>
      <c r="Z13" s="306"/>
      <c r="AA13" s="955">
        <v>44316</v>
      </c>
      <c r="AB13" s="953">
        <v>26001</v>
      </c>
      <c r="AC13" s="953">
        <v>20329</v>
      </c>
      <c r="AD13" s="306"/>
      <c r="AE13" s="306"/>
      <c r="AF13" s="306"/>
      <c r="AG13" s="307"/>
      <c r="AH13" s="956"/>
    </row>
    <row r="14" spans="1:34" s="233" customFormat="1" ht="14.25" x14ac:dyDescent="0.15">
      <c r="A14" s="225"/>
      <c r="B14" s="234" t="s">
        <v>40</v>
      </c>
      <c r="C14" s="227"/>
      <c r="D14" s="802">
        <v>44192</v>
      </c>
      <c r="E14" s="227"/>
      <c r="F14" s="235">
        <v>964</v>
      </c>
      <c r="G14" s="236">
        <v>2.1813902968863141</v>
      </c>
      <c r="H14" s="227"/>
      <c r="I14" s="235">
        <v>654</v>
      </c>
      <c r="J14" s="236">
        <v>1.4799058653149892</v>
      </c>
      <c r="K14" s="235">
        <v>471</v>
      </c>
      <c r="L14" s="236">
        <v>72.018348623853214</v>
      </c>
      <c r="M14" s="235">
        <v>2</v>
      </c>
      <c r="N14" s="236">
        <v>0.3058103975535168</v>
      </c>
      <c r="O14" s="235">
        <v>7</v>
      </c>
      <c r="P14" s="236">
        <v>1.0703363914373087</v>
      </c>
      <c r="Q14" s="235">
        <v>2</v>
      </c>
      <c r="R14" s="236">
        <v>0.3058103975535168</v>
      </c>
      <c r="S14" s="235">
        <v>2</v>
      </c>
      <c r="T14" s="236">
        <v>0.3058103975535168</v>
      </c>
      <c r="U14" s="235">
        <v>9</v>
      </c>
      <c r="V14" s="236">
        <v>1.3761467889908259</v>
      </c>
      <c r="X14" s="306"/>
      <c r="Y14" s="306"/>
      <c r="Z14" s="306"/>
      <c r="AA14" s="955">
        <v>44347</v>
      </c>
      <c r="AB14" s="953">
        <v>27218</v>
      </c>
      <c r="AC14" s="953">
        <v>17469</v>
      </c>
      <c r="AD14" s="306"/>
      <c r="AE14" s="306"/>
      <c r="AF14" s="306"/>
      <c r="AG14" s="307"/>
      <c r="AH14" s="956"/>
    </row>
    <row r="15" spans="1:34" s="233" customFormat="1" ht="14.25" x14ac:dyDescent="0.15">
      <c r="A15" s="225"/>
      <c r="B15" s="234" t="s">
        <v>41</v>
      </c>
      <c r="C15" s="227"/>
      <c r="D15" s="802">
        <v>39808</v>
      </c>
      <c r="E15" s="227"/>
      <c r="F15" s="235">
        <v>767</v>
      </c>
      <c r="G15" s="236">
        <v>1.9267483922829582</v>
      </c>
      <c r="H15" s="227"/>
      <c r="I15" s="235">
        <v>420</v>
      </c>
      <c r="J15" s="236">
        <v>1.055064308681672</v>
      </c>
      <c r="K15" s="235">
        <v>388</v>
      </c>
      <c r="L15" s="236">
        <v>92.38095238095238</v>
      </c>
      <c r="M15" s="235">
        <v>8</v>
      </c>
      <c r="N15" s="236">
        <v>1.9047619047619049</v>
      </c>
      <c r="O15" s="235">
        <v>0</v>
      </c>
      <c r="P15" s="236">
        <v>0</v>
      </c>
      <c r="Q15" s="235">
        <v>0</v>
      </c>
      <c r="R15" s="236">
        <v>0</v>
      </c>
      <c r="S15" s="235">
        <v>1</v>
      </c>
      <c r="T15" s="236">
        <v>0.23809523809523811</v>
      </c>
      <c r="U15" s="235">
        <v>2</v>
      </c>
      <c r="V15" s="236">
        <v>0.47619047619047622</v>
      </c>
      <c r="X15" s="306"/>
      <c r="Y15" s="306"/>
      <c r="Z15" s="306"/>
      <c r="AA15" s="955">
        <v>44377</v>
      </c>
      <c r="AB15" s="953">
        <v>28579</v>
      </c>
      <c r="AC15" s="953">
        <v>20931</v>
      </c>
      <c r="AD15" s="306"/>
      <c r="AE15" s="306"/>
      <c r="AF15" s="306"/>
      <c r="AG15" s="307"/>
      <c r="AH15" s="956"/>
    </row>
    <row r="16" spans="1:34" s="233" customFormat="1" ht="14.25" x14ac:dyDescent="0.15">
      <c r="A16" s="225"/>
      <c r="B16" s="234" t="s">
        <v>9</v>
      </c>
      <c r="C16" s="227"/>
      <c r="D16" s="802">
        <v>57982</v>
      </c>
      <c r="E16" s="227"/>
      <c r="F16" s="235">
        <v>858</v>
      </c>
      <c r="G16" s="236">
        <v>1.4797695836638958</v>
      </c>
      <c r="H16" s="227"/>
      <c r="I16" s="235">
        <v>588</v>
      </c>
      <c r="J16" s="236">
        <v>1.0141078265668655</v>
      </c>
      <c r="K16" s="235">
        <v>534</v>
      </c>
      <c r="L16" s="236">
        <v>90.816326530612244</v>
      </c>
      <c r="M16" s="235">
        <v>10</v>
      </c>
      <c r="N16" s="236">
        <v>1.7006802721088436</v>
      </c>
      <c r="O16" s="235">
        <v>0</v>
      </c>
      <c r="P16" s="236">
        <v>0</v>
      </c>
      <c r="Q16" s="235">
        <v>33</v>
      </c>
      <c r="R16" s="236">
        <v>5.6122448979591839</v>
      </c>
      <c r="S16" s="235">
        <v>7</v>
      </c>
      <c r="T16" s="236">
        <v>1.1904761904761905</v>
      </c>
      <c r="U16" s="235">
        <v>9</v>
      </c>
      <c r="V16" s="236">
        <v>1.5306122448979591</v>
      </c>
      <c r="X16" s="306"/>
      <c r="Y16" s="306"/>
      <c r="Z16" s="306"/>
      <c r="AA16" s="955">
        <v>44408</v>
      </c>
      <c r="AB16" s="953">
        <v>30723</v>
      </c>
      <c r="AC16" s="953">
        <v>25882</v>
      </c>
      <c r="AD16" s="306"/>
      <c r="AE16" s="306"/>
      <c r="AF16" s="306"/>
      <c r="AG16" s="307"/>
      <c r="AH16" s="956"/>
    </row>
    <row r="17" spans="1:34" s="233" customFormat="1" ht="14.25" x14ac:dyDescent="0.15">
      <c r="A17" s="225"/>
      <c r="B17" s="234" t="s">
        <v>8</v>
      </c>
      <c r="C17" s="227"/>
      <c r="D17" s="803">
        <v>23160</v>
      </c>
      <c r="E17" s="227"/>
      <c r="F17" s="239">
        <v>268</v>
      </c>
      <c r="G17" s="236">
        <v>1.157167530224525</v>
      </c>
      <c r="H17" s="227"/>
      <c r="I17" s="239">
        <v>272</v>
      </c>
      <c r="J17" s="236">
        <v>1.1744386873920554</v>
      </c>
      <c r="K17" s="239">
        <v>235</v>
      </c>
      <c r="L17" s="236">
        <v>86.39705882352942</v>
      </c>
      <c r="M17" s="239">
        <v>1</v>
      </c>
      <c r="N17" s="236">
        <v>0.36764705882352938</v>
      </c>
      <c r="O17" s="239">
        <v>0</v>
      </c>
      <c r="P17" s="236">
        <v>0</v>
      </c>
      <c r="Q17" s="239">
        <v>66</v>
      </c>
      <c r="R17" s="236">
        <v>24.264705882352942</v>
      </c>
      <c r="S17" s="239">
        <v>0</v>
      </c>
      <c r="T17" s="236">
        <v>0</v>
      </c>
      <c r="U17" s="239">
        <v>1</v>
      </c>
      <c r="V17" s="236">
        <v>0.36764705882352938</v>
      </c>
      <c r="X17" s="306"/>
      <c r="Y17" s="306"/>
      <c r="Z17" s="306"/>
      <c r="AA17" s="955">
        <v>44439</v>
      </c>
      <c r="AB17" s="953">
        <v>23332</v>
      </c>
      <c r="AC17" s="953">
        <v>22391</v>
      </c>
      <c r="AD17" s="306"/>
      <c r="AE17" s="306"/>
      <c r="AF17" s="306"/>
      <c r="AG17" s="307"/>
      <c r="AH17" s="956"/>
    </row>
    <row r="18" spans="1:34" s="233" customFormat="1" ht="14.25" x14ac:dyDescent="0.15">
      <c r="A18" s="225"/>
      <c r="B18" s="234" t="s">
        <v>7</v>
      </c>
      <c r="C18" s="227"/>
      <c r="D18" s="802">
        <v>147653</v>
      </c>
      <c r="E18" s="227"/>
      <c r="F18" s="235">
        <v>2455</v>
      </c>
      <c r="G18" s="236">
        <v>1.6626820992462057</v>
      </c>
      <c r="H18" s="227"/>
      <c r="I18" s="235">
        <v>1731</v>
      </c>
      <c r="J18" s="236">
        <v>1.1723432642750231</v>
      </c>
      <c r="K18" s="235">
        <v>1413</v>
      </c>
      <c r="L18" s="236">
        <v>81.629116117850955</v>
      </c>
      <c r="M18" s="235">
        <v>42</v>
      </c>
      <c r="N18" s="236">
        <v>2.4263431542461005</v>
      </c>
      <c r="O18" s="235">
        <v>0</v>
      </c>
      <c r="P18" s="236">
        <v>0</v>
      </c>
      <c r="Q18" s="235">
        <v>23</v>
      </c>
      <c r="R18" s="236">
        <v>1.3287117273252456</v>
      </c>
      <c r="S18" s="235">
        <v>5</v>
      </c>
      <c r="T18" s="236">
        <v>0.28885037550548814</v>
      </c>
      <c r="U18" s="235">
        <v>40</v>
      </c>
      <c r="V18" s="236">
        <v>2.3108030040439052</v>
      </c>
      <c r="X18" s="306"/>
      <c r="Y18" s="306"/>
      <c r="Z18" s="306"/>
      <c r="AA18" s="955">
        <v>44469</v>
      </c>
      <c r="AB18" s="953">
        <v>26490</v>
      </c>
      <c r="AC18" s="953">
        <v>22335</v>
      </c>
      <c r="AD18" s="306"/>
      <c r="AE18" s="306"/>
      <c r="AF18" s="306"/>
      <c r="AG18" s="307"/>
      <c r="AH18" s="956"/>
    </row>
    <row r="19" spans="1:34" s="233" customFormat="1" ht="14.25" x14ac:dyDescent="0.15">
      <c r="A19" s="225"/>
      <c r="B19" s="234" t="s">
        <v>43</v>
      </c>
      <c r="C19" s="227"/>
      <c r="D19" s="802">
        <v>90834</v>
      </c>
      <c r="E19" s="227"/>
      <c r="F19" s="235">
        <v>2164</v>
      </c>
      <c r="G19" s="236">
        <v>2.3823678358323974</v>
      </c>
      <c r="H19" s="227"/>
      <c r="I19" s="235">
        <v>1277</v>
      </c>
      <c r="J19" s="236">
        <v>1.4058612413853844</v>
      </c>
      <c r="K19" s="235">
        <v>878</v>
      </c>
      <c r="L19" s="236">
        <v>68.754894283476901</v>
      </c>
      <c r="M19" s="235">
        <v>47</v>
      </c>
      <c r="N19" s="236">
        <v>3.6805011746280343</v>
      </c>
      <c r="O19" s="235">
        <v>1</v>
      </c>
      <c r="P19" s="236">
        <v>7.8308535630383716E-2</v>
      </c>
      <c r="Q19" s="235">
        <v>103</v>
      </c>
      <c r="R19" s="236">
        <v>8.065779169929522</v>
      </c>
      <c r="S19" s="235">
        <v>0</v>
      </c>
      <c r="T19" s="236">
        <v>0</v>
      </c>
      <c r="U19" s="235">
        <v>132</v>
      </c>
      <c r="V19" s="236">
        <v>10.336726703210649</v>
      </c>
      <c r="X19" s="306"/>
      <c r="Y19" s="306"/>
      <c r="Z19" s="306"/>
      <c r="AA19" s="955">
        <v>44500</v>
      </c>
      <c r="AB19" s="953">
        <v>29231</v>
      </c>
      <c r="AC19" s="953">
        <v>19576</v>
      </c>
      <c r="AD19" s="306"/>
      <c r="AE19" s="306"/>
      <c r="AF19" s="306"/>
      <c r="AG19" s="307"/>
      <c r="AH19" s="956"/>
    </row>
    <row r="20" spans="1:34" s="233" customFormat="1" ht="14.25" x14ac:dyDescent="0.15">
      <c r="A20" s="225"/>
      <c r="B20" s="234" t="s">
        <v>44</v>
      </c>
      <c r="C20" s="227"/>
      <c r="D20" s="802">
        <v>355497</v>
      </c>
      <c r="E20" s="227"/>
      <c r="F20" s="235">
        <v>4721</v>
      </c>
      <c r="G20" s="236">
        <v>1.3279999549925878</v>
      </c>
      <c r="H20" s="227"/>
      <c r="I20" s="235">
        <v>3978</v>
      </c>
      <c r="J20" s="236">
        <v>1.118996784782994</v>
      </c>
      <c r="K20" s="235">
        <v>3295</v>
      </c>
      <c r="L20" s="236">
        <v>82.830568124685783</v>
      </c>
      <c r="M20" s="235">
        <v>53</v>
      </c>
      <c r="N20" s="236">
        <v>1.3323278029160381</v>
      </c>
      <c r="O20" s="235">
        <v>0</v>
      </c>
      <c r="P20" s="236">
        <v>0</v>
      </c>
      <c r="Q20" s="235">
        <v>0</v>
      </c>
      <c r="R20" s="236">
        <v>0</v>
      </c>
      <c r="S20" s="235">
        <v>304</v>
      </c>
      <c r="T20" s="236">
        <v>7.6420311714429365</v>
      </c>
      <c r="U20" s="235">
        <v>0</v>
      </c>
      <c r="V20" s="236">
        <v>0</v>
      </c>
      <c r="X20" s="306"/>
      <c r="Y20" s="306"/>
      <c r="Z20" s="306"/>
      <c r="AA20" s="955">
        <v>44530</v>
      </c>
      <c r="AB20" s="953">
        <v>29856</v>
      </c>
      <c r="AC20" s="953">
        <v>21916</v>
      </c>
      <c r="AD20" s="306"/>
      <c r="AE20" s="306"/>
      <c r="AF20" s="306"/>
      <c r="AG20" s="307"/>
      <c r="AH20" s="956"/>
    </row>
    <row r="21" spans="1:34" s="233" customFormat="1" ht="14.25" x14ac:dyDescent="0.15">
      <c r="A21" s="225"/>
      <c r="B21" s="234" t="s">
        <v>6</v>
      </c>
      <c r="C21" s="227"/>
      <c r="D21" s="802">
        <v>186647</v>
      </c>
      <c r="E21" s="227"/>
      <c r="F21" s="235">
        <v>2869</v>
      </c>
      <c r="G21" s="236">
        <v>1.5371262329423994</v>
      </c>
      <c r="H21" s="227"/>
      <c r="I21" s="235">
        <v>2155</v>
      </c>
      <c r="J21" s="236">
        <v>1.1545859295890102</v>
      </c>
      <c r="K21" s="235">
        <v>1932</v>
      </c>
      <c r="L21" s="236">
        <v>89.651972157772619</v>
      </c>
      <c r="M21" s="235">
        <v>28</v>
      </c>
      <c r="N21" s="236">
        <v>1.2993039443155452</v>
      </c>
      <c r="O21" s="235">
        <v>0</v>
      </c>
      <c r="P21" s="236">
        <v>0</v>
      </c>
      <c r="Q21" s="235">
        <v>72</v>
      </c>
      <c r="R21" s="236">
        <v>3.3410672853828309</v>
      </c>
      <c r="S21" s="235">
        <v>91</v>
      </c>
      <c r="T21" s="236">
        <v>4.2227378190255216</v>
      </c>
      <c r="U21" s="235">
        <v>33</v>
      </c>
      <c r="V21" s="236">
        <v>1.531322505800464</v>
      </c>
      <c r="X21" s="306"/>
      <c r="Y21" s="306"/>
      <c r="Z21" s="306"/>
      <c r="AA21" s="955">
        <v>44561</v>
      </c>
      <c r="AB21" s="953">
        <v>24104</v>
      </c>
      <c r="AC21" s="953">
        <v>29010</v>
      </c>
      <c r="AD21" s="306"/>
      <c r="AE21" s="306"/>
      <c r="AF21" s="306"/>
      <c r="AG21" s="307"/>
      <c r="AH21" s="956"/>
    </row>
    <row r="22" spans="1:34" s="233" customFormat="1" ht="14.25" x14ac:dyDescent="0.15">
      <c r="A22" s="225"/>
      <c r="B22" s="234" t="s">
        <v>5</v>
      </c>
      <c r="C22" s="227"/>
      <c r="D22" s="802">
        <v>56797</v>
      </c>
      <c r="E22" s="227"/>
      <c r="F22" s="235">
        <v>682</v>
      </c>
      <c r="G22" s="236">
        <v>1.2007676461784955</v>
      </c>
      <c r="H22" s="227"/>
      <c r="I22" s="235">
        <v>719</v>
      </c>
      <c r="J22" s="236">
        <v>1.2659119319682377</v>
      </c>
      <c r="K22" s="235">
        <v>485</v>
      </c>
      <c r="L22" s="236">
        <v>67.454798331015297</v>
      </c>
      <c r="M22" s="235">
        <v>27</v>
      </c>
      <c r="N22" s="236">
        <v>3.7552155771905427</v>
      </c>
      <c r="O22" s="235">
        <v>0</v>
      </c>
      <c r="P22" s="236">
        <v>0</v>
      </c>
      <c r="Q22" s="235">
        <v>15</v>
      </c>
      <c r="R22" s="236">
        <v>2.0862308762169679</v>
      </c>
      <c r="S22" s="235">
        <v>5</v>
      </c>
      <c r="T22" s="236">
        <v>0.69541029207232274</v>
      </c>
      <c r="U22" s="235">
        <v>95</v>
      </c>
      <c r="V22" s="236">
        <v>13.212795549374132</v>
      </c>
      <c r="X22" s="306"/>
      <c r="Y22" s="306"/>
      <c r="Z22" s="306"/>
      <c r="AA22" s="955">
        <v>44592</v>
      </c>
      <c r="AB22" s="953">
        <v>22642</v>
      </c>
      <c r="AC22" s="953">
        <v>24609</v>
      </c>
      <c r="AD22" s="306"/>
      <c r="AE22" s="306"/>
      <c r="AF22" s="306"/>
      <c r="AG22" s="307"/>
      <c r="AH22" s="956"/>
    </row>
    <row r="23" spans="1:34" s="233" customFormat="1" ht="14.25" x14ac:dyDescent="0.15">
      <c r="A23" s="225"/>
      <c r="B23" s="234" t="s">
        <v>38</v>
      </c>
      <c r="C23" s="227"/>
      <c r="D23" s="802">
        <v>80387</v>
      </c>
      <c r="E23" s="227"/>
      <c r="F23" s="235">
        <v>1765</v>
      </c>
      <c r="G23" s="236">
        <v>2.1956286464229291</v>
      </c>
      <c r="H23" s="227"/>
      <c r="I23" s="235">
        <v>1011</v>
      </c>
      <c r="J23" s="236">
        <v>1.2576660405289413</v>
      </c>
      <c r="K23" s="235">
        <v>882</v>
      </c>
      <c r="L23" s="236">
        <v>87.240356083086056</v>
      </c>
      <c r="M23" s="235">
        <v>10</v>
      </c>
      <c r="N23" s="236">
        <v>0.98911968348170121</v>
      </c>
      <c r="O23" s="235">
        <v>0</v>
      </c>
      <c r="P23" s="236">
        <v>0</v>
      </c>
      <c r="Q23" s="235">
        <v>30</v>
      </c>
      <c r="R23" s="236">
        <v>2.9673590504451042</v>
      </c>
      <c r="S23" s="235">
        <v>3</v>
      </c>
      <c r="T23" s="236">
        <v>0.29673590504451042</v>
      </c>
      <c r="U23" s="235">
        <v>1</v>
      </c>
      <c r="V23" s="236">
        <v>9.8911968348170121E-2</v>
      </c>
      <c r="X23" s="306"/>
      <c r="Y23" s="306"/>
      <c r="Z23" s="306"/>
      <c r="AA23" s="955">
        <v>44620</v>
      </c>
      <c r="AB23" s="953">
        <v>24889</v>
      </c>
      <c r="AC23" s="953">
        <v>26478</v>
      </c>
      <c r="AD23" s="306"/>
      <c r="AE23" s="306"/>
      <c r="AF23" s="306"/>
      <c r="AG23" s="307"/>
      <c r="AH23" s="956"/>
    </row>
    <row r="24" spans="1:34" s="233" customFormat="1" ht="14.25" x14ac:dyDescent="0.15">
      <c r="A24" s="225"/>
      <c r="B24" s="234" t="s">
        <v>45</v>
      </c>
      <c r="C24" s="227"/>
      <c r="D24" s="802">
        <v>225189</v>
      </c>
      <c r="E24" s="227"/>
      <c r="F24" s="235">
        <v>3665</v>
      </c>
      <c r="G24" s="236">
        <v>1.6275217706015834</v>
      </c>
      <c r="H24" s="227"/>
      <c r="I24" s="235">
        <v>3429</v>
      </c>
      <c r="J24" s="236">
        <v>1.5227209144318772</v>
      </c>
      <c r="K24" s="235">
        <v>2120</v>
      </c>
      <c r="L24" s="236">
        <v>61.825605132691749</v>
      </c>
      <c r="M24" s="235">
        <v>101</v>
      </c>
      <c r="N24" s="236">
        <v>2.9454651501895595</v>
      </c>
      <c r="O24" s="235">
        <v>0</v>
      </c>
      <c r="P24" s="236">
        <v>0</v>
      </c>
      <c r="Q24" s="235">
        <v>14</v>
      </c>
      <c r="R24" s="236">
        <v>0.40828229804607757</v>
      </c>
      <c r="S24" s="235">
        <v>0</v>
      </c>
      <c r="T24" s="236">
        <v>0</v>
      </c>
      <c r="U24" s="235">
        <v>1975</v>
      </c>
      <c r="V24" s="236">
        <v>57.596967045785938</v>
      </c>
      <c r="X24" s="306"/>
      <c r="Y24" s="306"/>
      <c r="Z24" s="306"/>
      <c r="AA24" s="955">
        <v>44651</v>
      </c>
      <c r="AB24" s="953">
        <v>30256</v>
      </c>
      <c r="AC24" s="953">
        <v>24903</v>
      </c>
      <c r="AD24" s="306"/>
      <c r="AE24" s="306"/>
      <c r="AF24" s="306"/>
      <c r="AG24" s="307"/>
      <c r="AH24" s="956"/>
    </row>
    <row r="25" spans="1:34" s="241" customFormat="1" ht="14.25" x14ac:dyDescent="0.15">
      <c r="A25" s="240"/>
      <c r="B25" s="234" t="s">
        <v>46</v>
      </c>
      <c r="C25" s="227"/>
      <c r="D25" s="802">
        <v>55614</v>
      </c>
      <c r="E25" s="227"/>
      <c r="F25" s="235">
        <v>918</v>
      </c>
      <c r="G25" s="236">
        <v>1.6506635019959002</v>
      </c>
      <c r="H25" s="227"/>
      <c r="I25" s="235">
        <v>744</v>
      </c>
      <c r="J25" s="236">
        <v>1.3377926421404682</v>
      </c>
      <c r="K25" s="235">
        <v>392</v>
      </c>
      <c r="L25" s="236">
        <v>52.688172043010752</v>
      </c>
      <c r="M25" s="235">
        <v>11</v>
      </c>
      <c r="N25" s="236">
        <v>1.478494623655914</v>
      </c>
      <c r="O25" s="235">
        <v>2</v>
      </c>
      <c r="P25" s="236">
        <v>0.26881720430107531</v>
      </c>
      <c r="Q25" s="235">
        <v>124</v>
      </c>
      <c r="R25" s="236">
        <v>16.666666666666664</v>
      </c>
      <c r="S25" s="235">
        <v>25</v>
      </c>
      <c r="T25" s="236">
        <v>3.3602150537634405</v>
      </c>
      <c r="U25" s="235">
        <v>17</v>
      </c>
      <c r="V25" s="236">
        <v>2.28494623655914</v>
      </c>
      <c r="X25" s="306"/>
      <c r="Y25" s="306"/>
      <c r="Z25" s="306"/>
      <c r="AA25" s="955">
        <v>44681</v>
      </c>
      <c r="AB25" s="953">
        <v>32696</v>
      </c>
      <c r="AC25" s="953">
        <v>22635</v>
      </c>
      <c r="AD25" s="306"/>
      <c r="AE25" s="306"/>
      <c r="AF25" s="306"/>
      <c r="AG25" s="307"/>
      <c r="AH25" s="956"/>
    </row>
    <row r="26" spans="1:34" s="233" customFormat="1" ht="14.25" x14ac:dyDescent="0.15">
      <c r="B26" s="234" t="s">
        <v>47</v>
      </c>
      <c r="C26" s="227"/>
      <c r="D26" s="804">
        <v>21331</v>
      </c>
      <c r="E26" s="227"/>
      <c r="F26" s="239">
        <v>324</v>
      </c>
      <c r="G26" s="236">
        <v>1.5189161314518775</v>
      </c>
      <c r="H26" s="227"/>
      <c r="I26" s="239">
        <v>284</v>
      </c>
      <c r="J26" s="236">
        <v>1.33139562139609</v>
      </c>
      <c r="K26" s="239">
        <v>263</v>
      </c>
      <c r="L26" s="236">
        <v>92.605633802816897</v>
      </c>
      <c r="M26" s="239">
        <v>4</v>
      </c>
      <c r="N26" s="236">
        <v>1.4084507042253522</v>
      </c>
      <c r="O26" s="239">
        <v>0</v>
      </c>
      <c r="P26" s="236">
        <v>0</v>
      </c>
      <c r="Q26" s="239">
        <v>0</v>
      </c>
      <c r="R26" s="236">
        <v>0</v>
      </c>
      <c r="S26" s="239">
        <v>0</v>
      </c>
      <c r="T26" s="236">
        <v>0</v>
      </c>
      <c r="U26" s="239">
        <v>0</v>
      </c>
      <c r="V26" s="236">
        <v>0</v>
      </c>
      <c r="X26" s="306"/>
      <c r="Y26" s="306"/>
      <c r="Z26" s="306"/>
      <c r="AA26" s="955">
        <v>44712</v>
      </c>
      <c r="AB26" s="953">
        <v>38586</v>
      </c>
      <c r="AC26" s="953">
        <v>22335</v>
      </c>
      <c r="AD26" s="306"/>
      <c r="AE26" s="306"/>
      <c r="AF26" s="306"/>
      <c r="AG26" s="307"/>
      <c r="AH26" s="956"/>
    </row>
    <row r="27" spans="1:34" s="233" customFormat="1" ht="14.25" x14ac:dyDescent="0.15">
      <c r="B27" s="234" t="s">
        <v>48</v>
      </c>
      <c r="C27" s="227"/>
      <c r="D27" s="804">
        <v>109294</v>
      </c>
      <c r="E27" s="227"/>
      <c r="F27" s="239">
        <v>1591</v>
      </c>
      <c r="G27" s="236">
        <v>1.4557066261642908</v>
      </c>
      <c r="H27" s="227"/>
      <c r="I27" s="239">
        <v>1280</v>
      </c>
      <c r="J27" s="236">
        <v>1.1711530367632257</v>
      </c>
      <c r="K27" s="239">
        <v>1175</v>
      </c>
      <c r="L27" s="236">
        <v>91.796875</v>
      </c>
      <c r="M27" s="239">
        <v>44</v>
      </c>
      <c r="N27" s="236">
        <v>3.4375000000000004</v>
      </c>
      <c r="O27" s="239">
        <v>0</v>
      </c>
      <c r="P27" s="236">
        <v>0</v>
      </c>
      <c r="Q27" s="239">
        <v>7</v>
      </c>
      <c r="R27" s="236">
        <v>0.546875</v>
      </c>
      <c r="S27" s="239">
        <v>3</v>
      </c>
      <c r="T27" s="236">
        <v>0.234375</v>
      </c>
      <c r="U27" s="239">
        <v>4</v>
      </c>
      <c r="V27" s="236">
        <v>0.3125</v>
      </c>
      <c r="X27" s="306"/>
      <c r="Y27" s="306"/>
      <c r="Z27" s="306"/>
      <c r="AA27" s="955">
        <v>44742</v>
      </c>
      <c r="AB27" s="953">
        <v>41750</v>
      </c>
      <c r="AC27" s="953">
        <v>23105</v>
      </c>
      <c r="AD27" s="306"/>
      <c r="AE27" s="306"/>
      <c r="AF27" s="306"/>
      <c r="AG27" s="307"/>
      <c r="AH27" s="956"/>
    </row>
    <row r="28" spans="1:34" s="233" customFormat="1" ht="14.25" x14ac:dyDescent="0.15">
      <c r="B28" s="234" t="s">
        <v>49</v>
      </c>
      <c r="C28" s="227"/>
      <c r="D28" s="804">
        <v>14306</v>
      </c>
      <c r="E28" s="227"/>
      <c r="F28" s="239">
        <v>331</v>
      </c>
      <c r="G28" s="243">
        <v>2.3137145253739688</v>
      </c>
      <c r="H28" s="227"/>
      <c r="I28" s="239">
        <v>383</v>
      </c>
      <c r="J28" s="243">
        <v>2.6771983783028102</v>
      </c>
      <c r="K28" s="239">
        <v>74</v>
      </c>
      <c r="L28" s="243">
        <v>19.321148825065272</v>
      </c>
      <c r="M28" s="239">
        <v>1</v>
      </c>
      <c r="N28" s="243">
        <v>0.26109660574412535</v>
      </c>
      <c r="O28" s="239">
        <v>116</v>
      </c>
      <c r="P28" s="243">
        <v>30.287206266318538</v>
      </c>
      <c r="Q28" s="239">
        <v>1</v>
      </c>
      <c r="R28" s="243">
        <v>0.26109660574412535</v>
      </c>
      <c r="S28" s="239">
        <v>0</v>
      </c>
      <c r="T28" s="243">
        <v>0</v>
      </c>
      <c r="U28" s="239">
        <v>158</v>
      </c>
      <c r="V28" s="243">
        <v>41.253263707571804</v>
      </c>
      <c r="X28" s="306"/>
      <c r="Y28" s="306"/>
      <c r="Z28" s="306"/>
      <c r="AA28" s="955">
        <v>44773</v>
      </c>
      <c r="AB28" s="953">
        <v>30827</v>
      </c>
      <c r="AC28" s="953">
        <v>22962</v>
      </c>
      <c r="AD28" s="306"/>
      <c r="AE28" s="306"/>
      <c r="AF28" s="306"/>
      <c r="AG28" s="307"/>
      <c r="AH28" s="956"/>
    </row>
    <row r="29" spans="1:34" s="233" customFormat="1" ht="14.25" x14ac:dyDescent="0.15">
      <c r="B29" s="245" t="s">
        <v>4</v>
      </c>
      <c r="C29" s="227"/>
      <c r="D29" s="805">
        <v>4979</v>
      </c>
      <c r="E29" s="227"/>
      <c r="F29" s="246">
        <v>69</v>
      </c>
      <c r="G29" s="247">
        <v>1.3858204458726651</v>
      </c>
      <c r="H29" s="227"/>
      <c r="I29" s="246">
        <v>43</v>
      </c>
      <c r="J29" s="247">
        <v>0.86362723438441458</v>
      </c>
      <c r="K29" s="246">
        <v>33</v>
      </c>
      <c r="L29" s="247">
        <v>76.744186046511629</v>
      </c>
      <c r="M29" s="246">
        <v>4</v>
      </c>
      <c r="N29" s="247">
        <v>9.3023255813953494</v>
      </c>
      <c r="O29" s="246">
        <v>0</v>
      </c>
      <c r="P29" s="247">
        <v>0</v>
      </c>
      <c r="Q29" s="246">
        <v>20</v>
      </c>
      <c r="R29" s="247">
        <v>46.511627906976742</v>
      </c>
      <c r="S29" s="246">
        <v>2</v>
      </c>
      <c r="T29" s="247">
        <v>4.6511627906976747</v>
      </c>
      <c r="U29" s="246">
        <v>5</v>
      </c>
      <c r="V29" s="247">
        <v>11.627906976744185</v>
      </c>
      <c r="X29" s="306"/>
      <c r="Y29" s="306"/>
      <c r="Z29" s="306"/>
      <c r="AA29" s="955">
        <v>44804</v>
      </c>
      <c r="AB29" s="953">
        <v>26047</v>
      </c>
      <c r="AC29" s="953">
        <v>23877</v>
      </c>
      <c r="AD29" s="306"/>
      <c r="AE29" s="306"/>
      <c r="AF29" s="306"/>
      <c r="AG29" s="307"/>
      <c r="AH29" s="956"/>
    </row>
    <row r="30" spans="1:34" s="224" customFormat="1" ht="7.5" customHeight="1" x14ac:dyDescent="0.15">
      <c r="A30" s="221"/>
      <c r="B30" s="222"/>
      <c r="C30" s="223"/>
      <c r="D30" s="222"/>
      <c r="E30" s="223"/>
      <c r="F30" s="222"/>
      <c r="G30" s="575"/>
      <c r="H30" s="223"/>
      <c r="I30" s="222"/>
      <c r="J30" s="575"/>
      <c r="K30" s="222"/>
      <c r="L30" s="575"/>
      <c r="M30" s="222"/>
      <c r="N30" s="575"/>
      <c r="O30" s="222"/>
      <c r="P30" s="575"/>
      <c r="Q30" s="222"/>
      <c r="R30" s="575"/>
      <c r="S30" s="222"/>
      <c r="T30" s="575"/>
      <c r="U30" s="222"/>
      <c r="V30" s="575"/>
      <c r="X30" s="310"/>
      <c r="Y30" s="310"/>
      <c r="Z30" s="306"/>
      <c r="AA30" s="955">
        <v>44834</v>
      </c>
      <c r="AB30" s="953">
        <v>32379</v>
      </c>
      <c r="AC30" s="953">
        <v>24010</v>
      </c>
      <c r="AD30" s="310"/>
      <c r="AE30" s="310"/>
      <c r="AF30" s="306"/>
      <c r="AG30" s="307"/>
      <c r="AH30" s="956"/>
    </row>
    <row r="31" spans="1:34" s="252" customFormat="1" x14ac:dyDescent="0.15">
      <c r="B31" s="253" t="s">
        <v>3</v>
      </c>
      <c r="C31" s="212"/>
      <c r="D31" s="806">
        <v>1986672</v>
      </c>
      <c r="E31" s="212"/>
      <c r="F31" s="254">
        <v>28819</v>
      </c>
      <c r="G31" s="255">
        <v>1.4506169110955407</v>
      </c>
      <c r="H31" s="212"/>
      <c r="I31" s="254">
        <v>24165</v>
      </c>
      <c r="J31" s="255">
        <v>1.216355795018</v>
      </c>
      <c r="K31" s="254">
        <v>18188</v>
      </c>
      <c r="L31" s="255">
        <v>75.265880405545204</v>
      </c>
      <c r="M31" s="254">
        <v>464</v>
      </c>
      <c r="N31" s="255">
        <v>1.9201324229257193</v>
      </c>
      <c r="O31" s="254">
        <v>129</v>
      </c>
      <c r="P31" s="255">
        <v>0.53382991930477963</v>
      </c>
      <c r="Q31" s="254">
        <v>792</v>
      </c>
      <c r="R31" s="255">
        <v>3.2774674115456239</v>
      </c>
      <c r="S31" s="254">
        <v>834</v>
      </c>
      <c r="T31" s="255">
        <v>3.4512725015518311</v>
      </c>
      <c r="U31" s="254">
        <v>2608</v>
      </c>
      <c r="V31" s="255">
        <v>10.792468446099731</v>
      </c>
      <c r="X31" s="306"/>
      <c r="Y31" s="306"/>
      <c r="Z31" s="310"/>
      <c r="AA31" s="955">
        <v>44865</v>
      </c>
      <c r="AB31" s="953">
        <v>29932</v>
      </c>
      <c r="AC31" s="953">
        <v>19815</v>
      </c>
      <c r="AD31" s="306"/>
      <c r="AE31" s="306"/>
      <c r="AF31" s="310"/>
      <c r="AG31" s="310"/>
      <c r="AH31" s="439"/>
    </row>
    <row r="32" spans="1:34" s="257" customFormat="1" ht="5.25" customHeight="1" x14ac:dyDescent="0.2">
      <c r="B32" s="258"/>
      <c r="C32" s="259"/>
      <c r="E32" s="259"/>
      <c r="AA32" s="955">
        <v>44895</v>
      </c>
      <c r="AB32" s="953">
        <v>32038</v>
      </c>
      <c r="AC32" s="953">
        <v>20330</v>
      </c>
    </row>
    <row r="33" spans="2:29" s="252" customFormat="1" x14ac:dyDescent="0.2">
      <c r="B33" s="1100" t="s">
        <v>394</v>
      </c>
      <c r="C33" s="1100"/>
      <c r="D33" s="1100"/>
      <c r="E33" s="1100"/>
      <c r="F33" s="1100"/>
      <c r="G33" s="1100"/>
      <c r="H33" s="1100"/>
      <c r="I33" s="1100"/>
      <c r="J33" s="1100"/>
      <c r="K33" s="1100"/>
      <c r="L33" s="1100"/>
      <c r="M33" s="1100"/>
      <c r="N33" s="1100"/>
      <c r="O33" s="1100"/>
      <c r="P33" s="1100"/>
      <c r="Q33" s="1100"/>
      <c r="R33" s="1100"/>
      <c r="S33" s="1100"/>
      <c r="T33" s="1100"/>
      <c r="U33" s="1100"/>
      <c r="V33" s="1100"/>
      <c r="AA33" s="955">
        <v>44926</v>
      </c>
      <c r="AB33" s="953">
        <v>25446</v>
      </c>
      <c r="AC33" s="953">
        <v>23015</v>
      </c>
    </row>
    <row r="34" spans="2:29" s="252" customFormat="1" ht="12" customHeight="1" x14ac:dyDescent="0.2">
      <c r="B34" s="1100"/>
      <c r="C34" s="1100"/>
      <c r="D34" s="1100"/>
      <c r="E34" s="1100"/>
      <c r="F34" s="1100"/>
      <c r="G34" s="1100"/>
      <c r="H34" s="1100"/>
      <c r="I34" s="1100"/>
      <c r="J34" s="1100"/>
      <c r="K34" s="1100"/>
      <c r="L34" s="1100"/>
      <c r="M34" s="1100"/>
      <c r="N34" s="1100"/>
      <c r="O34" s="1100"/>
      <c r="P34" s="1100"/>
      <c r="Q34" s="1100"/>
      <c r="R34" s="1100"/>
      <c r="S34" s="1100"/>
      <c r="T34" s="1100"/>
      <c r="U34" s="1100"/>
      <c r="V34" s="1100"/>
      <c r="AA34" s="955">
        <v>44957</v>
      </c>
      <c r="AB34" s="953">
        <v>28819</v>
      </c>
      <c r="AC34" s="953">
        <v>24165</v>
      </c>
    </row>
    <row r="35" spans="2:29" x14ac:dyDescent="0.2">
      <c r="B35" s="1078"/>
      <c r="C35" s="1078"/>
      <c r="D35" s="1078"/>
      <c r="E35" s="263"/>
      <c r="F35" s="263"/>
    </row>
    <row r="36" spans="2:29" x14ac:dyDescent="0.2">
      <c r="B36" s="1079"/>
      <c r="C36" s="1079"/>
      <c r="D36" s="1079"/>
      <c r="E36" s="263"/>
      <c r="F36" s="263"/>
    </row>
  </sheetData>
  <mergeCells count="19">
    <mergeCell ref="B33:V34"/>
    <mergeCell ref="B35:D35"/>
    <mergeCell ref="B36:D36"/>
    <mergeCell ref="K9:L9"/>
    <mergeCell ref="M9:N9"/>
    <mergeCell ref="O9:P9"/>
    <mergeCell ref="Q9:R9"/>
    <mergeCell ref="S9:T9"/>
    <mergeCell ref="U9:V9"/>
    <mergeCell ref="B2:C2"/>
    <mergeCell ref="B3:C3"/>
    <mergeCell ref="A4:U4"/>
    <mergeCell ref="B5:R5"/>
    <mergeCell ref="B7:B10"/>
    <mergeCell ref="D7:D9"/>
    <mergeCell ref="F7:G7"/>
    <mergeCell ref="F8:G9"/>
    <mergeCell ref="I8:J9"/>
    <mergeCell ref="K8:V8"/>
  </mergeCells>
  <printOptions horizontalCentered="1"/>
  <pageMargins left="0" right="0" top="0.43307086614173229" bottom="0.43307086614173229" header="0" footer="0"/>
  <pageSetup paperSize="9" scale="76"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Normal="100" workbookViewId="0"/>
  </sheetViews>
  <sheetFormatPr baseColWidth="10" defaultColWidth="11.42578125" defaultRowHeight="15" x14ac:dyDescent="0.2"/>
  <cols>
    <col min="1" max="1" width="1.140625" style="1" customWidth="1"/>
    <col min="2" max="2" width="10" style="1" customWidth="1"/>
    <col min="3" max="3" width="1" style="1" customWidth="1"/>
    <col min="4" max="4" width="0.710937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42578125" style="1" customWidth="1"/>
    <col min="22" max="22" width="0.7109375" style="1" customWidth="1"/>
    <col min="23" max="23" width="7.5703125" style="1" customWidth="1"/>
    <col min="24" max="24" width="6.140625" style="1" customWidth="1"/>
    <col min="25" max="25" width="0.5703125" style="1" customWidth="1"/>
    <col min="26" max="26" width="8.57031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0" hidden="1" x14ac:dyDescent="0.2">
      <c r="E1" s="140" t="s">
        <v>39</v>
      </c>
      <c r="F1" s="140"/>
      <c r="H1" s="140" t="s">
        <v>24</v>
      </c>
      <c r="K1" s="140" t="s">
        <v>23</v>
      </c>
      <c r="N1" s="140" t="s">
        <v>22</v>
      </c>
      <c r="Q1" s="140" t="s">
        <v>21</v>
      </c>
      <c r="T1" s="140" t="s">
        <v>20</v>
      </c>
      <c r="W1" s="140" t="s">
        <v>19</v>
      </c>
      <c r="Z1" s="140" t="s">
        <v>18</v>
      </c>
    </row>
    <row r="2" spans="2:30" s="2" customFormat="1" ht="14.25" x14ac:dyDescent="0.2">
      <c r="B2" s="11"/>
      <c r="C2" s="46"/>
      <c r="D2" s="46"/>
      <c r="AB2" s="46"/>
      <c r="AD2" s="90"/>
    </row>
    <row r="3" spans="2:30" s="44" customFormat="1" ht="47.25" customHeight="1" x14ac:dyDescent="0.2">
      <c r="B3" s="1072"/>
      <c r="C3" s="1072"/>
      <c r="D3" s="1072"/>
      <c r="E3" s="1072"/>
      <c r="F3" s="1072"/>
      <c r="G3" s="1072"/>
      <c r="H3" s="1072"/>
      <c r="I3" s="1072"/>
      <c r="J3" s="1072"/>
      <c r="K3" s="1072"/>
      <c r="L3" s="45"/>
      <c r="M3" s="45"/>
      <c r="W3" s="89"/>
      <c r="AA3" s="89"/>
      <c r="AD3" s="88"/>
    </row>
    <row r="4" spans="2:30" s="7" customFormat="1" ht="7.5" customHeight="1" x14ac:dyDescent="0.2">
      <c r="B4" s="1041"/>
      <c r="C4" s="1041"/>
      <c r="D4" s="1041"/>
      <c r="E4" s="1041"/>
      <c r="F4" s="1041"/>
      <c r="G4" s="1041"/>
      <c r="H4" s="1041"/>
      <c r="I4" s="1041"/>
      <c r="J4" s="1041"/>
      <c r="K4" s="1041"/>
      <c r="L4" s="1041"/>
      <c r="M4" s="1041"/>
      <c r="N4" s="1041"/>
      <c r="O4" s="1041"/>
      <c r="P4" s="1041"/>
      <c r="Q4" s="1041"/>
      <c r="R4" s="1041"/>
      <c r="S4" s="1041"/>
      <c r="T4" s="1041"/>
      <c r="U4" s="1041"/>
      <c r="V4" s="1041"/>
      <c r="W4" s="1041"/>
      <c r="X4" s="1041"/>
      <c r="Y4" s="1041"/>
      <c r="Z4" s="1041"/>
      <c r="AA4" s="1041"/>
      <c r="AB4" s="1041"/>
      <c r="AC4" s="1041"/>
      <c r="AD4" s="1041"/>
    </row>
    <row r="5" spans="2:30" s="7" customFormat="1" ht="19.5" x14ac:dyDescent="0.2">
      <c r="B5" s="1041" t="s">
        <v>410</v>
      </c>
      <c r="C5" s="1041"/>
      <c r="D5" s="1041"/>
      <c r="E5" s="1041"/>
      <c r="F5" s="1041"/>
      <c r="G5" s="1041"/>
      <c r="H5" s="1041"/>
      <c r="I5" s="1041"/>
      <c r="J5" s="1041"/>
      <c r="K5" s="1041"/>
      <c r="L5" s="1041"/>
      <c r="M5" s="1041"/>
      <c r="N5" s="1041"/>
      <c r="O5" s="1041"/>
      <c r="P5" s="1041"/>
      <c r="Q5" s="1041"/>
      <c r="R5" s="1041"/>
      <c r="S5" s="1041"/>
      <c r="T5" s="1041"/>
      <c r="U5" s="1041"/>
      <c r="V5" s="1041"/>
      <c r="W5" s="1041"/>
      <c r="X5" s="1041"/>
      <c r="Y5" s="1041"/>
      <c r="Z5" s="1041"/>
      <c r="AA5" s="1041"/>
      <c r="AB5" s="1041"/>
      <c r="AC5" s="1041"/>
      <c r="AD5" s="1041"/>
    </row>
    <row r="6" spans="2:30" s="7" customFormat="1" ht="16.5" customHeight="1" x14ac:dyDescent="0.2">
      <c r="B6" s="1059" t="str">
        <f>porsaad!B6</f>
        <v>Situación a 31 de enero de 2023</v>
      </c>
      <c r="C6" s="1059"/>
      <c r="D6" s="1059"/>
      <c r="E6" s="1059"/>
      <c r="F6" s="1059"/>
      <c r="G6" s="1059"/>
      <c r="H6" s="1059"/>
      <c r="I6" s="1059"/>
      <c r="J6" s="1059"/>
      <c r="K6" s="1059"/>
      <c r="L6" s="1059"/>
      <c r="M6" s="1059"/>
      <c r="N6" s="1059"/>
      <c r="O6" s="1059"/>
      <c r="P6" s="1059"/>
      <c r="Q6" s="1059"/>
      <c r="R6" s="1059"/>
      <c r="S6" s="1059"/>
      <c r="T6" s="1059"/>
      <c r="U6" s="1059"/>
      <c r="V6" s="1059"/>
      <c r="W6" s="1059"/>
      <c r="X6" s="1059"/>
      <c r="Y6" s="1059"/>
      <c r="Z6" s="1059"/>
      <c r="AA6" s="1059"/>
      <c r="AB6" s="1059"/>
      <c r="AC6" s="1059"/>
      <c r="AD6" s="8"/>
    </row>
    <row r="7" spans="2:30" s="7" customFormat="1" ht="5.25" customHeight="1" x14ac:dyDescent="0.2">
      <c r="AC7" s="87"/>
      <c r="AD7" s="86"/>
    </row>
    <row r="8" spans="2:30" s="83" customFormat="1" ht="21.75" customHeight="1" x14ac:dyDescent="0.2">
      <c r="B8" s="1104" t="s">
        <v>30</v>
      </c>
      <c r="C8" s="68"/>
      <c r="D8" s="704"/>
      <c r="E8" s="1107" t="s">
        <v>29</v>
      </c>
      <c r="F8" s="1108"/>
      <c r="G8" s="1108"/>
      <c r="H8" s="1108"/>
      <c r="I8" s="1108"/>
      <c r="J8" s="1108"/>
      <c r="K8" s="1108"/>
      <c r="L8" s="1108"/>
      <c r="M8" s="1108"/>
      <c r="N8" s="1108"/>
      <c r="O8" s="1108"/>
      <c r="P8" s="1108"/>
      <c r="Q8" s="1108"/>
      <c r="R8" s="1108"/>
      <c r="S8" s="1108"/>
      <c r="T8" s="1108"/>
      <c r="U8" s="1108"/>
      <c r="V8" s="1108"/>
      <c r="W8" s="1108"/>
      <c r="X8" s="1108"/>
      <c r="Y8" s="1108"/>
      <c r="Z8" s="1108"/>
      <c r="AA8" s="1109"/>
      <c r="AB8" s="68"/>
      <c r="AC8" s="1110" t="s">
        <v>3</v>
      </c>
      <c r="AD8" s="1111"/>
    </row>
    <row r="9" spans="2:30" s="83" customFormat="1" ht="21.75" customHeight="1" x14ac:dyDescent="0.2">
      <c r="B9" s="1105"/>
      <c r="C9" s="68"/>
      <c r="D9" s="705"/>
      <c r="E9" s="1101" t="s">
        <v>25</v>
      </c>
      <c r="F9" s="1102"/>
      <c r="G9" s="200"/>
      <c r="H9" s="1101" t="s">
        <v>24</v>
      </c>
      <c r="I9" s="1102"/>
      <c r="J9" s="200"/>
      <c r="K9" s="1101" t="s">
        <v>23</v>
      </c>
      <c r="L9" s="1102"/>
      <c r="M9" s="200"/>
      <c r="N9" s="1101" t="s">
        <v>22</v>
      </c>
      <c r="O9" s="1102"/>
      <c r="P9" s="200"/>
      <c r="Q9" s="1101" t="s">
        <v>21</v>
      </c>
      <c r="R9" s="1102"/>
      <c r="S9" s="200"/>
      <c r="T9" s="1101" t="s">
        <v>20</v>
      </c>
      <c r="U9" s="1102"/>
      <c r="V9" s="200"/>
      <c r="W9" s="1101" t="s">
        <v>19</v>
      </c>
      <c r="X9" s="1102"/>
      <c r="Y9" s="200"/>
      <c r="Z9" s="1101" t="s">
        <v>18</v>
      </c>
      <c r="AA9" s="1102"/>
      <c r="AB9" s="68"/>
      <c r="AC9" s="1112"/>
      <c r="AD9" s="1113"/>
    </row>
    <row r="10" spans="2:30" s="83" customFormat="1" ht="21.75" customHeight="1" x14ac:dyDescent="0.2">
      <c r="B10" s="1106"/>
      <c r="D10" s="201"/>
      <c r="E10" s="38" t="s">
        <v>12</v>
      </c>
      <c r="F10" s="199" t="s">
        <v>28</v>
      </c>
      <c r="G10" s="201"/>
      <c r="H10" s="38" t="s">
        <v>12</v>
      </c>
      <c r="I10" s="199" t="s">
        <v>28</v>
      </c>
      <c r="J10" s="201"/>
      <c r="K10" s="38" t="s">
        <v>12</v>
      </c>
      <c r="L10" s="199" t="s">
        <v>28</v>
      </c>
      <c r="M10" s="201"/>
      <c r="N10" s="38" t="s">
        <v>12</v>
      </c>
      <c r="O10" s="199" t="s">
        <v>28</v>
      </c>
      <c r="P10" s="201"/>
      <c r="Q10" s="38" t="s">
        <v>12</v>
      </c>
      <c r="R10" s="199" t="s">
        <v>28</v>
      </c>
      <c r="S10" s="201"/>
      <c r="T10" s="38" t="s">
        <v>12</v>
      </c>
      <c r="U10" s="199" t="s">
        <v>28</v>
      </c>
      <c r="V10" s="201"/>
      <c r="W10" s="38" t="s">
        <v>12</v>
      </c>
      <c r="X10" s="199" t="s">
        <v>28</v>
      </c>
      <c r="Y10" s="201"/>
      <c r="Z10" s="38" t="s">
        <v>12</v>
      </c>
      <c r="AA10" s="199" t="s">
        <v>28</v>
      </c>
      <c r="AC10" s="85" t="s">
        <v>12</v>
      </c>
      <c r="AD10" s="84" t="s">
        <v>28</v>
      </c>
    </row>
    <row r="11" spans="2:30"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0" s="73" customFormat="1" ht="21" customHeight="1" x14ac:dyDescent="0.2">
      <c r="B12" s="706" t="s">
        <v>27</v>
      </c>
      <c r="D12" s="74"/>
      <c r="E12" s="77">
        <v>2258</v>
      </c>
      <c r="F12" s="76">
        <v>0.18082921969548937</v>
      </c>
      <c r="G12" s="74"/>
      <c r="H12" s="77">
        <v>38993</v>
      </c>
      <c r="I12" s="76">
        <v>3.1227076012339312</v>
      </c>
      <c r="J12" s="74"/>
      <c r="K12" s="77">
        <v>24794</v>
      </c>
      <c r="L12" s="76">
        <v>1.9855977294641112</v>
      </c>
      <c r="M12" s="74"/>
      <c r="N12" s="77">
        <v>37676</v>
      </c>
      <c r="O12" s="76">
        <v>3.0172372370448439</v>
      </c>
      <c r="P12" s="74"/>
      <c r="Q12" s="77">
        <v>43947</v>
      </c>
      <c r="R12" s="76">
        <v>3.5194427448882513</v>
      </c>
      <c r="S12" s="74"/>
      <c r="T12" s="77">
        <v>73361</v>
      </c>
      <c r="U12" s="76">
        <v>5.8750276289108925</v>
      </c>
      <c r="V12" s="74"/>
      <c r="W12" s="77">
        <v>273192</v>
      </c>
      <c r="X12" s="76">
        <v>21.878253404362326</v>
      </c>
      <c r="Y12" s="74"/>
      <c r="Z12" s="77">
        <v>754471</v>
      </c>
      <c r="AA12" s="76">
        <f>Z12*100/$AC$12</f>
        <v>60.420904434400157</v>
      </c>
      <c r="AB12" s="66"/>
      <c r="AC12" s="707">
        <f>E12+H12+K12+N12+Q12+T12+W12+Z12</f>
        <v>1248692</v>
      </c>
      <c r="AD12" s="75">
        <f>F12+I12+L12+O12+R12+U12+X12+AA12</f>
        <v>100</v>
      </c>
    </row>
    <row r="13" spans="2:30" s="73" customFormat="1" ht="20.25" customHeight="1" x14ac:dyDescent="0.2">
      <c r="B13" s="708" t="s">
        <v>26</v>
      </c>
      <c r="D13" s="74"/>
      <c r="E13" s="709">
        <v>3147</v>
      </c>
      <c r="F13" s="710">
        <v>0.42643432071329845</v>
      </c>
      <c r="G13" s="74"/>
      <c r="H13" s="709">
        <v>78308</v>
      </c>
      <c r="I13" s="710">
        <v>10.611127672836663</v>
      </c>
      <c r="J13" s="74"/>
      <c r="K13" s="709">
        <v>38796</v>
      </c>
      <c r="L13" s="710">
        <v>5.25705303666766</v>
      </c>
      <c r="M13" s="74"/>
      <c r="N13" s="709">
        <v>49362</v>
      </c>
      <c r="O13" s="710">
        <v>6.6887991544486303</v>
      </c>
      <c r="P13" s="74"/>
      <c r="Q13" s="709">
        <v>49935</v>
      </c>
      <c r="R13" s="710">
        <v>6.7664435350551502</v>
      </c>
      <c r="S13" s="74"/>
      <c r="T13" s="709">
        <v>74425</v>
      </c>
      <c r="U13" s="710">
        <v>10.084961652077292</v>
      </c>
      <c r="V13" s="74"/>
      <c r="W13" s="709">
        <v>159945</v>
      </c>
      <c r="X13" s="710">
        <v>21.673351581343667</v>
      </c>
      <c r="Y13" s="74"/>
      <c r="Z13" s="709">
        <v>284062</v>
      </c>
      <c r="AA13" s="710">
        <f>Z13*100/$AC$13</f>
        <v>38.491829046857639</v>
      </c>
      <c r="AB13" s="66"/>
      <c r="AC13" s="711">
        <f>E13+H13+K13+N13+Q13+T13+W13+Z13</f>
        <v>737980</v>
      </c>
      <c r="AD13" s="712">
        <f>F13+I13+L13+O13+R13+U13+X13+AA13</f>
        <v>100</v>
      </c>
    </row>
    <row r="14" spans="2:30" s="70" customFormat="1" ht="3" customHeight="1" x14ac:dyDescent="0.2">
      <c r="B14" s="713"/>
      <c r="C14" s="68"/>
      <c r="D14" s="66"/>
      <c r="E14" s="71"/>
      <c r="F14" s="72"/>
      <c r="G14" s="66"/>
      <c r="H14" s="71"/>
      <c r="I14" s="72"/>
      <c r="J14" s="66"/>
      <c r="K14" s="71"/>
      <c r="L14" s="72"/>
      <c r="M14" s="66"/>
      <c r="N14" s="71"/>
      <c r="O14" s="72"/>
      <c r="P14" s="66"/>
      <c r="Q14" s="71"/>
      <c r="R14" s="72"/>
      <c r="S14" s="66"/>
      <c r="T14" s="71"/>
      <c r="U14" s="72"/>
      <c r="V14" s="66"/>
      <c r="W14" s="71"/>
      <c r="X14" s="72"/>
      <c r="Y14" s="66"/>
      <c r="Z14" s="71"/>
      <c r="AA14" s="72"/>
      <c r="AB14" s="66"/>
      <c r="AC14" s="71"/>
      <c r="AD14" s="64"/>
    </row>
    <row r="15" spans="2:30" s="63" customFormat="1" ht="18" customHeight="1" x14ac:dyDescent="0.2">
      <c r="B15" s="69" t="s">
        <v>3</v>
      </c>
      <c r="C15" s="68"/>
      <c r="D15" s="66"/>
      <c r="E15" s="65">
        <f>SUM(E12:E13)</f>
        <v>5405</v>
      </c>
      <c r="F15" s="67">
        <f>E15*100/$AC$15</f>
        <v>0.27206302801871673</v>
      </c>
      <c r="G15" s="66"/>
      <c r="H15" s="65">
        <f>SUM(H12:H13)</f>
        <v>117301</v>
      </c>
      <c r="I15" s="67">
        <f>H15*100/$AC$15</f>
        <v>5.9043969009479174</v>
      </c>
      <c r="J15" s="66"/>
      <c r="K15" s="65">
        <f>SUM(K12:K13)</f>
        <v>63590</v>
      </c>
      <c r="L15" s="67">
        <f>K15*100/$AC$15</f>
        <v>3.2008303333413872</v>
      </c>
      <c r="M15" s="66"/>
      <c r="N15" s="65">
        <f>SUM(N12:N13)</f>
        <v>87038</v>
      </c>
      <c r="O15" s="67">
        <f>N15*100/$AC$15</f>
        <v>4.3810956212198091</v>
      </c>
      <c r="P15" s="66"/>
      <c r="Q15" s="65">
        <f>SUM(Q12:Q13)</f>
        <v>93882</v>
      </c>
      <c r="R15" s="67">
        <f>Q15*100/$AC$15</f>
        <v>4.725591340694387</v>
      </c>
      <c r="S15" s="66"/>
      <c r="T15" s="65">
        <f>SUM(T12:T13)</f>
        <v>147786</v>
      </c>
      <c r="U15" s="67">
        <f>T15*100/$AC$15</f>
        <v>7.4388726473217526</v>
      </c>
      <c r="V15" s="66"/>
      <c r="W15" s="65">
        <f>SUM(W12:W13)</f>
        <v>433137</v>
      </c>
      <c r="X15" s="67">
        <f>W15*100/$AC$15</f>
        <v>21.802139457343738</v>
      </c>
      <c r="Y15" s="66"/>
      <c r="Z15" s="65">
        <f>SUM(Z12:Z13)</f>
        <v>1038533</v>
      </c>
      <c r="AA15" s="67">
        <f>Z15*100/$AC$15</f>
        <v>52.275010671112291</v>
      </c>
      <c r="AB15" s="66"/>
      <c r="AC15" s="65">
        <f>E15+H15+K15+N15+Q15+T15+W15+Z15</f>
        <v>1986672</v>
      </c>
      <c r="AD15" s="64">
        <f>F15+I15+L15+O15+R15+U15+X15+AA15</f>
        <v>100</v>
      </c>
    </row>
    <row r="16" spans="2:30" s="19" customFormat="1" ht="5.25" customHeight="1" x14ac:dyDescent="0.2">
      <c r="B16" s="62"/>
      <c r="C16" s="62"/>
      <c r="D16" s="62"/>
      <c r="E16" s="62"/>
      <c r="F16" s="62"/>
      <c r="G16" s="62"/>
      <c r="H16" s="62"/>
      <c r="I16" s="62"/>
      <c r="J16" s="62"/>
      <c r="K16" s="62"/>
      <c r="L16" s="62"/>
      <c r="M16" s="62"/>
      <c r="N16" s="62"/>
      <c r="O16" s="48"/>
      <c r="P16" s="48"/>
      <c r="AD16" s="56"/>
    </row>
    <row r="17" spans="2:30" s="19" customFormat="1" ht="12.75" customHeight="1" x14ac:dyDescent="0.2">
      <c r="B17" s="48"/>
      <c r="C17" s="48"/>
      <c r="D17" s="48"/>
      <c r="E17" s="48"/>
      <c r="F17" s="48"/>
      <c r="G17" s="48"/>
      <c r="H17" s="48"/>
      <c r="I17" s="48"/>
      <c r="J17" s="48"/>
      <c r="K17" s="48"/>
      <c r="L17" s="48"/>
      <c r="M17" s="48"/>
      <c r="N17" s="48"/>
      <c r="O17" s="48"/>
      <c r="P17" s="48"/>
      <c r="AD17" s="56"/>
    </row>
    <row r="18" spans="2:30" s="57" customFormat="1" ht="24.75" customHeight="1" x14ac:dyDescent="0.2">
      <c r="B18" s="61"/>
      <c r="C18" s="61"/>
      <c r="D18" s="61"/>
      <c r="E18" s="61" t="s">
        <v>25</v>
      </c>
      <c r="F18" s="61" t="s">
        <v>24</v>
      </c>
      <c r="G18" s="61"/>
      <c r="H18" s="61" t="s">
        <v>23</v>
      </c>
      <c r="I18" s="61" t="s">
        <v>22</v>
      </c>
      <c r="J18" s="61"/>
      <c r="K18" s="61" t="s">
        <v>21</v>
      </c>
      <c r="L18" s="61" t="s">
        <v>20</v>
      </c>
      <c r="M18" s="61"/>
      <c r="N18" s="61" t="s">
        <v>19</v>
      </c>
      <c r="O18" s="61" t="s">
        <v>18</v>
      </c>
      <c r="P18" s="61"/>
      <c r="AD18" s="58"/>
    </row>
    <row r="19" spans="2:30" s="57" customFormat="1" ht="10.5" x14ac:dyDescent="0.2">
      <c r="B19" s="60"/>
      <c r="C19" s="60"/>
      <c r="D19" s="60"/>
      <c r="E19" s="60">
        <f>E15</f>
        <v>5405</v>
      </c>
      <c r="F19" s="59">
        <f>H15</f>
        <v>117301</v>
      </c>
      <c r="G19" s="59"/>
      <c r="H19" s="59">
        <f>K15</f>
        <v>63590</v>
      </c>
      <c r="I19" s="59">
        <f>N15</f>
        <v>87038</v>
      </c>
      <c r="J19" s="59"/>
      <c r="K19" s="59">
        <f>Q15</f>
        <v>93882</v>
      </c>
      <c r="L19" s="59">
        <f>T15</f>
        <v>147786</v>
      </c>
      <c r="M19" s="59"/>
      <c r="N19" s="59">
        <f>W15</f>
        <v>433137</v>
      </c>
      <c r="O19" s="59">
        <f>Z15</f>
        <v>1038533</v>
      </c>
      <c r="P19" s="59"/>
      <c r="AD19" s="58"/>
    </row>
    <row r="20" spans="2:30" s="19" customFormat="1" x14ac:dyDescent="0.2">
      <c r="B20" s="48"/>
      <c r="C20" s="48"/>
      <c r="D20" s="48"/>
      <c r="E20" s="48"/>
      <c r="F20" s="48"/>
      <c r="G20" s="48"/>
      <c r="H20" s="48"/>
      <c r="I20" s="48"/>
      <c r="J20" s="48"/>
      <c r="K20" s="48"/>
      <c r="L20" s="48"/>
      <c r="M20" s="48"/>
      <c r="N20" s="48"/>
      <c r="O20" s="48"/>
      <c r="P20" s="48"/>
      <c r="AD20" s="56"/>
    </row>
    <row r="21" spans="2:30" s="19" customFormat="1" x14ac:dyDescent="0.2">
      <c r="B21" s="48"/>
      <c r="C21" s="48"/>
      <c r="D21" s="48"/>
      <c r="E21" s="48"/>
      <c r="F21" s="48"/>
      <c r="G21" s="48"/>
      <c r="H21" s="48"/>
      <c r="I21" s="48"/>
      <c r="J21" s="48"/>
      <c r="K21" s="48"/>
      <c r="L21" s="48"/>
      <c r="M21" s="48"/>
      <c r="N21" s="48"/>
      <c r="O21" s="48"/>
      <c r="P21" s="48"/>
      <c r="AD21" s="56"/>
    </row>
    <row r="22" spans="2:30" s="19" customFormat="1" x14ac:dyDescent="0.2">
      <c r="B22" s="48"/>
      <c r="C22" s="48"/>
      <c r="D22" s="48"/>
      <c r="E22" s="48"/>
      <c r="F22" s="48"/>
      <c r="G22" s="48"/>
      <c r="H22" s="48"/>
      <c r="I22" s="48"/>
      <c r="J22" s="48"/>
      <c r="K22" s="48"/>
      <c r="L22" s="48"/>
      <c r="M22" s="48"/>
      <c r="N22" s="48"/>
      <c r="O22" s="48"/>
      <c r="P22" s="48"/>
      <c r="AD22" s="56"/>
    </row>
    <row r="23" spans="2:30" s="19" customFormat="1" x14ac:dyDescent="0.2">
      <c r="B23" s="48"/>
      <c r="C23" s="48"/>
      <c r="D23" s="48"/>
      <c r="E23" s="48"/>
      <c r="F23" s="48"/>
      <c r="G23" s="48"/>
      <c r="H23" s="48"/>
      <c r="I23" s="48"/>
      <c r="J23" s="48"/>
      <c r="K23" s="48"/>
      <c r="L23" s="48"/>
      <c r="M23" s="48"/>
      <c r="N23" s="48"/>
      <c r="O23" s="48"/>
      <c r="P23" s="48"/>
      <c r="AD23" s="56"/>
    </row>
    <row r="24" spans="2:30" s="19" customFormat="1" x14ac:dyDescent="0.2">
      <c r="B24" s="48"/>
      <c r="C24" s="48"/>
      <c r="D24" s="48"/>
      <c r="E24" s="48"/>
      <c r="F24" s="48"/>
      <c r="G24" s="48"/>
      <c r="H24" s="48"/>
      <c r="I24" s="48"/>
      <c r="J24" s="48"/>
      <c r="K24" s="48"/>
      <c r="L24" s="48"/>
      <c r="M24" s="48"/>
      <c r="N24" s="48"/>
      <c r="O24" s="48"/>
      <c r="P24" s="48"/>
      <c r="AD24" s="56"/>
    </row>
    <row r="25" spans="2:30" s="19" customFormat="1" x14ac:dyDescent="0.2">
      <c r="B25" s="48"/>
      <c r="C25" s="48"/>
      <c r="D25" s="48"/>
      <c r="E25" s="48"/>
      <c r="F25" s="48"/>
      <c r="G25" s="48"/>
      <c r="H25" s="48"/>
      <c r="I25" s="48"/>
      <c r="J25" s="48"/>
      <c r="K25" s="48"/>
      <c r="L25" s="48"/>
      <c r="M25" s="48"/>
      <c r="N25" s="48"/>
      <c r="O25" s="48"/>
      <c r="P25" s="48"/>
      <c r="AD25" s="56"/>
    </row>
    <row r="26" spans="2:30" s="19" customFormat="1" x14ac:dyDescent="0.2">
      <c r="B26" s="48"/>
      <c r="C26" s="48"/>
      <c r="D26" s="48"/>
      <c r="E26" s="48"/>
      <c r="F26" s="48"/>
      <c r="G26" s="48"/>
      <c r="H26" s="48"/>
      <c r="I26" s="48"/>
      <c r="J26" s="48"/>
      <c r="K26" s="48"/>
      <c r="L26" s="48"/>
      <c r="M26" s="48"/>
      <c r="N26" s="48"/>
      <c r="O26" s="48"/>
      <c r="P26" s="48"/>
      <c r="AD26" s="56"/>
    </row>
    <row r="27" spans="2:30" s="19" customFormat="1" x14ac:dyDescent="0.2">
      <c r="B27" s="48"/>
      <c r="C27" s="48"/>
      <c r="D27" s="48"/>
      <c r="E27" s="48"/>
      <c r="F27" s="48"/>
      <c r="G27" s="48"/>
      <c r="H27" s="48"/>
      <c r="I27" s="48"/>
      <c r="J27" s="48"/>
      <c r="K27" s="48"/>
      <c r="L27" s="48"/>
      <c r="M27" s="48"/>
      <c r="N27" s="48"/>
      <c r="O27" s="48"/>
      <c r="P27" s="48"/>
      <c r="AD27" s="56"/>
    </row>
    <row r="28" spans="2:30" s="19" customFormat="1" x14ac:dyDescent="0.2">
      <c r="B28" s="48"/>
      <c r="C28" s="48"/>
      <c r="D28" s="48"/>
      <c r="E28" s="48"/>
      <c r="F28" s="48"/>
      <c r="G28" s="48"/>
      <c r="H28" s="48"/>
      <c r="I28" s="48"/>
      <c r="J28" s="48"/>
      <c r="K28" s="48"/>
      <c r="L28" s="48"/>
      <c r="M28" s="48"/>
      <c r="N28" s="48"/>
      <c r="O28" s="48"/>
      <c r="P28" s="48"/>
      <c r="AD28" s="56"/>
    </row>
    <row r="29" spans="2:30" s="19" customFormat="1" x14ac:dyDescent="0.2">
      <c r="B29" s="48"/>
      <c r="C29" s="48"/>
      <c r="D29" s="48"/>
      <c r="E29" s="48"/>
      <c r="F29" s="48"/>
      <c r="G29" s="48"/>
      <c r="H29" s="48"/>
      <c r="I29" s="48"/>
      <c r="J29" s="48"/>
      <c r="K29" s="48"/>
      <c r="L29" s="48"/>
      <c r="M29" s="48"/>
      <c r="N29" s="48"/>
      <c r="O29" s="48"/>
      <c r="P29" s="48"/>
      <c r="AD29" s="56"/>
    </row>
    <row r="30" spans="2:30" s="19" customFormat="1" x14ac:dyDescent="0.2">
      <c r="B30" s="48"/>
      <c r="C30" s="48"/>
      <c r="D30" s="48"/>
      <c r="E30" s="48"/>
      <c r="F30" s="48"/>
      <c r="G30" s="48"/>
      <c r="H30" s="48"/>
      <c r="I30" s="48"/>
      <c r="J30" s="48"/>
      <c r="K30" s="48"/>
      <c r="L30" s="48"/>
      <c r="M30" s="48"/>
      <c r="N30" s="48"/>
      <c r="O30" s="48"/>
      <c r="P30" s="48"/>
      <c r="AD30" s="56"/>
    </row>
    <row r="31" spans="2:30" s="19" customFormat="1" ht="5.25" customHeight="1" x14ac:dyDescent="0.2">
      <c r="B31" s="48"/>
      <c r="C31" s="48"/>
      <c r="D31" s="48"/>
      <c r="E31" s="48"/>
      <c r="F31" s="48"/>
      <c r="G31" s="48"/>
      <c r="H31" s="48"/>
      <c r="I31" s="48"/>
      <c r="J31" s="48"/>
      <c r="K31" s="48"/>
      <c r="L31" s="48"/>
      <c r="M31" s="48"/>
      <c r="N31" s="48"/>
      <c r="O31" s="48"/>
      <c r="P31" s="48"/>
      <c r="AD31" s="56"/>
    </row>
    <row r="32" spans="2:30" s="19" customFormat="1" ht="5.25" customHeight="1" x14ac:dyDescent="0.2">
      <c r="B32" s="48"/>
      <c r="C32" s="48"/>
      <c r="D32" s="48"/>
      <c r="E32" s="48"/>
      <c r="F32" s="48"/>
      <c r="G32" s="48"/>
      <c r="H32" s="48"/>
      <c r="I32" s="48"/>
      <c r="J32" s="48"/>
      <c r="K32" s="48"/>
      <c r="L32" s="48"/>
      <c r="M32" s="48"/>
      <c r="N32" s="48"/>
      <c r="O32" s="48"/>
      <c r="P32" s="48"/>
      <c r="AD32" s="56"/>
    </row>
    <row r="33" spans="2:30" s="19" customFormat="1" ht="16.5" customHeigh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AD35" s="56"/>
    </row>
    <row r="36" spans="2:30" s="20" customFormat="1" x14ac:dyDescent="0.2">
      <c r="B36" s="1103" t="s">
        <v>17</v>
      </c>
      <c r="C36" s="1103"/>
      <c r="D36" s="1103"/>
      <c r="E36" s="1103"/>
      <c r="F36" s="1103"/>
      <c r="G36" s="1103"/>
      <c r="H36" s="1103"/>
      <c r="I36" s="1103"/>
      <c r="J36" s="1103"/>
      <c r="K36" s="1103"/>
      <c r="AD36" s="55"/>
    </row>
    <row r="37" spans="2:30" s="3" customFormat="1" ht="12.75" customHeight="1" x14ac:dyDescent="0.2">
      <c r="B37" s="1114"/>
      <c r="C37" s="1115"/>
      <c r="D37" s="1115"/>
      <c r="E37" s="1115"/>
      <c r="F37" s="1115"/>
      <c r="G37" s="1115"/>
      <c r="H37" s="1115"/>
      <c r="I37" s="1115"/>
      <c r="J37" s="1115"/>
      <c r="K37" s="1115"/>
      <c r="L37" s="1115"/>
      <c r="M37" s="1115"/>
      <c r="N37" s="1115"/>
      <c r="O37" s="1115"/>
      <c r="P37" s="404"/>
      <c r="AD37" s="54"/>
    </row>
  </sheetData>
  <mergeCells count="17">
    <mergeCell ref="B37:O37"/>
    <mergeCell ref="N9:O9"/>
    <mergeCell ref="Q9:R9"/>
    <mergeCell ref="T9:U9"/>
    <mergeCell ref="W9:X9"/>
    <mergeCell ref="Z9:AA9"/>
    <mergeCell ref="B36:K36"/>
    <mergeCell ref="B3:K3"/>
    <mergeCell ref="B4:AD4"/>
    <mergeCell ref="B5:AD5"/>
    <mergeCell ref="B6:AC6"/>
    <mergeCell ref="B8:B10"/>
    <mergeCell ref="E8:AA8"/>
    <mergeCell ref="AC8:AD9"/>
    <mergeCell ref="E9:F9"/>
    <mergeCell ref="H9:I9"/>
    <mergeCell ref="K9:L9"/>
  </mergeCells>
  <printOptions horizontalCentered="1"/>
  <pageMargins left="0" right="0" top="0.43307086614173229" bottom="0.43307086614173229"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AD40"/>
  <sheetViews>
    <sheetView zoomScaleNormal="100" workbookViewId="0"/>
  </sheetViews>
  <sheetFormatPr baseColWidth="10" defaultColWidth="11.42578125" defaultRowHeight="15" x14ac:dyDescent="0.2"/>
  <cols>
    <col min="1" max="1" width="2" style="1" customWidth="1"/>
    <col min="2" max="2" width="4.5703125" style="1" customWidth="1"/>
    <col min="3" max="3" width="13.42578125" style="1" customWidth="1"/>
    <col min="4" max="4" width="0.85546875" style="1" customWidth="1"/>
    <col min="5" max="5" width="7" style="1" customWidth="1"/>
    <col min="6" max="6" width="7.140625" style="1" customWidth="1"/>
    <col min="7" max="7" width="7" style="1" customWidth="1"/>
    <col min="8" max="8" width="7.140625" style="1" customWidth="1"/>
    <col min="9" max="9" width="7" style="1" customWidth="1"/>
    <col min="10" max="10" width="7.140625" style="1" customWidth="1"/>
    <col min="11" max="11" width="7" style="1" customWidth="1"/>
    <col min="12" max="12" width="7.140625" style="1" customWidth="1"/>
    <col min="13" max="13" width="7" style="1" customWidth="1"/>
    <col min="14" max="14" width="7.140625" style="1" customWidth="1"/>
    <col min="15" max="15" width="7" style="2" customWidth="1"/>
    <col min="16" max="16" width="5.28515625" style="1" customWidth="1"/>
    <col min="17" max="17" width="7" style="2" customWidth="1"/>
    <col min="18" max="18" width="7.140625" style="1" customWidth="1"/>
    <col min="19" max="19" width="2.85546875" style="1" customWidth="1"/>
    <col min="20" max="20" width="11.140625" style="12" customWidth="1"/>
    <col min="21" max="30" width="11.42578125" style="12"/>
    <col min="31" max="16384" width="11.42578125" style="1"/>
  </cols>
  <sheetData>
    <row r="1" spans="1:30" s="2" customFormat="1" ht="13.5" customHeight="1" x14ac:dyDescent="0.2">
      <c r="T1" s="17"/>
      <c r="U1" s="17"/>
      <c r="V1" s="17"/>
      <c r="W1" s="17"/>
      <c r="X1" s="17"/>
      <c r="Y1" s="17"/>
      <c r="Z1" s="17"/>
      <c r="AA1" s="17"/>
      <c r="AB1" s="17"/>
      <c r="AC1" s="17"/>
      <c r="AD1" s="17"/>
    </row>
    <row r="2" spans="1:30" s="9" customFormat="1" ht="66.75" customHeight="1" x14ac:dyDescent="0.2">
      <c r="A2" s="10"/>
      <c r="B2" s="1030"/>
      <c r="C2" s="1030"/>
      <c r="D2" s="1030"/>
      <c r="E2" s="1030"/>
      <c r="F2" s="1030"/>
      <c r="G2" s="1030"/>
      <c r="H2" s="1030"/>
      <c r="I2" s="1030"/>
      <c r="J2" s="1030"/>
      <c r="K2" s="1030"/>
      <c r="L2" s="1030"/>
      <c r="M2" s="1030"/>
      <c r="N2" s="1030"/>
      <c r="O2" s="1030"/>
      <c r="P2" s="1030"/>
      <c r="Q2" s="1030"/>
      <c r="R2" s="1030"/>
      <c r="S2" s="10"/>
      <c r="T2" s="16"/>
      <c r="U2" s="15"/>
      <c r="V2" s="15"/>
      <c r="W2" s="15"/>
      <c r="X2" s="15"/>
      <c r="Y2" s="15"/>
      <c r="Z2" s="15"/>
      <c r="AA2" s="15"/>
      <c r="AB2" s="15"/>
      <c r="AC2" s="15"/>
      <c r="AD2" s="15"/>
    </row>
    <row r="3" spans="1:30" x14ac:dyDescent="0.2">
      <c r="B3" s="3"/>
      <c r="C3" s="1035" t="s">
        <v>301</v>
      </c>
      <c r="D3" s="1035"/>
      <c r="E3" s="1035"/>
      <c r="F3" s="3"/>
      <c r="G3" s="3"/>
      <c r="H3" s="3"/>
      <c r="I3" s="3"/>
      <c r="J3" s="3"/>
      <c r="K3" s="3"/>
      <c r="L3" s="3"/>
      <c r="M3" s="3"/>
      <c r="N3" s="3"/>
      <c r="O3" s="14"/>
      <c r="P3" s="3"/>
      <c r="Q3" s="14"/>
      <c r="R3" s="3"/>
    </row>
    <row r="4" spans="1:30" x14ac:dyDescent="0.2">
      <c r="B4" s="3"/>
      <c r="C4" s="3"/>
      <c r="D4" s="3"/>
      <c r="E4" s="3"/>
      <c r="F4" s="3"/>
      <c r="G4" s="3"/>
      <c r="H4" s="3"/>
      <c r="I4" s="3"/>
      <c r="J4" s="3"/>
      <c r="K4" s="3"/>
      <c r="L4" s="3"/>
      <c r="M4" s="3"/>
      <c r="N4" s="3"/>
      <c r="O4" s="14"/>
      <c r="P4" s="3"/>
      <c r="Q4" s="14"/>
      <c r="R4" s="3"/>
    </row>
    <row r="5" spans="1:30" ht="23.25" customHeight="1" x14ac:dyDescent="0.2">
      <c r="B5" s="1036" t="s">
        <v>302</v>
      </c>
      <c r="C5" s="1037"/>
      <c r="D5" s="1037"/>
      <c r="E5" s="1037"/>
      <c r="F5" s="1037"/>
      <c r="G5" s="1037"/>
      <c r="H5" s="1037"/>
      <c r="I5" s="1037"/>
      <c r="J5" s="1037"/>
      <c r="K5" s="1037"/>
      <c r="L5" s="1037"/>
      <c r="M5" s="1037"/>
      <c r="N5" s="1037"/>
      <c r="O5" s="1037"/>
      <c r="P5" s="1037"/>
      <c r="Q5" s="1038">
        <v>44957</v>
      </c>
      <c r="R5" s="1039"/>
      <c r="S5" s="1039"/>
      <c r="T5" s="1"/>
    </row>
    <row r="6" spans="1:30" ht="18.95" customHeight="1" x14ac:dyDescent="0.2">
      <c r="B6" s="141"/>
      <c r="C6" s="141"/>
      <c r="D6" s="141"/>
      <c r="E6" s="141"/>
      <c r="F6" s="141"/>
      <c r="G6" s="141"/>
      <c r="H6" s="141"/>
      <c r="I6" s="141"/>
      <c r="J6" s="141"/>
      <c r="K6" s="141"/>
      <c r="L6" s="141"/>
      <c r="M6" s="141"/>
      <c r="N6" s="141"/>
      <c r="O6" s="141"/>
      <c r="P6" s="141"/>
      <c r="Q6" s="141"/>
      <c r="R6" s="141"/>
      <c r="S6" s="141"/>
      <c r="T6" s="1"/>
    </row>
    <row r="7" spans="1:30" ht="18.75" customHeight="1" x14ac:dyDescent="0.2">
      <c r="B7" s="1040" t="s">
        <v>303</v>
      </c>
      <c r="C7" s="1040"/>
      <c r="D7" s="1040"/>
      <c r="E7" s="1040"/>
      <c r="F7" s="1040"/>
      <c r="G7" s="1040"/>
      <c r="H7" s="1040"/>
      <c r="I7" s="1040"/>
      <c r="J7" s="1040"/>
      <c r="K7" s="1040"/>
      <c r="L7" s="1040"/>
      <c r="M7" s="1040"/>
      <c r="N7" s="1040"/>
      <c r="O7" s="1040"/>
      <c r="P7" s="1040"/>
      <c r="Q7" s="1040"/>
      <c r="R7" s="1040"/>
      <c r="S7" s="1040"/>
      <c r="T7" s="1"/>
    </row>
    <row r="8" spans="1:30" ht="18.75" customHeight="1" x14ac:dyDescent="0.2">
      <c r="B8" s="1034" t="s">
        <v>304</v>
      </c>
      <c r="C8" s="1034"/>
      <c r="D8" s="1034"/>
      <c r="E8" s="1034"/>
      <c r="F8" s="1034"/>
      <c r="G8" s="1034"/>
      <c r="H8" s="1034"/>
      <c r="I8" s="1034"/>
      <c r="J8" s="1034"/>
      <c r="K8" s="1034"/>
      <c r="L8" s="1034"/>
      <c r="M8" s="1034"/>
      <c r="N8" s="1034"/>
      <c r="O8" s="1034"/>
      <c r="P8" s="1034"/>
      <c r="Q8" s="1034"/>
      <c r="R8" s="1034"/>
      <c r="S8" s="1034"/>
      <c r="T8" s="1"/>
    </row>
    <row r="9" spans="1:30" ht="18.75" customHeight="1" x14ac:dyDescent="0.2">
      <c r="B9" s="1034" t="s">
        <v>305</v>
      </c>
      <c r="C9" s="1034"/>
      <c r="D9" s="1034"/>
      <c r="E9" s="1034"/>
      <c r="F9" s="1034"/>
      <c r="G9" s="1034"/>
      <c r="H9" s="1034"/>
      <c r="I9" s="1034"/>
      <c r="J9" s="1034"/>
      <c r="K9" s="1034"/>
      <c r="L9" s="1034"/>
      <c r="M9" s="1034"/>
      <c r="N9" s="1034"/>
      <c r="O9" s="1034"/>
      <c r="P9" s="1034"/>
      <c r="Q9" s="1034"/>
      <c r="R9" s="1034"/>
      <c r="S9" s="1034"/>
      <c r="T9" s="1"/>
    </row>
    <row r="10" spans="1:30" ht="18.75" customHeight="1" x14ac:dyDescent="0.2">
      <c r="B10" s="1034" t="s">
        <v>306</v>
      </c>
      <c r="C10" s="1034"/>
      <c r="D10" s="1034"/>
      <c r="E10" s="1034"/>
      <c r="F10" s="1034"/>
      <c r="G10" s="1034"/>
      <c r="H10" s="1034"/>
      <c r="I10" s="1034"/>
      <c r="J10" s="1034"/>
      <c r="K10" s="1034"/>
      <c r="L10" s="1034"/>
      <c r="M10" s="1034"/>
      <c r="N10" s="1034"/>
      <c r="O10" s="1034"/>
      <c r="P10" s="1034"/>
      <c r="Q10" s="1034"/>
      <c r="R10" s="1034"/>
      <c r="S10" s="1034"/>
      <c r="T10" s="1"/>
    </row>
    <row r="11" spans="1:30" ht="18.75" customHeight="1" x14ac:dyDescent="0.2">
      <c r="B11" s="1034" t="s">
        <v>307</v>
      </c>
      <c r="C11" s="1034"/>
      <c r="D11" s="1034"/>
      <c r="E11" s="1034"/>
      <c r="F11" s="1034"/>
      <c r="G11" s="1034"/>
      <c r="H11" s="1034"/>
      <c r="I11" s="1034"/>
      <c r="J11" s="1034"/>
      <c r="K11" s="1034"/>
      <c r="L11" s="1034"/>
      <c r="M11" s="1034"/>
      <c r="N11" s="1034"/>
      <c r="O11" s="1034"/>
      <c r="P11" s="1034"/>
      <c r="Q11" s="1034"/>
      <c r="R11" s="1034"/>
      <c r="S11" s="1034"/>
      <c r="T11" s="1"/>
    </row>
    <row r="12" spans="1:30" ht="18.75" customHeight="1" x14ac:dyDescent="0.2">
      <c r="B12" s="1034" t="s">
        <v>308</v>
      </c>
      <c r="C12" s="1034"/>
      <c r="D12" s="1034"/>
      <c r="E12" s="1034"/>
      <c r="F12" s="1034"/>
      <c r="G12" s="1034"/>
      <c r="H12" s="1034"/>
      <c r="I12" s="1034"/>
      <c r="J12" s="1034"/>
      <c r="K12" s="1034"/>
      <c r="L12" s="1034"/>
      <c r="M12" s="1034"/>
      <c r="N12" s="1034"/>
      <c r="O12" s="1034"/>
      <c r="P12" s="1034"/>
      <c r="Q12" s="1034"/>
      <c r="R12" s="1034"/>
      <c r="S12" s="1034"/>
      <c r="T12" s="1"/>
    </row>
    <row r="13" spans="1:30" ht="18.75" customHeight="1" x14ac:dyDescent="0.2">
      <c r="B13" s="1034" t="s">
        <v>309</v>
      </c>
      <c r="C13" s="1034"/>
      <c r="D13" s="1034"/>
      <c r="E13" s="1034"/>
      <c r="F13" s="1034"/>
      <c r="G13" s="1034"/>
      <c r="H13" s="1034"/>
      <c r="I13" s="1034"/>
      <c r="J13" s="1034"/>
      <c r="K13" s="1034"/>
      <c r="L13" s="1034"/>
      <c r="M13" s="1034"/>
      <c r="N13" s="1034"/>
      <c r="O13" s="1034"/>
      <c r="P13" s="1034"/>
      <c r="Q13" s="1034"/>
      <c r="R13" s="1034"/>
      <c r="S13" s="1034"/>
      <c r="T13" s="1"/>
    </row>
    <row r="14" spans="1:30" ht="18.75" customHeight="1" x14ac:dyDescent="0.2">
      <c r="B14" s="1034" t="s">
        <v>310</v>
      </c>
      <c r="C14" s="1034"/>
      <c r="D14" s="1034"/>
      <c r="E14" s="1034"/>
      <c r="F14" s="1034"/>
      <c r="G14" s="1034"/>
      <c r="H14" s="1034"/>
      <c r="I14" s="1034"/>
      <c r="J14" s="1034"/>
      <c r="K14" s="1034"/>
      <c r="L14" s="1034"/>
      <c r="M14" s="1034"/>
      <c r="N14" s="1034"/>
      <c r="O14" s="1034"/>
      <c r="P14" s="1034"/>
      <c r="Q14" s="1034"/>
      <c r="R14" s="1034"/>
      <c r="S14" s="1034"/>
      <c r="T14" s="1"/>
    </row>
    <row r="15" spans="1:30" ht="18.75" customHeight="1" x14ac:dyDescent="0.2">
      <c r="B15" s="867"/>
      <c r="C15" s="867"/>
      <c r="D15" s="867"/>
      <c r="E15" s="867"/>
      <c r="F15" s="867"/>
      <c r="G15" s="867"/>
      <c r="H15" s="867"/>
      <c r="I15" s="867"/>
      <c r="J15" s="867"/>
      <c r="K15" s="867"/>
      <c r="L15" s="867"/>
      <c r="M15" s="867"/>
      <c r="N15" s="867"/>
      <c r="O15" s="867"/>
      <c r="P15" s="867"/>
      <c r="Q15" s="867"/>
      <c r="R15" s="867"/>
      <c r="S15" s="867"/>
      <c r="T15" s="1"/>
    </row>
    <row r="16" spans="1:30" ht="18.75" customHeight="1" x14ac:dyDescent="0.2">
      <c r="B16" s="1040" t="s">
        <v>311</v>
      </c>
      <c r="C16" s="1040"/>
      <c r="D16" s="1040"/>
      <c r="E16" s="1040"/>
      <c r="F16" s="1040"/>
      <c r="G16" s="1040"/>
      <c r="H16" s="1040"/>
      <c r="I16" s="1040"/>
      <c r="J16" s="1040"/>
      <c r="K16" s="1040"/>
      <c r="L16" s="1040"/>
      <c r="M16" s="1040"/>
      <c r="N16" s="1040"/>
      <c r="O16" s="1040"/>
      <c r="P16" s="1040"/>
      <c r="Q16" s="1040"/>
      <c r="R16" s="1040"/>
      <c r="S16" s="1040"/>
      <c r="T16" s="1"/>
    </row>
    <row r="17" spans="2:21" ht="18.75" customHeight="1" x14ac:dyDescent="0.2">
      <c r="B17" s="1034" t="s">
        <v>312</v>
      </c>
      <c r="C17" s="1034"/>
      <c r="D17" s="1034"/>
      <c r="E17" s="1034"/>
      <c r="F17" s="1034"/>
      <c r="G17" s="1034"/>
      <c r="H17" s="1034"/>
      <c r="I17" s="1034"/>
      <c r="J17" s="1034"/>
      <c r="K17" s="1034"/>
      <c r="L17" s="1034"/>
      <c r="M17" s="1034"/>
      <c r="N17" s="1034"/>
      <c r="O17" s="1034"/>
      <c r="P17" s="1034"/>
      <c r="Q17" s="1034"/>
      <c r="R17" s="1034"/>
      <c r="S17" s="1034"/>
      <c r="T17" s="867"/>
    </row>
    <row r="18" spans="2:21" ht="18.75" customHeight="1" x14ac:dyDescent="0.2">
      <c r="B18" s="1034" t="s">
        <v>313</v>
      </c>
      <c r="C18" s="1034"/>
      <c r="D18" s="1034"/>
      <c r="E18" s="1034"/>
      <c r="F18" s="1034"/>
      <c r="G18" s="1034"/>
      <c r="H18" s="1034"/>
      <c r="I18" s="1034"/>
      <c r="J18" s="1034"/>
      <c r="K18" s="1034"/>
      <c r="L18" s="1034"/>
      <c r="M18" s="1034"/>
      <c r="N18" s="1034"/>
      <c r="O18" s="1034"/>
      <c r="P18" s="1034"/>
      <c r="Q18" s="1034"/>
      <c r="R18" s="1034"/>
      <c r="S18" s="1034"/>
      <c r="T18" s="867"/>
    </row>
    <row r="19" spans="2:21" ht="18.75" customHeight="1" x14ac:dyDescent="0.2">
      <c r="B19" s="1034" t="s">
        <v>314</v>
      </c>
      <c r="C19" s="1034"/>
      <c r="D19" s="1034"/>
      <c r="E19" s="1034"/>
      <c r="F19" s="1034"/>
      <c r="G19" s="1034"/>
      <c r="H19" s="1034"/>
      <c r="I19" s="1034"/>
      <c r="J19" s="1034"/>
      <c r="K19" s="1034"/>
      <c r="L19" s="1034"/>
      <c r="M19" s="1034"/>
      <c r="N19" s="1034"/>
      <c r="O19" s="1034"/>
      <c r="P19" s="1034"/>
      <c r="Q19" s="1034"/>
      <c r="R19" s="1034"/>
      <c r="S19" s="1034"/>
      <c r="T19" s="867"/>
    </row>
    <row r="20" spans="2:21" ht="18.75" customHeight="1" x14ac:dyDescent="0.2">
      <c r="B20" s="1034" t="s">
        <v>315</v>
      </c>
      <c r="C20" s="1034"/>
      <c r="D20" s="1034"/>
      <c r="E20" s="1034"/>
      <c r="F20" s="1034"/>
      <c r="G20" s="1034"/>
      <c r="H20" s="1034"/>
      <c r="I20" s="1034"/>
      <c r="J20" s="1034"/>
      <c r="K20" s="1034"/>
      <c r="L20" s="1034"/>
      <c r="M20" s="1034"/>
      <c r="N20" s="1034"/>
      <c r="O20" s="1034"/>
      <c r="P20" s="1034"/>
      <c r="Q20" s="1034"/>
      <c r="R20" s="1034"/>
      <c r="S20" s="1034"/>
      <c r="T20" s="867"/>
    </row>
    <row r="21" spans="2:21" ht="18.75" customHeight="1" x14ac:dyDescent="0.2">
      <c r="B21" s="1034" t="s">
        <v>316</v>
      </c>
      <c r="C21" s="1034"/>
      <c r="D21" s="1034"/>
      <c r="E21" s="1034"/>
      <c r="F21" s="1034"/>
      <c r="G21" s="1034"/>
      <c r="H21" s="1034"/>
      <c r="I21" s="1034"/>
      <c r="J21" s="1034"/>
      <c r="K21" s="1034"/>
      <c r="L21" s="1034"/>
      <c r="M21" s="1034"/>
      <c r="N21" s="1034"/>
      <c r="O21" s="1034"/>
      <c r="P21" s="1034"/>
      <c r="Q21" s="1034"/>
      <c r="R21" s="1034"/>
      <c r="S21" s="1034"/>
      <c r="T21" s="1034"/>
    </row>
    <row r="22" spans="2:21" ht="18.75" customHeight="1" x14ac:dyDescent="0.2">
      <c r="B22" s="1034" t="s">
        <v>317</v>
      </c>
      <c r="C22" s="1034"/>
      <c r="D22" s="1034"/>
      <c r="E22" s="1034"/>
      <c r="F22" s="1034"/>
      <c r="G22" s="1034"/>
      <c r="H22" s="1034"/>
      <c r="I22" s="1034"/>
      <c r="J22" s="1034"/>
      <c r="K22" s="1034"/>
      <c r="L22" s="1034"/>
      <c r="M22" s="1034"/>
      <c r="N22" s="1034"/>
      <c r="O22" s="1034"/>
      <c r="P22" s="1034"/>
      <c r="Q22" s="1034"/>
      <c r="R22" s="1034"/>
      <c r="S22" s="1034"/>
      <c r="T22" s="867"/>
    </row>
    <row r="23" spans="2:21" ht="18.75" customHeight="1" x14ac:dyDescent="0.2">
      <c r="B23" s="1034" t="s">
        <v>318</v>
      </c>
      <c r="C23" s="1034"/>
      <c r="D23" s="1034"/>
      <c r="E23" s="1034"/>
      <c r="F23" s="1034"/>
      <c r="G23" s="1034"/>
      <c r="H23" s="1034"/>
      <c r="I23" s="1034"/>
      <c r="J23" s="1034"/>
      <c r="K23" s="1034"/>
      <c r="L23" s="1034"/>
      <c r="M23" s="1034"/>
      <c r="N23" s="1034"/>
      <c r="O23" s="1034"/>
      <c r="P23" s="1034"/>
      <c r="Q23" s="1034"/>
      <c r="R23" s="1034"/>
      <c r="S23" s="1034"/>
      <c r="T23" s="867"/>
    </row>
    <row r="24" spans="2:21" ht="18.75" customHeight="1" x14ac:dyDescent="0.2">
      <c r="B24" s="867"/>
      <c r="C24" s="867"/>
      <c r="D24" s="867"/>
      <c r="E24" s="867"/>
      <c r="F24" s="867"/>
      <c r="G24" s="867"/>
      <c r="H24" s="867"/>
      <c r="I24" s="867"/>
      <c r="J24" s="867"/>
      <c r="K24" s="867"/>
      <c r="L24" s="867"/>
      <c r="M24" s="867"/>
      <c r="N24" s="867"/>
      <c r="O24" s="867"/>
      <c r="P24" s="867"/>
      <c r="Q24" s="867"/>
      <c r="R24" s="867"/>
      <c r="S24" s="867"/>
      <c r="T24" s="788"/>
    </row>
    <row r="25" spans="2:21" ht="18.75" customHeight="1" x14ac:dyDescent="0.2">
      <c r="B25" s="1040" t="s">
        <v>319</v>
      </c>
      <c r="C25" s="1040"/>
      <c r="D25" s="1040"/>
      <c r="E25" s="1040"/>
      <c r="F25" s="1040"/>
      <c r="G25" s="1040"/>
      <c r="H25" s="1040"/>
      <c r="I25" s="1040"/>
      <c r="J25" s="1040"/>
      <c r="K25" s="1040"/>
      <c r="L25" s="1040"/>
      <c r="M25" s="1040"/>
      <c r="N25" s="1040"/>
      <c r="O25" s="1040"/>
      <c r="P25" s="1040"/>
      <c r="Q25" s="1040"/>
      <c r="R25" s="1040"/>
      <c r="S25" s="1040"/>
      <c r="T25" s="1"/>
    </row>
    <row r="26" spans="2:21" ht="18.75" customHeight="1" x14ac:dyDescent="0.2">
      <c r="B26" s="1034" t="s">
        <v>320</v>
      </c>
      <c r="C26" s="1034"/>
      <c r="D26" s="1034"/>
      <c r="E26" s="1034"/>
      <c r="F26" s="1034"/>
      <c r="G26" s="1034"/>
      <c r="H26" s="1034"/>
      <c r="I26" s="1034"/>
      <c r="J26" s="1034"/>
      <c r="K26" s="1034"/>
      <c r="L26" s="1034"/>
      <c r="M26" s="1034"/>
      <c r="N26" s="1034"/>
      <c r="O26" s="1034"/>
      <c r="P26" s="1034"/>
      <c r="Q26" s="1034"/>
      <c r="R26" s="1034"/>
      <c r="S26" s="1034"/>
      <c r="T26" s="1034"/>
      <c r="U26" s="1034"/>
    </row>
    <row r="27" spans="2:21" ht="18.75" customHeight="1" x14ac:dyDescent="0.2">
      <c r="B27" s="1034" t="s">
        <v>321</v>
      </c>
      <c r="C27" s="1034"/>
      <c r="D27" s="1034"/>
      <c r="E27" s="1034"/>
      <c r="F27" s="1034"/>
      <c r="G27" s="1034"/>
      <c r="H27" s="1034"/>
      <c r="I27" s="1034"/>
      <c r="J27" s="1034"/>
      <c r="K27" s="1034"/>
      <c r="L27" s="1034"/>
      <c r="M27" s="1034"/>
      <c r="N27" s="1034"/>
      <c r="O27" s="1034"/>
      <c r="P27" s="1034"/>
      <c r="Q27" s="1034"/>
      <c r="R27" s="1034"/>
      <c r="S27" s="1034"/>
      <c r="T27" s="1034"/>
      <c r="U27" s="1034"/>
    </row>
    <row r="28" spans="2:21" ht="18.75" customHeight="1" x14ac:dyDescent="0.2">
      <c r="B28" s="1034" t="s">
        <v>322</v>
      </c>
      <c r="C28" s="1034"/>
      <c r="D28" s="1034"/>
      <c r="E28" s="1034"/>
      <c r="F28" s="1034"/>
      <c r="G28" s="1034"/>
      <c r="H28" s="1034"/>
      <c r="I28" s="1034"/>
      <c r="J28" s="1034"/>
      <c r="K28" s="1034"/>
      <c r="L28" s="1034"/>
      <c r="M28" s="1034"/>
      <c r="N28" s="1034"/>
      <c r="O28" s="1034"/>
      <c r="P28" s="1034"/>
      <c r="Q28" s="1034"/>
      <c r="R28" s="1034"/>
      <c r="S28" s="1034"/>
      <c r="T28" s="1034"/>
      <c r="U28" s="1034"/>
    </row>
    <row r="29" spans="2:21" ht="18.75" customHeight="1" x14ac:dyDescent="0.2">
      <c r="B29" s="1034" t="s">
        <v>323</v>
      </c>
      <c r="C29" s="1034"/>
      <c r="D29" s="1034"/>
      <c r="E29" s="1034"/>
      <c r="F29" s="1034"/>
      <c r="G29" s="1034"/>
      <c r="H29" s="1034"/>
      <c r="I29" s="1034"/>
      <c r="J29" s="1034"/>
      <c r="K29" s="1034"/>
      <c r="L29" s="1034"/>
      <c r="M29" s="1034"/>
      <c r="N29" s="1034"/>
      <c r="O29" s="1034"/>
      <c r="P29" s="1034"/>
      <c r="Q29" s="1034"/>
      <c r="R29" s="1034"/>
      <c r="S29" s="1034"/>
      <c r="T29" s="1034"/>
      <c r="U29" s="1034"/>
    </row>
    <row r="30" spans="2:21" ht="15" customHeight="1" x14ac:dyDescent="0.2">
      <c r="B30" s="1034" t="s">
        <v>324</v>
      </c>
      <c r="C30" s="1034"/>
      <c r="D30" s="1034"/>
      <c r="E30" s="1034"/>
      <c r="F30" s="1034"/>
      <c r="G30" s="1034"/>
      <c r="H30" s="1034"/>
      <c r="I30" s="1034"/>
      <c r="J30" s="1034"/>
      <c r="K30" s="1034"/>
      <c r="L30" s="1034"/>
      <c r="M30" s="1034"/>
      <c r="N30" s="1034"/>
      <c r="O30" s="1034"/>
      <c r="P30" s="1034"/>
      <c r="Q30" s="1034"/>
      <c r="R30" s="1034"/>
      <c r="S30" s="1034"/>
      <c r="T30" s="1034"/>
      <c r="U30" s="1034"/>
    </row>
    <row r="31" spans="2:21" ht="18.75" customHeight="1" x14ac:dyDescent="0.2">
      <c r="B31" s="1034" t="s">
        <v>325</v>
      </c>
      <c r="C31" s="1034"/>
      <c r="D31" s="1034"/>
      <c r="E31" s="1034"/>
      <c r="F31" s="1034"/>
      <c r="G31" s="1034"/>
      <c r="H31" s="1034"/>
      <c r="I31" s="1034"/>
      <c r="J31" s="1034"/>
      <c r="K31" s="1034"/>
      <c r="L31" s="1034"/>
      <c r="M31" s="1034"/>
      <c r="N31" s="1034"/>
      <c r="O31" s="1034"/>
      <c r="P31" s="1034"/>
      <c r="Q31" s="1034"/>
      <c r="R31" s="1034"/>
      <c r="S31" s="1034"/>
      <c r="T31" s="1034"/>
      <c r="U31" s="1034"/>
    </row>
    <row r="32" spans="2:21" ht="18.75" customHeight="1" x14ac:dyDescent="0.2">
      <c r="B32" s="867"/>
      <c r="C32" s="867"/>
      <c r="D32" s="867"/>
      <c r="E32" s="867"/>
      <c r="F32" s="867"/>
      <c r="G32" s="867"/>
      <c r="H32" s="867"/>
      <c r="I32" s="867"/>
      <c r="J32" s="867"/>
      <c r="K32" s="867"/>
      <c r="L32" s="867"/>
      <c r="M32" s="867"/>
      <c r="N32" s="867"/>
      <c r="O32" s="867"/>
      <c r="P32" s="867"/>
      <c r="Q32" s="867"/>
      <c r="R32" s="867"/>
      <c r="S32" s="867"/>
      <c r="T32" s="788"/>
    </row>
    <row r="33" spans="2:20" ht="15.95" customHeight="1" x14ac:dyDescent="0.2">
      <c r="B33" s="788"/>
      <c r="C33" s="788"/>
      <c r="D33" s="788"/>
      <c r="E33" s="788"/>
      <c r="F33" s="788"/>
      <c r="G33" s="788"/>
      <c r="H33" s="788"/>
      <c r="I33" s="788"/>
      <c r="J33" s="788"/>
      <c r="K33" s="788"/>
      <c r="L33" s="788"/>
      <c r="M33" s="788"/>
      <c r="N33" s="788"/>
      <c r="O33" s="789"/>
      <c r="P33" s="788"/>
      <c r="Q33" s="789"/>
      <c r="R33" s="788"/>
      <c r="S33" s="788"/>
      <c r="T33" s="788"/>
    </row>
    <row r="34" spans="2:20" ht="15.95" customHeight="1" x14ac:dyDescent="0.2"/>
    <row r="35" spans="2:20" ht="15.95" customHeight="1" x14ac:dyDescent="0.2"/>
    <row r="36" spans="2:20" ht="15.95" customHeight="1" x14ac:dyDescent="0.2"/>
    <row r="37" spans="2:20" ht="15.95" customHeight="1" x14ac:dyDescent="0.2"/>
    <row r="38" spans="2:20" ht="15.95" customHeight="1" x14ac:dyDescent="0.2"/>
    <row r="39" spans="2:20" ht="15.95" customHeight="1" x14ac:dyDescent="0.2"/>
    <row r="40" spans="2:20" ht="18" customHeight="1" x14ac:dyDescent="0.2"/>
  </sheetData>
  <mergeCells count="27">
    <mergeCell ref="B29:U29"/>
    <mergeCell ref="B30:U30"/>
    <mergeCell ref="B31:U31"/>
    <mergeCell ref="B22:S22"/>
    <mergeCell ref="B23:S23"/>
    <mergeCell ref="B25:S25"/>
    <mergeCell ref="B26:U26"/>
    <mergeCell ref="B27:U27"/>
    <mergeCell ref="B28:U28"/>
    <mergeCell ref="B21:T21"/>
    <mergeCell ref="B9:S9"/>
    <mergeCell ref="B10:S10"/>
    <mergeCell ref="B11:S11"/>
    <mergeCell ref="B12:S12"/>
    <mergeCell ref="B13:S13"/>
    <mergeCell ref="B14:S14"/>
    <mergeCell ref="B16:S16"/>
    <mergeCell ref="B17:S17"/>
    <mergeCell ref="B18:S18"/>
    <mergeCell ref="B19:S19"/>
    <mergeCell ref="B20:S20"/>
    <mergeCell ref="B8:S8"/>
    <mergeCell ref="B2:R2"/>
    <mergeCell ref="C3:E3"/>
    <mergeCell ref="B5:P5"/>
    <mergeCell ref="Q5:S5"/>
    <mergeCell ref="B7:S7"/>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Y41"/>
  <sheetViews>
    <sheetView zoomScaleNormal="100" zoomScaleSheetLayoutView="100" workbookViewId="0"/>
  </sheetViews>
  <sheetFormatPr baseColWidth="10" defaultRowHeight="12.75" x14ac:dyDescent="0.2"/>
  <cols>
    <col min="1" max="1" width="1" customWidth="1"/>
    <col min="2" max="2" width="28.7109375" customWidth="1"/>
    <col min="3" max="3" width="0.5703125" customWidth="1"/>
    <col min="4" max="4" width="10.140625" customWidth="1"/>
    <col min="5" max="5" width="7.5703125" customWidth="1"/>
    <col min="6" max="6" width="0.5703125" customWidth="1"/>
    <col min="7" max="7" width="1.28515625" hidden="1" customWidth="1"/>
    <col min="8" max="8" width="10.42578125" customWidth="1"/>
    <col min="9" max="9" width="9.5703125" customWidth="1"/>
    <col min="10" max="10" width="0.5703125" customWidth="1"/>
    <col min="11" max="11" width="10.140625" customWidth="1"/>
    <col min="12" max="12" width="8.42578125" customWidth="1"/>
    <col min="13" max="13" width="0.5703125" customWidth="1"/>
    <col min="14" max="14" width="8.85546875" customWidth="1"/>
    <col min="15" max="15" width="8.42578125" customWidth="1"/>
    <col min="16" max="16" width="0.5703125" customWidth="1"/>
    <col min="17" max="17" width="9.7109375" customWidth="1"/>
    <col min="18" max="18" width="8.42578125" customWidth="1"/>
    <col min="19" max="19" width="0.28515625" customWidth="1"/>
    <col min="20" max="20" width="12.42578125" customWidth="1"/>
    <col min="21" max="21" width="8.42578125" customWidth="1"/>
    <col min="22" max="22" width="0.5703125" customWidth="1"/>
    <col min="23" max="23" width="9.7109375" customWidth="1"/>
    <col min="24" max="24" width="8.42578125" customWidth="1"/>
  </cols>
  <sheetData>
    <row r="1" spans="1:24" ht="9.75" customHeight="1" x14ac:dyDescent="0.2"/>
    <row r="2" spans="1:24" s="44" customFormat="1" ht="49.5" customHeight="1" x14ac:dyDescent="0.2">
      <c r="B2" s="1072"/>
      <c r="C2" s="1072"/>
      <c r="D2" s="1072"/>
      <c r="E2" s="1072"/>
      <c r="F2" s="1072"/>
      <c r="G2" s="92"/>
      <c r="H2" s="1116"/>
      <c r="I2" s="1116"/>
      <c r="J2" s="1116"/>
      <c r="K2" s="1116"/>
      <c r="L2" s="1116"/>
      <c r="M2" s="1116"/>
      <c r="N2" s="1116"/>
      <c r="O2" s="1116"/>
      <c r="P2" s="92"/>
      <c r="Q2" s="92"/>
      <c r="R2" s="92"/>
      <c r="T2" s="45"/>
      <c r="U2" s="92"/>
      <c r="V2" s="92"/>
      <c r="W2" s="92"/>
      <c r="X2" s="92"/>
    </row>
    <row r="3" spans="1:24" s="44" customFormat="1" ht="3" customHeight="1" x14ac:dyDescent="0.2">
      <c r="B3" s="45"/>
      <c r="C3" s="45"/>
      <c r="D3" s="45"/>
      <c r="E3" s="45"/>
      <c r="F3" s="45"/>
      <c r="G3" s="92"/>
      <c r="H3" s="92"/>
      <c r="I3" s="92"/>
      <c r="J3" s="92"/>
      <c r="K3" s="45"/>
      <c r="L3" s="92"/>
      <c r="M3" s="92"/>
      <c r="N3" s="45"/>
      <c r="O3" s="92"/>
      <c r="P3" s="92"/>
      <c r="Q3" s="92"/>
      <c r="R3" s="92"/>
      <c r="T3" s="45"/>
      <c r="U3" s="92"/>
      <c r="V3" s="92"/>
      <c r="W3" s="92"/>
      <c r="X3" s="92"/>
    </row>
    <row r="4" spans="1:24" s="7" customFormat="1" ht="15" customHeight="1" x14ac:dyDescent="0.2">
      <c r="B4" s="1041" t="s">
        <v>411</v>
      </c>
      <c r="C4" s="1041"/>
      <c r="D4" s="1041"/>
      <c r="E4" s="1041"/>
      <c r="F4" s="1041"/>
      <c r="G4" s="1041"/>
      <c r="H4" s="1041"/>
      <c r="I4" s="1041"/>
      <c r="J4" s="1041"/>
      <c r="K4" s="1041"/>
      <c r="L4" s="1041"/>
      <c r="M4" s="1041"/>
      <c r="N4" s="1041"/>
      <c r="O4" s="1041"/>
      <c r="P4" s="1041"/>
      <c r="Q4" s="1041"/>
      <c r="R4" s="1041"/>
      <c r="S4" s="1041"/>
      <c r="T4" s="1041"/>
      <c r="U4" s="1041"/>
      <c r="V4" s="1041"/>
      <c r="W4" s="1041"/>
      <c r="X4" s="1041"/>
    </row>
    <row r="5" spans="1:24" s="93" customFormat="1" ht="15" customHeight="1" x14ac:dyDescent="0.2">
      <c r="B5" s="1059" t="str">
        <f>porsaad!B6</f>
        <v>Situación a 31 de enero de 2023</v>
      </c>
      <c r="C5" s="1059"/>
      <c r="D5" s="1059"/>
      <c r="E5" s="1059"/>
      <c r="F5" s="1059"/>
      <c r="G5" s="1059"/>
      <c r="H5" s="1059"/>
      <c r="I5" s="1059"/>
      <c r="J5" s="1059"/>
      <c r="K5" s="1059"/>
      <c r="L5" s="1059"/>
      <c r="M5" s="1059"/>
      <c r="N5" s="1059"/>
      <c r="O5" s="1059"/>
      <c r="P5" s="1059"/>
      <c r="Q5" s="1059"/>
      <c r="R5" s="1059"/>
      <c r="S5" s="1059"/>
      <c r="T5" s="1059"/>
      <c r="U5" s="1059"/>
      <c r="V5" s="1059"/>
      <c r="W5" s="1059"/>
      <c r="X5" s="1059"/>
    </row>
    <row r="6" spans="1:24" s="7" customFormat="1" ht="4.5" customHeight="1" x14ac:dyDescent="0.2">
      <c r="G6" s="94"/>
      <c r="H6" s="94"/>
      <c r="I6" s="94"/>
      <c r="J6" s="94"/>
      <c r="K6" s="94"/>
      <c r="L6" s="94"/>
      <c r="M6" s="94"/>
      <c r="N6" s="94"/>
      <c r="O6" s="94"/>
      <c r="P6" s="94"/>
      <c r="Q6" s="94"/>
      <c r="R6" s="94"/>
      <c r="T6" s="94"/>
      <c r="U6" s="94"/>
      <c r="V6" s="94"/>
      <c r="W6" s="94"/>
      <c r="X6" s="94"/>
    </row>
    <row r="7" spans="1:24" s="97" customFormat="1" ht="52.5" customHeight="1" x14ac:dyDescent="0.2">
      <c r="A7" s="95"/>
      <c r="B7" s="1117" t="s">
        <v>15</v>
      </c>
      <c r="C7" s="23"/>
      <c r="D7" s="1073" t="s">
        <v>32</v>
      </c>
      <c r="E7" s="1074"/>
      <c r="F7" s="21"/>
      <c r="G7" s="96"/>
      <c r="H7" s="1073" t="s">
        <v>254</v>
      </c>
      <c r="I7" s="1074"/>
      <c r="J7" s="41"/>
      <c r="K7" s="1073" t="s">
        <v>34</v>
      </c>
      <c r="L7" s="1074"/>
      <c r="M7" s="41"/>
      <c r="N7" s="1073" t="s">
        <v>52</v>
      </c>
      <c r="O7" s="1074"/>
      <c r="P7" s="41"/>
      <c r="Q7" s="1073" t="s">
        <v>53</v>
      </c>
      <c r="R7" s="1074"/>
      <c r="T7" s="1110" t="s">
        <v>54</v>
      </c>
      <c r="U7" s="1111"/>
      <c r="V7" s="41"/>
      <c r="W7" s="1073" t="s">
        <v>121</v>
      </c>
      <c r="X7" s="1074"/>
    </row>
    <row r="8" spans="1:24" s="39" customFormat="1" ht="29.25" customHeight="1" x14ac:dyDescent="0.2">
      <c r="A8" s="98"/>
      <c r="B8" s="1118"/>
      <c r="D8" s="38" t="s">
        <v>12</v>
      </c>
      <c r="E8" s="99" t="s">
        <v>74</v>
      </c>
      <c r="F8" s="21"/>
      <c r="G8" s="96"/>
      <c r="H8" s="38" t="s">
        <v>12</v>
      </c>
      <c r="I8" s="99" t="s">
        <v>72</v>
      </c>
      <c r="J8" s="100"/>
      <c r="K8" s="38" t="s">
        <v>12</v>
      </c>
      <c r="L8" s="99" t="s">
        <v>73</v>
      </c>
      <c r="M8" s="100"/>
      <c r="N8" s="38" t="s">
        <v>12</v>
      </c>
      <c r="O8" s="99" t="s">
        <v>73</v>
      </c>
      <c r="P8" s="100"/>
      <c r="Q8" s="38" t="s">
        <v>12</v>
      </c>
      <c r="R8" s="99" t="s">
        <v>73</v>
      </c>
      <c r="T8" s="38" t="s">
        <v>12</v>
      </c>
      <c r="U8" s="99" t="s">
        <v>73</v>
      </c>
      <c r="V8" s="100"/>
      <c r="W8" s="38" t="s">
        <v>12</v>
      </c>
      <c r="X8" s="99" t="s">
        <v>73</v>
      </c>
    </row>
    <row r="9" spans="1:24" s="25" customFormat="1" ht="4.5" customHeight="1" x14ac:dyDescent="0.2">
      <c r="A9" s="50"/>
      <c r="B9" s="101"/>
      <c r="D9" s="101"/>
      <c r="E9" s="101"/>
      <c r="F9" s="102"/>
      <c r="H9" s="102"/>
      <c r="I9" s="101"/>
      <c r="J9" s="101"/>
      <c r="K9" s="102"/>
      <c r="L9" s="101"/>
      <c r="M9" s="101"/>
      <c r="N9" s="102"/>
      <c r="O9" s="101"/>
      <c r="P9" s="101"/>
      <c r="Q9" s="101"/>
      <c r="R9" s="101"/>
      <c r="T9" s="102"/>
      <c r="U9" s="101"/>
      <c r="V9" s="101"/>
      <c r="W9" s="101"/>
      <c r="X9" s="101"/>
    </row>
    <row r="10" spans="1:24" s="104" customFormat="1" ht="18" customHeight="1" x14ac:dyDescent="0.2">
      <c r="A10" s="103"/>
      <c r="B10" s="35" t="s">
        <v>11</v>
      </c>
      <c r="D10" s="105">
        <v>421864</v>
      </c>
      <c r="E10" s="186">
        <v>21.234708094743368</v>
      </c>
      <c r="F10" s="106"/>
      <c r="G10" s="107"/>
      <c r="H10" s="105">
        <v>374904</v>
      </c>
      <c r="I10" s="186">
        <v>88.868450495894407</v>
      </c>
      <c r="J10" s="108"/>
      <c r="K10" s="105">
        <v>82857</v>
      </c>
      <c r="L10" s="186">
        <v>22.100857819601817</v>
      </c>
      <c r="M10" s="109">
        <v>53364</v>
      </c>
      <c r="N10" s="105">
        <v>137814</v>
      </c>
      <c r="O10" s="186">
        <v>36.75981051149094</v>
      </c>
      <c r="P10" s="107">
        <v>53364</v>
      </c>
      <c r="Q10" s="105">
        <v>86252</v>
      </c>
      <c r="R10" s="186">
        <f t="shared" ref="R10:R27" si="0">Q10*100/H10</f>
        <v>23.006422977615603</v>
      </c>
      <c r="S10" s="110"/>
      <c r="T10" s="105">
        <f t="shared" ref="T10:T27" si="1">K10+N10+Q10</f>
        <v>306923</v>
      </c>
      <c r="U10" s="186">
        <f>T10*100/H10</f>
        <v>81.867091308708368</v>
      </c>
      <c r="V10" s="107">
        <v>53364</v>
      </c>
      <c r="W10" s="105">
        <v>67981</v>
      </c>
      <c r="X10" s="186">
        <f>W10*100/H10</f>
        <v>18.132908691291636</v>
      </c>
    </row>
    <row r="11" spans="1:24" s="104" customFormat="1" ht="18" customHeight="1" x14ac:dyDescent="0.2">
      <c r="A11" s="103"/>
      <c r="B11" s="32" t="s">
        <v>10</v>
      </c>
      <c r="D11" s="111">
        <v>51138</v>
      </c>
      <c r="E11" s="187">
        <v>2.5740534924738458</v>
      </c>
      <c r="F11" s="106"/>
      <c r="G11" s="107"/>
      <c r="H11" s="111">
        <v>47020</v>
      </c>
      <c r="I11" s="187">
        <v>91.94727990926512</v>
      </c>
      <c r="J11" s="108"/>
      <c r="K11" s="111">
        <v>12044</v>
      </c>
      <c r="L11" s="187">
        <v>25.614632071458953</v>
      </c>
      <c r="M11" s="109">
        <v>5161</v>
      </c>
      <c r="N11" s="111">
        <v>14460</v>
      </c>
      <c r="O11" s="187">
        <v>30.752871118672907</v>
      </c>
      <c r="P11" s="107">
        <v>5161</v>
      </c>
      <c r="Q11" s="111">
        <v>12713</v>
      </c>
      <c r="R11" s="187">
        <f t="shared" si="0"/>
        <v>27.037430880476393</v>
      </c>
      <c r="S11" s="110"/>
      <c r="T11" s="111">
        <f t="shared" si="1"/>
        <v>39217</v>
      </c>
      <c r="U11" s="187">
        <f t="shared" ref="U11:U27" si="2">T11*100/H11</f>
        <v>83.404934070608249</v>
      </c>
      <c r="V11" s="107">
        <v>5161</v>
      </c>
      <c r="W11" s="111">
        <v>7803</v>
      </c>
      <c r="X11" s="187">
        <f t="shared" ref="X11:X27" si="3">W11*100/H11</f>
        <v>16.595065929391748</v>
      </c>
    </row>
    <row r="12" spans="1:24" s="104" customFormat="1" ht="18" customHeight="1" x14ac:dyDescent="0.2">
      <c r="A12" s="103"/>
      <c r="B12" s="32" t="s">
        <v>40</v>
      </c>
      <c r="D12" s="111">
        <v>44192</v>
      </c>
      <c r="E12" s="187">
        <v>2.2244235585944736</v>
      </c>
      <c r="F12" s="106"/>
      <c r="G12" s="107"/>
      <c r="H12" s="111">
        <v>40217</v>
      </c>
      <c r="I12" s="187">
        <v>91.00515930485156</v>
      </c>
      <c r="J12" s="108"/>
      <c r="K12" s="111">
        <v>7719</v>
      </c>
      <c r="L12" s="187">
        <v>19.193375935549643</v>
      </c>
      <c r="M12" s="109">
        <v>3593</v>
      </c>
      <c r="N12" s="111">
        <v>10684</v>
      </c>
      <c r="O12" s="187">
        <v>26.565880100455033</v>
      </c>
      <c r="P12" s="107">
        <v>3593</v>
      </c>
      <c r="Q12" s="111">
        <v>13365</v>
      </c>
      <c r="R12" s="187">
        <f t="shared" si="0"/>
        <v>33.232215232364425</v>
      </c>
      <c r="S12" s="110"/>
      <c r="T12" s="111">
        <f t="shared" si="1"/>
        <v>31768</v>
      </c>
      <c r="U12" s="187">
        <f t="shared" si="2"/>
        <v>78.991471268369096</v>
      </c>
      <c r="V12" s="107">
        <v>3593</v>
      </c>
      <c r="W12" s="111">
        <v>8449</v>
      </c>
      <c r="X12" s="187">
        <f t="shared" si="3"/>
        <v>21.008528731630904</v>
      </c>
    </row>
    <row r="13" spans="1:24" s="104" customFormat="1" ht="18" customHeight="1" x14ac:dyDescent="0.2">
      <c r="A13" s="103"/>
      <c r="B13" s="32" t="s">
        <v>41</v>
      </c>
      <c r="D13" s="111">
        <v>39808</v>
      </c>
      <c r="E13" s="187">
        <v>2.0037530100590333</v>
      </c>
      <c r="F13" s="106"/>
      <c r="G13" s="107"/>
      <c r="H13" s="111">
        <v>36155</v>
      </c>
      <c r="I13" s="187">
        <v>90.823452572347264</v>
      </c>
      <c r="J13" s="108"/>
      <c r="K13" s="111">
        <v>7655</v>
      </c>
      <c r="L13" s="187">
        <v>21.172728529940535</v>
      </c>
      <c r="M13" s="109">
        <v>2742</v>
      </c>
      <c r="N13" s="111">
        <v>9963</v>
      </c>
      <c r="O13" s="187">
        <v>27.556354584428156</v>
      </c>
      <c r="P13" s="107">
        <v>2742</v>
      </c>
      <c r="Q13" s="111">
        <v>11979</v>
      </c>
      <c r="R13" s="187">
        <f t="shared" si="0"/>
        <v>33.132346839994469</v>
      </c>
      <c r="S13" s="110"/>
      <c r="T13" s="111">
        <f t="shared" si="1"/>
        <v>29597</v>
      </c>
      <c r="U13" s="187">
        <f t="shared" si="2"/>
        <v>81.86142995436316</v>
      </c>
      <c r="V13" s="107">
        <v>2742</v>
      </c>
      <c r="W13" s="111">
        <v>6558</v>
      </c>
      <c r="X13" s="187">
        <f t="shared" si="3"/>
        <v>18.13857004563684</v>
      </c>
    </row>
    <row r="14" spans="1:24" s="104" customFormat="1" ht="18" customHeight="1" x14ac:dyDescent="0.2">
      <c r="A14" s="103"/>
      <c r="B14" s="32" t="s">
        <v>9</v>
      </c>
      <c r="D14" s="111">
        <v>57982</v>
      </c>
      <c r="E14" s="187">
        <v>2.9185492119484242</v>
      </c>
      <c r="F14" s="106"/>
      <c r="G14" s="107"/>
      <c r="H14" s="111">
        <v>47595</v>
      </c>
      <c r="I14" s="187">
        <v>82.08581973715981</v>
      </c>
      <c r="J14" s="108"/>
      <c r="K14" s="111">
        <v>14103</v>
      </c>
      <c r="L14" s="187">
        <v>29.631263788213047</v>
      </c>
      <c r="M14" s="109">
        <v>7296</v>
      </c>
      <c r="N14" s="111">
        <v>14422</v>
      </c>
      <c r="O14" s="187">
        <v>30.301502258640614</v>
      </c>
      <c r="P14" s="107">
        <v>7296</v>
      </c>
      <c r="Q14" s="111">
        <v>13300</v>
      </c>
      <c r="R14" s="187">
        <f t="shared" si="0"/>
        <v>27.944111776447105</v>
      </c>
      <c r="S14" s="110"/>
      <c r="T14" s="111">
        <f t="shared" si="1"/>
        <v>41825</v>
      </c>
      <c r="U14" s="187">
        <f t="shared" si="2"/>
        <v>87.876877823300774</v>
      </c>
      <c r="V14" s="107">
        <v>7296</v>
      </c>
      <c r="W14" s="111">
        <v>5770</v>
      </c>
      <c r="X14" s="187">
        <f t="shared" si="3"/>
        <v>12.123122176699233</v>
      </c>
    </row>
    <row r="15" spans="1:24" s="104" customFormat="1" ht="18" customHeight="1" x14ac:dyDescent="0.2">
      <c r="A15" s="103"/>
      <c r="B15" s="32" t="s">
        <v>8</v>
      </c>
      <c r="D15" s="111">
        <v>23160</v>
      </c>
      <c r="E15" s="187">
        <v>1.1657686825001812</v>
      </c>
      <c r="F15" s="106"/>
      <c r="G15" s="107"/>
      <c r="H15" s="111">
        <v>22403</v>
      </c>
      <c r="I15" s="187">
        <v>96.731433506044908</v>
      </c>
      <c r="J15" s="108"/>
      <c r="K15" s="111">
        <v>6050</v>
      </c>
      <c r="L15" s="187">
        <v>27.005311788599741</v>
      </c>
      <c r="M15" s="109">
        <v>3462</v>
      </c>
      <c r="N15" s="111">
        <v>7874</v>
      </c>
      <c r="O15" s="187">
        <v>35.147078516270142</v>
      </c>
      <c r="P15" s="107">
        <v>3462</v>
      </c>
      <c r="Q15" s="111">
        <v>4498</v>
      </c>
      <c r="R15" s="187">
        <f t="shared" si="0"/>
        <v>20.077668169441594</v>
      </c>
      <c r="S15" s="110"/>
      <c r="T15" s="111">
        <f t="shared" si="1"/>
        <v>18422</v>
      </c>
      <c r="U15" s="187">
        <f t="shared" si="2"/>
        <v>82.230058474311477</v>
      </c>
      <c r="V15" s="107">
        <v>3462</v>
      </c>
      <c r="W15" s="111">
        <v>3981</v>
      </c>
      <c r="X15" s="187">
        <f t="shared" si="3"/>
        <v>17.769941525688523</v>
      </c>
    </row>
    <row r="16" spans="1:24" s="104" customFormat="1" ht="18" customHeight="1" x14ac:dyDescent="0.2">
      <c r="A16" s="103"/>
      <c r="B16" s="32" t="s">
        <v>7</v>
      </c>
      <c r="D16" s="111">
        <v>147653</v>
      </c>
      <c r="E16" s="187">
        <v>7.4321780344213844</v>
      </c>
      <c r="F16" s="106"/>
      <c r="G16" s="107"/>
      <c r="H16" s="111">
        <v>139708</v>
      </c>
      <c r="I16" s="187">
        <v>94.619140823417069</v>
      </c>
      <c r="J16" s="108"/>
      <c r="K16" s="111">
        <v>33419</v>
      </c>
      <c r="L16" s="187">
        <v>23.920605835027342</v>
      </c>
      <c r="M16" s="109">
        <v>14325</v>
      </c>
      <c r="N16" s="111">
        <v>38033</v>
      </c>
      <c r="O16" s="187">
        <v>27.22320840610416</v>
      </c>
      <c r="P16" s="107">
        <v>14325</v>
      </c>
      <c r="Q16" s="111">
        <v>43505</v>
      </c>
      <c r="R16" s="187">
        <f t="shared" si="0"/>
        <v>31.139949036561973</v>
      </c>
      <c r="S16" s="110"/>
      <c r="T16" s="111">
        <f t="shared" si="1"/>
        <v>114957</v>
      </c>
      <c r="U16" s="187">
        <f t="shared" si="2"/>
        <v>82.283763277693481</v>
      </c>
      <c r="V16" s="107">
        <v>14325</v>
      </c>
      <c r="W16" s="111">
        <v>24751</v>
      </c>
      <c r="X16" s="187">
        <f t="shared" si="3"/>
        <v>17.716236722306526</v>
      </c>
    </row>
    <row r="17" spans="1:24" s="104" customFormat="1" ht="18" customHeight="1" x14ac:dyDescent="0.2">
      <c r="A17" s="103"/>
      <c r="B17" s="32" t="s">
        <v>43</v>
      </c>
      <c r="D17" s="111">
        <v>90834</v>
      </c>
      <c r="E17" s="187">
        <v>4.572168933774674</v>
      </c>
      <c r="F17" s="106"/>
      <c r="G17" s="107"/>
      <c r="H17" s="111">
        <v>87070</v>
      </c>
      <c r="I17" s="187">
        <v>95.856177202369153</v>
      </c>
      <c r="J17" s="108"/>
      <c r="K17" s="111">
        <v>21426</v>
      </c>
      <c r="L17" s="187">
        <v>24.607786838176182</v>
      </c>
      <c r="M17" s="109">
        <v>9188</v>
      </c>
      <c r="N17" s="111">
        <v>23184</v>
      </c>
      <c r="O17" s="187">
        <v>26.626851958194557</v>
      </c>
      <c r="P17" s="107">
        <v>9188</v>
      </c>
      <c r="Q17" s="111">
        <v>25706</v>
      </c>
      <c r="R17" s="187">
        <f t="shared" si="0"/>
        <v>29.523371999540601</v>
      </c>
      <c r="S17" s="110"/>
      <c r="T17" s="111">
        <f t="shared" si="1"/>
        <v>70316</v>
      </c>
      <c r="U17" s="187">
        <f t="shared" si="2"/>
        <v>80.758010795911332</v>
      </c>
      <c r="V17" s="107">
        <v>9188</v>
      </c>
      <c r="W17" s="111">
        <v>16754</v>
      </c>
      <c r="X17" s="187">
        <f t="shared" si="3"/>
        <v>19.241989204088664</v>
      </c>
    </row>
    <row r="18" spans="1:24" s="104" customFormat="1" ht="18" customHeight="1" x14ac:dyDescent="0.2">
      <c r="A18" s="103"/>
      <c r="B18" s="32" t="s">
        <v>44</v>
      </c>
      <c r="D18" s="111">
        <v>355497</v>
      </c>
      <c r="E18" s="187">
        <v>17.894096257459712</v>
      </c>
      <c r="F18" s="106"/>
      <c r="G18" s="107"/>
      <c r="H18" s="111">
        <v>330861</v>
      </c>
      <c r="I18" s="187">
        <v>93.069983712942729</v>
      </c>
      <c r="J18" s="108"/>
      <c r="K18" s="111">
        <v>50365</v>
      </c>
      <c r="L18" s="187">
        <v>15.222404574730778</v>
      </c>
      <c r="M18" s="109">
        <v>34612</v>
      </c>
      <c r="N18" s="111">
        <v>94914</v>
      </c>
      <c r="O18" s="187">
        <v>28.686971265879023</v>
      </c>
      <c r="P18" s="107">
        <v>34612</v>
      </c>
      <c r="Q18" s="111">
        <v>112579</v>
      </c>
      <c r="R18" s="187">
        <f t="shared" si="0"/>
        <v>34.02607137136139</v>
      </c>
      <c r="S18" s="110"/>
      <c r="T18" s="111">
        <f t="shared" si="1"/>
        <v>257858</v>
      </c>
      <c r="U18" s="187">
        <f t="shared" si="2"/>
        <v>77.935447211971194</v>
      </c>
      <c r="V18" s="107">
        <v>34612</v>
      </c>
      <c r="W18" s="111">
        <v>73003</v>
      </c>
      <c r="X18" s="187">
        <f t="shared" si="3"/>
        <v>22.064552788028809</v>
      </c>
    </row>
    <row r="19" spans="1:24" s="104" customFormat="1" ht="18" customHeight="1" x14ac:dyDescent="0.2">
      <c r="A19" s="103"/>
      <c r="B19" s="32" t="s">
        <v>6</v>
      </c>
      <c r="D19" s="111">
        <v>186647</v>
      </c>
      <c r="E19" s="187">
        <v>9.3949580001127515</v>
      </c>
      <c r="F19" s="106"/>
      <c r="G19" s="107"/>
      <c r="H19" s="111">
        <v>170093</v>
      </c>
      <c r="I19" s="187">
        <v>91.130851286117647</v>
      </c>
      <c r="J19" s="108"/>
      <c r="K19" s="111">
        <v>42650</v>
      </c>
      <c r="L19" s="187">
        <v>25.074518057768397</v>
      </c>
      <c r="M19" s="109">
        <v>13397</v>
      </c>
      <c r="N19" s="111">
        <v>54704</v>
      </c>
      <c r="O19" s="187">
        <v>32.161229445068287</v>
      </c>
      <c r="P19" s="107">
        <v>13397</v>
      </c>
      <c r="Q19" s="111">
        <v>47912</v>
      </c>
      <c r="R19" s="187">
        <f t="shared" si="0"/>
        <v>28.168119793289552</v>
      </c>
      <c r="S19" s="110"/>
      <c r="T19" s="111">
        <f t="shared" si="1"/>
        <v>145266</v>
      </c>
      <c r="U19" s="187">
        <f t="shared" si="2"/>
        <v>85.403867296126236</v>
      </c>
      <c r="V19" s="107">
        <v>13397</v>
      </c>
      <c r="W19" s="111">
        <v>24827</v>
      </c>
      <c r="X19" s="187">
        <f t="shared" si="3"/>
        <v>14.596132703873764</v>
      </c>
    </row>
    <row r="20" spans="1:24" s="104" customFormat="1" ht="18" customHeight="1" x14ac:dyDescent="0.2">
      <c r="A20" s="103"/>
      <c r="B20" s="32" t="s">
        <v>5</v>
      </c>
      <c r="D20" s="111">
        <v>56797</v>
      </c>
      <c r="E20" s="187">
        <v>2.8589017210692051</v>
      </c>
      <c r="F20" s="106"/>
      <c r="G20" s="107"/>
      <c r="H20" s="111">
        <v>53736</v>
      </c>
      <c r="I20" s="187">
        <v>94.610630843178342</v>
      </c>
      <c r="J20" s="108"/>
      <c r="K20" s="111">
        <v>12476</v>
      </c>
      <c r="L20" s="187">
        <v>23.217210064016673</v>
      </c>
      <c r="M20" s="109">
        <v>6540</v>
      </c>
      <c r="N20" s="111">
        <v>12796</v>
      </c>
      <c r="O20" s="187">
        <v>23.812714009230312</v>
      </c>
      <c r="P20" s="107">
        <v>6540</v>
      </c>
      <c r="Q20" s="111">
        <v>13541</v>
      </c>
      <c r="R20" s="187">
        <f t="shared" si="0"/>
        <v>25.199121631680811</v>
      </c>
      <c r="S20" s="110"/>
      <c r="T20" s="111">
        <f t="shared" si="1"/>
        <v>38813</v>
      </c>
      <c r="U20" s="187">
        <f t="shared" si="2"/>
        <v>72.229045704927799</v>
      </c>
      <c r="V20" s="107">
        <v>6540</v>
      </c>
      <c r="W20" s="111">
        <v>14923</v>
      </c>
      <c r="X20" s="187">
        <f t="shared" si="3"/>
        <v>27.770954295072205</v>
      </c>
    </row>
    <row r="21" spans="1:24" s="104" customFormat="1" ht="18" customHeight="1" x14ac:dyDescent="0.2">
      <c r="A21" s="103"/>
      <c r="B21" s="32" t="s">
        <v>38</v>
      </c>
      <c r="D21" s="111">
        <v>80387</v>
      </c>
      <c r="E21" s="187">
        <v>4.0463146407660648</v>
      </c>
      <c r="F21" s="106"/>
      <c r="G21" s="107"/>
      <c r="H21" s="111">
        <v>79725</v>
      </c>
      <c r="I21" s="187">
        <v>99.176483759811916</v>
      </c>
      <c r="J21" s="108"/>
      <c r="K21" s="111">
        <v>24171</v>
      </c>
      <c r="L21" s="187">
        <v>30.31796801505174</v>
      </c>
      <c r="M21" s="109">
        <v>13798</v>
      </c>
      <c r="N21" s="111">
        <v>24776</v>
      </c>
      <c r="O21" s="187">
        <v>31.076826591407965</v>
      </c>
      <c r="P21" s="107">
        <v>13798</v>
      </c>
      <c r="Q21" s="111">
        <v>23185</v>
      </c>
      <c r="R21" s="187">
        <f t="shared" si="0"/>
        <v>29.081216682345563</v>
      </c>
      <c r="S21" s="110"/>
      <c r="T21" s="111">
        <f t="shared" si="1"/>
        <v>72132</v>
      </c>
      <c r="U21" s="187">
        <f t="shared" si="2"/>
        <v>90.476011288805267</v>
      </c>
      <c r="V21" s="107">
        <v>13798</v>
      </c>
      <c r="W21" s="111">
        <v>7593</v>
      </c>
      <c r="X21" s="187">
        <f t="shared" si="3"/>
        <v>9.5239887111947326</v>
      </c>
    </row>
    <row r="22" spans="1:24" s="104" customFormat="1" ht="18" customHeight="1" x14ac:dyDescent="0.2">
      <c r="A22" s="103"/>
      <c r="B22" s="32" t="s">
        <v>45</v>
      </c>
      <c r="D22" s="111">
        <v>225189</v>
      </c>
      <c r="E22" s="187">
        <v>11.334986349029936</v>
      </c>
      <c r="F22" s="106"/>
      <c r="G22" s="107"/>
      <c r="H22" s="111">
        <v>224954</v>
      </c>
      <c r="I22" s="187">
        <v>99.895643215254736</v>
      </c>
      <c r="J22" s="108"/>
      <c r="K22" s="111">
        <v>58022</v>
      </c>
      <c r="L22" s="187">
        <v>25.792828756101247</v>
      </c>
      <c r="M22" s="109">
        <v>24812</v>
      </c>
      <c r="N22" s="111">
        <v>64221</v>
      </c>
      <c r="O22" s="187">
        <v>28.548503249553242</v>
      </c>
      <c r="P22" s="107">
        <v>24812</v>
      </c>
      <c r="Q22" s="111">
        <v>51231</v>
      </c>
      <c r="R22" s="187">
        <f t="shared" si="0"/>
        <v>22.773989348933561</v>
      </c>
      <c r="S22" s="110"/>
      <c r="T22" s="111">
        <f t="shared" si="1"/>
        <v>173474</v>
      </c>
      <c r="U22" s="187">
        <f t="shared" si="2"/>
        <v>77.115321354588048</v>
      </c>
      <c r="V22" s="107">
        <v>24812</v>
      </c>
      <c r="W22" s="111">
        <v>51480</v>
      </c>
      <c r="X22" s="187">
        <f t="shared" si="3"/>
        <v>22.884678645411952</v>
      </c>
    </row>
    <row r="23" spans="1:24" s="104" customFormat="1" ht="18" customHeight="1" x14ac:dyDescent="0.2">
      <c r="A23" s="103">
        <v>47094</v>
      </c>
      <c r="B23" s="32" t="s">
        <v>46</v>
      </c>
      <c r="D23" s="111">
        <v>55614</v>
      </c>
      <c r="E23" s="187">
        <v>2.7993549010606684</v>
      </c>
      <c r="F23" s="106"/>
      <c r="G23" s="107"/>
      <c r="H23" s="111">
        <v>50107</v>
      </c>
      <c r="I23" s="187">
        <v>90.097817096414573</v>
      </c>
      <c r="J23" s="108"/>
      <c r="K23" s="111">
        <v>14160</v>
      </c>
      <c r="L23" s="187">
        <v>28.259524617318938</v>
      </c>
      <c r="M23" s="109">
        <v>10064</v>
      </c>
      <c r="N23" s="111">
        <v>17391</v>
      </c>
      <c r="O23" s="187">
        <v>34.70772546749955</v>
      </c>
      <c r="P23" s="107">
        <v>10064</v>
      </c>
      <c r="Q23" s="111">
        <v>12722</v>
      </c>
      <c r="R23" s="187">
        <f t="shared" si="0"/>
        <v>25.389666114514938</v>
      </c>
      <c r="S23" s="110"/>
      <c r="T23" s="111">
        <f t="shared" si="1"/>
        <v>44273</v>
      </c>
      <c r="U23" s="187">
        <f t="shared" si="2"/>
        <v>88.356916199333426</v>
      </c>
      <c r="V23" s="107">
        <v>10064</v>
      </c>
      <c r="W23" s="111">
        <v>5834</v>
      </c>
      <c r="X23" s="187">
        <f t="shared" si="3"/>
        <v>11.643083800666574</v>
      </c>
    </row>
    <row r="24" spans="1:24" s="104" customFormat="1" ht="18" customHeight="1" x14ac:dyDescent="0.2">
      <c r="B24" s="32" t="s">
        <v>47</v>
      </c>
      <c r="D24" s="112">
        <v>21331</v>
      </c>
      <c r="E24" s="187">
        <v>1.0737051712612853</v>
      </c>
      <c r="F24" s="106"/>
      <c r="G24" s="107"/>
      <c r="H24" s="111">
        <v>21269</v>
      </c>
      <c r="I24" s="187">
        <v>99.709343209413532</v>
      </c>
      <c r="J24" s="108"/>
      <c r="K24" s="112">
        <v>3576</v>
      </c>
      <c r="L24" s="187">
        <v>16.813202313225823</v>
      </c>
      <c r="M24" s="109">
        <v>1275</v>
      </c>
      <c r="N24" s="111">
        <v>5963</v>
      </c>
      <c r="O24" s="187">
        <v>28.036108890874043</v>
      </c>
      <c r="P24" s="107">
        <v>1275</v>
      </c>
      <c r="Q24" s="111">
        <v>6510</v>
      </c>
      <c r="R24" s="187">
        <f t="shared" si="0"/>
        <v>30.607927029949693</v>
      </c>
      <c r="S24" s="110"/>
      <c r="T24" s="112">
        <f t="shared" si="1"/>
        <v>16049</v>
      </c>
      <c r="U24" s="187">
        <f t="shared" si="2"/>
        <v>75.457238234049555</v>
      </c>
      <c r="V24" s="107">
        <v>1275</v>
      </c>
      <c r="W24" s="111">
        <v>5220</v>
      </c>
      <c r="X24" s="187">
        <f t="shared" si="3"/>
        <v>24.542761765950445</v>
      </c>
    </row>
    <row r="25" spans="1:24" s="104" customFormat="1" ht="18" customHeight="1" x14ac:dyDescent="0.2">
      <c r="B25" s="32" t="s">
        <v>48</v>
      </c>
      <c r="D25" s="112">
        <v>109294</v>
      </c>
      <c r="E25" s="187">
        <v>5.5013610701716233</v>
      </c>
      <c r="F25" s="106"/>
      <c r="G25" s="107"/>
      <c r="H25" s="111">
        <v>108729</v>
      </c>
      <c r="I25" s="187">
        <v>99.483045729866234</v>
      </c>
      <c r="J25" s="108"/>
      <c r="K25" s="112">
        <v>19116</v>
      </c>
      <c r="L25" s="187">
        <v>17.581326049168116</v>
      </c>
      <c r="M25" s="109">
        <v>8030</v>
      </c>
      <c r="N25" s="112">
        <v>25533</v>
      </c>
      <c r="O25" s="187">
        <v>23.483155367933119</v>
      </c>
      <c r="P25" s="107">
        <v>8030</v>
      </c>
      <c r="Q25" s="111">
        <v>34520</v>
      </c>
      <c r="R25" s="187">
        <f t="shared" si="0"/>
        <v>31.748659511261945</v>
      </c>
      <c r="S25" s="110"/>
      <c r="T25" s="112">
        <f t="shared" si="1"/>
        <v>79169</v>
      </c>
      <c r="U25" s="187">
        <f t="shared" si="2"/>
        <v>72.813140928363183</v>
      </c>
      <c r="V25" s="107">
        <v>8030</v>
      </c>
      <c r="W25" s="111">
        <v>29560</v>
      </c>
      <c r="X25" s="187">
        <f t="shared" si="3"/>
        <v>27.186859071636821</v>
      </c>
    </row>
    <row r="26" spans="1:24" s="104" customFormat="1" ht="18" customHeight="1" x14ac:dyDescent="0.2">
      <c r="B26" s="32" t="s">
        <v>49</v>
      </c>
      <c r="D26" s="112">
        <v>14306</v>
      </c>
      <c r="E26" s="188">
        <v>0.72009873798996515</v>
      </c>
      <c r="F26" s="106"/>
      <c r="G26" s="107"/>
      <c r="H26" s="111">
        <v>14222</v>
      </c>
      <c r="I26" s="188">
        <v>99.412833776038028</v>
      </c>
      <c r="J26" s="108"/>
      <c r="K26" s="112">
        <v>2605</v>
      </c>
      <c r="L26" s="187">
        <v>18.316692448319504</v>
      </c>
      <c r="M26" s="109">
        <v>1753</v>
      </c>
      <c r="N26" s="112">
        <v>4179</v>
      </c>
      <c r="O26" s="188">
        <v>29.384052875826185</v>
      </c>
      <c r="P26" s="113">
        <v>1753</v>
      </c>
      <c r="Q26" s="111">
        <v>3609</v>
      </c>
      <c r="R26" s="188">
        <f t="shared" si="0"/>
        <v>25.376177752777387</v>
      </c>
      <c r="S26" s="110"/>
      <c r="T26" s="112">
        <f t="shared" si="1"/>
        <v>10393</v>
      </c>
      <c r="U26" s="188">
        <f t="shared" si="2"/>
        <v>73.07692307692308</v>
      </c>
      <c r="V26" s="113">
        <v>1753</v>
      </c>
      <c r="W26" s="111">
        <v>3829</v>
      </c>
      <c r="X26" s="188">
        <f t="shared" si="3"/>
        <v>26.923076923076923</v>
      </c>
    </row>
    <row r="27" spans="1:24" s="104" customFormat="1" ht="18" customHeight="1" x14ac:dyDescent="0.2">
      <c r="B27" s="31" t="s">
        <v>4</v>
      </c>
      <c r="D27" s="114">
        <v>4979</v>
      </c>
      <c r="E27" s="189">
        <v>0.25062013256340249</v>
      </c>
      <c r="F27" s="106"/>
      <c r="G27" s="107"/>
      <c r="H27" s="115">
        <v>4720</v>
      </c>
      <c r="I27" s="189">
        <v>94.798152239405496</v>
      </c>
      <c r="J27" s="108"/>
      <c r="K27" s="114">
        <v>1168</v>
      </c>
      <c r="L27" s="193">
        <v>24.745762711864408</v>
      </c>
      <c r="M27" s="109">
        <v>384</v>
      </c>
      <c r="N27" s="114">
        <v>1271</v>
      </c>
      <c r="O27" s="189">
        <v>26.927966101694917</v>
      </c>
      <c r="P27" s="113">
        <v>384</v>
      </c>
      <c r="Q27" s="115">
        <v>1018</v>
      </c>
      <c r="R27" s="189">
        <f t="shared" si="0"/>
        <v>21.567796610169491</v>
      </c>
      <c r="S27" s="110"/>
      <c r="T27" s="114">
        <f t="shared" si="1"/>
        <v>3457</v>
      </c>
      <c r="U27" s="189">
        <f t="shared" si="2"/>
        <v>73.241525423728817</v>
      </c>
      <c r="V27" s="113">
        <v>384</v>
      </c>
      <c r="W27" s="115">
        <v>1263</v>
      </c>
      <c r="X27" s="189">
        <f t="shared" si="3"/>
        <v>26.758474576271187</v>
      </c>
    </row>
    <row r="28" spans="1:24" s="25" customFormat="1" ht="4.5" customHeight="1" x14ac:dyDescent="0.2">
      <c r="A28" s="50"/>
      <c r="B28" s="80"/>
      <c r="D28" s="101"/>
      <c r="E28" s="190"/>
      <c r="F28" s="116"/>
      <c r="G28" s="107"/>
      <c r="H28" s="117"/>
      <c r="I28" s="192"/>
      <c r="J28" s="108"/>
      <c r="K28" s="118"/>
      <c r="L28" s="192"/>
      <c r="M28" s="110"/>
      <c r="N28" s="118"/>
      <c r="O28" s="192"/>
      <c r="P28" s="110"/>
      <c r="Q28" s="119"/>
      <c r="R28" s="192"/>
      <c r="S28" s="110"/>
      <c r="T28" s="118"/>
      <c r="U28" s="192"/>
      <c r="V28" s="110"/>
      <c r="W28" s="119"/>
      <c r="X28" s="192"/>
    </row>
    <row r="29" spans="1:24" s="41" customFormat="1" ht="18" customHeight="1" x14ac:dyDescent="0.2">
      <c r="B29" s="24" t="s">
        <v>3</v>
      </c>
      <c r="D29" s="49">
        <f>SUM(D10:D28)</f>
        <v>1986672</v>
      </c>
      <c r="E29" s="191">
        <f>SUM(E10:E27)</f>
        <v>100</v>
      </c>
      <c r="F29" s="120"/>
      <c r="G29" s="107"/>
      <c r="H29" s="49">
        <f>SUM(H10:H28)</f>
        <v>1853488</v>
      </c>
      <c r="I29" s="191">
        <f>H29*100/D29</f>
        <v>93.296125379529187</v>
      </c>
      <c r="J29" s="108"/>
      <c r="K29" s="49">
        <f>SUM(K10:K28)</f>
        <v>413582</v>
      </c>
      <c r="L29" s="191">
        <f>K29*100/H29</f>
        <v>22.31371338794748</v>
      </c>
      <c r="M29" s="110"/>
      <c r="N29" s="49">
        <f>SUM(N10:N28)</f>
        <v>562182</v>
      </c>
      <c r="O29" s="191">
        <f>N29*100/H29</f>
        <v>30.331029928437626</v>
      </c>
      <c r="P29" s="110"/>
      <c r="Q29" s="121">
        <f>SUM(Q10:Q28)</f>
        <v>518145</v>
      </c>
      <c r="R29" s="191">
        <f>Q29*100/H29</f>
        <v>27.955131082585915</v>
      </c>
      <c r="S29" s="110"/>
      <c r="T29" s="49">
        <f>SUM(T10:T27)</f>
        <v>1493909</v>
      </c>
      <c r="U29" s="191">
        <f>T29*100/H29</f>
        <v>80.599874398971025</v>
      </c>
      <c r="V29" s="110"/>
      <c r="W29" s="121">
        <f>SUM(W10:W28)</f>
        <v>359579</v>
      </c>
      <c r="X29" s="191">
        <f>W29*100/H29</f>
        <v>19.400125601028979</v>
      </c>
    </row>
    <row r="30" spans="1:24" s="537" customFormat="1" ht="6.75" customHeight="1" x14ac:dyDescent="0.2">
      <c r="B30" s="185" t="s">
        <v>42</v>
      </c>
      <c r="C30" s="1019"/>
      <c r="D30" s="1019"/>
      <c r="E30" s="1019"/>
      <c r="F30" s="1019"/>
    </row>
    <row r="31" spans="1:24" s="362" customFormat="1" x14ac:dyDescent="0.2">
      <c r="B31" s="185" t="s">
        <v>50</v>
      </c>
      <c r="H31" s="1020"/>
    </row>
    <row r="32" spans="1:24" s="362" customFormat="1" x14ac:dyDescent="0.2"/>
    <row r="33" spans="2:25" s="362" customFormat="1" x14ac:dyDescent="0.2"/>
    <row r="34" spans="2:25" s="362" customFormat="1" x14ac:dyDescent="0.2"/>
    <row r="35" spans="2:25" s="362" customFormat="1" x14ac:dyDescent="0.2"/>
    <row r="36" spans="2:25" s="362" customFormat="1" x14ac:dyDescent="0.2"/>
    <row r="37" spans="2:25" s="362" customFormat="1" x14ac:dyDescent="0.2">
      <c r="B37" s="493" t="s">
        <v>42</v>
      </c>
      <c r="C37" s="493"/>
      <c r="D37" s="493"/>
      <c r="E37" s="493"/>
      <c r="F37" s="493"/>
      <c r="G37" s="493"/>
      <c r="H37" s="493"/>
      <c r="I37" s="493"/>
      <c r="J37" s="493"/>
      <c r="K37" s="857" t="e">
        <f>GETPIVOTDATA("Cuenta número de expedientes",#REF!,"CCAA",$B37,"Grado",K$7)</f>
        <v>#REF!</v>
      </c>
      <c r="L37" s="605" t="e">
        <f t="shared" ref="L37:L38" si="4">K37*100/H37</f>
        <v>#REF!</v>
      </c>
      <c r="M37" s="858">
        <v>1753</v>
      </c>
      <c r="N37" s="857" t="e">
        <f>GETPIVOTDATA("Cuenta número de expedientes",#REF!,"CCAA",$B37,"Grado",N$7)</f>
        <v>#REF!</v>
      </c>
      <c r="O37" s="859" t="e">
        <f t="shared" ref="O37:O38" si="5">N37*100/H37</f>
        <v>#REF!</v>
      </c>
      <c r="P37" s="860">
        <v>1753</v>
      </c>
      <c r="Q37" s="861" t="e">
        <f>GETPIVOTDATA("Cuenta número de expedientes",#REF!,"CCAA",$B37,"Grado",Q$7)</f>
        <v>#REF!</v>
      </c>
      <c r="R37" s="859" t="e">
        <f t="shared" ref="R37:R38" si="6">Q37*100/H37</f>
        <v>#REF!</v>
      </c>
      <c r="S37" s="862"/>
      <c r="T37" s="857" t="e">
        <f t="shared" ref="T37:T38" si="7">K37+N37+Q37</f>
        <v>#REF!</v>
      </c>
      <c r="U37" s="859" t="e">
        <f t="shared" ref="U37:U38" si="8">T37*100/H37</f>
        <v>#REF!</v>
      </c>
      <c r="V37" s="860">
        <v>1753</v>
      </c>
      <c r="W37" s="861" t="e">
        <f>GETPIVOTDATA("Cuenta número de expedientes",#REF!,"CCAA",$B37,"Grado",W$7)</f>
        <v>#REF!</v>
      </c>
      <c r="X37" s="859" t="e">
        <f t="shared" ref="X37:X38" si="9">W37*100/H37</f>
        <v>#REF!</v>
      </c>
      <c r="Y37" s="493"/>
    </row>
    <row r="38" spans="2:25" s="362" customFormat="1" x14ac:dyDescent="0.2">
      <c r="B38" s="493" t="s">
        <v>50</v>
      </c>
      <c r="C38" s="493"/>
      <c r="D38" s="493"/>
      <c r="E38" s="493"/>
      <c r="F38" s="493"/>
      <c r="G38" s="493"/>
      <c r="H38" s="493"/>
      <c r="I38" s="493"/>
      <c r="J38" s="493"/>
      <c r="K38" s="857" t="e">
        <f>GETPIVOTDATA("Cuenta número de expedientes",#REF!,"CCAA",$B38,"Grado",K$7)</f>
        <v>#REF!</v>
      </c>
      <c r="L38" s="605" t="e">
        <f t="shared" si="4"/>
        <v>#REF!</v>
      </c>
      <c r="M38" s="858">
        <v>1753</v>
      </c>
      <c r="N38" s="857" t="e">
        <f>GETPIVOTDATA("Cuenta número de expedientes",#REF!,"CCAA",$B38,"Grado",N$7)</f>
        <v>#REF!</v>
      </c>
      <c r="O38" s="859" t="e">
        <f t="shared" si="5"/>
        <v>#REF!</v>
      </c>
      <c r="P38" s="860">
        <v>1753</v>
      </c>
      <c r="Q38" s="861" t="e">
        <f>GETPIVOTDATA("Cuenta número de expedientes",#REF!,"CCAA",$B38,"Grado",Q$7)</f>
        <v>#REF!</v>
      </c>
      <c r="R38" s="859" t="e">
        <f t="shared" si="6"/>
        <v>#REF!</v>
      </c>
      <c r="S38" s="862"/>
      <c r="T38" s="857" t="e">
        <f t="shared" si="7"/>
        <v>#REF!</v>
      </c>
      <c r="U38" s="859" t="e">
        <f t="shared" si="8"/>
        <v>#REF!</v>
      </c>
      <c r="V38" s="860">
        <v>1753</v>
      </c>
      <c r="W38" s="861" t="e">
        <f>GETPIVOTDATA("Cuenta número de expedientes",#REF!,"CCAA",$B38,"Grado",W$7)</f>
        <v>#REF!</v>
      </c>
      <c r="X38" s="859" t="e">
        <f t="shared" si="9"/>
        <v>#REF!</v>
      </c>
      <c r="Y38" s="493"/>
    </row>
    <row r="39" spans="2:25" s="362" customFormat="1" x14ac:dyDescent="0.2"/>
    <row r="40" spans="2:25" s="362" customFormat="1" x14ac:dyDescent="0.2"/>
    <row r="41" spans="2:25" s="362" customFormat="1" x14ac:dyDescent="0.2"/>
  </sheetData>
  <mergeCells count="12">
    <mergeCell ref="H2:O2"/>
    <mergeCell ref="B2:F2"/>
    <mergeCell ref="B7:B8"/>
    <mergeCell ref="D7:E7"/>
    <mergeCell ref="H7:I7"/>
    <mergeCell ref="K7:L7"/>
    <mergeCell ref="W7:X7"/>
    <mergeCell ref="B4:X4"/>
    <mergeCell ref="B5:X5"/>
    <mergeCell ref="N7:O7"/>
    <mergeCell ref="Q7:R7"/>
    <mergeCell ref="T7:U7"/>
  </mergeCells>
  <conditionalFormatting sqref="U10:U27 I10:J13 J15:J29 I15:I27">
    <cfRule type="cellIs" dxfId="18" priority="18" stopIfTrue="1" operator="greaterThan">
      <formula>100</formula>
    </cfRule>
  </conditionalFormatting>
  <conditionalFormatting sqref="I14:J14">
    <cfRule type="cellIs" dxfId="17" priority="17" stopIfTrue="1" operator="greaterThan">
      <formula>100</formula>
    </cfRule>
  </conditionalFormatting>
  <conditionalFormatting sqref="R10:R27">
    <cfRule type="cellIs" dxfId="16" priority="16" stopIfTrue="1" operator="greaterThan">
      <formula>100</formula>
    </cfRule>
  </conditionalFormatting>
  <conditionalFormatting sqref="O10:P27 L10:L27">
    <cfRule type="cellIs" dxfId="15" priority="15" stopIfTrue="1" operator="greaterThan">
      <formula>100</formula>
    </cfRule>
  </conditionalFormatting>
  <conditionalFormatting sqref="H10">
    <cfRule type="cellIs" dxfId="14" priority="14" stopIfTrue="1" operator="greaterThan">
      <formula>$D$10</formula>
    </cfRule>
  </conditionalFormatting>
  <conditionalFormatting sqref="H11:H27">
    <cfRule type="cellIs" dxfId="13" priority="13" stopIfTrue="1" operator="greaterThan">
      <formula>$D$10</formula>
    </cfRule>
  </conditionalFormatting>
  <conditionalFormatting sqref="V10:V27">
    <cfRule type="cellIs" dxfId="12" priority="11" stopIfTrue="1" operator="greaterThan">
      <formula>100</formula>
    </cfRule>
  </conditionalFormatting>
  <conditionalFormatting sqref="X10:X27">
    <cfRule type="cellIs" dxfId="11" priority="12" stopIfTrue="1" operator="greaterThan">
      <formula>100</formula>
    </cfRule>
  </conditionalFormatting>
  <conditionalFormatting sqref="U37">
    <cfRule type="cellIs" dxfId="10" priority="10" stopIfTrue="1" operator="greaterThan">
      <formula>100</formula>
    </cfRule>
  </conditionalFormatting>
  <conditionalFormatting sqref="R37">
    <cfRule type="cellIs" dxfId="9" priority="9" stopIfTrue="1" operator="greaterThan">
      <formula>100</formula>
    </cfRule>
  </conditionalFormatting>
  <conditionalFormatting sqref="O37:P37 L37">
    <cfRule type="cellIs" dxfId="8" priority="8" stopIfTrue="1" operator="greaterThan">
      <formula>100</formula>
    </cfRule>
  </conditionalFormatting>
  <conditionalFormatting sqref="V37">
    <cfRule type="cellIs" dxfId="7" priority="6" stopIfTrue="1" operator="greaterThan">
      <formula>100</formula>
    </cfRule>
  </conditionalFormatting>
  <conditionalFormatting sqref="X37">
    <cfRule type="cellIs" dxfId="6" priority="7" stopIfTrue="1" operator="greaterThan">
      <formula>100</formula>
    </cfRule>
  </conditionalFormatting>
  <conditionalFormatting sqref="U38">
    <cfRule type="cellIs" dxfId="5" priority="5" stopIfTrue="1" operator="greaterThan">
      <formula>100</formula>
    </cfRule>
  </conditionalFormatting>
  <conditionalFormatting sqref="R38">
    <cfRule type="cellIs" dxfId="4" priority="4" stopIfTrue="1" operator="greaterThan">
      <formula>100</formula>
    </cfRule>
  </conditionalFormatting>
  <conditionalFormatting sqref="O38:P38 L38">
    <cfRule type="cellIs" dxfId="3" priority="3" stopIfTrue="1" operator="greaterThan">
      <formula>100</formula>
    </cfRule>
  </conditionalFormatting>
  <conditionalFormatting sqref="V38">
    <cfRule type="cellIs" dxfId="2" priority="1" stopIfTrue="1" operator="greaterThan">
      <formula>100</formula>
    </cfRule>
  </conditionalFormatting>
  <conditionalFormatting sqref="X38">
    <cfRule type="cellIs" dxfId="1" priority="2" stopIfTrue="1" operator="greaterThan">
      <formula>100</formula>
    </cfRule>
  </conditionalFormatting>
  <printOptions horizontalCentered="1"/>
  <pageMargins left="0" right="0" top="0.43307086614173229" bottom="0.43307086614173229" header="0" footer="0"/>
  <pageSetup paperSize="9" scale="84"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9" t="s">
        <v>67</v>
      </c>
      <c r="G1" s="179"/>
      <c r="H1" s="179" t="s">
        <v>58</v>
      </c>
      <c r="I1" s="179"/>
      <c r="J1" s="179" t="s">
        <v>59</v>
      </c>
      <c r="K1" s="179"/>
      <c r="L1" s="179" t="s">
        <v>66</v>
      </c>
      <c r="M1" s="179"/>
      <c r="N1" s="179" t="s">
        <v>61</v>
      </c>
      <c r="O1" s="179"/>
      <c r="P1" s="179" t="s">
        <v>70</v>
      </c>
      <c r="Q1" s="179"/>
      <c r="R1" s="179" t="s">
        <v>69</v>
      </c>
      <c r="S1" s="179"/>
      <c r="T1" s="179" t="s">
        <v>68</v>
      </c>
      <c r="U1" s="179"/>
      <c r="X1" s="150"/>
      <c r="Y1" s="150"/>
    </row>
    <row r="2" spans="2:25" s="44" customFormat="1" ht="49.5" customHeight="1" x14ac:dyDescent="0.2">
      <c r="B2" s="122"/>
      <c r="C2" s="122"/>
      <c r="D2" s="122"/>
      <c r="E2" s="122"/>
      <c r="F2" s="122"/>
      <c r="G2" s="122"/>
      <c r="H2" s="122"/>
      <c r="I2" s="122"/>
      <c r="J2" s="122"/>
      <c r="K2" s="122"/>
      <c r="X2" s="92"/>
      <c r="Y2" s="92"/>
    </row>
    <row r="3" spans="2:25" s="7" customFormat="1" ht="39.75" customHeight="1" x14ac:dyDescent="0.2">
      <c r="B3" s="1046" t="s">
        <v>412</v>
      </c>
      <c r="C3" s="1046"/>
      <c r="D3" s="1046"/>
      <c r="E3" s="1046"/>
      <c r="F3" s="1046"/>
      <c r="G3" s="1046"/>
      <c r="H3" s="1046"/>
      <c r="I3" s="1046"/>
      <c r="J3" s="1046"/>
      <c r="K3" s="1046"/>
      <c r="L3" s="1046"/>
      <c r="M3" s="1046"/>
      <c r="N3" s="1046"/>
      <c r="O3" s="1046"/>
      <c r="P3" s="1046"/>
      <c r="Q3" s="1046"/>
      <c r="R3" s="1046"/>
      <c r="S3" s="1046"/>
      <c r="T3" s="1046"/>
      <c r="U3" s="1046"/>
      <c r="V3" s="1046"/>
      <c r="W3" s="1046"/>
      <c r="X3" s="1046"/>
      <c r="Y3" s="13"/>
    </row>
    <row r="4" spans="2:25" s="7" customFormat="1" ht="14.25" customHeight="1" x14ac:dyDescent="0.2">
      <c r="B4" s="1059" t="str">
        <f>porsaad!B6</f>
        <v>Situación a 31 de enero de 2023</v>
      </c>
      <c r="C4" s="1059"/>
      <c r="D4" s="1059"/>
      <c r="E4" s="1059"/>
      <c r="F4" s="1059"/>
      <c r="G4" s="1059"/>
      <c r="H4" s="1059"/>
      <c r="I4" s="1059"/>
      <c r="J4" s="1059"/>
      <c r="K4" s="1059"/>
      <c r="L4" s="1059"/>
      <c r="M4" s="1059"/>
      <c r="N4" s="1059"/>
      <c r="O4" s="1059"/>
      <c r="P4" s="1059"/>
      <c r="Q4" s="1059"/>
      <c r="R4" s="1059"/>
      <c r="S4" s="1059"/>
      <c r="T4" s="1059"/>
      <c r="U4" s="1059"/>
      <c r="V4" s="1059"/>
      <c r="W4" s="1059"/>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519" customFormat="1" ht="19.5" customHeight="1" x14ac:dyDescent="0.2">
      <c r="F6" s="1119" t="s">
        <v>55</v>
      </c>
      <c r="G6" s="1119"/>
      <c r="H6" s="1119"/>
      <c r="I6" s="1119"/>
      <c r="J6" s="1119"/>
      <c r="K6" s="1119"/>
      <c r="L6" s="1119"/>
      <c r="M6" s="1119"/>
      <c r="N6" s="1119"/>
      <c r="O6" s="1119"/>
      <c r="P6" s="1119"/>
      <c r="Q6" s="1119"/>
      <c r="R6" s="1119"/>
      <c r="S6" s="1119"/>
      <c r="T6" s="1119"/>
      <c r="U6" s="1119"/>
      <c r="V6" s="1119"/>
      <c r="W6" s="1119"/>
      <c r="X6" s="542"/>
      <c r="Y6" s="542"/>
    </row>
    <row r="7" spans="2:25" s="519" customFormat="1" ht="64.5" customHeight="1" x14ac:dyDescent="0.2">
      <c r="B7" s="1120" t="s">
        <v>15</v>
      </c>
      <c r="C7" s="543"/>
      <c r="D7" s="544"/>
      <c r="E7" s="543"/>
      <c r="F7" s="1121" t="s">
        <v>35</v>
      </c>
      <c r="G7" s="1121"/>
      <c r="H7" s="1121" t="s">
        <v>36</v>
      </c>
      <c r="I7" s="1121"/>
      <c r="J7" s="1121" t="s">
        <v>51</v>
      </c>
      <c r="K7" s="1121"/>
      <c r="L7" s="1121" t="s">
        <v>37</v>
      </c>
      <c r="M7" s="1121"/>
      <c r="N7" s="1121" t="s">
        <v>199</v>
      </c>
      <c r="O7" s="1121"/>
      <c r="P7" s="544"/>
      <c r="Q7" s="544"/>
    </row>
    <row r="8" spans="2:25" s="543" customFormat="1" ht="20.25" customHeight="1" x14ac:dyDescent="0.2">
      <c r="B8" s="1120"/>
      <c r="C8" s="545"/>
      <c r="D8" s="544"/>
      <c r="E8" s="545"/>
      <c r="F8" s="544" t="s">
        <v>12</v>
      </c>
      <c r="G8" s="544" t="s">
        <v>31</v>
      </c>
      <c r="H8" s="544" t="s">
        <v>12</v>
      </c>
      <c r="I8" s="544" t="s">
        <v>31</v>
      </c>
      <c r="J8" s="544" t="s">
        <v>12</v>
      </c>
      <c r="K8" s="544" t="s">
        <v>31</v>
      </c>
      <c r="L8" s="544" t="s">
        <v>12</v>
      </c>
      <c r="M8" s="544" t="s">
        <v>31</v>
      </c>
      <c r="N8" s="544" t="s">
        <v>12</v>
      </c>
      <c r="O8" s="544" t="s">
        <v>31</v>
      </c>
      <c r="P8" s="544"/>
      <c r="Q8" s="544"/>
    </row>
    <row r="9" spans="2:25" s="545" customFormat="1" ht="8.25" customHeight="1" x14ac:dyDescent="0.2">
      <c r="B9" s="546"/>
      <c r="C9" s="547"/>
      <c r="D9" s="548"/>
      <c r="E9" s="547"/>
      <c r="F9" s="549"/>
      <c r="G9" s="549"/>
      <c r="H9" s="549"/>
      <c r="I9" s="549"/>
      <c r="J9" s="549"/>
      <c r="K9" s="549"/>
      <c r="L9" s="549"/>
      <c r="M9" s="549"/>
      <c r="N9" s="549"/>
      <c r="O9" s="549"/>
      <c r="P9" s="549"/>
      <c r="Q9" s="549"/>
    </row>
    <row r="10" spans="2:25" s="550" customFormat="1" ht="18" customHeight="1" x14ac:dyDescent="0.2">
      <c r="B10" s="532" t="s">
        <v>11</v>
      </c>
      <c r="C10" s="547"/>
      <c r="D10" s="551"/>
      <c r="F10" s="552">
        <f>'31dictsaad'!K10</f>
        <v>82857</v>
      </c>
      <c r="G10" s="553">
        <f t="shared" ref="G10:O29" si="0">F10*100/$N10</f>
        <v>22.100857819601817</v>
      </c>
      <c r="H10" s="552">
        <f>'31dictsaad'!N10</f>
        <v>137814</v>
      </c>
      <c r="I10" s="553">
        <f t="shared" ref="I10:I27" si="1">H10*100/$N10</f>
        <v>36.75981051149094</v>
      </c>
      <c r="J10" s="552">
        <f>'31dictsaad'!Q10</f>
        <v>86252</v>
      </c>
      <c r="K10" s="553">
        <f t="shared" ref="K10:K27" si="2">J10*100/$N10</f>
        <v>23.006422977615603</v>
      </c>
      <c r="L10" s="552">
        <f>'31dictsaad'!W10</f>
        <v>67981</v>
      </c>
      <c r="M10" s="553">
        <f t="shared" ref="M10:M27" si="3">L10*100/$N10</f>
        <v>18.132908691291636</v>
      </c>
      <c r="N10" s="552">
        <f>F10+H10+J10+L10</f>
        <v>374904</v>
      </c>
      <c r="O10" s="553">
        <f>G10+I10+K10+M10</f>
        <v>99.999999999999986</v>
      </c>
      <c r="P10" s="554"/>
      <c r="Q10" s="554"/>
    </row>
    <row r="11" spans="2:25" s="550" customFormat="1" ht="18" customHeight="1" x14ac:dyDescent="0.2">
      <c r="B11" s="532" t="s">
        <v>10</v>
      </c>
      <c r="C11" s="547"/>
      <c r="D11" s="551"/>
      <c r="F11" s="552">
        <f>'31dictsaad'!K11</f>
        <v>12044</v>
      </c>
      <c r="G11" s="553">
        <f t="shared" si="0"/>
        <v>25.614632071458953</v>
      </c>
      <c r="H11" s="552">
        <f>'31dictsaad'!N11</f>
        <v>14460</v>
      </c>
      <c r="I11" s="553">
        <f t="shared" si="1"/>
        <v>30.752871118672907</v>
      </c>
      <c r="J11" s="552">
        <f>'31dictsaad'!Q11</f>
        <v>12713</v>
      </c>
      <c r="K11" s="553">
        <f t="shared" si="2"/>
        <v>27.037430880476393</v>
      </c>
      <c r="L11" s="552">
        <f>'31dictsaad'!W11</f>
        <v>7803</v>
      </c>
      <c r="M11" s="553">
        <f t="shared" si="3"/>
        <v>16.595065929391748</v>
      </c>
      <c r="N11" s="552">
        <f t="shared" ref="N11:O27" si="4">F11+H11+J11+L11</f>
        <v>47020</v>
      </c>
      <c r="O11" s="553">
        <f t="shared" si="4"/>
        <v>100</v>
      </c>
      <c r="P11" s="554"/>
      <c r="Q11" s="554"/>
    </row>
    <row r="12" spans="2:25" s="550" customFormat="1" ht="22.5" customHeight="1" x14ac:dyDescent="0.2">
      <c r="B12" s="532" t="s">
        <v>40</v>
      </c>
      <c r="C12" s="547"/>
      <c r="D12" s="551"/>
      <c r="F12" s="551">
        <f>'31dictsaad'!K12</f>
        <v>7719</v>
      </c>
      <c r="G12" s="553">
        <f t="shared" si="0"/>
        <v>19.193375935549643</v>
      </c>
      <c r="H12" s="551">
        <f>'31dictsaad'!N12</f>
        <v>10684</v>
      </c>
      <c r="I12" s="553">
        <f t="shared" si="1"/>
        <v>26.565880100455033</v>
      </c>
      <c r="J12" s="551">
        <f>'31dictsaad'!Q12</f>
        <v>13365</v>
      </c>
      <c r="K12" s="553">
        <f t="shared" si="2"/>
        <v>33.232215232364425</v>
      </c>
      <c r="L12" s="551">
        <f>'31dictsaad'!W12</f>
        <v>8449</v>
      </c>
      <c r="M12" s="553">
        <f t="shared" si="3"/>
        <v>21.008528731630904</v>
      </c>
      <c r="N12" s="552">
        <f t="shared" si="4"/>
        <v>40217</v>
      </c>
      <c r="O12" s="553">
        <f t="shared" si="4"/>
        <v>100</v>
      </c>
      <c r="P12" s="554"/>
      <c r="Q12" s="554"/>
    </row>
    <row r="13" spans="2:25" s="550" customFormat="1" ht="18" customHeight="1" x14ac:dyDescent="0.2">
      <c r="B13" s="532" t="s">
        <v>41</v>
      </c>
      <c r="C13" s="547"/>
      <c r="D13" s="551"/>
      <c r="F13" s="552">
        <f>'31dictsaad'!K13</f>
        <v>7655</v>
      </c>
      <c r="G13" s="553">
        <f t="shared" si="0"/>
        <v>21.172728529940535</v>
      </c>
      <c r="H13" s="552">
        <f>'31dictsaad'!N13</f>
        <v>9963</v>
      </c>
      <c r="I13" s="553">
        <f t="shared" si="1"/>
        <v>27.556354584428156</v>
      </c>
      <c r="J13" s="552">
        <f>'31dictsaad'!Q13</f>
        <v>11979</v>
      </c>
      <c r="K13" s="553">
        <f t="shared" si="2"/>
        <v>33.132346839994469</v>
      </c>
      <c r="L13" s="552">
        <f>'31dictsaad'!W13</f>
        <v>6558</v>
      </c>
      <c r="M13" s="553">
        <f t="shared" si="3"/>
        <v>18.13857004563684</v>
      </c>
      <c r="N13" s="552">
        <f t="shared" si="4"/>
        <v>36155</v>
      </c>
      <c r="O13" s="553">
        <f t="shared" si="4"/>
        <v>100</v>
      </c>
      <c r="P13" s="554"/>
      <c r="Q13" s="554"/>
    </row>
    <row r="14" spans="2:25" s="550" customFormat="1" ht="18" customHeight="1" x14ac:dyDescent="0.2">
      <c r="B14" s="532" t="s">
        <v>9</v>
      </c>
      <c r="C14" s="547"/>
      <c r="D14" s="551"/>
      <c r="F14" s="552">
        <f>'31dictsaad'!K14</f>
        <v>14103</v>
      </c>
      <c r="G14" s="553">
        <f t="shared" si="0"/>
        <v>29.631263788213047</v>
      </c>
      <c r="H14" s="552">
        <f>'31dictsaad'!N14</f>
        <v>14422</v>
      </c>
      <c r="I14" s="553">
        <f t="shared" si="1"/>
        <v>30.301502258640614</v>
      </c>
      <c r="J14" s="552">
        <f>'31dictsaad'!Q14</f>
        <v>13300</v>
      </c>
      <c r="K14" s="553">
        <f t="shared" si="2"/>
        <v>27.944111776447105</v>
      </c>
      <c r="L14" s="552">
        <f>'31dictsaad'!W14</f>
        <v>5770</v>
      </c>
      <c r="M14" s="553">
        <f t="shared" si="3"/>
        <v>12.123122176699233</v>
      </c>
      <c r="N14" s="552">
        <f t="shared" si="4"/>
        <v>47595</v>
      </c>
      <c r="O14" s="553">
        <f t="shared" si="4"/>
        <v>100</v>
      </c>
      <c r="P14" s="554"/>
      <c r="Q14" s="554"/>
    </row>
    <row r="15" spans="2:25" s="550" customFormat="1" ht="18" customHeight="1" x14ac:dyDescent="0.2">
      <c r="B15" s="532" t="s">
        <v>8</v>
      </c>
      <c r="C15" s="547"/>
      <c r="D15" s="551"/>
      <c r="F15" s="551">
        <f>'31dictsaad'!K15</f>
        <v>6050</v>
      </c>
      <c r="G15" s="553">
        <f t="shared" si="0"/>
        <v>27.005311788599741</v>
      </c>
      <c r="H15" s="551">
        <f>'31dictsaad'!N15</f>
        <v>7874</v>
      </c>
      <c r="I15" s="553">
        <f t="shared" si="1"/>
        <v>35.147078516270142</v>
      </c>
      <c r="J15" s="551">
        <f>'31dictsaad'!Q15</f>
        <v>4498</v>
      </c>
      <c r="K15" s="553">
        <f t="shared" si="2"/>
        <v>20.077668169441594</v>
      </c>
      <c r="L15" s="551">
        <f>'31dictsaad'!W15</f>
        <v>3981</v>
      </c>
      <c r="M15" s="553">
        <f t="shared" si="3"/>
        <v>17.769941525688523</v>
      </c>
      <c r="N15" s="552">
        <f t="shared" si="4"/>
        <v>22403</v>
      </c>
      <c r="O15" s="553">
        <f t="shared" si="4"/>
        <v>100</v>
      </c>
      <c r="P15" s="554"/>
      <c r="Q15" s="554"/>
    </row>
    <row r="16" spans="2:25" s="550" customFormat="1" ht="18" customHeight="1" x14ac:dyDescent="0.2">
      <c r="B16" s="532" t="s">
        <v>7</v>
      </c>
      <c r="C16" s="547"/>
      <c r="D16" s="551"/>
      <c r="F16" s="552">
        <f>'31dictsaad'!K16</f>
        <v>33419</v>
      </c>
      <c r="G16" s="553">
        <f t="shared" si="0"/>
        <v>23.920605835027342</v>
      </c>
      <c r="H16" s="552">
        <f>'31dictsaad'!N16</f>
        <v>38033</v>
      </c>
      <c r="I16" s="553">
        <f t="shared" si="1"/>
        <v>27.22320840610416</v>
      </c>
      <c r="J16" s="552">
        <f>'31dictsaad'!Q16</f>
        <v>43505</v>
      </c>
      <c r="K16" s="553">
        <f t="shared" si="2"/>
        <v>31.139949036561973</v>
      </c>
      <c r="L16" s="552">
        <f>'31dictsaad'!W16</f>
        <v>24751</v>
      </c>
      <c r="M16" s="553">
        <f t="shared" si="3"/>
        <v>17.716236722306526</v>
      </c>
      <c r="N16" s="552">
        <f t="shared" si="4"/>
        <v>139708</v>
      </c>
      <c r="O16" s="553">
        <f t="shared" si="4"/>
        <v>100</v>
      </c>
      <c r="P16" s="554"/>
      <c r="Q16" s="554"/>
    </row>
    <row r="17" spans="2:25" s="550" customFormat="1" ht="18" customHeight="1" x14ac:dyDescent="0.2">
      <c r="B17" s="532" t="s">
        <v>43</v>
      </c>
      <c r="C17" s="547"/>
      <c r="D17" s="551"/>
      <c r="F17" s="552">
        <f>'31dictsaad'!K17</f>
        <v>21426</v>
      </c>
      <c r="G17" s="553">
        <f t="shared" si="0"/>
        <v>24.607786838176182</v>
      </c>
      <c r="H17" s="552">
        <f>'31dictsaad'!N17</f>
        <v>23184</v>
      </c>
      <c r="I17" s="553">
        <f t="shared" si="1"/>
        <v>26.626851958194557</v>
      </c>
      <c r="J17" s="552">
        <f>'31dictsaad'!Q17</f>
        <v>25706</v>
      </c>
      <c r="K17" s="553">
        <f t="shared" si="2"/>
        <v>29.523371999540601</v>
      </c>
      <c r="L17" s="552">
        <f>'31dictsaad'!W17</f>
        <v>16754</v>
      </c>
      <c r="M17" s="553">
        <f t="shared" si="3"/>
        <v>19.241989204088664</v>
      </c>
      <c r="N17" s="552">
        <f t="shared" si="4"/>
        <v>87070</v>
      </c>
      <c r="O17" s="553">
        <f t="shared" si="4"/>
        <v>100</v>
      </c>
      <c r="P17" s="554"/>
      <c r="Q17" s="554"/>
    </row>
    <row r="18" spans="2:25" s="550" customFormat="1" ht="18" customHeight="1" x14ac:dyDescent="0.2">
      <c r="B18" s="532" t="s">
        <v>44</v>
      </c>
      <c r="C18" s="547"/>
      <c r="D18" s="551"/>
      <c r="F18" s="552">
        <f>'31dictsaad'!K18</f>
        <v>50365</v>
      </c>
      <c r="G18" s="553">
        <f t="shared" si="0"/>
        <v>15.222404574730778</v>
      </c>
      <c r="H18" s="552">
        <f>'31dictsaad'!N18</f>
        <v>94914</v>
      </c>
      <c r="I18" s="553">
        <f t="shared" si="1"/>
        <v>28.686971265879023</v>
      </c>
      <c r="J18" s="552">
        <f>'31dictsaad'!Q18</f>
        <v>112579</v>
      </c>
      <c r="K18" s="553">
        <f t="shared" si="2"/>
        <v>34.02607137136139</v>
      </c>
      <c r="L18" s="552">
        <f>'31dictsaad'!W18</f>
        <v>73003</v>
      </c>
      <c r="M18" s="553">
        <f t="shared" si="3"/>
        <v>22.064552788028809</v>
      </c>
      <c r="N18" s="552">
        <f t="shared" si="4"/>
        <v>330861</v>
      </c>
      <c r="O18" s="553">
        <f t="shared" si="4"/>
        <v>100</v>
      </c>
      <c r="P18" s="554"/>
      <c r="Q18" s="554"/>
    </row>
    <row r="19" spans="2:25" s="550" customFormat="1" ht="18" customHeight="1" x14ac:dyDescent="0.2">
      <c r="B19" s="532" t="s">
        <v>6</v>
      </c>
      <c r="C19" s="547"/>
      <c r="D19" s="551"/>
      <c r="F19" s="552">
        <f>'31dictsaad'!K19</f>
        <v>42650</v>
      </c>
      <c r="G19" s="553">
        <f t="shared" si="0"/>
        <v>25.074518057768397</v>
      </c>
      <c r="H19" s="552">
        <f>'31dictsaad'!N19</f>
        <v>54704</v>
      </c>
      <c r="I19" s="553">
        <f>H19*100/$N19</f>
        <v>32.161229445068287</v>
      </c>
      <c r="J19" s="552">
        <f>'31dictsaad'!Q19</f>
        <v>47912</v>
      </c>
      <c r="K19" s="553">
        <f>J19*100/$N19</f>
        <v>28.168119793289552</v>
      </c>
      <c r="L19" s="552">
        <f>'31dictsaad'!W19</f>
        <v>24827</v>
      </c>
      <c r="M19" s="553">
        <f t="shared" si="3"/>
        <v>14.596132703873764</v>
      </c>
      <c r="N19" s="552">
        <f t="shared" si="4"/>
        <v>170093</v>
      </c>
      <c r="O19" s="553">
        <f t="shared" si="4"/>
        <v>100</v>
      </c>
      <c r="P19" s="554"/>
      <c r="Q19" s="554"/>
    </row>
    <row r="20" spans="2:25" s="550" customFormat="1" ht="18" customHeight="1" x14ac:dyDescent="0.2">
      <c r="B20" s="532" t="s">
        <v>5</v>
      </c>
      <c r="C20" s="547"/>
      <c r="D20" s="551"/>
      <c r="F20" s="552">
        <f>'31dictsaad'!K20</f>
        <v>12476</v>
      </c>
      <c r="G20" s="553">
        <f t="shared" si="0"/>
        <v>23.217210064016673</v>
      </c>
      <c r="H20" s="552">
        <f>'31dictsaad'!N20</f>
        <v>12796</v>
      </c>
      <c r="I20" s="553">
        <f>H20*100/$N20</f>
        <v>23.812714009230312</v>
      </c>
      <c r="J20" s="552">
        <f>'31dictsaad'!Q20</f>
        <v>13541</v>
      </c>
      <c r="K20" s="553">
        <f>J20*100/$N20</f>
        <v>25.199121631680811</v>
      </c>
      <c r="L20" s="552">
        <f>'31dictsaad'!W20</f>
        <v>14923</v>
      </c>
      <c r="M20" s="553">
        <f t="shared" si="3"/>
        <v>27.770954295072205</v>
      </c>
      <c r="N20" s="552">
        <f t="shared" si="4"/>
        <v>53736</v>
      </c>
      <c r="O20" s="553">
        <f t="shared" si="4"/>
        <v>100</v>
      </c>
      <c r="P20" s="554"/>
      <c r="Q20" s="554"/>
    </row>
    <row r="21" spans="2:25" s="550" customFormat="1" ht="18" customHeight="1" x14ac:dyDescent="0.2">
      <c r="B21" s="532" t="s">
        <v>38</v>
      </c>
      <c r="C21" s="547"/>
      <c r="D21" s="551"/>
      <c r="F21" s="552">
        <f>'31dictsaad'!K21</f>
        <v>24171</v>
      </c>
      <c r="G21" s="553">
        <f t="shared" si="0"/>
        <v>30.31796801505174</v>
      </c>
      <c r="H21" s="552">
        <f>'31dictsaad'!N21</f>
        <v>24776</v>
      </c>
      <c r="I21" s="553">
        <f>H21*100/$N21</f>
        <v>31.076826591407965</v>
      </c>
      <c r="J21" s="552">
        <f>'31dictsaad'!Q21</f>
        <v>23185</v>
      </c>
      <c r="K21" s="553">
        <f>J21*100/$N21</f>
        <v>29.081216682345563</v>
      </c>
      <c r="L21" s="552">
        <f>'31dictsaad'!W21</f>
        <v>7593</v>
      </c>
      <c r="M21" s="553">
        <f t="shared" si="3"/>
        <v>9.5239887111947326</v>
      </c>
      <c r="N21" s="552">
        <f t="shared" si="4"/>
        <v>79725</v>
      </c>
      <c r="O21" s="553">
        <f t="shared" si="4"/>
        <v>100</v>
      </c>
      <c r="P21" s="554"/>
      <c r="Q21" s="554"/>
    </row>
    <row r="22" spans="2:25" s="550" customFormat="1" ht="21" customHeight="1" x14ac:dyDescent="0.2">
      <c r="B22" s="532" t="s">
        <v>45</v>
      </c>
      <c r="C22" s="547"/>
      <c r="D22" s="551"/>
      <c r="F22" s="552">
        <f>'31dictsaad'!K22</f>
        <v>58022</v>
      </c>
      <c r="G22" s="553">
        <f t="shared" si="0"/>
        <v>25.792828756101247</v>
      </c>
      <c r="H22" s="552">
        <f>'31dictsaad'!N22</f>
        <v>64221</v>
      </c>
      <c r="I22" s="553">
        <f>H22*100/$N22</f>
        <v>28.548503249553242</v>
      </c>
      <c r="J22" s="552">
        <f>'31dictsaad'!Q22</f>
        <v>51231</v>
      </c>
      <c r="K22" s="553">
        <f>J22*100/$N22</f>
        <v>22.773989348933561</v>
      </c>
      <c r="L22" s="552">
        <f>'31dictsaad'!W22</f>
        <v>51480</v>
      </c>
      <c r="M22" s="553">
        <f t="shared" si="3"/>
        <v>22.884678645411952</v>
      </c>
      <c r="N22" s="552">
        <f t="shared" si="4"/>
        <v>224954</v>
      </c>
      <c r="O22" s="553">
        <f t="shared" si="4"/>
        <v>100</v>
      </c>
      <c r="P22" s="554"/>
      <c r="Q22" s="554"/>
    </row>
    <row r="23" spans="2:25" s="550" customFormat="1" ht="18" customHeight="1" x14ac:dyDescent="0.2">
      <c r="B23" s="532" t="s">
        <v>46</v>
      </c>
      <c r="C23" s="547"/>
      <c r="D23" s="551"/>
      <c r="F23" s="552">
        <f>'31dictsaad'!K23</f>
        <v>14160</v>
      </c>
      <c r="G23" s="553">
        <f t="shared" si="0"/>
        <v>28.259524617318938</v>
      </c>
      <c r="H23" s="552">
        <f>'31dictsaad'!N23</f>
        <v>17391</v>
      </c>
      <c r="I23" s="553">
        <f>H23*100/$N23</f>
        <v>34.70772546749955</v>
      </c>
      <c r="J23" s="552">
        <f>'31dictsaad'!Q23</f>
        <v>12722</v>
      </c>
      <c r="K23" s="553">
        <f>J23*100/$N23</f>
        <v>25.389666114514938</v>
      </c>
      <c r="L23" s="552">
        <f>'31dictsaad'!W23</f>
        <v>5834</v>
      </c>
      <c r="M23" s="553">
        <f t="shared" si="3"/>
        <v>11.643083800666574</v>
      </c>
      <c r="N23" s="552">
        <f t="shared" si="4"/>
        <v>50107</v>
      </c>
      <c r="O23" s="553">
        <f t="shared" si="4"/>
        <v>100</v>
      </c>
      <c r="P23" s="554"/>
      <c r="Q23" s="554"/>
    </row>
    <row r="24" spans="2:25" s="550" customFormat="1" ht="22.5" customHeight="1" x14ac:dyDescent="0.2">
      <c r="B24" s="532" t="s">
        <v>47</v>
      </c>
      <c r="C24" s="547"/>
      <c r="D24" s="551"/>
      <c r="F24" s="551">
        <f>'31dictsaad'!K24</f>
        <v>3576</v>
      </c>
      <c r="G24" s="555">
        <f t="shared" si="0"/>
        <v>16.813202313225823</v>
      </c>
      <c r="H24" s="551">
        <f>'31dictsaad'!N24</f>
        <v>5963</v>
      </c>
      <c r="I24" s="553">
        <f t="shared" si="1"/>
        <v>28.036108890874043</v>
      </c>
      <c r="J24" s="551">
        <f>'31dictsaad'!Q24</f>
        <v>6510</v>
      </c>
      <c r="K24" s="553">
        <f t="shared" si="2"/>
        <v>30.607927029949693</v>
      </c>
      <c r="L24" s="551">
        <f>'31dictsaad'!W24</f>
        <v>5220</v>
      </c>
      <c r="M24" s="553">
        <f t="shared" si="3"/>
        <v>24.542761765950445</v>
      </c>
      <c r="N24" s="551">
        <f t="shared" si="4"/>
        <v>21269</v>
      </c>
      <c r="O24" s="553">
        <f t="shared" si="4"/>
        <v>100</v>
      </c>
      <c r="P24" s="554"/>
      <c r="Q24" s="554"/>
    </row>
    <row r="25" spans="2:25" s="550" customFormat="1" ht="18" customHeight="1" x14ac:dyDescent="0.2">
      <c r="B25" s="532" t="s">
        <v>48</v>
      </c>
      <c r="C25" s="547"/>
      <c r="D25" s="551"/>
      <c r="F25" s="551">
        <f>'31dictsaad'!K25</f>
        <v>19116</v>
      </c>
      <c r="G25" s="555">
        <f t="shared" si="0"/>
        <v>17.581326049168116</v>
      </c>
      <c r="H25" s="551">
        <f>'31dictsaad'!N25</f>
        <v>25533</v>
      </c>
      <c r="I25" s="553">
        <f t="shared" si="1"/>
        <v>23.483155367933119</v>
      </c>
      <c r="J25" s="551">
        <f>'31dictsaad'!Q25</f>
        <v>34520</v>
      </c>
      <c r="K25" s="553">
        <f t="shared" si="2"/>
        <v>31.748659511261945</v>
      </c>
      <c r="L25" s="551">
        <f>'31dictsaad'!W25</f>
        <v>29560</v>
      </c>
      <c r="M25" s="553">
        <f t="shared" si="3"/>
        <v>27.186859071636821</v>
      </c>
      <c r="N25" s="551">
        <f t="shared" si="4"/>
        <v>108729</v>
      </c>
      <c r="O25" s="553">
        <f t="shared" si="4"/>
        <v>100</v>
      </c>
      <c r="P25" s="554"/>
      <c r="Q25" s="554"/>
    </row>
    <row r="26" spans="2:25" s="550" customFormat="1" ht="18" customHeight="1" x14ac:dyDescent="0.2">
      <c r="B26" s="532" t="s">
        <v>49</v>
      </c>
      <c r="C26" s="547"/>
      <c r="D26" s="551"/>
      <c r="F26" s="551">
        <f>'31dictsaad'!K26</f>
        <v>2605</v>
      </c>
      <c r="G26" s="555">
        <f t="shared" si="0"/>
        <v>18.316692448319504</v>
      </c>
      <c r="H26" s="551">
        <f>'31dictsaad'!N26</f>
        <v>4179</v>
      </c>
      <c r="I26" s="553">
        <f t="shared" si="1"/>
        <v>29.384052875826185</v>
      </c>
      <c r="J26" s="551">
        <f>'31dictsaad'!Q26</f>
        <v>3609</v>
      </c>
      <c r="K26" s="553">
        <f t="shared" si="2"/>
        <v>25.376177752777387</v>
      </c>
      <c r="L26" s="551">
        <f>'31dictsaad'!W26</f>
        <v>3829</v>
      </c>
      <c r="M26" s="553">
        <f t="shared" si="3"/>
        <v>26.923076923076923</v>
      </c>
      <c r="N26" s="551">
        <f t="shared" si="4"/>
        <v>14222</v>
      </c>
      <c r="O26" s="553">
        <f t="shared" si="4"/>
        <v>99.999999999999986</v>
      </c>
      <c r="P26" s="554"/>
      <c r="Q26" s="554"/>
    </row>
    <row r="27" spans="2:25" s="550" customFormat="1" ht="18" customHeight="1" x14ac:dyDescent="0.2">
      <c r="B27" s="532" t="s">
        <v>4</v>
      </c>
      <c r="C27" s="547"/>
      <c r="D27" s="551"/>
      <c r="F27" s="551">
        <f>'31dictsaad'!K27</f>
        <v>1168</v>
      </c>
      <c r="G27" s="555">
        <f t="shared" si="0"/>
        <v>24.745762711864408</v>
      </c>
      <c r="H27" s="551">
        <f>'31dictsaad'!N27</f>
        <v>1271</v>
      </c>
      <c r="I27" s="553">
        <f t="shared" si="1"/>
        <v>26.927966101694917</v>
      </c>
      <c r="J27" s="551">
        <f>'31dictsaad'!Q27</f>
        <v>1018</v>
      </c>
      <c r="K27" s="553">
        <f t="shared" si="2"/>
        <v>21.567796610169491</v>
      </c>
      <c r="L27" s="551">
        <f>'31dictsaad'!W27</f>
        <v>1263</v>
      </c>
      <c r="M27" s="553">
        <f t="shared" si="3"/>
        <v>26.758474576271187</v>
      </c>
      <c r="N27" s="552">
        <f t="shared" si="4"/>
        <v>4720</v>
      </c>
      <c r="O27" s="553">
        <f t="shared" si="4"/>
        <v>100</v>
      </c>
      <c r="P27" s="554"/>
      <c r="Q27" s="554"/>
    </row>
    <row r="28" spans="2:25" s="550" customFormat="1" ht="8.25" customHeight="1" x14ac:dyDescent="0.2">
      <c r="B28" s="556"/>
      <c r="C28" s="547"/>
      <c r="D28" s="557"/>
      <c r="F28" s="551"/>
      <c r="G28" s="558"/>
      <c r="H28" s="551"/>
      <c r="I28" s="558"/>
      <c r="J28" s="551"/>
      <c r="K28" s="558"/>
      <c r="L28" s="551"/>
      <c r="M28" s="558"/>
      <c r="N28" s="552"/>
      <c r="O28" s="554"/>
      <c r="P28" s="554"/>
      <c r="Q28" s="558"/>
    </row>
    <row r="29" spans="2:25" s="550" customFormat="1" x14ac:dyDescent="0.2">
      <c r="B29" s="790" t="s">
        <v>3</v>
      </c>
      <c r="C29" s="547"/>
      <c r="D29" s="559"/>
      <c r="F29" s="533">
        <f>SUM(F10:F27)</f>
        <v>413582</v>
      </c>
      <c r="G29" s="560">
        <f t="shared" si="0"/>
        <v>22.31371338794748</v>
      </c>
      <c r="H29" s="533">
        <f>SUM(H10:H27)</f>
        <v>562182</v>
      </c>
      <c r="I29" s="560">
        <f t="shared" si="0"/>
        <v>30.331029928437626</v>
      </c>
      <c r="J29" s="533">
        <f>SUM(J10:J27)</f>
        <v>518145</v>
      </c>
      <c r="K29" s="560">
        <f t="shared" si="0"/>
        <v>27.955131082585915</v>
      </c>
      <c r="L29" s="533">
        <f>SUM(L10:L27)</f>
        <v>359579</v>
      </c>
      <c r="M29" s="560">
        <f t="shared" si="0"/>
        <v>19.400125601028979</v>
      </c>
      <c r="N29" s="533">
        <f>SUM(N10:N27)</f>
        <v>1853488</v>
      </c>
      <c r="O29" s="560">
        <f t="shared" si="0"/>
        <v>100</v>
      </c>
      <c r="P29" s="560"/>
      <c r="Q29" s="560"/>
    </row>
    <row r="30" spans="2:25" s="550" customFormat="1" ht="20.25" customHeight="1" x14ac:dyDescent="0.2">
      <c r="B30" s="532" t="s">
        <v>3</v>
      </c>
      <c r="C30" s="561"/>
      <c r="D30" s="533">
        <f>SUM(D10:D29)</f>
        <v>0</v>
      </c>
      <c r="E30" s="562"/>
      <c r="F30" s="533">
        <f>SUM(F10:F27)</f>
        <v>413582</v>
      </c>
      <c r="G30" s="563">
        <f>F30*100/$N30</f>
        <v>22.31371338794748</v>
      </c>
      <c r="H30" s="533">
        <f>SUM(H10:H27)</f>
        <v>562182</v>
      </c>
      <c r="I30" s="563">
        <f>H30*100/$N30</f>
        <v>30.331029928437626</v>
      </c>
      <c r="J30" s="533">
        <f>SUM(J10:J27)</f>
        <v>518145</v>
      </c>
      <c r="K30" s="563">
        <f>J30*100/$N30</f>
        <v>27.955131082585915</v>
      </c>
      <c r="L30" s="533">
        <f>SUM(L10:L28)</f>
        <v>359579</v>
      </c>
      <c r="M30" s="563">
        <f>L30*100/$N30</f>
        <v>19.400125601028979</v>
      </c>
      <c r="N30" s="533">
        <f>F30+H30+J30+L30</f>
        <v>1853488</v>
      </c>
      <c r="O30" s="563">
        <f>G30+I30+K30+M30</f>
        <v>100</v>
      </c>
      <c r="P30" s="564"/>
      <c r="Q30" s="564" t="e">
        <f>(N30/D30)</f>
        <v>#DIV/0!</v>
      </c>
    </row>
    <row r="31" spans="2:25" s="550" customFormat="1" ht="5.25" customHeight="1" x14ac:dyDescent="0.2">
      <c r="B31" s="532"/>
      <c r="C31" s="561"/>
      <c r="D31" s="533"/>
      <c r="E31" s="562"/>
      <c r="F31" s="533"/>
      <c r="G31" s="564"/>
      <c r="H31" s="533"/>
      <c r="I31" s="564"/>
      <c r="J31" s="533"/>
      <c r="K31" s="564"/>
      <c r="L31" s="533"/>
      <c r="M31" s="564"/>
      <c r="N31" s="533"/>
      <c r="O31" s="564"/>
      <c r="P31" s="533"/>
      <c r="Q31" s="564"/>
      <c r="R31" s="533"/>
      <c r="S31" s="564"/>
      <c r="T31" s="533"/>
      <c r="U31" s="564"/>
      <c r="V31" s="533"/>
      <c r="W31" s="564"/>
      <c r="X31" s="564"/>
      <c r="Y31" s="564"/>
    </row>
    <row r="32" spans="2:25" s="537" customFormat="1" ht="18.75" customHeight="1" x14ac:dyDescent="0.2">
      <c r="B32" s="541" t="s">
        <v>42</v>
      </c>
      <c r="C32" s="565"/>
      <c r="D32" s="565"/>
      <c r="E32" s="565"/>
      <c r="F32" s="565"/>
      <c r="G32" s="565"/>
      <c r="H32" s="565"/>
      <c r="I32" s="565"/>
      <c r="J32" s="565"/>
      <c r="K32" s="565"/>
      <c r="L32" s="565"/>
      <c r="N32" s="565"/>
      <c r="O32" s="565"/>
      <c r="P32" s="565"/>
      <c r="Q32" s="565"/>
      <c r="R32" s="565"/>
      <c r="S32" s="565"/>
      <c r="T32" s="565"/>
      <c r="U32" s="565"/>
      <c r="V32" s="565"/>
      <c r="W32" s="565"/>
    </row>
    <row r="33" spans="1:25" x14ac:dyDescent="0.2">
      <c r="A33" s="136"/>
      <c r="B33" s="791" t="s">
        <v>50</v>
      </c>
      <c r="F33" s="178"/>
      <c r="G33" s="178"/>
      <c r="H33" s="178"/>
      <c r="I33" s="178"/>
      <c r="J33" s="178"/>
      <c r="K33" s="178"/>
      <c r="L33" s="178"/>
      <c r="M33" s="178"/>
      <c r="N33" s="178"/>
      <c r="O33" s="178"/>
      <c r="P33" s="178"/>
      <c r="Q33" s="178"/>
      <c r="R33" s="178"/>
      <c r="S33" s="178"/>
      <c r="T33" s="178"/>
      <c r="U33" s="178"/>
    </row>
    <row r="34" spans="1:25" x14ac:dyDescent="0.2">
      <c r="F34" s="47"/>
      <c r="G34" s="47"/>
      <c r="H34" s="47"/>
      <c r="I34" s="47"/>
      <c r="J34" s="47"/>
    </row>
    <row r="36" spans="1:25" x14ac:dyDescent="0.2">
      <c r="D36" s="18"/>
      <c r="T36" s="136"/>
      <c r="U36" s="136"/>
      <c r="X36" s="1"/>
      <c r="Y36" s="1"/>
    </row>
    <row r="37" spans="1:25" x14ac:dyDescent="0.2">
      <c r="T37" s="136"/>
      <c r="U37" s="136"/>
      <c r="X37" s="1"/>
      <c r="Y37" s="1"/>
    </row>
    <row r="38" spans="1:25" x14ac:dyDescent="0.2">
      <c r="T38" s="136"/>
      <c r="U38" s="136"/>
      <c r="X38" s="1"/>
      <c r="Y38" s="1"/>
    </row>
    <row r="39" spans="1:25" x14ac:dyDescent="0.2">
      <c r="T39" s="136"/>
      <c r="U39" s="136"/>
      <c r="X39" s="1"/>
      <c r="Y39" s="1"/>
    </row>
    <row r="40" spans="1:25" x14ac:dyDescent="0.2">
      <c r="T40" s="136"/>
      <c r="U40" s="136"/>
      <c r="X40" s="1"/>
      <c r="Y40" s="1"/>
    </row>
    <row r="41" spans="1:25" x14ac:dyDescent="0.2">
      <c r="T41" s="136"/>
      <c r="U41" s="136"/>
      <c r="X41" s="1"/>
      <c r="Y41" s="1"/>
    </row>
    <row r="42" spans="1:25" x14ac:dyDescent="0.2">
      <c r="T42" s="136"/>
      <c r="U42" s="136"/>
      <c r="X42" s="1"/>
      <c r="Y42" s="1"/>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1:25" s="2" customFormat="1" ht="9" customHeight="1" x14ac:dyDescent="0.2">
      <c r="B1" s="11"/>
      <c r="C1" s="46"/>
      <c r="D1" s="46"/>
      <c r="E1" s="46"/>
      <c r="F1" s="179" t="s">
        <v>67</v>
      </c>
      <c r="G1" s="179"/>
      <c r="H1" s="179" t="s">
        <v>58</v>
      </c>
      <c r="I1" s="179"/>
      <c r="J1" s="179" t="s">
        <v>59</v>
      </c>
      <c r="K1" s="179"/>
      <c r="L1" s="179" t="s">
        <v>66</v>
      </c>
      <c r="M1" s="179"/>
      <c r="N1" s="179" t="s">
        <v>61</v>
      </c>
      <c r="O1" s="179"/>
      <c r="P1" s="179" t="s">
        <v>70</v>
      </c>
      <c r="Q1" s="179"/>
      <c r="R1" s="179" t="s">
        <v>69</v>
      </c>
      <c r="S1" s="179"/>
      <c r="T1" s="179" t="s">
        <v>68</v>
      </c>
      <c r="U1" s="179"/>
      <c r="X1" s="150"/>
      <c r="Y1" s="150"/>
    </row>
    <row r="2" spans="1:25" s="44" customFormat="1" ht="49.5" customHeight="1" x14ac:dyDescent="0.2">
      <c r="B2" s="122"/>
      <c r="C2" s="122"/>
      <c r="D2" s="122"/>
      <c r="E2" s="122"/>
      <c r="F2" s="122"/>
      <c r="G2" s="122"/>
      <c r="H2" s="122"/>
      <c r="I2" s="122"/>
      <c r="J2" s="122"/>
      <c r="K2" s="122"/>
      <c r="X2" s="92"/>
      <c r="Y2" s="92"/>
    </row>
    <row r="3" spans="1:25" s="7" customFormat="1" ht="19.5" x14ac:dyDescent="0.2">
      <c r="B3" s="1046" t="s">
        <v>413</v>
      </c>
      <c r="C3" s="1046"/>
      <c r="D3" s="1046"/>
      <c r="E3" s="1046"/>
      <c r="F3" s="1046"/>
      <c r="G3" s="1046"/>
      <c r="H3" s="1046"/>
      <c r="I3" s="1046"/>
      <c r="J3" s="1046"/>
      <c r="K3" s="1046"/>
      <c r="L3" s="1046"/>
      <c r="M3" s="1046"/>
      <c r="N3" s="1046"/>
      <c r="O3" s="1046"/>
      <c r="P3" s="1046"/>
      <c r="Q3" s="1046"/>
      <c r="R3" s="1046"/>
      <c r="S3" s="1046"/>
      <c r="T3" s="1046"/>
      <c r="U3" s="1046"/>
      <c r="V3" s="1046"/>
      <c r="W3" s="1046"/>
      <c r="X3" s="1046"/>
      <c r="Y3" s="13"/>
    </row>
    <row r="4" spans="1:25" s="7" customFormat="1" ht="14.25" customHeight="1" x14ac:dyDescent="0.2">
      <c r="B4" s="1059" t="str">
        <f>porsaad!B6</f>
        <v>Situación a 31 de enero de 2023</v>
      </c>
      <c r="C4" s="1059"/>
      <c r="D4" s="1059"/>
      <c r="E4" s="1059"/>
      <c r="F4" s="1059"/>
      <c r="G4" s="1059"/>
      <c r="H4" s="1059"/>
      <c r="I4" s="1059"/>
      <c r="J4" s="1059"/>
      <c r="K4" s="1059"/>
      <c r="L4" s="1059"/>
      <c r="M4" s="1059"/>
      <c r="N4" s="1059"/>
      <c r="O4" s="1059"/>
      <c r="P4" s="1059"/>
      <c r="Q4" s="1059"/>
      <c r="R4" s="1059"/>
      <c r="S4" s="1059"/>
      <c r="T4" s="1059"/>
      <c r="U4" s="1059"/>
      <c r="V4" s="1059"/>
      <c r="W4" s="1059"/>
      <c r="X4" s="8"/>
      <c r="Y4" s="8"/>
    </row>
    <row r="5" spans="1: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1:25" s="519" customFormat="1" ht="19.5" customHeight="1" x14ac:dyDescent="0.2">
      <c r="A6" s="518"/>
      <c r="F6" s="1119" t="s">
        <v>55</v>
      </c>
      <c r="G6" s="1119"/>
      <c r="H6" s="1119"/>
      <c r="I6" s="1119"/>
      <c r="J6" s="1119"/>
      <c r="K6" s="1119"/>
      <c r="L6" s="1119"/>
      <c r="M6" s="1119"/>
      <c r="N6" s="1119"/>
      <c r="O6" s="1119"/>
      <c r="P6" s="1119"/>
      <c r="Q6" s="1119"/>
      <c r="R6" s="1119"/>
      <c r="S6" s="1119"/>
      <c r="T6" s="1119"/>
      <c r="U6" s="1119"/>
      <c r="V6" s="1119"/>
      <c r="W6" s="1119"/>
      <c r="X6" s="542"/>
      <c r="Y6" s="542"/>
    </row>
    <row r="7" spans="1:25" s="519" customFormat="1" ht="64.5" customHeight="1" x14ac:dyDescent="0.2">
      <c r="A7" s="518"/>
      <c r="B7" s="1120" t="s">
        <v>15</v>
      </c>
      <c r="C7" s="543"/>
      <c r="D7" s="544"/>
      <c r="E7" s="543"/>
      <c r="F7" s="1121" t="s">
        <v>35</v>
      </c>
      <c r="G7" s="1121"/>
      <c r="H7" s="1121" t="s">
        <v>36</v>
      </c>
      <c r="I7" s="1121"/>
      <c r="J7" s="1121" t="s">
        <v>51</v>
      </c>
      <c r="K7" s="1121"/>
      <c r="L7" s="1121"/>
      <c r="M7" s="1121"/>
      <c r="N7" s="1121" t="s">
        <v>234</v>
      </c>
      <c r="O7" s="1121"/>
      <c r="P7" s="544"/>
      <c r="Q7" s="544"/>
    </row>
    <row r="8" spans="1:25" s="543" customFormat="1" ht="20.25" customHeight="1" x14ac:dyDescent="0.2">
      <c r="A8" s="628"/>
      <c r="B8" s="1120"/>
      <c r="C8" s="545"/>
      <c r="D8" s="544"/>
      <c r="E8" s="545"/>
      <c r="F8" s="544" t="s">
        <v>12</v>
      </c>
      <c r="G8" s="544" t="s">
        <v>31</v>
      </c>
      <c r="H8" s="544" t="s">
        <v>12</v>
      </c>
      <c r="I8" s="544" t="s">
        <v>31</v>
      </c>
      <c r="J8" s="544" t="s">
        <v>12</v>
      </c>
      <c r="K8" s="544" t="s">
        <v>31</v>
      </c>
      <c r="L8" s="544"/>
      <c r="M8" s="544"/>
      <c r="N8" s="544" t="s">
        <v>12</v>
      </c>
      <c r="O8" s="544" t="s">
        <v>31</v>
      </c>
      <c r="P8" s="544"/>
      <c r="Q8" s="544"/>
    </row>
    <row r="9" spans="1:25" s="545" customFormat="1" ht="8.25" customHeight="1" x14ac:dyDescent="0.2">
      <c r="A9" s="629"/>
      <c r="B9" s="546"/>
      <c r="C9" s="547"/>
      <c r="D9" s="548"/>
      <c r="E9" s="547"/>
      <c r="F9" s="549"/>
      <c r="G9" s="549"/>
      <c r="H9" s="549"/>
      <c r="I9" s="549"/>
      <c r="J9" s="549"/>
      <c r="K9" s="549"/>
      <c r="L9" s="549"/>
      <c r="M9" s="549"/>
      <c r="N9" s="549"/>
      <c r="O9" s="549"/>
      <c r="P9" s="549"/>
      <c r="Q9" s="549"/>
    </row>
    <row r="10" spans="1:25" s="550" customFormat="1" ht="18" customHeight="1" x14ac:dyDescent="0.2">
      <c r="A10" s="630"/>
      <c r="B10" s="532" t="s">
        <v>11</v>
      </c>
      <c r="C10" s="547"/>
      <c r="D10" s="551"/>
      <c r="F10" s="552">
        <f>'31dictsaad'!K10</f>
        <v>82857</v>
      </c>
      <c r="G10" s="553">
        <f t="shared" ref="G10:O29" si="0">F10*100/$N10</f>
        <v>26.996021803514235</v>
      </c>
      <c r="H10" s="552">
        <f>'31dictsaad'!N10</f>
        <v>137814</v>
      </c>
      <c r="I10" s="553">
        <f t="shared" ref="I10:I27" si="1">H10*100/$N10</f>
        <v>44.901815764866107</v>
      </c>
      <c r="J10" s="552">
        <f>'31dictsaad'!Q10</f>
        <v>86252</v>
      </c>
      <c r="K10" s="553">
        <f t="shared" ref="K10:K27" si="2">J10*100/$N10</f>
        <v>28.102162431619657</v>
      </c>
      <c r="L10" s="552"/>
      <c r="M10" s="553"/>
      <c r="N10" s="552">
        <f>F10+H10+J10+L10</f>
        <v>306923</v>
      </c>
      <c r="O10" s="553">
        <f>G10+I10+K10+M10</f>
        <v>100</v>
      </c>
      <c r="P10" s="554"/>
      <c r="Q10" s="554"/>
    </row>
    <row r="11" spans="1:25" s="550" customFormat="1" ht="18" customHeight="1" x14ac:dyDescent="0.2">
      <c r="A11" s="630"/>
      <c r="B11" s="532" t="s">
        <v>10</v>
      </c>
      <c r="C11" s="547"/>
      <c r="D11" s="551"/>
      <c r="F11" s="552">
        <f>'31dictsaad'!K11</f>
        <v>12044</v>
      </c>
      <c r="G11" s="553">
        <f t="shared" si="0"/>
        <v>30.71117117576561</v>
      </c>
      <c r="H11" s="552">
        <f>'31dictsaad'!N11</f>
        <v>14460</v>
      </c>
      <c r="I11" s="553">
        <f t="shared" si="1"/>
        <v>36.871764795879336</v>
      </c>
      <c r="J11" s="552">
        <f>'31dictsaad'!Q11</f>
        <v>12713</v>
      </c>
      <c r="K11" s="553">
        <f t="shared" si="2"/>
        <v>32.41706402835505</v>
      </c>
      <c r="L11" s="552"/>
      <c r="M11" s="553"/>
      <c r="N11" s="552">
        <f t="shared" ref="N11:O27" si="3">F11+H11+J11+L11</f>
        <v>39217</v>
      </c>
      <c r="O11" s="553">
        <f t="shared" si="3"/>
        <v>100</v>
      </c>
      <c r="P11" s="554"/>
      <c r="Q11" s="554"/>
    </row>
    <row r="12" spans="1:25" s="550" customFormat="1" ht="22.5" customHeight="1" x14ac:dyDescent="0.2">
      <c r="A12" s="630"/>
      <c r="B12" s="532" t="s">
        <v>40</v>
      </c>
      <c r="C12" s="547"/>
      <c r="D12" s="551"/>
      <c r="F12" s="551">
        <f>'31dictsaad'!K12</f>
        <v>7719</v>
      </c>
      <c r="G12" s="553">
        <f t="shared" si="0"/>
        <v>24.298035759254596</v>
      </c>
      <c r="H12" s="551">
        <f>'31dictsaad'!N12</f>
        <v>10684</v>
      </c>
      <c r="I12" s="553">
        <f t="shared" si="1"/>
        <v>33.631327121631834</v>
      </c>
      <c r="J12" s="551">
        <f>'31dictsaad'!Q12</f>
        <v>13365</v>
      </c>
      <c r="K12" s="553">
        <f t="shared" si="2"/>
        <v>42.07063711911357</v>
      </c>
      <c r="L12" s="551"/>
      <c r="M12" s="553"/>
      <c r="N12" s="552">
        <f t="shared" si="3"/>
        <v>31768</v>
      </c>
      <c r="O12" s="553">
        <f t="shared" si="3"/>
        <v>100</v>
      </c>
      <c r="P12" s="554"/>
      <c r="Q12" s="554"/>
    </row>
    <row r="13" spans="1:25" s="550" customFormat="1" ht="18" customHeight="1" x14ac:dyDescent="0.2">
      <c r="A13" s="630"/>
      <c r="B13" s="532" t="s">
        <v>41</v>
      </c>
      <c r="C13" s="547"/>
      <c r="D13" s="551"/>
      <c r="F13" s="552">
        <f>'31dictsaad'!K13</f>
        <v>7655</v>
      </c>
      <c r="G13" s="553">
        <f t="shared" si="0"/>
        <v>25.864107848768455</v>
      </c>
      <c r="H13" s="552">
        <f>'31dictsaad'!N13</f>
        <v>9963</v>
      </c>
      <c r="I13" s="553">
        <f t="shared" si="1"/>
        <v>33.662195492786431</v>
      </c>
      <c r="J13" s="552">
        <f>'31dictsaad'!Q13</f>
        <v>11979</v>
      </c>
      <c r="K13" s="553">
        <f t="shared" si="2"/>
        <v>40.473696658445114</v>
      </c>
      <c r="L13" s="552"/>
      <c r="M13" s="553"/>
      <c r="N13" s="552">
        <f t="shared" si="3"/>
        <v>29597</v>
      </c>
      <c r="O13" s="553">
        <f t="shared" si="3"/>
        <v>100</v>
      </c>
      <c r="P13" s="554"/>
      <c r="Q13" s="554"/>
    </row>
    <row r="14" spans="1:25" s="550" customFormat="1" ht="18" customHeight="1" x14ac:dyDescent="0.2">
      <c r="A14" s="630"/>
      <c r="B14" s="532" t="s">
        <v>9</v>
      </c>
      <c r="C14" s="547"/>
      <c r="D14" s="551"/>
      <c r="F14" s="552">
        <f>'31dictsaad'!K14</f>
        <v>14103</v>
      </c>
      <c r="G14" s="553">
        <f t="shared" si="0"/>
        <v>33.719067543335328</v>
      </c>
      <c r="H14" s="552">
        <f>'31dictsaad'!N14</f>
        <v>14422</v>
      </c>
      <c r="I14" s="553">
        <f t="shared" si="1"/>
        <v>34.481769276748359</v>
      </c>
      <c r="J14" s="552">
        <f>'31dictsaad'!Q14</f>
        <v>13300</v>
      </c>
      <c r="K14" s="553">
        <f t="shared" si="2"/>
        <v>31.799163179916317</v>
      </c>
      <c r="L14" s="552"/>
      <c r="M14" s="553"/>
      <c r="N14" s="552">
        <f t="shared" si="3"/>
        <v>41825</v>
      </c>
      <c r="O14" s="553">
        <f t="shared" si="3"/>
        <v>100</v>
      </c>
      <c r="P14" s="554"/>
      <c r="Q14" s="554"/>
    </row>
    <row r="15" spans="1:25" s="550" customFormat="1" ht="18" customHeight="1" x14ac:dyDescent="0.2">
      <c r="A15" s="630"/>
      <c r="B15" s="532" t="s">
        <v>8</v>
      </c>
      <c r="C15" s="547"/>
      <c r="D15" s="551"/>
      <c r="F15" s="551">
        <f>'31dictsaad'!K15</f>
        <v>6050</v>
      </c>
      <c r="G15" s="553">
        <f t="shared" si="0"/>
        <v>32.841168168494193</v>
      </c>
      <c r="H15" s="551">
        <f>'31dictsaad'!N15</f>
        <v>7874</v>
      </c>
      <c r="I15" s="553">
        <f t="shared" si="1"/>
        <v>42.742373249375746</v>
      </c>
      <c r="J15" s="551">
        <f>'31dictsaad'!Q15</f>
        <v>4498</v>
      </c>
      <c r="K15" s="553">
        <f t="shared" si="2"/>
        <v>24.416458582130062</v>
      </c>
      <c r="L15" s="551"/>
      <c r="M15" s="553"/>
      <c r="N15" s="552">
        <f t="shared" si="3"/>
        <v>18422</v>
      </c>
      <c r="O15" s="553">
        <f t="shared" si="3"/>
        <v>100</v>
      </c>
      <c r="P15" s="554"/>
      <c r="Q15" s="554"/>
    </row>
    <row r="16" spans="1:25" s="550" customFormat="1" ht="18" customHeight="1" x14ac:dyDescent="0.2">
      <c r="A16" s="630"/>
      <c r="B16" s="532" t="s">
        <v>7</v>
      </c>
      <c r="C16" s="547"/>
      <c r="D16" s="551"/>
      <c r="F16" s="552">
        <f>'31dictsaad'!K16</f>
        <v>33419</v>
      </c>
      <c r="G16" s="553">
        <f t="shared" si="0"/>
        <v>29.070869977469837</v>
      </c>
      <c r="H16" s="552">
        <f>'31dictsaad'!N16</f>
        <v>38033</v>
      </c>
      <c r="I16" s="553">
        <f t="shared" si="1"/>
        <v>33.084544655827834</v>
      </c>
      <c r="J16" s="552">
        <f>'31dictsaad'!Q16</f>
        <v>43505</v>
      </c>
      <c r="K16" s="553">
        <f t="shared" si="2"/>
        <v>37.844585366702333</v>
      </c>
      <c r="L16" s="552"/>
      <c r="M16" s="553"/>
      <c r="N16" s="552">
        <f t="shared" si="3"/>
        <v>114957</v>
      </c>
      <c r="O16" s="553">
        <f t="shared" si="3"/>
        <v>100</v>
      </c>
      <c r="P16" s="554"/>
      <c r="Q16" s="554"/>
    </row>
    <row r="17" spans="1:25" s="550" customFormat="1" ht="18" customHeight="1" x14ac:dyDescent="0.2">
      <c r="A17" s="630"/>
      <c r="B17" s="532" t="s">
        <v>43</v>
      </c>
      <c r="C17" s="547"/>
      <c r="D17" s="551"/>
      <c r="F17" s="552">
        <f>'31dictsaad'!K17</f>
        <v>21426</v>
      </c>
      <c r="G17" s="553">
        <f t="shared" si="0"/>
        <v>30.471016553842652</v>
      </c>
      <c r="H17" s="552">
        <f>'31dictsaad'!N17</f>
        <v>23184</v>
      </c>
      <c r="I17" s="553">
        <f t="shared" si="1"/>
        <v>32.971158768985724</v>
      </c>
      <c r="J17" s="552">
        <f>'31dictsaad'!Q17</f>
        <v>25706</v>
      </c>
      <c r="K17" s="553">
        <f t="shared" si="2"/>
        <v>36.557824677171624</v>
      </c>
      <c r="L17" s="552"/>
      <c r="M17" s="553"/>
      <c r="N17" s="552">
        <f t="shared" si="3"/>
        <v>70316</v>
      </c>
      <c r="O17" s="553">
        <f t="shared" si="3"/>
        <v>100</v>
      </c>
      <c r="P17" s="554"/>
      <c r="Q17" s="554"/>
    </row>
    <row r="18" spans="1:25" s="550" customFormat="1" ht="18" customHeight="1" x14ac:dyDescent="0.2">
      <c r="A18" s="630"/>
      <c r="B18" s="532" t="s">
        <v>44</v>
      </c>
      <c r="C18" s="547"/>
      <c r="D18" s="551"/>
      <c r="F18" s="552">
        <f>'31dictsaad'!K18</f>
        <v>50365</v>
      </c>
      <c r="G18" s="553">
        <f t="shared" si="0"/>
        <v>19.532068037446965</v>
      </c>
      <c r="H18" s="552">
        <f>'31dictsaad'!N18</f>
        <v>94914</v>
      </c>
      <c r="I18" s="553">
        <f t="shared" si="1"/>
        <v>36.808631107043411</v>
      </c>
      <c r="J18" s="552">
        <f>'31dictsaad'!Q18</f>
        <v>112579</v>
      </c>
      <c r="K18" s="553">
        <f t="shared" si="2"/>
        <v>43.65930085550962</v>
      </c>
      <c r="L18" s="552"/>
      <c r="M18" s="553"/>
      <c r="N18" s="552">
        <f t="shared" si="3"/>
        <v>257858</v>
      </c>
      <c r="O18" s="553">
        <f t="shared" si="3"/>
        <v>100</v>
      </c>
      <c r="P18" s="554"/>
      <c r="Q18" s="554"/>
    </row>
    <row r="19" spans="1:25" s="550" customFormat="1" ht="18" customHeight="1" x14ac:dyDescent="0.2">
      <c r="A19" s="630"/>
      <c r="B19" s="532" t="s">
        <v>6</v>
      </c>
      <c r="C19" s="547"/>
      <c r="D19" s="551"/>
      <c r="F19" s="552">
        <f>'31dictsaad'!K19</f>
        <v>42650</v>
      </c>
      <c r="G19" s="553">
        <f t="shared" si="0"/>
        <v>29.359932812908735</v>
      </c>
      <c r="H19" s="552">
        <f>'31dictsaad'!N19</f>
        <v>54704</v>
      </c>
      <c r="I19" s="553">
        <f>H19*100/$N19</f>
        <v>37.657813941321436</v>
      </c>
      <c r="J19" s="552">
        <f>'31dictsaad'!Q19</f>
        <v>47912</v>
      </c>
      <c r="K19" s="553">
        <f>J19*100/$N19</f>
        <v>32.982253245769826</v>
      </c>
      <c r="L19" s="552"/>
      <c r="M19" s="553"/>
      <c r="N19" s="552">
        <f t="shared" si="3"/>
        <v>145266</v>
      </c>
      <c r="O19" s="553">
        <f t="shared" si="3"/>
        <v>100</v>
      </c>
      <c r="P19" s="554"/>
      <c r="Q19" s="554"/>
    </row>
    <row r="20" spans="1:25" s="550" customFormat="1" ht="18" customHeight="1" x14ac:dyDescent="0.2">
      <c r="A20" s="630"/>
      <c r="B20" s="532" t="s">
        <v>5</v>
      </c>
      <c r="C20" s="547"/>
      <c r="D20" s="551"/>
      <c r="F20" s="552">
        <f>'31dictsaad'!K20</f>
        <v>12476</v>
      </c>
      <c r="G20" s="553">
        <f t="shared" si="0"/>
        <v>32.143869322134336</v>
      </c>
      <c r="H20" s="552">
        <f>'31dictsaad'!N20</f>
        <v>12796</v>
      </c>
      <c r="I20" s="553">
        <f>H20*100/$N20</f>
        <v>32.968335351557471</v>
      </c>
      <c r="J20" s="552">
        <f>'31dictsaad'!Q20</f>
        <v>13541</v>
      </c>
      <c r="K20" s="553">
        <f>J20*100/$N20</f>
        <v>34.887795326308193</v>
      </c>
      <c r="L20" s="552"/>
      <c r="M20" s="553"/>
      <c r="N20" s="552">
        <f t="shared" si="3"/>
        <v>38813</v>
      </c>
      <c r="O20" s="553">
        <f t="shared" si="3"/>
        <v>100</v>
      </c>
      <c r="P20" s="554"/>
      <c r="Q20" s="554"/>
    </row>
    <row r="21" spans="1:25" s="550" customFormat="1" ht="18" customHeight="1" x14ac:dyDescent="0.2">
      <c r="A21" s="630"/>
      <c r="B21" s="532" t="s">
        <v>38</v>
      </c>
      <c r="C21" s="547"/>
      <c r="D21" s="551"/>
      <c r="F21" s="552">
        <f>'31dictsaad'!K21</f>
        <v>24171</v>
      </c>
      <c r="G21" s="553">
        <f t="shared" si="0"/>
        <v>33.509399434370323</v>
      </c>
      <c r="H21" s="552">
        <f>'31dictsaad'!N21</f>
        <v>24776</v>
      </c>
      <c r="I21" s="553">
        <f>H21*100/$N21</f>
        <v>34.34813952198747</v>
      </c>
      <c r="J21" s="552">
        <f>'31dictsaad'!Q21</f>
        <v>23185</v>
      </c>
      <c r="K21" s="553">
        <f>J21*100/$N21</f>
        <v>32.142461043642214</v>
      </c>
      <c r="L21" s="552"/>
      <c r="M21" s="553"/>
      <c r="N21" s="552">
        <f t="shared" si="3"/>
        <v>72132</v>
      </c>
      <c r="O21" s="553">
        <f t="shared" si="3"/>
        <v>100</v>
      </c>
      <c r="P21" s="554"/>
      <c r="Q21" s="554"/>
    </row>
    <row r="22" spans="1:25" s="550" customFormat="1" ht="21" customHeight="1" x14ac:dyDescent="0.2">
      <c r="A22" s="630"/>
      <c r="B22" s="532" t="s">
        <v>45</v>
      </c>
      <c r="C22" s="547"/>
      <c r="D22" s="551"/>
      <c r="F22" s="552">
        <f>'31dictsaad'!K22</f>
        <v>58022</v>
      </c>
      <c r="G22" s="553">
        <f t="shared" si="0"/>
        <v>33.447087171564618</v>
      </c>
      <c r="H22" s="552">
        <f>'31dictsaad'!N22</f>
        <v>64221</v>
      </c>
      <c r="I22" s="553">
        <f>H22*100/$N22</f>
        <v>37.020533336407759</v>
      </c>
      <c r="J22" s="552">
        <f>'31dictsaad'!Q22</f>
        <v>51231</v>
      </c>
      <c r="K22" s="553">
        <f>J22*100/$N22</f>
        <v>29.532379492027623</v>
      </c>
      <c r="L22" s="552"/>
      <c r="M22" s="553"/>
      <c r="N22" s="552">
        <f t="shared" si="3"/>
        <v>173474</v>
      </c>
      <c r="O22" s="553">
        <f t="shared" si="3"/>
        <v>100</v>
      </c>
      <c r="P22" s="554"/>
      <c r="Q22" s="554"/>
    </row>
    <row r="23" spans="1:25" s="550" customFormat="1" ht="18" customHeight="1" x14ac:dyDescent="0.2">
      <c r="A23" s="630"/>
      <c r="B23" s="532" t="s">
        <v>46</v>
      </c>
      <c r="C23" s="547"/>
      <c r="D23" s="551"/>
      <c r="F23" s="552">
        <f>'31dictsaad'!K23</f>
        <v>14160</v>
      </c>
      <c r="G23" s="553">
        <f t="shared" si="0"/>
        <v>31.983375872427892</v>
      </c>
      <c r="H23" s="552">
        <f>'31dictsaad'!N23</f>
        <v>17391</v>
      </c>
      <c r="I23" s="553">
        <f>H23*100/$N23</f>
        <v>39.281277528064507</v>
      </c>
      <c r="J23" s="552">
        <f>'31dictsaad'!Q23</f>
        <v>12722</v>
      </c>
      <c r="K23" s="553">
        <f>J23*100/$N23</f>
        <v>28.735346599507601</v>
      </c>
      <c r="L23" s="552"/>
      <c r="M23" s="553"/>
      <c r="N23" s="552">
        <f t="shared" si="3"/>
        <v>44273</v>
      </c>
      <c r="O23" s="553">
        <f t="shared" si="3"/>
        <v>100</v>
      </c>
      <c r="P23" s="554"/>
      <c r="Q23" s="554"/>
    </row>
    <row r="24" spans="1:25" s="550" customFormat="1" ht="22.5" customHeight="1" x14ac:dyDescent="0.2">
      <c r="A24" s="630"/>
      <c r="B24" s="532" t="s">
        <v>47</v>
      </c>
      <c r="C24" s="547"/>
      <c r="D24" s="551"/>
      <c r="F24" s="551">
        <f>'31dictsaad'!K24</f>
        <v>3576</v>
      </c>
      <c r="G24" s="555">
        <f t="shared" si="0"/>
        <v>22.281762103557853</v>
      </c>
      <c r="H24" s="551">
        <f>'31dictsaad'!N24</f>
        <v>5963</v>
      </c>
      <c r="I24" s="553">
        <f t="shared" si="1"/>
        <v>37.154962926039005</v>
      </c>
      <c r="J24" s="551">
        <f>'31dictsaad'!Q24</f>
        <v>6510</v>
      </c>
      <c r="K24" s="553">
        <f t="shared" si="2"/>
        <v>40.563274970403143</v>
      </c>
      <c r="L24" s="551"/>
      <c r="M24" s="553"/>
      <c r="N24" s="551">
        <f t="shared" si="3"/>
        <v>16049</v>
      </c>
      <c r="O24" s="553">
        <f t="shared" si="3"/>
        <v>100</v>
      </c>
      <c r="P24" s="554"/>
      <c r="Q24" s="554"/>
    </row>
    <row r="25" spans="1:25" s="550" customFormat="1" ht="18" customHeight="1" x14ac:dyDescent="0.2">
      <c r="A25" s="630"/>
      <c r="B25" s="532" t="s">
        <v>48</v>
      </c>
      <c r="C25" s="547"/>
      <c r="D25" s="551"/>
      <c r="F25" s="551">
        <f>'31dictsaad'!K25</f>
        <v>19116</v>
      </c>
      <c r="G25" s="555">
        <f t="shared" si="0"/>
        <v>24.145814649673483</v>
      </c>
      <c r="H25" s="551">
        <f>'31dictsaad'!N25</f>
        <v>25533</v>
      </c>
      <c r="I25" s="553">
        <f t="shared" si="1"/>
        <v>32.251259962864253</v>
      </c>
      <c r="J25" s="551">
        <f>'31dictsaad'!Q25</f>
        <v>34520</v>
      </c>
      <c r="K25" s="553">
        <f t="shared" si="2"/>
        <v>43.602925387462264</v>
      </c>
      <c r="L25" s="551"/>
      <c r="M25" s="553"/>
      <c r="N25" s="551">
        <f t="shared" si="3"/>
        <v>79169</v>
      </c>
      <c r="O25" s="553">
        <f t="shared" si="3"/>
        <v>100</v>
      </c>
      <c r="P25" s="554"/>
      <c r="Q25" s="554"/>
    </row>
    <row r="26" spans="1:25" s="550" customFormat="1" ht="18" customHeight="1" x14ac:dyDescent="0.2">
      <c r="A26" s="630"/>
      <c r="B26" s="532" t="s">
        <v>49</v>
      </c>
      <c r="C26" s="547"/>
      <c r="D26" s="551"/>
      <c r="F26" s="551">
        <f>'31dictsaad'!K26</f>
        <v>2605</v>
      </c>
      <c r="G26" s="555">
        <f t="shared" si="0"/>
        <v>25.064947560858268</v>
      </c>
      <c r="H26" s="551">
        <f>'31dictsaad'!N26</f>
        <v>4179</v>
      </c>
      <c r="I26" s="553">
        <f t="shared" si="1"/>
        <v>40.209756566920042</v>
      </c>
      <c r="J26" s="551">
        <f>'31dictsaad'!Q26</f>
        <v>3609</v>
      </c>
      <c r="K26" s="553">
        <f t="shared" si="2"/>
        <v>34.725295872221686</v>
      </c>
      <c r="L26" s="551"/>
      <c r="M26" s="553"/>
      <c r="N26" s="551">
        <f t="shared" si="3"/>
        <v>10393</v>
      </c>
      <c r="O26" s="553">
        <f t="shared" si="3"/>
        <v>100</v>
      </c>
      <c r="P26" s="554"/>
      <c r="Q26" s="554"/>
    </row>
    <row r="27" spans="1:25" s="550" customFormat="1" ht="18" customHeight="1" x14ac:dyDescent="0.2">
      <c r="A27" s="630"/>
      <c r="B27" s="532" t="s">
        <v>4</v>
      </c>
      <c r="C27" s="547"/>
      <c r="D27" s="551"/>
      <c r="F27" s="551">
        <f>'31dictsaad'!K27</f>
        <v>1168</v>
      </c>
      <c r="G27" s="555">
        <f t="shared" si="0"/>
        <v>33.786520104136535</v>
      </c>
      <c r="H27" s="551">
        <f>'31dictsaad'!N27</f>
        <v>1271</v>
      </c>
      <c r="I27" s="553">
        <f t="shared" si="1"/>
        <v>36.765982065374601</v>
      </c>
      <c r="J27" s="551">
        <f>'31dictsaad'!Q27</f>
        <v>1018</v>
      </c>
      <c r="K27" s="553">
        <f t="shared" si="2"/>
        <v>29.447497830488864</v>
      </c>
      <c r="L27" s="551"/>
      <c r="M27" s="553"/>
      <c r="N27" s="552">
        <f t="shared" si="3"/>
        <v>3457</v>
      </c>
      <c r="O27" s="553">
        <f t="shared" si="3"/>
        <v>100</v>
      </c>
      <c r="P27" s="554"/>
      <c r="Q27" s="554"/>
    </row>
    <row r="28" spans="1:25" s="550" customFormat="1" ht="8.25" customHeight="1" x14ac:dyDescent="0.2">
      <c r="A28" s="630"/>
      <c r="B28" s="556"/>
      <c r="C28" s="547"/>
      <c r="D28" s="557"/>
      <c r="F28" s="551"/>
      <c r="G28" s="558"/>
      <c r="H28" s="551"/>
      <c r="I28" s="558"/>
      <c r="J28" s="551"/>
      <c r="K28" s="558"/>
      <c r="L28" s="551"/>
      <c r="M28" s="558"/>
      <c r="N28" s="552"/>
      <c r="O28" s="554"/>
      <c r="P28" s="554"/>
      <c r="Q28" s="558"/>
    </row>
    <row r="29" spans="1:25" s="550" customFormat="1" x14ac:dyDescent="0.2">
      <c r="B29" s="772" t="s">
        <v>3</v>
      </c>
      <c r="C29" s="547"/>
      <c r="D29" s="559"/>
      <c r="F29" s="533">
        <f>SUM(F10:F27)</f>
        <v>413582</v>
      </c>
      <c r="G29" s="560">
        <f t="shared" si="0"/>
        <v>27.684551067032864</v>
      </c>
      <c r="H29" s="533">
        <f>SUM(H10:H27)</f>
        <v>562182</v>
      </c>
      <c r="I29" s="560">
        <f t="shared" si="0"/>
        <v>37.631609421992906</v>
      </c>
      <c r="J29" s="533">
        <f>SUM(J10:J27)</f>
        <v>518145</v>
      </c>
      <c r="K29" s="560">
        <f t="shared" si="0"/>
        <v>34.683839510974231</v>
      </c>
      <c r="L29" s="533"/>
      <c r="M29" s="560"/>
      <c r="N29" s="533">
        <f>SUM(N10:N27)</f>
        <v>1493909</v>
      </c>
      <c r="O29" s="560">
        <f t="shared" si="0"/>
        <v>100</v>
      </c>
      <c r="P29" s="560"/>
      <c r="Q29" s="560"/>
    </row>
    <row r="30" spans="1:25" s="550" customFormat="1" ht="20.25" customHeight="1" x14ac:dyDescent="0.2">
      <c r="B30" s="532" t="s">
        <v>3</v>
      </c>
      <c r="C30" s="561"/>
      <c r="D30" s="533">
        <f>SUM(D10:D29)</f>
        <v>0</v>
      </c>
      <c r="E30" s="562"/>
      <c r="F30" s="533">
        <f>SUM(F10:F27)</f>
        <v>413582</v>
      </c>
      <c r="G30" s="563">
        <f>F30*100/$N30</f>
        <v>27.684551067032864</v>
      </c>
      <c r="H30" s="533">
        <f>SUM(H10:H27)</f>
        <v>562182</v>
      </c>
      <c r="I30" s="563">
        <f>H30*100/$N30</f>
        <v>37.631609421992906</v>
      </c>
      <c r="J30" s="533">
        <f>SUM(J10:J27)</f>
        <v>518145</v>
      </c>
      <c r="K30" s="563">
        <f>J30*100/$N30</f>
        <v>34.683839510974231</v>
      </c>
      <c r="L30" s="533">
        <f>SUM(L10:L28)</f>
        <v>0</v>
      </c>
      <c r="M30" s="563">
        <f>L30*100/$N30</f>
        <v>0</v>
      </c>
      <c r="N30" s="533">
        <f>F30+H30+J30+L30</f>
        <v>1493909</v>
      </c>
      <c r="O30" s="563">
        <f>G30+I30+K30+M30</f>
        <v>100</v>
      </c>
      <c r="P30" s="564"/>
      <c r="Q30" s="564" t="e">
        <f>(N30/D30)</f>
        <v>#DIV/0!</v>
      </c>
    </row>
    <row r="31" spans="1:25" s="550" customFormat="1" ht="5.25" customHeight="1" x14ac:dyDescent="0.2">
      <c r="B31" s="532"/>
      <c r="C31" s="561"/>
      <c r="D31" s="533"/>
      <c r="E31" s="562"/>
      <c r="F31" s="533"/>
      <c r="G31" s="564"/>
      <c r="H31" s="533"/>
      <c r="I31" s="564"/>
      <c r="J31" s="533"/>
      <c r="K31" s="564"/>
      <c r="L31" s="533"/>
      <c r="M31" s="564"/>
      <c r="N31" s="533"/>
      <c r="O31" s="564"/>
      <c r="P31" s="533"/>
      <c r="Q31" s="564"/>
      <c r="R31" s="533"/>
      <c r="S31" s="564"/>
      <c r="T31" s="533"/>
      <c r="U31" s="564"/>
      <c r="V31" s="533"/>
      <c r="W31" s="564"/>
      <c r="X31" s="564"/>
      <c r="Y31" s="564"/>
    </row>
    <row r="32" spans="1:25" s="537" customFormat="1" ht="18.75" customHeight="1" x14ac:dyDescent="0.2">
      <c r="B32" s="541" t="s">
        <v>42</v>
      </c>
      <c r="C32" s="565"/>
      <c r="D32" s="565"/>
      <c r="E32" s="565"/>
      <c r="F32" s="565"/>
      <c r="G32" s="565"/>
      <c r="H32" s="565"/>
      <c r="I32" s="565"/>
      <c r="J32" s="565"/>
      <c r="K32" s="565"/>
      <c r="L32" s="565"/>
      <c r="N32" s="565"/>
      <c r="O32" s="565"/>
      <c r="P32" s="565"/>
      <c r="Q32" s="565"/>
      <c r="R32" s="565"/>
      <c r="S32" s="565"/>
      <c r="T32" s="565"/>
      <c r="U32" s="565"/>
      <c r="V32" s="565"/>
      <c r="W32" s="565"/>
    </row>
    <row r="33" spans="2:25" x14ac:dyDescent="0.2">
      <c r="B33" s="181" t="s">
        <v>50</v>
      </c>
      <c r="F33" s="178"/>
      <c r="G33" s="178"/>
      <c r="H33" s="178"/>
      <c r="I33" s="178"/>
      <c r="J33" s="178"/>
      <c r="K33" s="178"/>
      <c r="L33" s="178"/>
      <c r="M33" s="178"/>
      <c r="N33" s="178"/>
      <c r="O33" s="178"/>
      <c r="P33" s="178"/>
      <c r="Q33" s="178"/>
      <c r="R33" s="178"/>
      <c r="S33" s="178"/>
      <c r="T33" s="178"/>
      <c r="U33" s="178"/>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1"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2578125" defaultRowHeight="15" x14ac:dyDescent="0.2"/>
  <cols>
    <col min="1" max="1" width="0.85546875" style="262" customWidth="1"/>
    <col min="2" max="2" width="28.7109375" style="262" customWidth="1"/>
    <col min="3" max="3" width="0.7109375" style="262" customWidth="1"/>
    <col min="4" max="4" width="11.85546875" style="262" customWidth="1"/>
    <col min="5" max="5" width="7.7109375" style="262" customWidth="1"/>
    <col min="6" max="6" width="0.42578125" style="262" customWidth="1"/>
    <col min="7" max="7" width="16.5703125" style="262" customWidth="1"/>
    <col min="8" max="8" width="7.28515625" style="262" customWidth="1"/>
    <col min="9" max="9" width="0.7109375" style="262" customWidth="1"/>
    <col min="10" max="10" width="10.42578125" style="262" customWidth="1"/>
    <col min="11" max="11" width="9.5703125" style="262" customWidth="1"/>
    <col min="12" max="12" width="9.42578125" style="262" customWidth="1"/>
    <col min="13" max="19" width="11.42578125" style="262"/>
    <col min="20" max="20" width="2.28515625" style="262" customWidth="1"/>
    <col min="21" max="16384" width="11.42578125" style="262"/>
  </cols>
  <sheetData>
    <row r="1" spans="1:260" s="2" customFormat="1" ht="9" customHeight="1" x14ac:dyDescent="0.2">
      <c r="A1" s="202"/>
      <c r="B1" s="203"/>
      <c r="C1" s="204"/>
      <c r="D1" s="202"/>
      <c r="E1" s="202"/>
      <c r="F1" s="204"/>
      <c r="G1" s="202"/>
      <c r="H1" s="202"/>
      <c r="I1" s="204"/>
      <c r="J1" s="202"/>
      <c r="K1" s="202"/>
      <c r="L1" s="265"/>
      <c r="M1" s="265"/>
      <c r="N1" s="265"/>
      <c r="O1" s="265"/>
      <c r="P1" s="202"/>
      <c r="Q1" s="202"/>
      <c r="R1" s="202"/>
      <c r="S1" s="265"/>
      <c r="T1" s="265"/>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c r="DL1" s="202"/>
      <c r="DM1" s="202"/>
      <c r="DN1" s="202"/>
      <c r="DO1" s="202"/>
      <c r="DP1" s="202"/>
      <c r="DQ1" s="202"/>
      <c r="DR1" s="202"/>
      <c r="DS1" s="202"/>
      <c r="DT1" s="202"/>
      <c r="DU1" s="202"/>
      <c r="DV1" s="202"/>
      <c r="DW1" s="202"/>
      <c r="DX1" s="202"/>
      <c r="DY1" s="202"/>
      <c r="DZ1" s="202"/>
      <c r="EA1" s="202"/>
      <c r="EB1" s="202"/>
      <c r="EC1" s="202"/>
      <c r="ED1" s="202"/>
      <c r="EE1" s="202"/>
      <c r="EF1" s="202"/>
      <c r="EG1" s="202"/>
      <c r="EH1" s="202"/>
      <c r="EI1" s="202"/>
      <c r="EJ1" s="202"/>
      <c r="EK1" s="202"/>
      <c r="EL1" s="202"/>
      <c r="EM1" s="202"/>
      <c r="EN1" s="202"/>
      <c r="EO1" s="202"/>
      <c r="EP1" s="202"/>
      <c r="EQ1" s="202"/>
      <c r="ER1" s="202"/>
      <c r="ES1" s="202"/>
      <c r="ET1" s="202"/>
      <c r="EU1" s="202"/>
      <c r="EV1" s="202"/>
      <c r="EW1" s="202"/>
      <c r="EX1" s="202"/>
      <c r="EY1" s="202"/>
      <c r="EZ1" s="202"/>
      <c r="FA1" s="202"/>
      <c r="FB1" s="202"/>
      <c r="FC1" s="202"/>
      <c r="FD1" s="202"/>
      <c r="FE1" s="202"/>
      <c r="FF1" s="202"/>
      <c r="FG1" s="202"/>
      <c r="FH1" s="202"/>
      <c r="FI1" s="202"/>
      <c r="FJ1" s="202"/>
      <c r="FK1" s="202"/>
      <c r="FL1" s="202"/>
      <c r="FM1" s="202"/>
      <c r="FN1" s="202"/>
      <c r="FO1" s="202"/>
      <c r="FP1" s="202"/>
      <c r="FQ1" s="202"/>
      <c r="FR1" s="202"/>
      <c r="FS1" s="202"/>
      <c r="FT1" s="202"/>
      <c r="FU1" s="202"/>
      <c r="FV1" s="202"/>
      <c r="FW1" s="202"/>
      <c r="FX1" s="202"/>
      <c r="FY1" s="202"/>
      <c r="FZ1" s="202"/>
      <c r="GA1" s="202"/>
      <c r="GB1" s="202"/>
      <c r="GC1" s="202"/>
      <c r="GD1" s="202"/>
      <c r="GE1" s="202"/>
      <c r="GF1" s="202"/>
      <c r="GG1" s="202"/>
      <c r="GH1" s="202"/>
      <c r="GI1" s="202"/>
      <c r="GJ1" s="202"/>
      <c r="GK1" s="202"/>
      <c r="GL1" s="202"/>
      <c r="GM1" s="202"/>
      <c r="GN1" s="202"/>
      <c r="GO1" s="202"/>
      <c r="GP1" s="202"/>
      <c r="GQ1" s="202"/>
      <c r="GR1" s="202"/>
      <c r="GS1" s="202"/>
      <c r="GT1" s="202"/>
      <c r="GU1" s="202"/>
      <c r="GV1" s="202"/>
      <c r="GW1" s="202"/>
      <c r="GX1" s="202"/>
      <c r="GY1" s="202"/>
      <c r="GZ1" s="202"/>
      <c r="HA1" s="202"/>
      <c r="HB1" s="202"/>
      <c r="HC1" s="202"/>
      <c r="HD1" s="202"/>
      <c r="HE1" s="202"/>
      <c r="HF1" s="202"/>
      <c r="HG1" s="202"/>
      <c r="HH1" s="202"/>
      <c r="HI1" s="202"/>
      <c r="HJ1" s="202"/>
      <c r="HK1" s="202"/>
      <c r="HL1" s="202"/>
      <c r="HM1" s="202"/>
      <c r="HN1" s="202"/>
      <c r="HO1" s="202"/>
      <c r="HP1" s="202"/>
      <c r="HQ1" s="202"/>
      <c r="HR1" s="202"/>
      <c r="HS1" s="202"/>
      <c r="HT1" s="202"/>
      <c r="HU1" s="202"/>
      <c r="HV1" s="202"/>
      <c r="HW1" s="202"/>
      <c r="HX1" s="202"/>
      <c r="HY1" s="202"/>
      <c r="HZ1" s="202"/>
      <c r="IA1" s="202"/>
      <c r="IB1" s="202"/>
      <c r="IC1" s="202"/>
      <c r="ID1" s="202"/>
      <c r="IE1" s="202"/>
      <c r="IF1" s="202"/>
      <c r="IG1" s="202"/>
      <c r="IH1" s="202"/>
      <c r="II1" s="202"/>
      <c r="IJ1" s="202"/>
      <c r="IK1" s="202"/>
      <c r="IL1" s="202"/>
      <c r="IM1" s="202"/>
      <c r="IN1" s="202"/>
      <c r="IO1" s="202"/>
      <c r="IP1" s="202"/>
      <c r="IQ1" s="202"/>
      <c r="IR1" s="202"/>
      <c r="IS1" s="202"/>
      <c r="IT1" s="202"/>
      <c r="IU1" s="202"/>
      <c r="IV1" s="202"/>
      <c r="IW1" s="202"/>
      <c r="IX1" s="202"/>
      <c r="IY1" s="202"/>
      <c r="IZ1" s="202"/>
    </row>
    <row r="2" spans="1:260" s="44" customFormat="1" ht="49.5" customHeight="1" x14ac:dyDescent="0.2">
      <c r="A2" s="206"/>
      <c r="B2" s="266"/>
      <c r="C2" s="266"/>
      <c r="D2" s="266"/>
      <c r="E2" s="266"/>
      <c r="F2" s="266"/>
      <c r="G2" s="266"/>
      <c r="H2" s="266"/>
      <c r="I2" s="266"/>
      <c r="J2" s="206"/>
      <c r="K2" s="206"/>
      <c r="L2" s="265"/>
      <c r="M2" s="265"/>
      <c r="N2" s="265"/>
      <c r="O2" s="265"/>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c r="BW2" s="206"/>
      <c r="BX2" s="206"/>
      <c r="BY2" s="206"/>
      <c r="BZ2" s="206"/>
      <c r="CA2" s="206"/>
      <c r="CB2" s="206"/>
      <c r="CC2" s="206"/>
      <c r="CD2" s="206"/>
      <c r="CE2" s="206"/>
      <c r="CF2" s="206"/>
      <c r="CG2" s="206"/>
      <c r="CH2" s="206"/>
      <c r="CI2" s="206"/>
      <c r="CJ2" s="206"/>
      <c r="CK2" s="206"/>
      <c r="CL2" s="206"/>
      <c r="CM2" s="206"/>
      <c r="CN2" s="206"/>
      <c r="CO2" s="206"/>
      <c r="CP2" s="206"/>
      <c r="CQ2" s="206"/>
      <c r="CR2" s="206"/>
      <c r="CS2" s="206"/>
      <c r="CT2" s="206"/>
      <c r="CU2" s="206"/>
      <c r="CV2" s="206"/>
      <c r="CW2" s="206"/>
      <c r="CX2" s="206"/>
      <c r="CY2" s="206"/>
      <c r="CZ2" s="206"/>
      <c r="DA2" s="206"/>
      <c r="DB2" s="206"/>
      <c r="DC2" s="206"/>
      <c r="DD2" s="206"/>
      <c r="DE2" s="206"/>
      <c r="DF2" s="206"/>
      <c r="DG2" s="206"/>
      <c r="DH2" s="206"/>
      <c r="DI2" s="206"/>
      <c r="DJ2" s="206"/>
      <c r="DK2" s="206"/>
      <c r="DL2" s="206"/>
      <c r="DM2" s="206"/>
      <c r="DN2" s="206"/>
      <c r="DO2" s="206"/>
      <c r="DP2" s="206"/>
      <c r="DQ2" s="206"/>
      <c r="DR2" s="206"/>
      <c r="DS2" s="206"/>
      <c r="DT2" s="206"/>
      <c r="DU2" s="206"/>
      <c r="DV2" s="206"/>
      <c r="DW2" s="206"/>
      <c r="DX2" s="206"/>
      <c r="DY2" s="206"/>
      <c r="DZ2" s="206"/>
      <c r="EA2" s="206"/>
      <c r="EB2" s="206"/>
      <c r="EC2" s="206"/>
      <c r="ED2" s="206"/>
      <c r="EE2" s="206"/>
      <c r="EF2" s="206"/>
      <c r="EG2" s="206"/>
      <c r="EH2" s="206"/>
      <c r="EI2" s="206"/>
      <c r="EJ2" s="206"/>
      <c r="EK2" s="206"/>
      <c r="EL2" s="206"/>
      <c r="EM2" s="206"/>
      <c r="EN2" s="206"/>
      <c r="EO2" s="206"/>
      <c r="EP2" s="206"/>
      <c r="EQ2" s="206"/>
      <c r="ER2" s="206"/>
      <c r="ES2" s="206"/>
      <c r="ET2" s="206"/>
      <c r="EU2" s="206"/>
      <c r="EV2" s="206"/>
      <c r="EW2" s="206"/>
      <c r="EX2" s="206"/>
      <c r="EY2" s="206"/>
      <c r="EZ2" s="206"/>
      <c r="FA2" s="206"/>
      <c r="FB2" s="206"/>
      <c r="FC2" s="206"/>
      <c r="FD2" s="206"/>
      <c r="FE2" s="206"/>
      <c r="FF2" s="206"/>
      <c r="FG2" s="206"/>
      <c r="FH2" s="206"/>
      <c r="FI2" s="206"/>
      <c r="FJ2" s="206"/>
      <c r="FK2" s="206"/>
      <c r="FL2" s="206"/>
      <c r="FM2" s="206"/>
      <c r="FN2" s="206"/>
      <c r="FO2" s="206"/>
      <c r="FP2" s="206"/>
      <c r="FQ2" s="206"/>
      <c r="FR2" s="206"/>
      <c r="FS2" s="206"/>
      <c r="FT2" s="206"/>
      <c r="FU2" s="206"/>
      <c r="FV2" s="206"/>
      <c r="FW2" s="206"/>
      <c r="FX2" s="206"/>
      <c r="FY2" s="206"/>
      <c r="FZ2" s="206"/>
      <c r="GA2" s="206"/>
      <c r="GB2" s="206"/>
      <c r="GC2" s="206"/>
      <c r="GD2" s="206"/>
      <c r="GE2" s="206"/>
      <c r="GF2" s="206"/>
      <c r="GG2" s="206"/>
      <c r="GH2" s="206"/>
      <c r="GI2" s="206"/>
      <c r="GJ2" s="206"/>
      <c r="GK2" s="206"/>
      <c r="GL2" s="206"/>
      <c r="GM2" s="206"/>
      <c r="GN2" s="206"/>
      <c r="GO2" s="206"/>
      <c r="GP2" s="206"/>
      <c r="GQ2" s="206"/>
      <c r="GR2" s="206"/>
      <c r="GS2" s="206"/>
      <c r="GT2" s="206"/>
      <c r="GU2" s="206"/>
      <c r="GV2" s="206"/>
      <c r="GW2" s="206"/>
      <c r="GX2" s="206"/>
      <c r="GY2" s="206"/>
      <c r="GZ2" s="206"/>
      <c r="HA2" s="206"/>
      <c r="HB2" s="206"/>
      <c r="HC2" s="206"/>
      <c r="HD2" s="206"/>
      <c r="HE2" s="206"/>
      <c r="HF2" s="206"/>
      <c r="HG2" s="206"/>
      <c r="HH2" s="206"/>
      <c r="HI2" s="206"/>
      <c r="HJ2" s="206"/>
      <c r="HK2" s="206"/>
      <c r="HL2" s="206"/>
      <c r="HM2" s="206"/>
      <c r="HN2" s="206"/>
      <c r="HO2" s="206"/>
      <c r="HP2" s="206"/>
      <c r="HQ2" s="206"/>
      <c r="HR2" s="206"/>
      <c r="HS2" s="206"/>
      <c r="HT2" s="206"/>
      <c r="HU2" s="206"/>
      <c r="HV2" s="206"/>
      <c r="HW2" s="206"/>
      <c r="HX2" s="206"/>
      <c r="HY2" s="206"/>
      <c r="HZ2" s="206"/>
      <c r="IA2" s="206"/>
      <c r="IB2" s="206"/>
      <c r="IC2" s="206"/>
      <c r="ID2" s="206"/>
      <c r="IE2" s="206"/>
      <c r="IF2" s="206"/>
      <c r="IG2" s="206"/>
      <c r="IH2" s="206"/>
      <c r="II2" s="206"/>
      <c r="IJ2" s="206"/>
      <c r="IK2" s="206"/>
      <c r="IL2" s="206"/>
      <c r="IM2" s="206"/>
      <c r="IN2" s="206"/>
      <c r="IO2" s="206"/>
      <c r="IP2" s="206"/>
      <c r="IQ2" s="206"/>
      <c r="IR2" s="206"/>
      <c r="IS2" s="206"/>
      <c r="IT2" s="206"/>
      <c r="IU2" s="206"/>
      <c r="IV2" s="206"/>
      <c r="IW2" s="206"/>
      <c r="IX2" s="206"/>
      <c r="IY2" s="206"/>
      <c r="IZ2" s="206"/>
    </row>
    <row r="3" spans="1:260" s="7" customFormat="1" ht="6.95" customHeight="1" x14ac:dyDescent="0.2">
      <c r="A3" s="209"/>
      <c r="B3" s="1058"/>
      <c r="C3" s="1058"/>
      <c r="D3" s="1058"/>
      <c r="E3" s="1058"/>
      <c r="F3" s="1058"/>
      <c r="G3" s="1058"/>
      <c r="H3" s="1058"/>
      <c r="I3" s="1058"/>
      <c r="J3" s="209"/>
      <c r="K3" s="209"/>
      <c r="L3" s="265"/>
      <c r="M3" s="265"/>
      <c r="N3" s="265"/>
      <c r="O3" s="265"/>
      <c r="P3" s="209"/>
      <c r="Q3" s="209"/>
      <c r="R3" s="209"/>
      <c r="S3" s="206"/>
      <c r="T3" s="206"/>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209"/>
      <c r="CV3" s="209"/>
      <c r="CW3" s="209"/>
      <c r="CX3" s="209"/>
      <c r="CY3" s="209"/>
      <c r="CZ3" s="209"/>
      <c r="DA3" s="209"/>
      <c r="DB3" s="209"/>
      <c r="DC3" s="209"/>
      <c r="DD3" s="209"/>
      <c r="DE3" s="209"/>
      <c r="DF3" s="209"/>
      <c r="DG3" s="209"/>
      <c r="DH3" s="209"/>
      <c r="DI3" s="209"/>
      <c r="DJ3" s="209"/>
      <c r="DK3" s="209"/>
      <c r="DL3" s="209"/>
      <c r="DM3" s="209"/>
      <c r="DN3" s="209"/>
      <c r="DO3" s="209"/>
      <c r="DP3" s="209"/>
      <c r="DQ3" s="209"/>
      <c r="DR3" s="209"/>
      <c r="DS3" s="209"/>
      <c r="DT3" s="209"/>
      <c r="DU3" s="209"/>
      <c r="DV3" s="209"/>
      <c r="DW3" s="209"/>
      <c r="DX3" s="209"/>
      <c r="DY3" s="209"/>
      <c r="DZ3" s="209"/>
      <c r="EA3" s="209"/>
      <c r="EB3" s="209"/>
      <c r="EC3" s="209"/>
      <c r="ED3" s="209"/>
      <c r="EE3" s="209"/>
      <c r="EF3" s="209"/>
      <c r="EG3" s="209"/>
      <c r="EH3" s="209"/>
      <c r="EI3" s="209"/>
      <c r="EJ3" s="209"/>
      <c r="EK3" s="209"/>
      <c r="EL3" s="209"/>
      <c r="EM3" s="209"/>
      <c r="EN3" s="209"/>
      <c r="EO3" s="209"/>
      <c r="EP3" s="209"/>
      <c r="EQ3" s="209"/>
      <c r="ER3" s="209"/>
      <c r="ES3" s="209"/>
      <c r="ET3" s="209"/>
      <c r="EU3" s="209"/>
      <c r="EV3" s="209"/>
      <c r="EW3" s="209"/>
      <c r="EX3" s="209"/>
      <c r="EY3" s="209"/>
      <c r="EZ3" s="209"/>
      <c r="FA3" s="209"/>
      <c r="FB3" s="209"/>
      <c r="FC3" s="209"/>
      <c r="FD3" s="209"/>
      <c r="FE3" s="209"/>
      <c r="FF3" s="209"/>
      <c r="FG3" s="209"/>
      <c r="FH3" s="209"/>
      <c r="FI3" s="209"/>
      <c r="FJ3" s="209"/>
      <c r="FK3" s="209"/>
      <c r="FL3" s="209"/>
      <c r="FM3" s="209"/>
      <c r="FN3" s="209"/>
      <c r="FO3" s="209"/>
      <c r="FP3" s="209"/>
      <c r="FQ3" s="209"/>
      <c r="FR3" s="209"/>
      <c r="FS3" s="209"/>
      <c r="FT3" s="209"/>
      <c r="FU3" s="209"/>
      <c r="FV3" s="209"/>
      <c r="FW3" s="209"/>
      <c r="FX3" s="209"/>
      <c r="FY3" s="209"/>
      <c r="FZ3" s="209"/>
      <c r="GA3" s="209"/>
      <c r="GB3" s="209"/>
      <c r="GC3" s="209"/>
      <c r="GD3" s="209"/>
      <c r="GE3" s="209"/>
      <c r="GF3" s="209"/>
      <c r="GG3" s="209"/>
      <c r="GH3" s="209"/>
      <c r="GI3" s="209"/>
      <c r="GJ3" s="209"/>
      <c r="GK3" s="209"/>
      <c r="GL3" s="209"/>
      <c r="GM3" s="209"/>
      <c r="GN3" s="209"/>
      <c r="GO3" s="209"/>
      <c r="GP3" s="209"/>
      <c r="GQ3" s="209"/>
      <c r="GR3" s="209"/>
      <c r="GS3" s="209"/>
      <c r="GT3" s="209"/>
      <c r="GU3" s="209"/>
      <c r="GV3" s="209"/>
      <c r="GW3" s="209"/>
      <c r="GX3" s="209"/>
      <c r="GY3" s="209"/>
      <c r="GZ3" s="209"/>
      <c r="HA3" s="209"/>
      <c r="HB3" s="209"/>
      <c r="HC3" s="209"/>
      <c r="HD3" s="209"/>
      <c r="HE3" s="209"/>
      <c r="HF3" s="209"/>
      <c r="HG3" s="209"/>
      <c r="HH3" s="209"/>
      <c r="HI3" s="209"/>
      <c r="HJ3" s="209"/>
      <c r="HK3" s="209"/>
      <c r="HL3" s="209"/>
      <c r="HM3" s="209"/>
      <c r="HN3" s="209"/>
      <c r="HO3" s="209"/>
      <c r="HP3" s="209"/>
      <c r="HQ3" s="209"/>
      <c r="HR3" s="209"/>
      <c r="HS3" s="209"/>
      <c r="HT3" s="209"/>
      <c r="HU3" s="209"/>
      <c r="HV3" s="209"/>
      <c r="HW3" s="209"/>
      <c r="HX3" s="209"/>
      <c r="HY3" s="209"/>
      <c r="HZ3" s="209"/>
      <c r="IA3" s="209"/>
      <c r="IB3" s="209"/>
      <c r="IC3" s="209"/>
      <c r="ID3" s="209"/>
      <c r="IE3" s="209"/>
      <c r="IF3" s="209"/>
      <c r="IG3" s="209"/>
      <c r="IH3" s="209"/>
      <c r="II3" s="209"/>
      <c r="IJ3" s="209"/>
      <c r="IK3" s="209"/>
      <c r="IL3" s="209"/>
      <c r="IM3" s="209"/>
      <c r="IN3" s="209"/>
      <c r="IO3" s="209"/>
      <c r="IP3" s="209"/>
      <c r="IQ3" s="209"/>
      <c r="IR3" s="209"/>
      <c r="IS3" s="209"/>
      <c r="IT3" s="209"/>
      <c r="IU3" s="209"/>
      <c r="IV3" s="209"/>
      <c r="IW3" s="209"/>
      <c r="IX3" s="209"/>
      <c r="IY3" s="209"/>
      <c r="IZ3" s="209"/>
    </row>
    <row r="4" spans="1:260" s="7" customFormat="1" ht="20.25" customHeight="1" x14ac:dyDescent="0.2">
      <c r="A4" s="1124" t="s">
        <v>414</v>
      </c>
      <c r="B4" s="1124"/>
      <c r="C4" s="1124"/>
      <c r="D4" s="1124"/>
      <c r="E4" s="1124"/>
      <c r="F4" s="1124"/>
      <c r="G4" s="1124"/>
      <c r="H4" s="1124"/>
      <c r="I4" s="1124"/>
      <c r="J4" s="1124"/>
      <c r="K4" s="1124"/>
      <c r="L4" s="1124"/>
      <c r="M4" s="1124"/>
      <c r="N4" s="1124"/>
      <c r="O4" s="1124"/>
      <c r="P4" s="1124"/>
      <c r="Q4" s="1124"/>
      <c r="R4" s="1124"/>
      <c r="S4" s="267"/>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209"/>
      <c r="DE4" s="209"/>
      <c r="DF4" s="209"/>
      <c r="DG4" s="209"/>
      <c r="DH4" s="209"/>
      <c r="DI4" s="209"/>
      <c r="DJ4" s="209"/>
      <c r="DK4" s="209"/>
      <c r="DL4" s="209"/>
      <c r="DM4" s="209"/>
      <c r="DN4" s="209"/>
      <c r="DO4" s="209"/>
      <c r="DP4" s="209"/>
      <c r="DQ4" s="209"/>
      <c r="DR4" s="209"/>
      <c r="DS4" s="209"/>
      <c r="DT4" s="209"/>
      <c r="DU4" s="209"/>
      <c r="DV4" s="209"/>
      <c r="DW4" s="209"/>
      <c r="DX4" s="209"/>
      <c r="DY4" s="209"/>
      <c r="DZ4" s="209"/>
      <c r="EA4" s="209"/>
      <c r="EB4" s="209"/>
      <c r="EC4" s="209"/>
      <c r="ED4" s="209"/>
      <c r="EE4" s="209"/>
      <c r="EF4" s="209"/>
      <c r="EG4" s="209"/>
      <c r="EH4" s="209"/>
      <c r="EI4" s="209"/>
      <c r="EJ4" s="209"/>
      <c r="EK4" s="209"/>
      <c r="EL4" s="209"/>
      <c r="EM4" s="209"/>
      <c r="EN4" s="209"/>
      <c r="EO4" s="209"/>
      <c r="EP4" s="209"/>
      <c r="EQ4" s="209"/>
      <c r="ER4" s="209"/>
      <c r="ES4" s="209"/>
      <c r="ET4" s="209"/>
      <c r="EU4" s="209"/>
      <c r="EV4" s="209"/>
      <c r="EW4" s="209"/>
      <c r="EX4" s="209"/>
      <c r="EY4" s="209"/>
      <c r="EZ4" s="209"/>
      <c r="FA4" s="209"/>
      <c r="FB4" s="209"/>
      <c r="FC4" s="209"/>
      <c r="FD4" s="209"/>
      <c r="FE4" s="209"/>
      <c r="FF4" s="209"/>
      <c r="FG4" s="209"/>
      <c r="FH4" s="209"/>
      <c r="FI4" s="209"/>
      <c r="FJ4" s="209"/>
      <c r="FK4" s="209"/>
      <c r="FL4" s="209"/>
      <c r="FM4" s="209"/>
      <c r="FN4" s="209"/>
      <c r="FO4" s="209"/>
      <c r="FP4" s="209"/>
      <c r="FQ4" s="209"/>
      <c r="FR4" s="209"/>
      <c r="FS4" s="209"/>
      <c r="FT4" s="209"/>
      <c r="FU4" s="209"/>
      <c r="FV4" s="209"/>
      <c r="FW4" s="209"/>
      <c r="FX4" s="209"/>
      <c r="FY4" s="209"/>
      <c r="FZ4" s="209"/>
      <c r="GA4" s="209"/>
      <c r="GB4" s="209"/>
      <c r="GC4" s="209"/>
      <c r="GD4" s="209"/>
      <c r="GE4" s="209"/>
      <c r="GF4" s="209"/>
      <c r="GG4" s="209"/>
      <c r="GH4" s="209"/>
      <c r="GI4" s="209"/>
      <c r="GJ4" s="209"/>
      <c r="GK4" s="209"/>
      <c r="GL4" s="209"/>
      <c r="GM4" s="209"/>
      <c r="GN4" s="209"/>
      <c r="GO4" s="209"/>
      <c r="GP4" s="209"/>
      <c r="GQ4" s="209"/>
      <c r="GR4" s="209"/>
      <c r="GS4" s="209"/>
      <c r="GT4" s="209"/>
      <c r="GU4" s="209"/>
      <c r="GV4" s="209"/>
      <c r="GW4" s="209"/>
      <c r="GX4" s="209"/>
      <c r="GY4" s="209"/>
      <c r="GZ4" s="209"/>
      <c r="HA4" s="209"/>
      <c r="HB4" s="209"/>
      <c r="HC4" s="209"/>
      <c r="HD4" s="209"/>
      <c r="HE4" s="209"/>
      <c r="HF4" s="209"/>
      <c r="HG4" s="209"/>
      <c r="HH4" s="209"/>
      <c r="HI4" s="209"/>
      <c r="HJ4" s="209"/>
      <c r="HK4" s="209"/>
      <c r="HL4" s="209"/>
      <c r="HM4" s="209"/>
      <c r="HN4" s="209"/>
      <c r="HO4" s="209"/>
      <c r="HP4" s="209"/>
      <c r="HQ4" s="209"/>
      <c r="HR4" s="209"/>
      <c r="HS4" s="209"/>
      <c r="HT4" s="209"/>
      <c r="HU4" s="209"/>
      <c r="HV4" s="209"/>
      <c r="HW4" s="209"/>
      <c r="HX4" s="209"/>
      <c r="HY4" s="209"/>
      <c r="HZ4" s="209"/>
      <c r="IA4" s="209"/>
      <c r="IB4" s="209"/>
      <c r="IC4" s="209"/>
      <c r="ID4" s="209"/>
      <c r="IE4" s="209"/>
      <c r="IF4" s="209"/>
      <c r="IG4" s="209"/>
      <c r="IH4" s="209"/>
      <c r="II4" s="209"/>
      <c r="IJ4" s="209"/>
      <c r="IK4" s="209"/>
      <c r="IL4" s="209"/>
      <c r="IM4" s="209"/>
      <c r="IN4" s="209"/>
      <c r="IO4" s="209"/>
      <c r="IP4" s="209"/>
      <c r="IQ4" s="209"/>
      <c r="IR4" s="209"/>
      <c r="IS4" s="209"/>
      <c r="IT4" s="209"/>
      <c r="IU4" s="209"/>
      <c r="IV4" s="209"/>
      <c r="IW4" s="209"/>
      <c r="IX4" s="209"/>
      <c r="IY4" s="209"/>
      <c r="IZ4" s="209"/>
    </row>
    <row r="5" spans="1:260" s="7" customFormat="1" ht="12" customHeight="1" x14ac:dyDescent="0.2">
      <c r="A5" s="209"/>
      <c r="B5" s="1059" t="str">
        <f>porsaad!B6</f>
        <v>Situación a 31 de enero de 2023</v>
      </c>
      <c r="C5" s="1059"/>
      <c r="D5" s="1059"/>
      <c r="E5" s="1059"/>
      <c r="F5" s="1059"/>
      <c r="G5" s="1059"/>
      <c r="H5" s="1059"/>
      <c r="I5" s="1059"/>
      <c r="J5" s="1059"/>
      <c r="K5" s="1059"/>
      <c r="L5" s="1059"/>
      <c r="M5" s="1059"/>
      <c r="N5" s="1059"/>
      <c r="O5" s="1059"/>
      <c r="P5" s="1059"/>
      <c r="Q5" s="1059"/>
      <c r="R5" s="1059"/>
      <c r="S5" s="91"/>
      <c r="T5" s="91"/>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c r="BQ5" s="209"/>
      <c r="BR5" s="209"/>
      <c r="BS5" s="209"/>
      <c r="BT5" s="209"/>
      <c r="BU5" s="209"/>
      <c r="BV5" s="209"/>
      <c r="BW5" s="209"/>
      <c r="BX5" s="209"/>
      <c r="BY5" s="209"/>
      <c r="BZ5" s="209"/>
      <c r="CA5" s="209"/>
      <c r="CB5" s="209"/>
      <c r="CC5" s="209"/>
      <c r="CD5" s="209"/>
      <c r="CE5" s="209"/>
      <c r="CF5" s="209"/>
      <c r="CG5" s="209"/>
      <c r="CH5" s="209"/>
      <c r="CI5" s="209"/>
      <c r="CJ5" s="209"/>
      <c r="CK5" s="209"/>
      <c r="CL5" s="209"/>
      <c r="CM5" s="209"/>
      <c r="CN5" s="209"/>
      <c r="CO5" s="209"/>
      <c r="CP5" s="209"/>
      <c r="CQ5" s="209"/>
      <c r="CR5" s="209"/>
      <c r="CS5" s="209"/>
      <c r="CT5" s="209"/>
      <c r="CU5" s="209"/>
      <c r="CV5" s="209"/>
      <c r="CW5" s="209"/>
      <c r="CX5" s="209"/>
      <c r="CY5" s="209"/>
      <c r="CZ5" s="209"/>
      <c r="DA5" s="209"/>
      <c r="DB5" s="209"/>
      <c r="DC5" s="209"/>
      <c r="DD5" s="209"/>
      <c r="DE5" s="209"/>
      <c r="DF5" s="209"/>
      <c r="DG5" s="209"/>
      <c r="DH5" s="209"/>
      <c r="DI5" s="209"/>
      <c r="DJ5" s="209"/>
      <c r="DK5" s="209"/>
      <c r="DL5" s="209"/>
      <c r="DM5" s="209"/>
      <c r="DN5" s="209"/>
      <c r="DO5" s="209"/>
      <c r="DP5" s="209"/>
      <c r="DQ5" s="209"/>
      <c r="DR5" s="209"/>
      <c r="DS5" s="209"/>
      <c r="DT5" s="209"/>
      <c r="DU5" s="209"/>
      <c r="DV5" s="209"/>
      <c r="DW5" s="209"/>
      <c r="DX5" s="209"/>
      <c r="DY5" s="209"/>
      <c r="DZ5" s="209"/>
      <c r="EA5" s="209"/>
      <c r="EB5" s="209"/>
      <c r="EC5" s="209"/>
      <c r="ED5" s="209"/>
      <c r="EE5" s="209"/>
      <c r="EF5" s="209"/>
      <c r="EG5" s="209"/>
      <c r="EH5" s="209"/>
      <c r="EI5" s="209"/>
      <c r="EJ5" s="209"/>
      <c r="EK5" s="209"/>
      <c r="EL5" s="209"/>
      <c r="EM5" s="209"/>
      <c r="EN5" s="209"/>
      <c r="EO5" s="209"/>
      <c r="EP5" s="209"/>
      <c r="EQ5" s="209"/>
      <c r="ER5" s="209"/>
      <c r="ES5" s="209"/>
      <c r="ET5" s="209"/>
      <c r="EU5" s="209"/>
      <c r="EV5" s="209"/>
      <c r="EW5" s="209"/>
      <c r="EX5" s="209"/>
      <c r="EY5" s="209"/>
      <c r="EZ5" s="209"/>
      <c r="FA5" s="209"/>
      <c r="FB5" s="209"/>
      <c r="FC5" s="209"/>
      <c r="FD5" s="209"/>
      <c r="FE5" s="209"/>
      <c r="FF5" s="209"/>
      <c r="FG5" s="209"/>
      <c r="FH5" s="209"/>
      <c r="FI5" s="209"/>
      <c r="FJ5" s="209"/>
      <c r="FK5" s="209"/>
      <c r="FL5" s="209"/>
      <c r="FM5" s="209"/>
      <c r="FN5" s="209"/>
      <c r="FO5" s="209"/>
      <c r="FP5" s="209"/>
      <c r="FQ5" s="209"/>
      <c r="FR5" s="209"/>
      <c r="FS5" s="209"/>
      <c r="FT5" s="209"/>
      <c r="FU5" s="209"/>
      <c r="FV5" s="209"/>
      <c r="FW5" s="209"/>
      <c r="FX5" s="209"/>
      <c r="FY5" s="209"/>
      <c r="FZ5" s="209"/>
      <c r="GA5" s="209"/>
      <c r="GB5" s="209"/>
      <c r="GC5" s="209"/>
      <c r="GD5" s="209"/>
      <c r="GE5" s="209"/>
      <c r="GF5" s="209"/>
      <c r="GG5" s="209"/>
      <c r="GH5" s="209"/>
      <c r="GI5" s="209"/>
      <c r="GJ5" s="209"/>
      <c r="GK5" s="209"/>
      <c r="GL5" s="209"/>
      <c r="GM5" s="209"/>
      <c r="GN5" s="209"/>
      <c r="GO5" s="209"/>
      <c r="GP5" s="209"/>
      <c r="GQ5" s="209"/>
      <c r="GR5" s="209"/>
      <c r="GS5" s="209"/>
      <c r="GT5" s="209"/>
      <c r="GU5" s="209"/>
      <c r="GV5" s="209"/>
      <c r="GW5" s="209"/>
      <c r="GX5" s="209"/>
      <c r="GY5" s="209"/>
      <c r="GZ5" s="209"/>
      <c r="HA5" s="209"/>
      <c r="HB5" s="209"/>
      <c r="HC5" s="209"/>
      <c r="HD5" s="209"/>
      <c r="HE5" s="209"/>
      <c r="HF5" s="209"/>
      <c r="HG5" s="209"/>
      <c r="HH5" s="209"/>
      <c r="HI5" s="209"/>
      <c r="HJ5" s="209"/>
      <c r="HK5" s="209"/>
      <c r="HL5" s="209"/>
      <c r="HM5" s="209"/>
      <c r="HN5" s="209"/>
      <c r="HO5" s="209"/>
      <c r="HP5" s="209"/>
      <c r="HQ5" s="209"/>
      <c r="HR5" s="209"/>
      <c r="HS5" s="209"/>
      <c r="HT5" s="209"/>
      <c r="HU5" s="209"/>
      <c r="HV5" s="209"/>
      <c r="HW5" s="209"/>
      <c r="HX5" s="209"/>
      <c r="HY5" s="209"/>
      <c r="HZ5" s="209"/>
      <c r="IA5" s="209"/>
      <c r="IB5" s="209"/>
      <c r="IC5" s="209"/>
      <c r="ID5" s="209"/>
      <c r="IE5" s="209"/>
      <c r="IF5" s="209"/>
      <c r="IG5" s="209"/>
      <c r="IH5" s="209"/>
      <c r="II5" s="209"/>
      <c r="IJ5" s="209"/>
      <c r="IK5" s="209"/>
      <c r="IL5" s="209"/>
      <c r="IM5" s="209"/>
      <c r="IN5" s="209"/>
      <c r="IO5" s="209"/>
      <c r="IP5" s="209"/>
      <c r="IQ5" s="209"/>
      <c r="IR5" s="209"/>
      <c r="IS5" s="209"/>
      <c r="IT5" s="209"/>
      <c r="IU5" s="209"/>
      <c r="IV5" s="209"/>
      <c r="IW5" s="209"/>
      <c r="IX5" s="209"/>
      <c r="IY5" s="209"/>
      <c r="IZ5" s="209"/>
    </row>
    <row r="6" spans="1:260" s="7" customFormat="1" ht="6.95" customHeight="1" x14ac:dyDescent="0.2">
      <c r="A6" s="209"/>
      <c r="B6" s="209"/>
      <c r="C6" s="209"/>
      <c r="D6" s="403"/>
      <c r="E6" s="403"/>
      <c r="F6" s="209"/>
      <c r="G6" s="209"/>
      <c r="H6" s="209"/>
      <c r="I6" s="209"/>
      <c r="J6" s="209"/>
      <c r="K6" s="209"/>
      <c r="L6" s="209"/>
      <c r="M6" s="268"/>
      <c r="N6" s="268"/>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c r="BW6" s="209"/>
      <c r="BX6" s="209"/>
      <c r="BY6" s="209"/>
      <c r="BZ6" s="209"/>
      <c r="CA6" s="209"/>
      <c r="CB6" s="209"/>
      <c r="CC6" s="209"/>
      <c r="CD6" s="209"/>
      <c r="CE6" s="209"/>
      <c r="CF6" s="209"/>
      <c r="CG6" s="209"/>
      <c r="CH6" s="209"/>
      <c r="CI6" s="209"/>
      <c r="CJ6" s="209"/>
      <c r="CK6" s="209"/>
      <c r="CL6" s="209"/>
      <c r="CM6" s="209"/>
      <c r="CN6" s="209"/>
      <c r="CO6" s="209"/>
      <c r="CP6" s="209"/>
      <c r="CQ6" s="209"/>
      <c r="CR6" s="209"/>
      <c r="CS6" s="209"/>
      <c r="CT6" s="209"/>
      <c r="CU6" s="209"/>
      <c r="CV6" s="209"/>
      <c r="CW6" s="209"/>
      <c r="CX6" s="209"/>
      <c r="CY6" s="209"/>
      <c r="CZ6" s="209"/>
      <c r="DA6" s="209"/>
      <c r="DB6" s="209"/>
      <c r="DC6" s="209"/>
      <c r="DD6" s="209"/>
      <c r="DE6" s="209"/>
      <c r="DF6" s="209"/>
      <c r="DG6" s="209"/>
      <c r="DH6" s="209"/>
      <c r="DI6" s="209"/>
      <c r="DJ6" s="209"/>
      <c r="DK6" s="209"/>
      <c r="DL6" s="209"/>
      <c r="DM6" s="209"/>
      <c r="DN6" s="209"/>
      <c r="DO6" s="209"/>
      <c r="DP6" s="209"/>
      <c r="DQ6" s="209"/>
      <c r="DR6" s="209"/>
      <c r="DS6" s="209"/>
      <c r="DT6" s="209"/>
      <c r="DU6" s="209"/>
      <c r="DV6" s="209"/>
      <c r="DW6" s="209"/>
      <c r="DX6" s="209"/>
      <c r="DY6" s="209"/>
      <c r="DZ6" s="209"/>
      <c r="EA6" s="209"/>
      <c r="EB6" s="209"/>
      <c r="EC6" s="209"/>
      <c r="ED6" s="209"/>
      <c r="EE6" s="209"/>
      <c r="EF6" s="209"/>
      <c r="EG6" s="209"/>
      <c r="EH6" s="209"/>
      <c r="EI6" s="209"/>
      <c r="EJ6" s="209"/>
      <c r="EK6" s="209"/>
      <c r="EL6" s="209"/>
      <c r="EM6" s="209"/>
      <c r="EN6" s="209"/>
      <c r="EO6" s="209"/>
      <c r="EP6" s="209"/>
      <c r="EQ6" s="209"/>
      <c r="ER6" s="209"/>
      <c r="ES6" s="209"/>
      <c r="ET6" s="209"/>
      <c r="EU6" s="209"/>
      <c r="EV6" s="209"/>
      <c r="EW6" s="209"/>
      <c r="EX6" s="209"/>
      <c r="EY6" s="209"/>
      <c r="EZ6" s="209"/>
      <c r="FA6" s="209"/>
      <c r="FB6" s="209"/>
      <c r="FC6" s="209"/>
      <c r="FD6" s="209"/>
      <c r="FE6" s="209"/>
      <c r="FF6" s="209"/>
      <c r="FG6" s="209"/>
      <c r="FH6" s="209"/>
      <c r="FI6" s="209"/>
      <c r="FJ6" s="209"/>
      <c r="FK6" s="209"/>
      <c r="FL6" s="209"/>
      <c r="FM6" s="209"/>
      <c r="FN6" s="209"/>
      <c r="FO6" s="209"/>
      <c r="FP6" s="209"/>
      <c r="FQ6" s="209"/>
      <c r="FR6" s="209"/>
      <c r="FS6" s="209"/>
      <c r="FT6" s="209"/>
      <c r="FU6" s="209"/>
      <c r="FV6" s="209"/>
      <c r="FW6" s="209"/>
      <c r="FX6" s="209"/>
      <c r="FY6" s="209"/>
      <c r="FZ6" s="209"/>
      <c r="GA6" s="209"/>
      <c r="GB6" s="209"/>
      <c r="GC6" s="209"/>
      <c r="GD6" s="209"/>
      <c r="GE6" s="209"/>
      <c r="GF6" s="209"/>
      <c r="GG6" s="209"/>
      <c r="GH6" s="209"/>
      <c r="GI6" s="209"/>
      <c r="GJ6" s="209"/>
      <c r="GK6" s="209"/>
      <c r="GL6" s="209"/>
      <c r="GM6" s="209"/>
      <c r="GN6" s="209"/>
      <c r="GO6" s="209"/>
      <c r="GP6" s="209"/>
      <c r="GQ6" s="209"/>
      <c r="GR6" s="209"/>
      <c r="GS6" s="209"/>
      <c r="GT6" s="209"/>
      <c r="GU6" s="209"/>
      <c r="GV6" s="209"/>
      <c r="GW6" s="209"/>
      <c r="GX6" s="209"/>
      <c r="GY6" s="209"/>
      <c r="GZ6" s="209"/>
      <c r="HA6" s="209"/>
      <c r="HB6" s="209"/>
      <c r="HC6" s="209"/>
      <c r="HD6" s="209"/>
      <c r="HE6" s="209"/>
      <c r="HF6" s="209"/>
      <c r="HG6" s="209"/>
      <c r="HH6" s="209"/>
      <c r="HI6" s="209"/>
      <c r="HJ6" s="209"/>
      <c r="HK6" s="209"/>
      <c r="HL6" s="209"/>
      <c r="HM6" s="209"/>
      <c r="HN6" s="209"/>
      <c r="HO6" s="209"/>
      <c r="HP6" s="209"/>
      <c r="HQ6" s="209"/>
      <c r="HR6" s="209"/>
      <c r="HS6" s="209"/>
      <c r="HT6" s="209"/>
      <c r="HU6" s="209"/>
      <c r="HV6" s="209"/>
      <c r="HW6" s="209"/>
      <c r="HX6" s="209"/>
      <c r="HY6" s="209"/>
      <c r="HZ6" s="209"/>
      <c r="IA6" s="209"/>
      <c r="IB6" s="209"/>
      <c r="IC6" s="209"/>
      <c r="ID6" s="209"/>
      <c r="IE6" s="209"/>
      <c r="IF6" s="209"/>
      <c r="IG6" s="209"/>
      <c r="IH6" s="209"/>
      <c r="II6" s="209"/>
      <c r="IJ6" s="209"/>
      <c r="IK6" s="209"/>
      <c r="IL6" s="209"/>
      <c r="IM6" s="209"/>
      <c r="IN6" s="209"/>
      <c r="IO6" s="209"/>
      <c r="IP6" s="209"/>
      <c r="IQ6" s="209"/>
      <c r="IR6" s="209"/>
      <c r="IS6" s="209"/>
      <c r="IT6" s="209"/>
      <c r="IU6" s="209"/>
      <c r="IV6" s="209"/>
      <c r="IW6" s="209"/>
      <c r="IX6" s="209"/>
      <c r="IY6" s="209"/>
      <c r="IZ6" s="209"/>
    </row>
    <row r="7" spans="1:260" s="7" customFormat="1" ht="4.5" customHeight="1" x14ac:dyDescent="0.2">
      <c r="A7" s="209"/>
      <c r="B7" s="209"/>
      <c r="C7" s="209"/>
      <c r="D7" s="209"/>
      <c r="E7" s="209"/>
      <c r="F7" s="212"/>
      <c r="G7" s="209"/>
      <c r="H7" s="209"/>
      <c r="I7" s="209"/>
      <c r="J7" s="209"/>
      <c r="K7" s="209"/>
      <c r="L7" s="209"/>
      <c r="M7" s="269"/>
      <c r="N7" s="269"/>
      <c r="O7" s="214"/>
      <c r="P7" s="214"/>
      <c r="Q7" s="214"/>
      <c r="R7" s="214"/>
      <c r="S7" s="212"/>
      <c r="T7" s="212"/>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c r="DB7" s="209"/>
      <c r="DC7" s="209"/>
      <c r="DD7" s="209"/>
      <c r="DE7" s="209"/>
      <c r="DF7" s="209"/>
      <c r="DG7" s="209"/>
      <c r="DH7" s="209"/>
      <c r="DI7" s="209"/>
      <c r="DJ7" s="209"/>
      <c r="DK7" s="209"/>
      <c r="DL7" s="209"/>
      <c r="DM7" s="209"/>
      <c r="DN7" s="209"/>
      <c r="DO7" s="209"/>
      <c r="DP7" s="209"/>
      <c r="DQ7" s="209"/>
      <c r="DR7" s="209"/>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09"/>
      <c r="EY7" s="209"/>
      <c r="EZ7" s="209"/>
      <c r="FA7" s="209"/>
      <c r="FB7" s="209"/>
      <c r="FC7" s="209"/>
      <c r="FD7" s="209"/>
      <c r="FE7" s="209"/>
      <c r="FF7" s="209"/>
      <c r="FG7" s="209"/>
      <c r="FH7" s="209"/>
      <c r="FI7" s="209"/>
      <c r="FJ7" s="209"/>
      <c r="FK7" s="209"/>
      <c r="FL7" s="209"/>
      <c r="FM7" s="209"/>
      <c r="FN7" s="209"/>
      <c r="FO7" s="209"/>
      <c r="FP7" s="209"/>
      <c r="FQ7" s="209"/>
      <c r="FR7" s="209"/>
      <c r="FS7" s="209"/>
      <c r="FT7" s="209"/>
      <c r="FU7" s="209"/>
      <c r="FV7" s="209"/>
      <c r="FW7" s="209"/>
      <c r="FX7" s="209"/>
      <c r="FY7" s="209"/>
      <c r="FZ7" s="209"/>
      <c r="GA7" s="209"/>
      <c r="GB7" s="209"/>
      <c r="GC7" s="209"/>
      <c r="GD7" s="209"/>
      <c r="GE7" s="209"/>
      <c r="GF7" s="209"/>
      <c r="GG7" s="209"/>
      <c r="GH7" s="209"/>
      <c r="GI7" s="209"/>
      <c r="GJ7" s="209"/>
      <c r="GK7" s="209"/>
      <c r="GL7" s="209"/>
      <c r="GM7" s="209"/>
      <c r="GN7" s="209"/>
      <c r="GO7" s="209"/>
      <c r="GP7" s="209"/>
      <c r="GQ7" s="209"/>
      <c r="GR7" s="209"/>
      <c r="GS7" s="209"/>
      <c r="GT7" s="209"/>
      <c r="GU7" s="209"/>
      <c r="GV7" s="209"/>
      <c r="GW7" s="209"/>
      <c r="GX7" s="209"/>
      <c r="GY7" s="209"/>
      <c r="GZ7" s="209"/>
      <c r="HA7" s="209"/>
      <c r="HB7" s="209"/>
      <c r="HC7" s="209"/>
      <c r="HD7" s="209"/>
      <c r="HE7" s="209"/>
      <c r="HF7" s="209"/>
      <c r="HG7" s="209"/>
      <c r="HH7" s="209"/>
      <c r="HI7" s="209"/>
      <c r="HJ7" s="209"/>
      <c r="HK7" s="209"/>
      <c r="HL7" s="209"/>
      <c r="HM7" s="209"/>
      <c r="HN7" s="209"/>
      <c r="HO7" s="209"/>
      <c r="HP7" s="209"/>
      <c r="HQ7" s="209"/>
      <c r="HR7" s="209"/>
      <c r="HS7" s="209"/>
      <c r="HT7" s="209"/>
      <c r="HU7" s="209"/>
      <c r="HV7" s="209"/>
      <c r="HW7" s="209"/>
      <c r="HX7" s="209"/>
      <c r="HY7" s="209"/>
      <c r="HZ7" s="209"/>
      <c r="IA7" s="209"/>
      <c r="IB7" s="209"/>
      <c r="IC7" s="209"/>
      <c r="ID7" s="209"/>
      <c r="IE7" s="209"/>
      <c r="IF7" s="209"/>
      <c r="IG7" s="209"/>
      <c r="IH7" s="209"/>
      <c r="II7" s="209"/>
      <c r="IJ7" s="209"/>
      <c r="IK7" s="209"/>
      <c r="IL7" s="209"/>
      <c r="IM7" s="209"/>
      <c r="IN7" s="209"/>
      <c r="IO7" s="209"/>
      <c r="IP7" s="209"/>
      <c r="IQ7" s="209"/>
      <c r="IR7" s="209"/>
      <c r="IS7" s="209"/>
      <c r="IT7" s="209"/>
      <c r="IU7" s="209"/>
      <c r="IV7" s="209"/>
      <c r="IW7" s="209"/>
      <c r="IX7" s="209"/>
      <c r="IY7" s="209"/>
      <c r="IZ7" s="209"/>
    </row>
    <row r="8" spans="1:260" s="7" customFormat="1" ht="30" customHeight="1" x14ac:dyDescent="0.2">
      <c r="A8" s="209"/>
      <c r="B8" s="1060" t="s">
        <v>15</v>
      </c>
      <c r="C8" s="212"/>
      <c r="D8" s="1069" t="s">
        <v>115</v>
      </c>
      <c r="E8" s="1068"/>
      <c r="F8" s="217"/>
      <c r="G8" s="1069" t="s">
        <v>117</v>
      </c>
      <c r="H8" s="1068"/>
      <c r="I8" s="212"/>
      <c r="J8" s="1069" t="s">
        <v>254</v>
      </c>
      <c r="K8" s="1067"/>
      <c r="L8" s="1068"/>
      <c r="M8" s="270"/>
      <c r="N8" s="270"/>
      <c r="O8" s="220"/>
      <c r="P8" s="220"/>
      <c r="Q8" s="220"/>
      <c r="R8" s="220"/>
      <c r="S8" s="217"/>
      <c r="T8" s="217"/>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c r="CA8" s="209"/>
      <c r="CB8" s="209"/>
      <c r="CC8" s="209"/>
      <c r="CD8" s="209"/>
      <c r="CE8" s="209"/>
      <c r="CF8" s="209"/>
      <c r="CG8" s="209"/>
      <c r="CH8" s="209"/>
      <c r="CI8" s="209"/>
      <c r="CJ8" s="209"/>
      <c r="CK8" s="209"/>
      <c r="CL8" s="209"/>
      <c r="CM8" s="209"/>
      <c r="CN8" s="209"/>
      <c r="CO8" s="209"/>
      <c r="CP8" s="209"/>
      <c r="CQ8" s="209"/>
      <c r="CR8" s="209"/>
      <c r="CS8" s="209"/>
      <c r="CT8" s="209"/>
      <c r="CU8" s="209"/>
      <c r="CV8" s="209"/>
      <c r="CW8" s="209"/>
      <c r="CX8" s="209"/>
      <c r="CY8" s="209"/>
      <c r="CZ8" s="209"/>
      <c r="DA8" s="209"/>
      <c r="DB8" s="209"/>
      <c r="DC8" s="209"/>
      <c r="DD8" s="209"/>
      <c r="DE8" s="209"/>
      <c r="DF8" s="209"/>
      <c r="DG8" s="209"/>
      <c r="DH8" s="209"/>
      <c r="DI8" s="209"/>
      <c r="DJ8" s="209"/>
      <c r="DK8" s="209"/>
      <c r="DL8" s="209"/>
      <c r="DM8" s="209"/>
      <c r="DN8" s="209"/>
      <c r="DO8" s="209"/>
      <c r="DP8" s="209"/>
      <c r="DQ8" s="209"/>
      <c r="DR8" s="209"/>
      <c r="DS8" s="209"/>
      <c r="DT8" s="209"/>
      <c r="DU8" s="209"/>
      <c r="DV8" s="209"/>
      <c r="DW8" s="209"/>
      <c r="DX8" s="209"/>
      <c r="DY8" s="209"/>
      <c r="DZ8" s="209"/>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09"/>
      <c r="FB8" s="209"/>
      <c r="FC8" s="209"/>
      <c r="FD8" s="209"/>
      <c r="FE8" s="209"/>
      <c r="FF8" s="209"/>
      <c r="FG8" s="209"/>
      <c r="FH8" s="209"/>
      <c r="FI8" s="209"/>
      <c r="FJ8" s="209"/>
      <c r="FK8" s="209"/>
      <c r="FL8" s="209"/>
      <c r="FM8" s="209"/>
      <c r="FN8" s="209"/>
      <c r="FO8" s="209"/>
      <c r="FP8" s="209"/>
      <c r="FQ8" s="209"/>
      <c r="FR8" s="209"/>
      <c r="FS8" s="209"/>
      <c r="FT8" s="209"/>
      <c r="FU8" s="209"/>
      <c r="FV8" s="209"/>
      <c r="FW8" s="209"/>
      <c r="FX8" s="209"/>
      <c r="FY8" s="209"/>
      <c r="FZ8" s="209"/>
      <c r="GA8" s="209"/>
      <c r="GB8" s="209"/>
      <c r="GC8" s="209"/>
      <c r="GD8" s="209"/>
      <c r="GE8" s="209"/>
      <c r="GF8" s="209"/>
      <c r="GG8" s="209"/>
      <c r="GH8" s="209"/>
      <c r="GI8" s="209"/>
      <c r="GJ8" s="209"/>
      <c r="GK8" s="209"/>
      <c r="GL8" s="209"/>
      <c r="GM8" s="209"/>
      <c r="GN8" s="209"/>
      <c r="GO8" s="209"/>
      <c r="GP8" s="209"/>
      <c r="GQ8" s="209"/>
      <c r="GR8" s="209"/>
      <c r="GS8" s="209"/>
      <c r="GT8" s="209"/>
      <c r="GU8" s="209"/>
      <c r="GV8" s="209"/>
      <c r="GW8" s="209"/>
      <c r="GX8" s="209"/>
      <c r="GY8" s="209"/>
      <c r="GZ8" s="209"/>
      <c r="HA8" s="209"/>
      <c r="HB8" s="209"/>
      <c r="HC8" s="209"/>
      <c r="HD8" s="209"/>
      <c r="HE8" s="209"/>
      <c r="HF8" s="209"/>
      <c r="HG8" s="209"/>
      <c r="HH8" s="209"/>
      <c r="HI8" s="209"/>
      <c r="HJ8" s="209"/>
      <c r="HK8" s="209"/>
      <c r="HL8" s="209"/>
      <c r="HM8" s="209"/>
      <c r="HN8" s="209"/>
      <c r="HO8" s="209"/>
      <c r="HP8" s="209"/>
      <c r="HQ8" s="209"/>
      <c r="HR8" s="209"/>
      <c r="HS8" s="209"/>
      <c r="HT8" s="209"/>
      <c r="HU8" s="209"/>
      <c r="HV8" s="209"/>
      <c r="HW8" s="209"/>
      <c r="HX8" s="209"/>
      <c r="HY8" s="209"/>
      <c r="HZ8" s="209"/>
      <c r="IA8" s="209"/>
      <c r="IB8" s="209"/>
      <c r="IC8" s="209"/>
      <c r="ID8" s="209"/>
      <c r="IE8" s="209"/>
      <c r="IF8" s="209"/>
      <c r="IG8" s="209"/>
      <c r="IH8" s="209"/>
      <c r="II8" s="209"/>
      <c r="IJ8" s="209"/>
      <c r="IK8" s="209"/>
      <c r="IL8" s="209"/>
      <c r="IM8" s="209"/>
      <c r="IN8" s="209"/>
      <c r="IO8" s="209"/>
      <c r="IP8" s="209"/>
      <c r="IQ8" s="209"/>
      <c r="IR8" s="209"/>
      <c r="IS8" s="209"/>
      <c r="IT8" s="209"/>
      <c r="IU8" s="209"/>
      <c r="IV8" s="209"/>
      <c r="IW8" s="209"/>
      <c r="IX8" s="209"/>
      <c r="IY8" s="209"/>
      <c r="IZ8" s="209"/>
    </row>
    <row r="9" spans="1:260" s="124" customFormat="1" ht="30.75" customHeight="1" x14ac:dyDescent="0.2">
      <c r="A9" s="271"/>
      <c r="B9" s="1123"/>
      <c r="C9" s="220"/>
      <c r="D9" s="218" t="s">
        <v>12</v>
      </c>
      <c r="E9" s="219" t="s">
        <v>13</v>
      </c>
      <c r="F9" s="223"/>
      <c r="G9" s="218" t="s">
        <v>12</v>
      </c>
      <c r="H9" s="272" t="s">
        <v>13</v>
      </c>
      <c r="I9" s="217"/>
      <c r="J9" s="218" t="s">
        <v>12</v>
      </c>
      <c r="K9" s="409" t="s">
        <v>119</v>
      </c>
      <c r="L9" s="219" t="s">
        <v>118</v>
      </c>
      <c r="M9" s="273"/>
      <c r="N9" s="273"/>
      <c r="O9" s="224"/>
      <c r="P9" s="224"/>
      <c r="Q9" s="224"/>
      <c r="R9" s="224"/>
      <c r="S9" s="224"/>
      <c r="T9" s="224"/>
      <c r="U9" s="271"/>
      <c r="V9" s="271"/>
      <c r="W9" s="271"/>
      <c r="X9" s="271"/>
      <c r="Y9" s="271"/>
      <c r="Z9" s="271"/>
      <c r="AA9" s="271"/>
      <c r="AB9" s="271"/>
      <c r="AC9" s="271"/>
      <c r="AD9" s="271"/>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F9" s="271"/>
      <c r="BG9" s="271"/>
      <c r="BH9" s="271"/>
      <c r="BI9" s="271"/>
      <c r="BJ9" s="271"/>
      <c r="BK9" s="271"/>
      <c r="BL9" s="271"/>
      <c r="BM9" s="271"/>
      <c r="BN9" s="271"/>
      <c r="BO9" s="271"/>
      <c r="BP9" s="271"/>
      <c r="BQ9" s="271"/>
      <c r="BR9" s="271"/>
      <c r="BS9" s="271"/>
      <c r="BT9" s="271"/>
      <c r="BU9" s="271"/>
      <c r="BV9" s="271"/>
      <c r="BW9" s="271"/>
      <c r="BX9" s="271"/>
      <c r="BY9" s="271"/>
      <c r="BZ9" s="271"/>
      <c r="CA9" s="271"/>
      <c r="CB9" s="271"/>
      <c r="CC9" s="271"/>
      <c r="CD9" s="271"/>
      <c r="CE9" s="271"/>
      <c r="CF9" s="271"/>
      <c r="CG9" s="271"/>
      <c r="CH9" s="271"/>
      <c r="CI9" s="271"/>
      <c r="CJ9" s="271"/>
      <c r="CK9" s="271"/>
      <c r="CL9" s="271"/>
      <c r="CM9" s="271"/>
      <c r="CN9" s="271"/>
      <c r="CO9" s="271"/>
      <c r="CP9" s="271"/>
      <c r="CQ9" s="271"/>
      <c r="CR9" s="271"/>
      <c r="CS9" s="271"/>
      <c r="CT9" s="271"/>
      <c r="CU9" s="271"/>
      <c r="CV9" s="271"/>
      <c r="CW9" s="271"/>
      <c r="CX9" s="271"/>
      <c r="CY9" s="271"/>
      <c r="CZ9" s="271"/>
      <c r="DA9" s="271"/>
      <c r="DB9" s="271"/>
      <c r="DC9" s="271"/>
      <c r="DD9" s="271"/>
      <c r="DE9" s="271"/>
      <c r="DF9" s="271"/>
      <c r="DG9" s="271"/>
      <c r="DH9" s="271"/>
      <c r="DI9" s="271"/>
      <c r="DJ9" s="271"/>
      <c r="DK9" s="271"/>
      <c r="DL9" s="271"/>
      <c r="DM9" s="271"/>
      <c r="DN9" s="271"/>
      <c r="DO9" s="271"/>
      <c r="DP9" s="271"/>
      <c r="DQ9" s="271"/>
      <c r="DR9" s="271"/>
      <c r="DS9" s="271"/>
      <c r="DT9" s="271"/>
      <c r="DU9" s="271"/>
      <c r="DV9" s="271"/>
      <c r="DW9" s="271"/>
      <c r="DX9" s="271"/>
      <c r="DY9" s="271"/>
      <c r="DZ9" s="271"/>
      <c r="EA9" s="271"/>
      <c r="EB9" s="271"/>
      <c r="EC9" s="271"/>
      <c r="ED9" s="271"/>
      <c r="EE9" s="271"/>
      <c r="EF9" s="271"/>
      <c r="EG9" s="271"/>
      <c r="EH9" s="271"/>
      <c r="EI9" s="271"/>
      <c r="EJ9" s="271"/>
      <c r="EK9" s="271"/>
      <c r="EL9" s="271"/>
      <c r="EM9" s="271"/>
      <c r="EN9" s="271"/>
      <c r="EO9" s="271"/>
      <c r="EP9" s="271"/>
      <c r="EQ9" s="271"/>
      <c r="ER9" s="271"/>
      <c r="ES9" s="271"/>
      <c r="ET9" s="271"/>
      <c r="EU9" s="271"/>
      <c r="EV9" s="271"/>
      <c r="EW9" s="271"/>
      <c r="EX9" s="271"/>
      <c r="EY9" s="271"/>
      <c r="EZ9" s="271"/>
      <c r="FA9" s="271"/>
      <c r="FB9" s="271"/>
      <c r="FC9" s="271"/>
      <c r="FD9" s="271"/>
      <c r="FE9" s="271"/>
      <c r="FF9" s="271"/>
      <c r="FG9" s="271"/>
      <c r="FH9" s="271"/>
      <c r="FI9" s="271"/>
      <c r="FJ9" s="271"/>
      <c r="FK9" s="271"/>
      <c r="FL9" s="271"/>
      <c r="FM9" s="271"/>
      <c r="FN9" s="271"/>
      <c r="FO9" s="271"/>
      <c r="FP9" s="271"/>
      <c r="FQ9" s="271"/>
      <c r="FR9" s="271"/>
      <c r="FS9" s="271"/>
      <c r="FT9" s="271"/>
      <c r="FU9" s="271"/>
      <c r="FV9" s="271"/>
      <c r="FW9" s="271"/>
      <c r="FX9" s="271"/>
      <c r="FY9" s="271"/>
      <c r="FZ9" s="271"/>
      <c r="GA9" s="271"/>
      <c r="GB9" s="271"/>
      <c r="GC9" s="271"/>
      <c r="GD9" s="271"/>
      <c r="GE9" s="271"/>
      <c r="GF9" s="271"/>
      <c r="GG9" s="271"/>
      <c r="GH9" s="271"/>
      <c r="GI9" s="271"/>
      <c r="GJ9" s="271"/>
      <c r="GK9" s="271"/>
      <c r="GL9" s="271"/>
      <c r="GM9" s="271"/>
      <c r="GN9" s="271"/>
      <c r="GO9" s="271"/>
      <c r="GP9" s="271"/>
      <c r="GQ9" s="271"/>
      <c r="GR9" s="271"/>
      <c r="GS9" s="271"/>
      <c r="GT9" s="271"/>
      <c r="GU9" s="271"/>
      <c r="GV9" s="271"/>
      <c r="GW9" s="271"/>
      <c r="GX9" s="271"/>
      <c r="GY9" s="271"/>
      <c r="GZ9" s="271"/>
      <c r="HA9" s="271"/>
      <c r="HB9" s="271"/>
      <c r="HC9" s="271"/>
      <c r="HD9" s="271"/>
      <c r="HE9" s="271"/>
      <c r="HF9" s="271"/>
      <c r="HG9" s="271"/>
      <c r="HH9" s="271"/>
      <c r="HI9" s="271"/>
      <c r="HJ9" s="271"/>
      <c r="HK9" s="271"/>
      <c r="HL9" s="271"/>
      <c r="HM9" s="271"/>
      <c r="HN9" s="271"/>
      <c r="HO9" s="271"/>
      <c r="HP9" s="271"/>
      <c r="HQ9" s="271"/>
      <c r="HR9" s="271"/>
      <c r="HS9" s="271"/>
      <c r="HT9" s="271"/>
      <c r="HU9" s="271"/>
      <c r="HV9" s="271"/>
      <c r="HW9" s="271"/>
      <c r="HX9" s="271"/>
      <c r="HY9" s="271"/>
      <c r="HZ9" s="271"/>
      <c r="IA9" s="271"/>
      <c r="IB9" s="271"/>
      <c r="IC9" s="271"/>
      <c r="ID9" s="271"/>
      <c r="IE9" s="271"/>
      <c r="IF9" s="271"/>
      <c r="IG9" s="271"/>
      <c r="IH9" s="271"/>
      <c r="II9" s="271"/>
      <c r="IJ9" s="271"/>
      <c r="IK9" s="271"/>
      <c r="IL9" s="271"/>
      <c r="IM9" s="271"/>
      <c r="IN9" s="271"/>
      <c r="IO9" s="271"/>
      <c r="IP9" s="271"/>
      <c r="IQ9" s="271"/>
      <c r="IR9" s="271"/>
      <c r="IS9" s="271"/>
      <c r="IT9" s="271"/>
      <c r="IU9" s="271"/>
      <c r="IV9" s="271"/>
      <c r="IW9" s="271"/>
      <c r="IX9" s="271"/>
      <c r="IY9" s="271"/>
      <c r="IZ9" s="271"/>
    </row>
    <row r="10" spans="1:260" s="39" customFormat="1" ht="7.5" customHeight="1" x14ac:dyDescent="0.2">
      <c r="A10" s="217"/>
      <c r="B10" s="220"/>
      <c r="C10" s="220"/>
      <c r="D10" s="222"/>
      <c r="E10" s="222"/>
      <c r="F10" s="227"/>
      <c r="G10" s="220"/>
      <c r="H10" s="220"/>
      <c r="I10" s="220"/>
      <c r="J10" s="220"/>
      <c r="K10" s="220"/>
      <c r="L10" s="220"/>
      <c r="M10" s="274"/>
      <c r="N10" s="275"/>
      <c r="O10" s="233"/>
      <c r="P10" s="233"/>
      <c r="Q10" s="233"/>
      <c r="R10" s="233"/>
      <c r="S10" s="276"/>
      <c r="T10" s="276"/>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c r="HV10" s="217"/>
      <c r="HW10" s="217"/>
      <c r="HX10" s="217"/>
      <c r="HY10" s="217"/>
      <c r="HZ10" s="217"/>
      <c r="IA10" s="217"/>
      <c r="IB10" s="217"/>
      <c r="IC10" s="217"/>
      <c r="ID10" s="217"/>
      <c r="IE10" s="217"/>
      <c r="IF10" s="217"/>
      <c r="IG10" s="217"/>
      <c r="IH10" s="217"/>
      <c r="II10" s="217"/>
      <c r="IJ10" s="217"/>
      <c r="IK10" s="217"/>
      <c r="IL10" s="217"/>
      <c r="IM10" s="217"/>
      <c r="IN10" s="217"/>
      <c r="IO10" s="217"/>
      <c r="IP10" s="217"/>
      <c r="IQ10" s="217"/>
      <c r="IR10" s="217"/>
      <c r="IS10" s="217"/>
      <c r="IT10" s="217"/>
      <c r="IU10" s="217"/>
      <c r="IV10" s="217"/>
      <c r="IW10" s="217"/>
      <c r="IX10" s="217"/>
      <c r="IY10" s="217"/>
      <c r="IZ10" s="217"/>
    </row>
    <row r="11" spans="1:260" s="27" customFormat="1" ht="18" customHeight="1" x14ac:dyDescent="0.2">
      <c r="A11" s="223"/>
      <c r="B11" s="226" t="s">
        <v>11</v>
      </c>
      <c r="C11" s="277"/>
      <c r="D11" s="405">
        <v>8500187</v>
      </c>
      <c r="E11" s="186">
        <v>17.904395579860061</v>
      </c>
      <c r="F11" s="227"/>
      <c r="G11" s="228">
        <v>1055830</v>
      </c>
      <c r="H11" s="229">
        <v>16.278233638280728</v>
      </c>
      <c r="I11" s="277"/>
      <c r="J11" s="278">
        <v>374904</v>
      </c>
      <c r="K11" s="413">
        <f>J11*100/D11</f>
        <v>4.4105382622758773</v>
      </c>
      <c r="L11" s="229">
        <f>J11*100/G11</f>
        <v>35.507988975497952</v>
      </c>
      <c r="M11" s="279"/>
      <c r="N11" s="279">
        <f>_xlfn.RANK.EQ(L11,L$11:L$31,0)</f>
        <v>1</v>
      </c>
      <c r="O11" s="279">
        <v>1</v>
      </c>
      <c r="P11" s="279">
        <f>MATCH(O11,N$11:N$31,0)</f>
        <v>1</v>
      </c>
      <c r="Q11" s="280" t="str">
        <f>INDEX(B$11:B$31,P11,1)</f>
        <v>Andalucía</v>
      </c>
      <c r="R11" s="281">
        <f>INDEX(L$11:L$31,P11,1)</f>
        <v>35.507988975497952</v>
      </c>
      <c r="S11" s="276"/>
      <c r="T11" s="276"/>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c r="HV11" s="223"/>
      <c r="HW11" s="223"/>
      <c r="HX11" s="223"/>
      <c r="HY11" s="223"/>
      <c r="HZ11" s="223"/>
      <c r="IA11" s="223"/>
      <c r="IB11" s="223"/>
      <c r="IC11" s="223"/>
      <c r="ID11" s="223"/>
      <c r="IE11" s="223"/>
      <c r="IF11" s="223"/>
      <c r="IG11" s="223"/>
      <c r="IH11" s="223"/>
      <c r="II11" s="223"/>
      <c r="IJ11" s="223"/>
      <c r="IK11" s="223"/>
      <c r="IL11" s="223"/>
      <c r="IM11" s="223"/>
      <c r="IN11" s="223"/>
      <c r="IO11" s="223"/>
      <c r="IP11" s="223"/>
      <c r="IQ11" s="223"/>
      <c r="IR11" s="223"/>
      <c r="IS11" s="223"/>
      <c r="IT11" s="223"/>
      <c r="IU11" s="223"/>
      <c r="IV11" s="223"/>
      <c r="IW11" s="223"/>
      <c r="IX11" s="223"/>
      <c r="IY11" s="223"/>
      <c r="IZ11" s="223"/>
    </row>
    <row r="12" spans="1:260" s="125" customFormat="1" ht="18" customHeight="1" x14ac:dyDescent="0.2">
      <c r="A12" s="282"/>
      <c r="B12" s="234" t="s">
        <v>10</v>
      </c>
      <c r="C12" s="277"/>
      <c r="D12" s="406">
        <v>1326315</v>
      </c>
      <c r="E12" s="187">
        <v>2.793687765163531</v>
      </c>
      <c r="F12" s="227"/>
      <c r="G12" s="235">
        <v>194402</v>
      </c>
      <c r="H12" s="236">
        <v>2.9971881607352038</v>
      </c>
      <c r="I12" s="277"/>
      <c r="J12" s="283">
        <v>47020</v>
      </c>
      <c r="K12" s="414">
        <f t="shared" ref="K12:K28" si="0">J12*100/D12</f>
        <v>3.5451608403735162</v>
      </c>
      <c r="L12" s="236">
        <f t="shared" ref="L12:L28" si="1">J12*100/G12</f>
        <v>24.186993960967481</v>
      </c>
      <c r="M12" s="279"/>
      <c r="N12" s="279">
        <f t="shared" ref="N12:N31" si="2">_xlfn.RANK.EQ(L12,L$11:L$31,0)</f>
        <v>14</v>
      </c>
      <c r="O12" s="279">
        <v>2</v>
      </c>
      <c r="P12" s="279">
        <f t="shared" ref="P12:P29" si="3">MATCH(O12,N$11:N$31,0)</f>
        <v>11</v>
      </c>
      <c r="Q12" s="280" t="str">
        <f t="shared" ref="Q12:Q29" si="4">INDEX(B$11:B$31,P12,1)</f>
        <v>Extremadura</v>
      </c>
      <c r="R12" s="281">
        <f t="shared" ref="R12:R29" si="5">INDEX(L$11:L$31,P12,1)</f>
        <v>33.685213510192824</v>
      </c>
      <c r="S12" s="276"/>
      <c r="T12" s="276"/>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2"/>
      <c r="AU12" s="282"/>
      <c r="AV12" s="282"/>
      <c r="AW12" s="282"/>
      <c r="AX12" s="282"/>
      <c r="AY12" s="282"/>
      <c r="AZ12" s="282"/>
      <c r="BA12" s="282"/>
      <c r="BB12" s="282"/>
      <c r="BC12" s="282"/>
      <c r="BD12" s="282"/>
      <c r="BE12" s="282"/>
      <c r="BF12" s="282"/>
      <c r="BG12" s="282"/>
      <c r="BH12" s="282"/>
      <c r="BI12" s="282"/>
      <c r="BJ12" s="282"/>
      <c r="BK12" s="282"/>
      <c r="BL12" s="282"/>
      <c r="BM12" s="282"/>
      <c r="BN12" s="282"/>
      <c r="BO12" s="282"/>
      <c r="BP12" s="282"/>
      <c r="BQ12" s="282"/>
      <c r="BR12" s="282"/>
      <c r="BS12" s="282"/>
      <c r="BT12" s="282"/>
      <c r="BU12" s="282"/>
      <c r="BV12" s="282"/>
      <c r="BW12" s="282"/>
      <c r="BX12" s="282"/>
      <c r="BY12" s="282"/>
      <c r="BZ12" s="282"/>
      <c r="CA12" s="282"/>
      <c r="CB12" s="282"/>
      <c r="CC12" s="282"/>
      <c r="CD12" s="282"/>
      <c r="CE12" s="282"/>
      <c r="CF12" s="282"/>
      <c r="CG12" s="282"/>
      <c r="CH12" s="282"/>
      <c r="CI12" s="282"/>
      <c r="CJ12" s="282"/>
      <c r="CK12" s="282"/>
      <c r="CL12" s="282"/>
      <c r="CM12" s="282"/>
      <c r="CN12" s="282"/>
      <c r="CO12" s="282"/>
      <c r="CP12" s="282"/>
      <c r="CQ12" s="282"/>
      <c r="CR12" s="282"/>
      <c r="CS12" s="282"/>
      <c r="CT12" s="282"/>
      <c r="CU12" s="282"/>
      <c r="CV12" s="282"/>
      <c r="CW12" s="282"/>
      <c r="CX12" s="282"/>
      <c r="CY12" s="282"/>
      <c r="CZ12" s="282"/>
      <c r="DA12" s="282"/>
      <c r="DB12" s="282"/>
      <c r="DC12" s="282"/>
      <c r="DD12" s="282"/>
      <c r="DE12" s="282"/>
      <c r="DF12" s="282"/>
      <c r="DG12" s="282"/>
      <c r="DH12" s="282"/>
      <c r="DI12" s="282"/>
      <c r="DJ12" s="282"/>
      <c r="DK12" s="282"/>
      <c r="DL12" s="282"/>
      <c r="DM12" s="282"/>
      <c r="DN12" s="282"/>
      <c r="DO12" s="282"/>
      <c r="DP12" s="282"/>
      <c r="DQ12" s="282"/>
      <c r="DR12" s="282"/>
      <c r="DS12" s="282"/>
      <c r="DT12" s="282"/>
      <c r="DU12" s="282"/>
      <c r="DV12" s="282"/>
      <c r="DW12" s="282"/>
      <c r="DX12" s="282"/>
      <c r="DY12" s="282"/>
      <c r="DZ12" s="282"/>
      <c r="EA12" s="282"/>
      <c r="EB12" s="282"/>
      <c r="EC12" s="282"/>
      <c r="ED12" s="282"/>
      <c r="EE12" s="282"/>
      <c r="EF12" s="282"/>
      <c r="EG12" s="282"/>
      <c r="EH12" s="282"/>
      <c r="EI12" s="282"/>
      <c r="EJ12" s="282"/>
      <c r="EK12" s="282"/>
      <c r="EL12" s="282"/>
      <c r="EM12" s="282"/>
      <c r="EN12" s="282"/>
      <c r="EO12" s="282"/>
      <c r="EP12" s="282"/>
      <c r="EQ12" s="282"/>
      <c r="ER12" s="282"/>
      <c r="ES12" s="282"/>
      <c r="ET12" s="282"/>
      <c r="EU12" s="282"/>
      <c r="EV12" s="282"/>
      <c r="EW12" s="282"/>
      <c r="EX12" s="282"/>
      <c r="EY12" s="282"/>
      <c r="EZ12" s="282"/>
      <c r="FA12" s="282"/>
      <c r="FB12" s="282"/>
      <c r="FC12" s="282"/>
      <c r="FD12" s="282"/>
      <c r="FE12" s="282"/>
      <c r="FF12" s="282"/>
      <c r="FG12" s="282"/>
      <c r="FH12" s="282"/>
      <c r="FI12" s="282"/>
      <c r="FJ12" s="282"/>
      <c r="FK12" s="282"/>
      <c r="FL12" s="282"/>
      <c r="FM12" s="282"/>
      <c r="FN12" s="282"/>
      <c r="FO12" s="282"/>
      <c r="FP12" s="282"/>
      <c r="FQ12" s="282"/>
      <c r="FR12" s="282"/>
      <c r="FS12" s="282"/>
      <c r="FT12" s="282"/>
      <c r="FU12" s="282"/>
      <c r="FV12" s="282"/>
      <c r="FW12" s="282"/>
      <c r="FX12" s="282"/>
      <c r="FY12" s="282"/>
      <c r="FZ12" s="282"/>
      <c r="GA12" s="282"/>
      <c r="GB12" s="282"/>
      <c r="GC12" s="282"/>
      <c r="GD12" s="282"/>
      <c r="GE12" s="282"/>
      <c r="GF12" s="282"/>
      <c r="GG12" s="282"/>
      <c r="GH12" s="282"/>
      <c r="GI12" s="282"/>
      <c r="GJ12" s="282"/>
      <c r="GK12" s="282"/>
      <c r="GL12" s="282"/>
      <c r="GM12" s="282"/>
      <c r="GN12" s="282"/>
      <c r="GO12" s="282"/>
      <c r="GP12" s="282"/>
      <c r="GQ12" s="282"/>
      <c r="GR12" s="282"/>
      <c r="GS12" s="282"/>
      <c r="GT12" s="282"/>
      <c r="GU12" s="282"/>
      <c r="GV12" s="282"/>
      <c r="GW12" s="282"/>
      <c r="GX12" s="282"/>
      <c r="GY12" s="282"/>
      <c r="GZ12" s="282"/>
      <c r="HA12" s="282"/>
      <c r="HB12" s="282"/>
      <c r="HC12" s="282"/>
      <c r="HD12" s="282"/>
      <c r="HE12" s="282"/>
      <c r="HF12" s="282"/>
      <c r="HG12" s="282"/>
      <c r="HH12" s="282"/>
      <c r="HI12" s="282"/>
      <c r="HJ12" s="282"/>
      <c r="HK12" s="282"/>
      <c r="HL12" s="282"/>
      <c r="HM12" s="282"/>
      <c r="HN12" s="282"/>
      <c r="HO12" s="282"/>
      <c r="HP12" s="282"/>
      <c r="HQ12" s="282"/>
      <c r="HR12" s="282"/>
      <c r="HS12" s="282"/>
      <c r="HT12" s="282"/>
      <c r="HU12" s="282"/>
      <c r="HV12" s="282"/>
      <c r="HW12" s="282"/>
      <c r="HX12" s="282"/>
      <c r="HY12" s="282"/>
      <c r="HZ12" s="282"/>
      <c r="IA12" s="282"/>
      <c r="IB12" s="282"/>
      <c r="IC12" s="282"/>
      <c r="ID12" s="282"/>
      <c r="IE12" s="282"/>
      <c r="IF12" s="282"/>
      <c r="IG12" s="282"/>
      <c r="IH12" s="282"/>
      <c r="II12" s="282"/>
      <c r="IJ12" s="282"/>
      <c r="IK12" s="282"/>
      <c r="IL12" s="282"/>
      <c r="IM12" s="282"/>
      <c r="IN12" s="282"/>
      <c r="IO12" s="282"/>
      <c r="IP12" s="282"/>
      <c r="IQ12" s="282"/>
      <c r="IR12" s="282"/>
      <c r="IS12" s="282"/>
      <c r="IT12" s="282"/>
      <c r="IU12" s="282"/>
      <c r="IV12" s="282"/>
      <c r="IW12" s="282"/>
      <c r="IX12" s="282"/>
      <c r="IY12" s="282"/>
      <c r="IZ12" s="282"/>
    </row>
    <row r="13" spans="1:260" s="125" customFormat="1" ht="18" customHeight="1" x14ac:dyDescent="0.2">
      <c r="A13" s="282"/>
      <c r="B13" s="234" t="s">
        <v>40</v>
      </c>
      <c r="C13" s="277"/>
      <c r="D13" s="406">
        <v>1004686</v>
      </c>
      <c r="E13" s="187">
        <v>2.1162235110294971</v>
      </c>
      <c r="F13" s="227"/>
      <c r="G13" s="235">
        <v>193502</v>
      </c>
      <c r="H13" s="236">
        <v>2.9833124323750959</v>
      </c>
      <c r="I13" s="277"/>
      <c r="J13" s="283">
        <v>40217</v>
      </c>
      <c r="K13" s="414">
        <f t="shared" si="0"/>
        <v>4.0029422127908623</v>
      </c>
      <c r="L13" s="236">
        <f t="shared" si="1"/>
        <v>20.783764508893967</v>
      </c>
      <c r="M13" s="279"/>
      <c r="N13" s="279">
        <f t="shared" si="2"/>
        <v>17</v>
      </c>
      <c r="O13" s="279">
        <v>3</v>
      </c>
      <c r="P13" s="279">
        <f>MATCH(O13,N$11:N$31,0)</f>
        <v>7</v>
      </c>
      <c r="Q13" s="280" t="str">
        <f t="shared" si="4"/>
        <v>Castilla y León</v>
      </c>
      <c r="R13" s="281">
        <f t="shared" si="5"/>
        <v>33.187478323665097</v>
      </c>
      <c r="S13" s="276"/>
      <c r="T13" s="276"/>
      <c r="U13" s="282"/>
      <c r="V13" s="282"/>
      <c r="W13" s="282"/>
      <c r="X13" s="282"/>
      <c r="Y13" s="282"/>
      <c r="Z13" s="282"/>
      <c r="AA13" s="282"/>
      <c r="AB13" s="282"/>
      <c r="AC13" s="282"/>
      <c r="AD13" s="282"/>
      <c r="AE13" s="282"/>
      <c r="AF13" s="282"/>
      <c r="AG13" s="282"/>
      <c r="AH13" s="282"/>
      <c r="AI13" s="282"/>
      <c r="AJ13" s="282"/>
      <c r="AK13" s="282"/>
      <c r="AL13" s="282"/>
      <c r="AM13" s="282"/>
      <c r="AN13" s="282"/>
      <c r="AO13" s="282"/>
      <c r="AP13" s="282"/>
      <c r="AQ13" s="282"/>
      <c r="AR13" s="282"/>
      <c r="AS13" s="282"/>
      <c r="AT13" s="282"/>
      <c r="AU13" s="282"/>
      <c r="AV13" s="282"/>
      <c r="AW13" s="282"/>
      <c r="AX13" s="282"/>
      <c r="AY13" s="282"/>
      <c r="AZ13" s="282"/>
      <c r="BA13" s="282"/>
      <c r="BB13" s="282"/>
      <c r="BC13" s="282"/>
      <c r="BD13" s="282"/>
      <c r="BE13" s="282"/>
      <c r="BF13" s="282"/>
      <c r="BG13" s="282"/>
      <c r="BH13" s="282"/>
      <c r="BI13" s="282"/>
      <c r="BJ13" s="282"/>
      <c r="BK13" s="282"/>
      <c r="BL13" s="282"/>
      <c r="BM13" s="282"/>
      <c r="BN13" s="282"/>
      <c r="BO13" s="282"/>
      <c r="BP13" s="282"/>
      <c r="BQ13" s="282"/>
      <c r="BR13" s="282"/>
      <c r="BS13" s="282"/>
      <c r="BT13" s="282"/>
      <c r="BU13" s="282"/>
      <c r="BV13" s="282"/>
      <c r="BW13" s="282"/>
      <c r="BX13" s="282"/>
      <c r="BY13" s="282"/>
      <c r="BZ13" s="282"/>
      <c r="CA13" s="282"/>
      <c r="CB13" s="282"/>
      <c r="CC13" s="282"/>
      <c r="CD13" s="282"/>
      <c r="CE13" s="282"/>
      <c r="CF13" s="282"/>
      <c r="CG13" s="282"/>
      <c r="CH13" s="282"/>
      <c r="CI13" s="282"/>
      <c r="CJ13" s="282"/>
      <c r="CK13" s="282"/>
      <c r="CL13" s="282"/>
      <c r="CM13" s="282"/>
      <c r="CN13" s="282"/>
      <c r="CO13" s="282"/>
      <c r="CP13" s="282"/>
      <c r="CQ13" s="282"/>
      <c r="CR13" s="282"/>
      <c r="CS13" s="282"/>
      <c r="CT13" s="282"/>
      <c r="CU13" s="282"/>
      <c r="CV13" s="282"/>
      <c r="CW13" s="282"/>
      <c r="CX13" s="282"/>
      <c r="CY13" s="282"/>
      <c r="CZ13" s="282"/>
      <c r="DA13" s="282"/>
      <c r="DB13" s="282"/>
      <c r="DC13" s="282"/>
      <c r="DD13" s="282"/>
      <c r="DE13" s="282"/>
      <c r="DF13" s="282"/>
      <c r="DG13" s="282"/>
      <c r="DH13" s="282"/>
      <c r="DI13" s="282"/>
      <c r="DJ13" s="282"/>
      <c r="DK13" s="282"/>
      <c r="DL13" s="282"/>
      <c r="DM13" s="282"/>
      <c r="DN13" s="282"/>
      <c r="DO13" s="282"/>
      <c r="DP13" s="282"/>
      <c r="DQ13" s="282"/>
      <c r="DR13" s="282"/>
      <c r="DS13" s="282"/>
      <c r="DT13" s="282"/>
      <c r="DU13" s="282"/>
      <c r="DV13" s="282"/>
      <c r="DW13" s="282"/>
      <c r="DX13" s="282"/>
      <c r="DY13" s="282"/>
      <c r="DZ13" s="282"/>
      <c r="EA13" s="282"/>
      <c r="EB13" s="282"/>
      <c r="EC13" s="282"/>
      <c r="ED13" s="282"/>
      <c r="EE13" s="282"/>
      <c r="EF13" s="282"/>
      <c r="EG13" s="282"/>
      <c r="EH13" s="282"/>
      <c r="EI13" s="282"/>
      <c r="EJ13" s="282"/>
      <c r="EK13" s="282"/>
      <c r="EL13" s="282"/>
      <c r="EM13" s="282"/>
      <c r="EN13" s="282"/>
      <c r="EO13" s="282"/>
      <c r="EP13" s="282"/>
      <c r="EQ13" s="282"/>
      <c r="ER13" s="282"/>
      <c r="ES13" s="282"/>
      <c r="ET13" s="282"/>
      <c r="EU13" s="282"/>
      <c r="EV13" s="282"/>
      <c r="EW13" s="282"/>
      <c r="EX13" s="282"/>
      <c r="EY13" s="282"/>
      <c r="EZ13" s="282"/>
      <c r="FA13" s="282"/>
      <c r="FB13" s="282"/>
      <c r="FC13" s="282"/>
      <c r="FD13" s="282"/>
      <c r="FE13" s="282"/>
      <c r="FF13" s="282"/>
      <c r="FG13" s="282"/>
      <c r="FH13" s="282"/>
      <c r="FI13" s="282"/>
      <c r="FJ13" s="282"/>
      <c r="FK13" s="282"/>
      <c r="FL13" s="282"/>
      <c r="FM13" s="282"/>
      <c r="FN13" s="282"/>
      <c r="FO13" s="282"/>
      <c r="FP13" s="282"/>
      <c r="FQ13" s="282"/>
      <c r="FR13" s="282"/>
      <c r="FS13" s="282"/>
      <c r="FT13" s="282"/>
      <c r="FU13" s="282"/>
      <c r="FV13" s="282"/>
      <c r="FW13" s="282"/>
      <c r="FX13" s="282"/>
      <c r="FY13" s="282"/>
      <c r="FZ13" s="282"/>
      <c r="GA13" s="282"/>
      <c r="GB13" s="282"/>
      <c r="GC13" s="282"/>
      <c r="GD13" s="282"/>
      <c r="GE13" s="282"/>
      <c r="GF13" s="282"/>
      <c r="GG13" s="282"/>
      <c r="GH13" s="282"/>
      <c r="GI13" s="282"/>
      <c r="GJ13" s="282"/>
      <c r="GK13" s="282"/>
      <c r="GL13" s="282"/>
      <c r="GM13" s="282"/>
      <c r="GN13" s="282"/>
      <c r="GO13" s="282"/>
      <c r="GP13" s="282"/>
      <c r="GQ13" s="282"/>
      <c r="GR13" s="282"/>
      <c r="GS13" s="282"/>
      <c r="GT13" s="282"/>
      <c r="GU13" s="282"/>
      <c r="GV13" s="282"/>
      <c r="GW13" s="282"/>
      <c r="GX13" s="282"/>
      <c r="GY13" s="282"/>
      <c r="GZ13" s="282"/>
      <c r="HA13" s="282"/>
      <c r="HB13" s="282"/>
      <c r="HC13" s="282"/>
      <c r="HD13" s="282"/>
      <c r="HE13" s="282"/>
      <c r="HF13" s="282"/>
      <c r="HG13" s="282"/>
      <c r="HH13" s="282"/>
      <c r="HI13" s="282"/>
      <c r="HJ13" s="282"/>
      <c r="HK13" s="282"/>
      <c r="HL13" s="282"/>
      <c r="HM13" s="282"/>
      <c r="HN13" s="282"/>
      <c r="HO13" s="282"/>
      <c r="HP13" s="282"/>
      <c r="HQ13" s="282"/>
      <c r="HR13" s="282"/>
      <c r="HS13" s="282"/>
      <c r="HT13" s="282"/>
      <c r="HU13" s="282"/>
      <c r="HV13" s="282"/>
      <c r="HW13" s="282"/>
      <c r="HX13" s="282"/>
      <c r="HY13" s="282"/>
      <c r="HZ13" s="282"/>
      <c r="IA13" s="282"/>
      <c r="IB13" s="282"/>
      <c r="IC13" s="282"/>
      <c r="ID13" s="282"/>
      <c r="IE13" s="282"/>
      <c r="IF13" s="282"/>
      <c r="IG13" s="282"/>
      <c r="IH13" s="282"/>
      <c r="II13" s="282"/>
      <c r="IJ13" s="282"/>
      <c r="IK13" s="282"/>
      <c r="IL13" s="282"/>
      <c r="IM13" s="282"/>
      <c r="IN13" s="282"/>
      <c r="IO13" s="282"/>
      <c r="IP13" s="282"/>
      <c r="IQ13" s="282"/>
      <c r="IR13" s="282"/>
      <c r="IS13" s="282"/>
      <c r="IT13" s="282"/>
      <c r="IU13" s="282"/>
      <c r="IV13" s="282"/>
      <c r="IW13" s="282"/>
      <c r="IX13" s="282"/>
      <c r="IY13" s="282"/>
      <c r="IZ13" s="282"/>
    </row>
    <row r="14" spans="1:260" s="125" customFormat="1" ht="18" customHeight="1" x14ac:dyDescent="0.2">
      <c r="A14" s="282"/>
      <c r="B14" s="234" t="s">
        <v>41</v>
      </c>
      <c r="C14" s="277"/>
      <c r="D14" s="406">
        <v>1176659</v>
      </c>
      <c r="E14" s="187">
        <v>2.4784593796115968</v>
      </c>
      <c r="F14" s="227"/>
      <c r="G14" s="235">
        <v>122308</v>
      </c>
      <c r="H14" s="236">
        <v>1.8856806491867435</v>
      </c>
      <c r="I14" s="277"/>
      <c r="J14" s="283">
        <v>36155</v>
      </c>
      <c r="K14" s="414">
        <f t="shared" si="0"/>
        <v>3.0726829098319905</v>
      </c>
      <c r="L14" s="236">
        <f t="shared" si="1"/>
        <v>29.560617457566146</v>
      </c>
      <c r="M14" s="279"/>
      <c r="N14" s="279">
        <f t="shared" si="2"/>
        <v>8</v>
      </c>
      <c r="O14" s="279">
        <v>4</v>
      </c>
      <c r="P14" s="279">
        <f t="shared" si="3"/>
        <v>16</v>
      </c>
      <c r="Q14" s="280" t="str">
        <f t="shared" si="4"/>
        <v>País Vasco</v>
      </c>
      <c r="R14" s="281">
        <f t="shared" si="5"/>
        <v>32.300603655203552</v>
      </c>
      <c r="S14" s="276"/>
      <c r="T14" s="276"/>
      <c r="U14" s="282"/>
      <c r="V14" s="282"/>
      <c r="W14" s="282"/>
      <c r="X14" s="282"/>
      <c r="Y14" s="282"/>
      <c r="Z14" s="282"/>
      <c r="AA14" s="282"/>
      <c r="AB14" s="282"/>
      <c r="AC14" s="282"/>
      <c r="AD14" s="282"/>
      <c r="AE14" s="282"/>
      <c r="AF14" s="282"/>
      <c r="AG14" s="282"/>
      <c r="AH14" s="282"/>
      <c r="AI14" s="282"/>
      <c r="AJ14" s="282"/>
      <c r="AK14" s="282"/>
      <c r="AL14" s="282"/>
      <c r="AM14" s="282"/>
      <c r="AN14" s="282"/>
      <c r="AO14" s="282"/>
      <c r="AP14" s="282"/>
      <c r="AQ14" s="282"/>
      <c r="AR14" s="282"/>
      <c r="AS14" s="282"/>
      <c r="AT14" s="282"/>
      <c r="AU14" s="282"/>
      <c r="AV14" s="282"/>
      <c r="AW14" s="282"/>
      <c r="AX14" s="282"/>
      <c r="AY14" s="282"/>
      <c r="AZ14" s="282"/>
      <c r="BA14" s="282"/>
      <c r="BB14" s="282"/>
      <c r="BC14" s="282"/>
      <c r="BD14" s="282"/>
      <c r="BE14" s="282"/>
      <c r="BF14" s="282"/>
      <c r="BG14" s="282"/>
      <c r="BH14" s="282"/>
      <c r="BI14" s="282"/>
      <c r="BJ14" s="282"/>
      <c r="BK14" s="282"/>
      <c r="BL14" s="282"/>
      <c r="BM14" s="282"/>
      <c r="BN14" s="282"/>
      <c r="BO14" s="282"/>
      <c r="BP14" s="282"/>
      <c r="BQ14" s="282"/>
      <c r="BR14" s="282"/>
      <c r="BS14" s="282"/>
      <c r="BT14" s="282"/>
      <c r="BU14" s="282"/>
      <c r="BV14" s="282"/>
      <c r="BW14" s="282"/>
      <c r="BX14" s="282"/>
      <c r="BY14" s="282"/>
      <c r="BZ14" s="282"/>
      <c r="CA14" s="282"/>
      <c r="CB14" s="282"/>
      <c r="CC14" s="282"/>
      <c r="CD14" s="282"/>
      <c r="CE14" s="282"/>
      <c r="CF14" s="282"/>
      <c r="CG14" s="282"/>
      <c r="CH14" s="282"/>
      <c r="CI14" s="282"/>
      <c r="CJ14" s="282"/>
      <c r="CK14" s="282"/>
      <c r="CL14" s="282"/>
      <c r="CM14" s="282"/>
      <c r="CN14" s="282"/>
      <c r="CO14" s="282"/>
      <c r="CP14" s="282"/>
      <c r="CQ14" s="282"/>
      <c r="CR14" s="282"/>
      <c r="CS14" s="282"/>
      <c r="CT14" s="282"/>
      <c r="CU14" s="282"/>
      <c r="CV14" s="282"/>
      <c r="CW14" s="282"/>
      <c r="CX14" s="282"/>
      <c r="CY14" s="282"/>
      <c r="CZ14" s="282"/>
      <c r="DA14" s="282"/>
      <c r="DB14" s="282"/>
      <c r="DC14" s="282"/>
      <c r="DD14" s="282"/>
      <c r="DE14" s="282"/>
      <c r="DF14" s="282"/>
      <c r="DG14" s="282"/>
      <c r="DH14" s="282"/>
      <c r="DI14" s="282"/>
      <c r="DJ14" s="282"/>
      <c r="DK14" s="282"/>
      <c r="DL14" s="282"/>
      <c r="DM14" s="282"/>
      <c r="DN14" s="282"/>
      <c r="DO14" s="282"/>
      <c r="DP14" s="282"/>
      <c r="DQ14" s="282"/>
      <c r="DR14" s="282"/>
      <c r="DS14" s="282"/>
      <c r="DT14" s="282"/>
      <c r="DU14" s="282"/>
      <c r="DV14" s="282"/>
      <c r="DW14" s="282"/>
      <c r="DX14" s="282"/>
      <c r="DY14" s="282"/>
      <c r="DZ14" s="282"/>
      <c r="EA14" s="282"/>
      <c r="EB14" s="282"/>
      <c r="EC14" s="282"/>
      <c r="ED14" s="282"/>
      <c r="EE14" s="282"/>
      <c r="EF14" s="282"/>
      <c r="EG14" s="282"/>
      <c r="EH14" s="282"/>
      <c r="EI14" s="282"/>
      <c r="EJ14" s="282"/>
      <c r="EK14" s="282"/>
      <c r="EL14" s="282"/>
      <c r="EM14" s="282"/>
      <c r="EN14" s="282"/>
      <c r="EO14" s="282"/>
      <c r="EP14" s="282"/>
      <c r="EQ14" s="282"/>
      <c r="ER14" s="282"/>
      <c r="ES14" s="282"/>
      <c r="ET14" s="282"/>
      <c r="EU14" s="282"/>
      <c r="EV14" s="282"/>
      <c r="EW14" s="282"/>
      <c r="EX14" s="282"/>
      <c r="EY14" s="282"/>
      <c r="EZ14" s="282"/>
      <c r="FA14" s="282"/>
      <c r="FB14" s="282"/>
      <c r="FC14" s="282"/>
      <c r="FD14" s="282"/>
      <c r="FE14" s="282"/>
      <c r="FF14" s="282"/>
      <c r="FG14" s="282"/>
      <c r="FH14" s="282"/>
      <c r="FI14" s="282"/>
      <c r="FJ14" s="282"/>
      <c r="FK14" s="282"/>
      <c r="FL14" s="282"/>
      <c r="FM14" s="282"/>
      <c r="FN14" s="282"/>
      <c r="FO14" s="282"/>
      <c r="FP14" s="282"/>
      <c r="FQ14" s="282"/>
      <c r="FR14" s="282"/>
      <c r="FS14" s="282"/>
      <c r="FT14" s="282"/>
      <c r="FU14" s="282"/>
      <c r="FV14" s="282"/>
      <c r="FW14" s="282"/>
      <c r="FX14" s="282"/>
      <c r="FY14" s="282"/>
      <c r="FZ14" s="282"/>
      <c r="GA14" s="282"/>
      <c r="GB14" s="282"/>
      <c r="GC14" s="282"/>
      <c r="GD14" s="282"/>
      <c r="GE14" s="282"/>
      <c r="GF14" s="282"/>
      <c r="GG14" s="282"/>
      <c r="GH14" s="282"/>
      <c r="GI14" s="282"/>
      <c r="GJ14" s="282"/>
      <c r="GK14" s="282"/>
      <c r="GL14" s="282"/>
      <c r="GM14" s="282"/>
      <c r="GN14" s="282"/>
      <c r="GO14" s="282"/>
      <c r="GP14" s="282"/>
      <c r="GQ14" s="282"/>
      <c r="GR14" s="282"/>
      <c r="GS14" s="282"/>
      <c r="GT14" s="282"/>
      <c r="GU14" s="282"/>
      <c r="GV14" s="282"/>
      <c r="GW14" s="282"/>
      <c r="GX14" s="282"/>
      <c r="GY14" s="282"/>
      <c r="GZ14" s="282"/>
      <c r="HA14" s="282"/>
      <c r="HB14" s="282"/>
      <c r="HC14" s="282"/>
      <c r="HD14" s="282"/>
      <c r="HE14" s="282"/>
      <c r="HF14" s="282"/>
      <c r="HG14" s="282"/>
      <c r="HH14" s="282"/>
      <c r="HI14" s="282"/>
      <c r="HJ14" s="282"/>
      <c r="HK14" s="282"/>
      <c r="HL14" s="282"/>
      <c r="HM14" s="282"/>
      <c r="HN14" s="282"/>
      <c r="HO14" s="282"/>
      <c r="HP14" s="282"/>
      <c r="HQ14" s="282"/>
      <c r="HR14" s="282"/>
      <c r="HS14" s="282"/>
      <c r="HT14" s="282"/>
      <c r="HU14" s="282"/>
      <c r="HV14" s="282"/>
      <c r="HW14" s="282"/>
      <c r="HX14" s="282"/>
      <c r="HY14" s="282"/>
      <c r="HZ14" s="282"/>
      <c r="IA14" s="282"/>
      <c r="IB14" s="282"/>
      <c r="IC14" s="282"/>
      <c r="ID14" s="282"/>
      <c r="IE14" s="282"/>
      <c r="IF14" s="282"/>
      <c r="IG14" s="282"/>
      <c r="IH14" s="282"/>
      <c r="II14" s="282"/>
      <c r="IJ14" s="282"/>
      <c r="IK14" s="282"/>
      <c r="IL14" s="282"/>
      <c r="IM14" s="282"/>
      <c r="IN14" s="282"/>
      <c r="IO14" s="282"/>
      <c r="IP14" s="282"/>
      <c r="IQ14" s="282"/>
      <c r="IR14" s="282"/>
      <c r="IS14" s="282"/>
      <c r="IT14" s="282"/>
      <c r="IU14" s="282"/>
      <c r="IV14" s="282"/>
      <c r="IW14" s="282"/>
      <c r="IX14" s="282"/>
      <c r="IY14" s="282"/>
      <c r="IZ14" s="282"/>
    </row>
    <row r="15" spans="1:260" s="125" customFormat="1" ht="18" customHeight="1" x14ac:dyDescent="0.2">
      <c r="A15" s="282"/>
      <c r="B15" s="234" t="s">
        <v>9</v>
      </c>
      <c r="C15" s="277"/>
      <c r="D15" s="406">
        <v>2177701</v>
      </c>
      <c r="E15" s="187">
        <v>4.5870073397981521</v>
      </c>
      <c r="F15" s="227"/>
      <c r="G15" s="235">
        <v>246866</v>
      </c>
      <c r="H15" s="236">
        <v>3.8060506192737567</v>
      </c>
      <c r="I15" s="277"/>
      <c r="J15" s="283">
        <v>47595</v>
      </c>
      <c r="K15" s="414">
        <f t="shared" si="0"/>
        <v>2.1855617460799257</v>
      </c>
      <c r="L15" s="236">
        <f t="shared" si="1"/>
        <v>19.279690196300827</v>
      </c>
      <c r="M15" s="279"/>
      <c r="N15" s="279">
        <f t="shared" si="2"/>
        <v>18</v>
      </c>
      <c r="O15" s="279">
        <v>5</v>
      </c>
      <c r="P15" s="279">
        <f t="shared" si="3"/>
        <v>17</v>
      </c>
      <c r="Q15" s="280" t="str">
        <f t="shared" si="4"/>
        <v>Rioja, La</v>
      </c>
      <c r="R15" s="281">
        <f t="shared" si="5"/>
        <v>31.512707451640779</v>
      </c>
      <c r="S15" s="276"/>
      <c r="T15" s="276"/>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282"/>
      <c r="AX15" s="282"/>
      <c r="AY15" s="282"/>
      <c r="AZ15" s="282"/>
      <c r="BA15" s="282"/>
      <c r="BB15" s="282"/>
      <c r="BC15" s="282"/>
      <c r="BD15" s="282"/>
      <c r="BE15" s="282"/>
      <c r="BF15" s="282"/>
      <c r="BG15" s="282"/>
      <c r="BH15" s="282"/>
      <c r="BI15" s="282"/>
      <c r="BJ15" s="282"/>
      <c r="BK15" s="282"/>
      <c r="BL15" s="282"/>
      <c r="BM15" s="282"/>
      <c r="BN15" s="282"/>
      <c r="BO15" s="282"/>
      <c r="BP15" s="282"/>
      <c r="BQ15" s="282"/>
      <c r="BR15" s="282"/>
      <c r="BS15" s="282"/>
      <c r="BT15" s="282"/>
      <c r="BU15" s="282"/>
      <c r="BV15" s="282"/>
      <c r="BW15" s="282"/>
      <c r="BX15" s="282"/>
      <c r="BY15" s="282"/>
      <c r="BZ15" s="282"/>
      <c r="CA15" s="282"/>
      <c r="CB15" s="282"/>
      <c r="CC15" s="282"/>
      <c r="CD15" s="282"/>
      <c r="CE15" s="282"/>
      <c r="CF15" s="282"/>
      <c r="CG15" s="282"/>
      <c r="CH15" s="282"/>
      <c r="CI15" s="282"/>
      <c r="CJ15" s="282"/>
      <c r="CK15" s="282"/>
      <c r="CL15" s="282"/>
      <c r="CM15" s="282"/>
      <c r="CN15" s="282"/>
      <c r="CO15" s="282"/>
      <c r="CP15" s="282"/>
      <c r="CQ15" s="282"/>
      <c r="CR15" s="282"/>
      <c r="CS15" s="282"/>
      <c r="CT15" s="282"/>
      <c r="CU15" s="282"/>
      <c r="CV15" s="282"/>
      <c r="CW15" s="282"/>
      <c r="CX15" s="282"/>
      <c r="CY15" s="282"/>
      <c r="CZ15" s="282"/>
      <c r="DA15" s="282"/>
      <c r="DB15" s="282"/>
      <c r="DC15" s="282"/>
      <c r="DD15" s="282"/>
      <c r="DE15" s="282"/>
      <c r="DF15" s="282"/>
      <c r="DG15" s="282"/>
      <c r="DH15" s="282"/>
      <c r="DI15" s="282"/>
      <c r="DJ15" s="282"/>
      <c r="DK15" s="282"/>
      <c r="DL15" s="282"/>
      <c r="DM15" s="282"/>
      <c r="DN15" s="282"/>
      <c r="DO15" s="282"/>
      <c r="DP15" s="282"/>
      <c r="DQ15" s="282"/>
      <c r="DR15" s="282"/>
      <c r="DS15" s="282"/>
      <c r="DT15" s="282"/>
      <c r="DU15" s="282"/>
      <c r="DV15" s="282"/>
      <c r="DW15" s="282"/>
      <c r="DX15" s="282"/>
      <c r="DY15" s="282"/>
      <c r="DZ15" s="282"/>
      <c r="EA15" s="282"/>
      <c r="EB15" s="282"/>
      <c r="EC15" s="282"/>
      <c r="ED15" s="282"/>
      <c r="EE15" s="282"/>
      <c r="EF15" s="282"/>
      <c r="EG15" s="282"/>
      <c r="EH15" s="282"/>
      <c r="EI15" s="282"/>
      <c r="EJ15" s="282"/>
      <c r="EK15" s="282"/>
      <c r="EL15" s="282"/>
      <c r="EM15" s="282"/>
      <c r="EN15" s="282"/>
      <c r="EO15" s="282"/>
      <c r="EP15" s="282"/>
      <c r="EQ15" s="282"/>
      <c r="ER15" s="282"/>
      <c r="ES15" s="282"/>
      <c r="ET15" s="282"/>
      <c r="EU15" s="282"/>
      <c r="EV15" s="282"/>
      <c r="EW15" s="282"/>
      <c r="EX15" s="282"/>
      <c r="EY15" s="282"/>
      <c r="EZ15" s="282"/>
      <c r="FA15" s="282"/>
      <c r="FB15" s="282"/>
      <c r="FC15" s="282"/>
      <c r="FD15" s="282"/>
      <c r="FE15" s="282"/>
      <c r="FF15" s="282"/>
      <c r="FG15" s="282"/>
      <c r="FH15" s="282"/>
      <c r="FI15" s="282"/>
      <c r="FJ15" s="282"/>
      <c r="FK15" s="282"/>
      <c r="FL15" s="282"/>
      <c r="FM15" s="282"/>
      <c r="FN15" s="282"/>
      <c r="FO15" s="282"/>
      <c r="FP15" s="282"/>
      <c r="FQ15" s="282"/>
      <c r="FR15" s="282"/>
      <c r="FS15" s="282"/>
      <c r="FT15" s="282"/>
      <c r="FU15" s="282"/>
      <c r="FV15" s="282"/>
      <c r="FW15" s="282"/>
      <c r="FX15" s="282"/>
      <c r="FY15" s="282"/>
      <c r="FZ15" s="282"/>
      <c r="GA15" s="282"/>
      <c r="GB15" s="282"/>
      <c r="GC15" s="282"/>
      <c r="GD15" s="282"/>
      <c r="GE15" s="282"/>
      <c r="GF15" s="282"/>
      <c r="GG15" s="282"/>
      <c r="GH15" s="282"/>
      <c r="GI15" s="282"/>
      <c r="GJ15" s="282"/>
      <c r="GK15" s="282"/>
      <c r="GL15" s="282"/>
      <c r="GM15" s="282"/>
      <c r="GN15" s="282"/>
      <c r="GO15" s="282"/>
      <c r="GP15" s="282"/>
      <c r="GQ15" s="282"/>
      <c r="GR15" s="282"/>
      <c r="GS15" s="282"/>
      <c r="GT15" s="282"/>
      <c r="GU15" s="282"/>
      <c r="GV15" s="282"/>
      <c r="GW15" s="282"/>
      <c r="GX15" s="282"/>
      <c r="GY15" s="282"/>
      <c r="GZ15" s="282"/>
      <c r="HA15" s="282"/>
      <c r="HB15" s="282"/>
      <c r="HC15" s="282"/>
      <c r="HD15" s="282"/>
      <c r="HE15" s="282"/>
      <c r="HF15" s="282"/>
      <c r="HG15" s="282"/>
      <c r="HH15" s="282"/>
      <c r="HI15" s="282"/>
      <c r="HJ15" s="282"/>
      <c r="HK15" s="282"/>
      <c r="HL15" s="282"/>
      <c r="HM15" s="282"/>
      <c r="HN15" s="282"/>
      <c r="HO15" s="282"/>
      <c r="HP15" s="282"/>
      <c r="HQ15" s="282"/>
      <c r="HR15" s="282"/>
      <c r="HS15" s="282"/>
      <c r="HT15" s="282"/>
      <c r="HU15" s="282"/>
      <c r="HV15" s="282"/>
      <c r="HW15" s="282"/>
      <c r="HX15" s="282"/>
      <c r="HY15" s="282"/>
      <c r="HZ15" s="282"/>
      <c r="IA15" s="282"/>
      <c r="IB15" s="282"/>
      <c r="IC15" s="282"/>
      <c r="ID15" s="282"/>
      <c r="IE15" s="282"/>
      <c r="IF15" s="282"/>
      <c r="IG15" s="282"/>
      <c r="IH15" s="282"/>
      <c r="II15" s="282"/>
      <c r="IJ15" s="282"/>
      <c r="IK15" s="282"/>
      <c r="IL15" s="282"/>
      <c r="IM15" s="282"/>
      <c r="IN15" s="282"/>
      <c r="IO15" s="282"/>
      <c r="IP15" s="282"/>
      <c r="IQ15" s="282"/>
      <c r="IR15" s="282"/>
      <c r="IS15" s="282"/>
      <c r="IT15" s="282"/>
      <c r="IU15" s="282"/>
      <c r="IV15" s="282"/>
      <c r="IW15" s="282"/>
      <c r="IX15" s="282"/>
      <c r="IY15" s="282"/>
      <c r="IZ15" s="282"/>
    </row>
    <row r="16" spans="1:260" s="125" customFormat="1" ht="18" customHeight="1" x14ac:dyDescent="0.2">
      <c r="A16" s="282"/>
      <c r="B16" s="234" t="s">
        <v>8</v>
      </c>
      <c r="C16" s="277"/>
      <c r="D16" s="407">
        <v>585402</v>
      </c>
      <c r="E16" s="187">
        <v>1.2330633409878207</v>
      </c>
      <c r="F16" s="227"/>
      <c r="G16" s="239">
        <v>99678</v>
      </c>
      <c r="H16" s="236">
        <v>1.5367831683098099</v>
      </c>
      <c r="I16" s="277"/>
      <c r="J16" s="283">
        <v>22403</v>
      </c>
      <c r="K16" s="414">
        <f t="shared" si="0"/>
        <v>3.8269428529454972</v>
      </c>
      <c r="L16" s="236">
        <f t="shared" si="1"/>
        <v>22.475370693633501</v>
      </c>
      <c r="M16" s="279"/>
      <c r="N16" s="279">
        <f t="shared" si="2"/>
        <v>15</v>
      </c>
      <c r="O16" s="279">
        <v>6</v>
      </c>
      <c r="P16" s="279">
        <f t="shared" si="3"/>
        <v>9</v>
      </c>
      <c r="Q16" s="280" t="str">
        <f t="shared" si="4"/>
        <v>Cataluña</v>
      </c>
      <c r="R16" s="284">
        <f t="shared" si="5"/>
        <v>30.930029503378492</v>
      </c>
      <c r="S16" s="276"/>
      <c r="T16" s="276"/>
      <c r="U16" s="282"/>
      <c r="V16" s="282"/>
      <c r="W16" s="282"/>
      <c r="X16" s="282"/>
      <c r="Y16" s="282"/>
      <c r="Z16" s="282"/>
      <c r="AA16" s="282"/>
      <c r="AB16" s="282"/>
      <c r="AC16" s="282"/>
      <c r="AD16" s="282"/>
      <c r="AE16" s="282"/>
      <c r="AF16" s="282"/>
      <c r="AG16" s="282"/>
      <c r="AH16" s="282"/>
      <c r="AI16" s="282"/>
      <c r="AJ16" s="282"/>
      <c r="AK16" s="282"/>
      <c r="AL16" s="282"/>
      <c r="AM16" s="282"/>
      <c r="AN16" s="282"/>
      <c r="AO16" s="282"/>
      <c r="AP16" s="282"/>
      <c r="AQ16" s="282"/>
      <c r="AR16" s="282"/>
      <c r="AS16" s="282"/>
      <c r="AT16" s="282"/>
      <c r="AU16" s="282"/>
      <c r="AV16" s="282"/>
      <c r="AW16" s="282"/>
      <c r="AX16" s="282"/>
      <c r="AY16" s="282"/>
      <c r="AZ16" s="282"/>
      <c r="BA16" s="282"/>
      <c r="BB16" s="282"/>
      <c r="BC16" s="282"/>
      <c r="BD16" s="282"/>
      <c r="BE16" s="282"/>
      <c r="BF16" s="282"/>
      <c r="BG16" s="282"/>
      <c r="BH16" s="282"/>
      <c r="BI16" s="282"/>
      <c r="BJ16" s="282"/>
      <c r="BK16" s="282"/>
      <c r="BL16" s="282"/>
      <c r="BM16" s="282"/>
      <c r="BN16" s="282"/>
      <c r="BO16" s="282"/>
      <c r="BP16" s="282"/>
      <c r="BQ16" s="282"/>
      <c r="BR16" s="282"/>
      <c r="BS16" s="282"/>
      <c r="BT16" s="282"/>
      <c r="BU16" s="282"/>
      <c r="BV16" s="282"/>
      <c r="BW16" s="282"/>
      <c r="BX16" s="282"/>
      <c r="BY16" s="282"/>
      <c r="BZ16" s="282"/>
      <c r="CA16" s="282"/>
      <c r="CB16" s="282"/>
      <c r="CC16" s="282"/>
      <c r="CD16" s="282"/>
      <c r="CE16" s="282"/>
      <c r="CF16" s="282"/>
      <c r="CG16" s="282"/>
      <c r="CH16" s="282"/>
      <c r="CI16" s="282"/>
      <c r="CJ16" s="282"/>
      <c r="CK16" s="282"/>
      <c r="CL16" s="282"/>
      <c r="CM16" s="282"/>
      <c r="CN16" s="282"/>
      <c r="CO16" s="282"/>
      <c r="CP16" s="282"/>
      <c r="CQ16" s="282"/>
      <c r="CR16" s="282"/>
      <c r="CS16" s="282"/>
      <c r="CT16" s="282"/>
      <c r="CU16" s="282"/>
      <c r="CV16" s="282"/>
      <c r="CW16" s="282"/>
      <c r="CX16" s="282"/>
      <c r="CY16" s="282"/>
      <c r="CZ16" s="282"/>
      <c r="DA16" s="282"/>
      <c r="DB16" s="282"/>
      <c r="DC16" s="282"/>
      <c r="DD16" s="282"/>
      <c r="DE16" s="282"/>
      <c r="DF16" s="282"/>
      <c r="DG16" s="282"/>
      <c r="DH16" s="282"/>
      <c r="DI16" s="282"/>
      <c r="DJ16" s="282"/>
      <c r="DK16" s="282"/>
      <c r="DL16" s="282"/>
      <c r="DM16" s="282"/>
      <c r="DN16" s="282"/>
      <c r="DO16" s="282"/>
      <c r="DP16" s="282"/>
      <c r="DQ16" s="282"/>
      <c r="DR16" s="282"/>
      <c r="DS16" s="282"/>
      <c r="DT16" s="282"/>
      <c r="DU16" s="282"/>
      <c r="DV16" s="282"/>
      <c r="DW16" s="282"/>
      <c r="DX16" s="282"/>
      <c r="DY16" s="282"/>
      <c r="DZ16" s="282"/>
      <c r="EA16" s="282"/>
      <c r="EB16" s="282"/>
      <c r="EC16" s="282"/>
      <c r="ED16" s="282"/>
      <c r="EE16" s="282"/>
      <c r="EF16" s="282"/>
      <c r="EG16" s="282"/>
      <c r="EH16" s="282"/>
      <c r="EI16" s="282"/>
      <c r="EJ16" s="282"/>
      <c r="EK16" s="282"/>
      <c r="EL16" s="282"/>
      <c r="EM16" s="282"/>
      <c r="EN16" s="282"/>
      <c r="EO16" s="282"/>
      <c r="EP16" s="282"/>
      <c r="EQ16" s="282"/>
      <c r="ER16" s="282"/>
      <c r="ES16" s="282"/>
      <c r="ET16" s="282"/>
      <c r="EU16" s="282"/>
      <c r="EV16" s="282"/>
      <c r="EW16" s="282"/>
      <c r="EX16" s="282"/>
      <c r="EY16" s="282"/>
      <c r="EZ16" s="282"/>
      <c r="FA16" s="282"/>
      <c r="FB16" s="282"/>
      <c r="FC16" s="282"/>
      <c r="FD16" s="282"/>
      <c r="FE16" s="282"/>
      <c r="FF16" s="282"/>
      <c r="FG16" s="282"/>
      <c r="FH16" s="282"/>
      <c r="FI16" s="282"/>
      <c r="FJ16" s="282"/>
      <c r="FK16" s="282"/>
      <c r="FL16" s="282"/>
      <c r="FM16" s="282"/>
      <c r="FN16" s="282"/>
      <c r="FO16" s="282"/>
      <c r="FP16" s="282"/>
      <c r="FQ16" s="282"/>
      <c r="FR16" s="282"/>
      <c r="FS16" s="282"/>
      <c r="FT16" s="282"/>
      <c r="FU16" s="282"/>
      <c r="FV16" s="282"/>
      <c r="FW16" s="282"/>
      <c r="FX16" s="282"/>
      <c r="FY16" s="282"/>
      <c r="FZ16" s="282"/>
      <c r="GA16" s="282"/>
      <c r="GB16" s="282"/>
      <c r="GC16" s="282"/>
      <c r="GD16" s="282"/>
      <c r="GE16" s="282"/>
      <c r="GF16" s="282"/>
      <c r="GG16" s="282"/>
      <c r="GH16" s="282"/>
      <c r="GI16" s="282"/>
      <c r="GJ16" s="282"/>
      <c r="GK16" s="282"/>
      <c r="GL16" s="282"/>
      <c r="GM16" s="282"/>
      <c r="GN16" s="282"/>
      <c r="GO16" s="282"/>
      <c r="GP16" s="282"/>
      <c r="GQ16" s="282"/>
      <c r="GR16" s="282"/>
      <c r="GS16" s="282"/>
      <c r="GT16" s="282"/>
      <c r="GU16" s="282"/>
      <c r="GV16" s="282"/>
      <c r="GW16" s="282"/>
      <c r="GX16" s="282"/>
      <c r="GY16" s="282"/>
      <c r="GZ16" s="282"/>
      <c r="HA16" s="282"/>
      <c r="HB16" s="282"/>
      <c r="HC16" s="282"/>
      <c r="HD16" s="282"/>
      <c r="HE16" s="282"/>
      <c r="HF16" s="282"/>
      <c r="HG16" s="282"/>
      <c r="HH16" s="282"/>
      <c r="HI16" s="282"/>
      <c r="HJ16" s="282"/>
      <c r="HK16" s="282"/>
      <c r="HL16" s="282"/>
      <c r="HM16" s="282"/>
      <c r="HN16" s="282"/>
      <c r="HO16" s="282"/>
      <c r="HP16" s="282"/>
      <c r="HQ16" s="282"/>
      <c r="HR16" s="282"/>
      <c r="HS16" s="282"/>
      <c r="HT16" s="282"/>
      <c r="HU16" s="282"/>
      <c r="HV16" s="282"/>
      <c r="HW16" s="282"/>
      <c r="HX16" s="282"/>
      <c r="HY16" s="282"/>
      <c r="HZ16" s="282"/>
      <c r="IA16" s="282"/>
      <c r="IB16" s="282"/>
      <c r="IC16" s="282"/>
      <c r="ID16" s="282"/>
      <c r="IE16" s="282"/>
      <c r="IF16" s="282"/>
      <c r="IG16" s="282"/>
      <c r="IH16" s="282"/>
      <c r="II16" s="282"/>
      <c r="IJ16" s="282"/>
      <c r="IK16" s="282"/>
      <c r="IL16" s="282"/>
      <c r="IM16" s="282"/>
      <c r="IN16" s="282"/>
      <c r="IO16" s="282"/>
      <c r="IP16" s="282"/>
      <c r="IQ16" s="282"/>
      <c r="IR16" s="282"/>
      <c r="IS16" s="282"/>
      <c r="IT16" s="282"/>
      <c r="IU16" s="282"/>
      <c r="IV16" s="282"/>
      <c r="IW16" s="282"/>
      <c r="IX16" s="282"/>
      <c r="IY16" s="282"/>
      <c r="IZ16" s="282"/>
    </row>
    <row r="17" spans="1:260" s="128" customFormat="1" ht="18" customHeight="1" x14ac:dyDescent="0.2">
      <c r="A17" s="285"/>
      <c r="B17" s="286" t="s">
        <v>7</v>
      </c>
      <c r="C17" s="277"/>
      <c r="D17" s="406">
        <v>2372640</v>
      </c>
      <c r="E17" s="187">
        <v>4.9976177145984177</v>
      </c>
      <c r="F17" s="227"/>
      <c r="G17" s="287">
        <v>420966</v>
      </c>
      <c r="H17" s="288">
        <v>6.4902331831568389</v>
      </c>
      <c r="I17" s="277"/>
      <c r="J17" s="289">
        <v>139708</v>
      </c>
      <c r="K17" s="415">
        <f t="shared" si="0"/>
        <v>5.8882932092521409</v>
      </c>
      <c r="L17" s="288">
        <f t="shared" si="1"/>
        <v>33.187478323665097</v>
      </c>
      <c r="M17" s="279"/>
      <c r="N17" s="279">
        <f t="shared" si="2"/>
        <v>3</v>
      </c>
      <c r="O17" s="279">
        <v>7</v>
      </c>
      <c r="P17" s="279">
        <f t="shared" si="3"/>
        <v>8</v>
      </c>
      <c r="Q17" s="280" t="str">
        <f t="shared" si="4"/>
        <v>Castilla - La Mancha</v>
      </c>
      <c r="R17" s="281">
        <f t="shared" si="5"/>
        <v>30.030868987876595</v>
      </c>
      <c r="S17" s="290"/>
      <c r="T17" s="290"/>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c r="AT17" s="285"/>
      <c r="AU17" s="285"/>
      <c r="AV17" s="285"/>
      <c r="AW17" s="285"/>
      <c r="AX17" s="285"/>
      <c r="AY17" s="285"/>
      <c r="AZ17" s="285"/>
      <c r="BA17" s="285"/>
      <c r="BB17" s="285"/>
      <c r="BC17" s="285"/>
      <c r="BD17" s="285"/>
      <c r="BE17" s="285"/>
      <c r="BF17" s="285"/>
      <c r="BG17" s="285"/>
      <c r="BH17" s="285"/>
      <c r="BI17" s="285"/>
      <c r="BJ17" s="285"/>
      <c r="BK17" s="285"/>
      <c r="BL17" s="285"/>
      <c r="BM17" s="285"/>
      <c r="BN17" s="285"/>
      <c r="BO17" s="285"/>
      <c r="BP17" s="285"/>
      <c r="BQ17" s="285"/>
      <c r="BR17" s="285"/>
      <c r="BS17" s="285"/>
      <c r="BT17" s="285"/>
      <c r="BU17" s="285"/>
      <c r="BV17" s="285"/>
      <c r="BW17" s="285"/>
      <c r="BX17" s="285"/>
      <c r="BY17" s="285"/>
      <c r="BZ17" s="285"/>
      <c r="CA17" s="285"/>
      <c r="CB17" s="285"/>
      <c r="CC17" s="285"/>
      <c r="CD17" s="285"/>
      <c r="CE17" s="285"/>
      <c r="CF17" s="285"/>
      <c r="CG17" s="285"/>
      <c r="CH17" s="285"/>
      <c r="CI17" s="285"/>
      <c r="CJ17" s="285"/>
      <c r="CK17" s="285"/>
      <c r="CL17" s="285"/>
      <c r="CM17" s="285"/>
      <c r="CN17" s="285"/>
      <c r="CO17" s="285"/>
      <c r="CP17" s="285"/>
      <c r="CQ17" s="285"/>
      <c r="CR17" s="285"/>
      <c r="CS17" s="285"/>
      <c r="CT17" s="285"/>
      <c r="CU17" s="285"/>
      <c r="CV17" s="285"/>
      <c r="CW17" s="285"/>
      <c r="CX17" s="285"/>
      <c r="CY17" s="285"/>
      <c r="CZ17" s="285"/>
      <c r="DA17" s="285"/>
      <c r="DB17" s="285"/>
      <c r="DC17" s="285"/>
      <c r="DD17" s="285"/>
      <c r="DE17" s="285"/>
      <c r="DF17" s="285"/>
      <c r="DG17" s="285"/>
      <c r="DH17" s="285"/>
      <c r="DI17" s="285"/>
      <c r="DJ17" s="285"/>
      <c r="DK17" s="285"/>
      <c r="DL17" s="285"/>
      <c r="DM17" s="285"/>
      <c r="DN17" s="285"/>
      <c r="DO17" s="285"/>
      <c r="DP17" s="285"/>
      <c r="DQ17" s="285"/>
      <c r="DR17" s="285"/>
      <c r="DS17" s="285"/>
      <c r="DT17" s="285"/>
      <c r="DU17" s="285"/>
      <c r="DV17" s="285"/>
      <c r="DW17" s="285"/>
      <c r="DX17" s="285"/>
      <c r="DY17" s="285"/>
      <c r="DZ17" s="285"/>
      <c r="EA17" s="285"/>
      <c r="EB17" s="285"/>
      <c r="EC17" s="285"/>
      <c r="ED17" s="285"/>
      <c r="EE17" s="285"/>
      <c r="EF17" s="285"/>
      <c r="EG17" s="285"/>
      <c r="EH17" s="285"/>
      <c r="EI17" s="285"/>
      <c r="EJ17" s="285"/>
      <c r="EK17" s="285"/>
      <c r="EL17" s="285"/>
      <c r="EM17" s="285"/>
      <c r="EN17" s="285"/>
      <c r="EO17" s="285"/>
      <c r="EP17" s="285"/>
      <c r="EQ17" s="285"/>
      <c r="ER17" s="285"/>
      <c r="ES17" s="285"/>
      <c r="ET17" s="285"/>
      <c r="EU17" s="285"/>
      <c r="EV17" s="285"/>
      <c r="EW17" s="285"/>
      <c r="EX17" s="285"/>
      <c r="EY17" s="285"/>
      <c r="EZ17" s="285"/>
      <c r="FA17" s="285"/>
      <c r="FB17" s="285"/>
      <c r="FC17" s="285"/>
      <c r="FD17" s="285"/>
      <c r="FE17" s="285"/>
      <c r="FF17" s="285"/>
      <c r="FG17" s="285"/>
      <c r="FH17" s="285"/>
      <c r="FI17" s="285"/>
      <c r="FJ17" s="285"/>
      <c r="FK17" s="285"/>
      <c r="FL17" s="285"/>
      <c r="FM17" s="285"/>
      <c r="FN17" s="285"/>
      <c r="FO17" s="285"/>
      <c r="FP17" s="285"/>
      <c r="FQ17" s="285"/>
      <c r="FR17" s="285"/>
      <c r="FS17" s="285"/>
      <c r="FT17" s="285"/>
      <c r="FU17" s="285"/>
      <c r="FV17" s="285"/>
      <c r="FW17" s="285"/>
      <c r="FX17" s="285"/>
      <c r="FY17" s="285"/>
      <c r="FZ17" s="285"/>
      <c r="GA17" s="285"/>
      <c r="GB17" s="285"/>
      <c r="GC17" s="285"/>
      <c r="GD17" s="285"/>
      <c r="GE17" s="285"/>
      <c r="GF17" s="285"/>
      <c r="GG17" s="285"/>
      <c r="GH17" s="285"/>
      <c r="GI17" s="285"/>
      <c r="GJ17" s="285"/>
      <c r="GK17" s="285"/>
      <c r="GL17" s="285"/>
      <c r="GM17" s="285"/>
      <c r="GN17" s="285"/>
      <c r="GO17" s="285"/>
      <c r="GP17" s="285"/>
      <c r="GQ17" s="285"/>
      <c r="GR17" s="285"/>
      <c r="GS17" s="285"/>
      <c r="GT17" s="285"/>
      <c r="GU17" s="285"/>
      <c r="GV17" s="285"/>
      <c r="GW17" s="285"/>
      <c r="GX17" s="285"/>
      <c r="GY17" s="285"/>
      <c r="GZ17" s="285"/>
      <c r="HA17" s="285"/>
      <c r="HB17" s="285"/>
      <c r="HC17" s="285"/>
      <c r="HD17" s="285"/>
      <c r="HE17" s="285"/>
      <c r="HF17" s="285"/>
      <c r="HG17" s="285"/>
      <c r="HH17" s="285"/>
      <c r="HI17" s="285"/>
      <c r="HJ17" s="285"/>
      <c r="HK17" s="285"/>
      <c r="HL17" s="285"/>
      <c r="HM17" s="285"/>
      <c r="HN17" s="285"/>
      <c r="HO17" s="285"/>
      <c r="HP17" s="285"/>
      <c r="HQ17" s="285"/>
      <c r="HR17" s="285"/>
      <c r="HS17" s="285"/>
      <c r="HT17" s="285"/>
      <c r="HU17" s="285"/>
      <c r="HV17" s="285"/>
      <c r="HW17" s="285"/>
      <c r="HX17" s="285"/>
      <c r="HY17" s="285"/>
      <c r="HZ17" s="285"/>
      <c r="IA17" s="285"/>
      <c r="IB17" s="285"/>
      <c r="IC17" s="285"/>
      <c r="ID17" s="285"/>
      <c r="IE17" s="285"/>
      <c r="IF17" s="285"/>
      <c r="IG17" s="285"/>
      <c r="IH17" s="285"/>
      <c r="II17" s="285"/>
      <c r="IJ17" s="285"/>
      <c r="IK17" s="285"/>
      <c r="IL17" s="285"/>
      <c r="IM17" s="285"/>
      <c r="IN17" s="285"/>
      <c r="IO17" s="285"/>
      <c r="IP17" s="285"/>
      <c r="IQ17" s="285"/>
      <c r="IR17" s="285"/>
      <c r="IS17" s="285"/>
      <c r="IT17" s="285"/>
      <c r="IU17" s="285"/>
      <c r="IV17" s="285"/>
      <c r="IW17" s="285"/>
      <c r="IX17" s="285"/>
      <c r="IY17" s="285"/>
      <c r="IZ17" s="285"/>
    </row>
    <row r="18" spans="1:260" s="128" customFormat="1" ht="18" customHeight="1" x14ac:dyDescent="0.2">
      <c r="A18" s="285"/>
      <c r="B18" s="286" t="s">
        <v>43</v>
      </c>
      <c r="C18" s="277"/>
      <c r="D18" s="406">
        <v>2053328</v>
      </c>
      <c r="E18" s="187">
        <v>4.3250338806902606</v>
      </c>
      <c r="F18" s="227"/>
      <c r="G18" s="287">
        <v>289935</v>
      </c>
      <c r="H18" s="288">
        <v>4.4700658912087397</v>
      </c>
      <c r="I18" s="277"/>
      <c r="J18" s="289">
        <v>87070</v>
      </c>
      <c r="K18" s="415">
        <f t="shared" si="0"/>
        <v>4.2404330920340056</v>
      </c>
      <c r="L18" s="288">
        <f t="shared" si="1"/>
        <v>30.030868987876595</v>
      </c>
      <c r="M18" s="279"/>
      <c r="N18" s="279">
        <f t="shared" si="2"/>
        <v>7</v>
      </c>
      <c r="O18" s="279">
        <v>8</v>
      </c>
      <c r="P18" s="279">
        <f t="shared" si="3"/>
        <v>4</v>
      </c>
      <c r="Q18" s="280" t="str">
        <f t="shared" si="4"/>
        <v>Balears, Illes</v>
      </c>
      <c r="R18" s="281">
        <f t="shared" si="5"/>
        <v>29.560617457566146</v>
      </c>
      <c r="S18" s="290"/>
      <c r="T18" s="290"/>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5"/>
      <c r="BE18" s="285"/>
      <c r="BF18" s="285"/>
      <c r="BG18" s="285"/>
      <c r="BH18" s="285"/>
      <c r="BI18" s="285"/>
      <c r="BJ18" s="285"/>
      <c r="BK18" s="285"/>
      <c r="BL18" s="285"/>
      <c r="BM18" s="285"/>
      <c r="BN18" s="285"/>
      <c r="BO18" s="285"/>
      <c r="BP18" s="285"/>
      <c r="BQ18" s="285"/>
      <c r="BR18" s="285"/>
      <c r="BS18" s="285"/>
      <c r="BT18" s="285"/>
      <c r="BU18" s="285"/>
      <c r="BV18" s="285"/>
      <c r="BW18" s="285"/>
      <c r="BX18" s="285"/>
      <c r="BY18" s="285"/>
      <c r="BZ18" s="285"/>
      <c r="CA18" s="285"/>
      <c r="CB18" s="285"/>
      <c r="CC18" s="285"/>
      <c r="CD18" s="285"/>
      <c r="CE18" s="285"/>
      <c r="CF18" s="285"/>
      <c r="CG18" s="285"/>
      <c r="CH18" s="285"/>
      <c r="CI18" s="285"/>
      <c r="CJ18" s="285"/>
      <c r="CK18" s="285"/>
      <c r="CL18" s="285"/>
      <c r="CM18" s="285"/>
      <c r="CN18" s="285"/>
      <c r="CO18" s="285"/>
      <c r="CP18" s="285"/>
      <c r="CQ18" s="285"/>
      <c r="CR18" s="285"/>
      <c r="CS18" s="285"/>
      <c r="CT18" s="285"/>
      <c r="CU18" s="285"/>
      <c r="CV18" s="285"/>
      <c r="CW18" s="285"/>
      <c r="CX18" s="285"/>
      <c r="CY18" s="285"/>
      <c r="CZ18" s="285"/>
      <c r="DA18" s="285"/>
      <c r="DB18" s="285"/>
      <c r="DC18" s="285"/>
      <c r="DD18" s="285"/>
      <c r="DE18" s="285"/>
      <c r="DF18" s="285"/>
      <c r="DG18" s="285"/>
      <c r="DH18" s="285"/>
      <c r="DI18" s="285"/>
      <c r="DJ18" s="285"/>
      <c r="DK18" s="285"/>
      <c r="DL18" s="285"/>
      <c r="DM18" s="285"/>
      <c r="DN18" s="285"/>
      <c r="DO18" s="285"/>
      <c r="DP18" s="285"/>
      <c r="DQ18" s="285"/>
      <c r="DR18" s="285"/>
      <c r="DS18" s="285"/>
      <c r="DT18" s="285"/>
      <c r="DU18" s="285"/>
      <c r="DV18" s="285"/>
      <c r="DW18" s="285"/>
      <c r="DX18" s="285"/>
      <c r="DY18" s="285"/>
      <c r="DZ18" s="285"/>
      <c r="EA18" s="285"/>
      <c r="EB18" s="285"/>
      <c r="EC18" s="285"/>
      <c r="ED18" s="285"/>
      <c r="EE18" s="285"/>
      <c r="EF18" s="285"/>
      <c r="EG18" s="285"/>
      <c r="EH18" s="285"/>
      <c r="EI18" s="285"/>
      <c r="EJ18" s="285"/>
      <c r="EK18" s="285"/>
      <c r="EL18" s="285"/>
      <c r="EM18" s="285"/>
      <c r="EN18" s="285"/>
      <c r="EO18" s="285"/>
      <c r="EP18" s="285"/>
      <c r="EQ18" s="285"/>
      <c r="ER18" s="285"/>
      <c r="ES18" s="285"/>
      <c r="ET18" s="285"/>
      <c r="EU18" s="285"/>
      <c r="EV18" s="285"/>
      <c r="EW18" s="285"/>
      <c r="EX18" s="285"/>
      <c r="EY18" s="285"/>
      <c r="EZ18" s="285"/>
      <c r="FA18" s="285"/>
      <c r="FB18" s="285"/>
      <c r="FC18" s="285"/>
      <c r="FD18" s="285"/>
      <c r="FE18" s="285"/>
      <c r="FF18" s="285"/>
      <c r="FG18" s="285"/>
      <c r="FH18" s="285"/>
      <c r="FI18" s="285"/>
      <c r="FJ18" s="285"/>
      <c r="FK18" s="285"/>
      <c r="FL18" s="285"/>
      <c r="FM18" s="285"/>
      <c r="FN18" s="285"/>
      <c r="FO18" s="285"/>
      <c r="FP18" s="285"/>
      <c r="FQ18" s="285"/>
      <c r="FR18" s="285"/>
      <c r="FS18" s="285"/>
      <c r="FT18" s="285"/>
      <c r="FU18" s="285"/>
      <c r="FV18" s="285"/>
      <c r="FW18" s="285"/>
      <c r="FX18" s="285"/>
      <c r="FY18" s="285"/>
      <c r="FZ18" s="285"/>
      <c r="GA18" s="285"/>
      <c r="GB18" s="285"/>
      <c r="GC18" s="285"/>
      <c r="GD18" s="285"/>
      <c r="GE18" s="285"/>
      <c r="GF18" s="285"/>
      <c r="GG18" s="285"/>
      <c r="GH18" s="285"/>
      <c r="GI18" s="285"/>
      <c r="GJ18" s="285"/>
      <c r="GK18" s="285"/>
      <c r="GL18" s="285"/>
      <c r="GM18" s="285"/>
      <c r="GN18" s="285"/>
      <c r="GO18" s="285"/>
      <c r="GP18" s="285"/>
      <c r="GQ18" s="285"/>
      <c r="GR18" s="285"/>
      <c r="GS18" s="285"/>
      <c r="GT18" s="285"/>
      <c r="GU18" s="285"/>
      <c r="GV18" s="285"/>
      <c r="GW18" s="285"/>
      <c r="GX18" s="285"/>
      <c r="GY18" s="285"/>
      <c r="GZ18" s="285"/>
      <c r="HA18" s="285"/>
      <c r="HB18" s="285"/>
      <c r="HC18" s="285"/>
      <c r="HD18" s="285"/>
      <c r="HE18" s="285"/>
      <c r="HF18" s="285"/>
      <c r="HG18" s="285"/>
      <c r="HH18" s="285"/>
      <c r="HI18" s="285"/>
      <c r="HJ18" s="285"/>
      <c r="HK18" s="285"/>
      <c r="HL18" s="285"/>
      <c r="HM18" s="285"/>
      <c r="HN18" s="285"/>
      <c r="HO18" s="285"/>
      <c r="HP18" s="285"/>
      <c r="HQ18" s="285"/>
      <c r="HR18" s="285"/>
      <c r="HS18" s="285"/>
      <c r="HT18" s="285"/>
      <c r="HU18" s="285"/>
      <c r="HV18" s="285"/>
      <c r="HW18" s="285"/>
      <c r="HX18" s="285"/>
      <c r="HY18" s="285"/>
      <c r="HZ18" s="285"/>
      <c r="IA18" s="285"/>
      <c r="IB18" s="285"/>
      <c r="IC18" s="285"/>
      <c r="ID18" s="285"/>
      <c r="IE18" s="285"/>
      <c r="IF18" s="285"/>
      <c r="IG18" s="285"/>
      <c r="IH18" s="285"/>
      <c r="II18" s="285"/>
      <c r="IJ18" s="285"/>
      <c r="IK18" s="285"/>
      <c r="IL18" s="285"/>
      <c r="IM18" s="285"/>
      <c r="IN18" s="285"/>
      <c r="IO18" s="285"/>
      <c r="IP18" s="285"/>
      <c r="IQ18" s="285"/>
      <c r="IR18" s="285"/>
      <c r="IS18" s="285"/>
      <c r="IT18" s="285"/>
      <c r="IU18" s="285"/>
      <c r="IV18" s="285"/>
      <c r="IW18" s="285"/>
      <c r="IX18" s="285"/>
      <c r="IY18" s="285"/>
      <c r="IZ18" s="285"/>
    </row>
    <row r="19" spans="1:260" s="128" customFormat="1" ht="18" customHeight="1" x14ac:dyDescent="0.2">
      <c r="A19" s="285"/>
      <c r="B19" s="286" t="s">
        <v>44</v>
      </c>
      <c r="C19" s="277"/>
      <c r="D19" s="406">
        <v>7792611</v>
      </c>
      <c r="E19" s="187">
        <v>16.413990650319683</v>
      </c>
      <c r="F19" s="227"/>
      <c r="G19" s="287">
        <v>1069708</v>
      </c>
      <c r="H19" s="288">
        <v>16.492197369593594</v>
      </c>
      <c r="I19" s="277"/>
      <c r="J19" s="289">
        <v>330861</v>
      </c>
      <c r="K19" s="415">
        <f t="shared" si="0"/>
        <v>4.2458297995370229</v>
      </c>
      <c r="L19" s="288">
        <f t="shared" si="1"/>
        <v>30.930029503378492</v>
      </c>
      <c r="M19" s="279"/>
      <c r="N19" s="279">
        <f t="shared" si="2"/>
        <v>6</v>
      </c>
      <c r="O19" s="279">
        <v>9</v>
      </c>
      <c r="P19" s="279">
        <f t="shared" si="3"/>
        <v>21</v>
      </c>
      <c r="Q19" s="280" t="str">
        <f>INDEX(B$11:B$31,P19,1)</f>
        <v>TOTAL</v>
      </c>
      <c r="R19" s="281">
        <f t="shared" si="5"/>
        <v>28.576106674132838</v>
      </c>
      <c r="S19" s="290"/>
      <c r="T19" s="290"/>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5"/>
      <c r="BA19" s="285"/>
      <c r="BB19" s="285"/>
      <c r="BC19" s="285"/>
      <c r="BD19" s="285"/>
      <c r="BE19" s="285"/>
      <c r="BF19" s="285"/>
      <c r="BG19" s="285"/>
      <c r="BH19" s="285"/>
      <c r="BI19" s="285"/>
      <c r="BJ19" s="285"/>
      <c r="BK19" s="285"/>
      <c r="BL19" s="285"/>
      <c r="BM19" s="285"/>
      <c r="BN19" s="285"/>
      <c r="BO19" s="285"/>
      <c r="BP19" s="285"/>
      <c r="BQ19" s="285"/>
      <c r="BR19" s="285"/>
      <c r="BS19" s="285"/>
      <c r="BT19" s="285"/>
      <c r="BU19" s="285"/>
      <c r="BV19" s="285"/>
      <c r="BW19" s="285"/>
      <c r="BX19" s="285"/>
      <c r="BY19" s="285"/>
      <c r="BZ19" s="285"/>
      <c r="CA19" s="285"/>
      <c r="CB19" s="285"/>
      <c r="CC19" s="285"/>
      <c r="CD19" s="285"/>
      <c r="CE19" s="285"/>
      <c r="CF19" s="285"/>
      <c r="CG19" s="285"/>
      <c r="CH19" s="285"/>
      <c r="CI19" s="285"/>
      <c r="CJ19" s="285"/>
      <c r="CK19" s="285"/>
      <c r="CL19" s="285"/>
      <c r="CM19" s="285"/>
      <c r="CN19" s="285"/>
      <c r="CO19" s="285"/>
      <c r="CP19" s="285"/>
      <c r="CQ19" s="285"/>
      <c r="CR19" s="285"/>
      <c r="CS19" s="285"/>
      <c r="CT19" s="285"/>
      <c r="CU19" s="285"/>
      <c r="CV19" s="285"/>
      <c r="CW19" s="285"/>
      <c r="CX19" s="285"/>
      <c r="CY19" s="285"/>
      <c r="CZ19" s="285"/>
      <c r="DA19" s="285"/>
      <c r="DB19" s="285"/>
      <c r="DC19" s="285"/>
      <c r="DD19" s="285"/>
      <c r="DE19" s="285"/>
      <c r="DF19" s="285"/>
      <c r="DG19" s="285"/>
      <c r="DH19" s="285"/>
      <c r="DI19" s="285"/>
      <c r="DJ19" s="285"/>
      <c r="DK19" s="285"/>
      <c r="DL19" s="285"/>
      <c r="DM19" s="285"/>
      <c r="DN19" s="285"/>
      <c r="DO19" s="285"/>
      <c r="DP19" s="285"/>
      <c r="DQ19" s="285"/>
      <c r="DR19" s="285"/>
      <c r="DS19" s="285"/>
      <c r="DT19" s="285"/>
      <c r="DU19" s="285"/>
      <c r="DV19" s="285"/>
      <c r="DW19" s="285"/>
      <c r="DX19" s="285"/>
      <c r="DY19" s="285"/>
      <c r="DZ19" s="285"/>
      <c r="EA19" s="285"/>
      <c r="EB19" s="285"/>
      <c r="EC19" s="285"/>
      <c r="ED19" s="285"/>
      <c r="EE19" s="285"/>
      <c r="EF19" s="285"/>
      <c r="EG19" s="285"/>
      <c r="EH19" s="285"/>
      <c r="EI19" s="285"/>
      <c r="EJ19" s="285"/>
      <c r="EK19" s="285"/>
      <c r="EL19" s="285"/>
      <c r="EM19" s="285"/>
      <c r="EN19" s="285"/>
      <c r="EO19" s="285"/>
      <c r="EP19" s="285"/>
      <c r="EQ19" s="285"/>
      <c r="ER19" s="285"/>
      <c r="ES19" s="285"/>
      <c r="ET19" s="285"/>
      <c r="EU19" s="285"/>
      <c r="EV19" s="285"/>
      <c r="EW19" s="285"/>
      <c r="EX19" s="285"/>
      <c r="EY19" s="285"/>
      <c r="EZ19" s="285"/>
      <c r="FA19" s="285"/>
      <c r="FB19" s="285"/>
      <c r="FC19" s="285"/>
      <c r="FD19" s="285"/>
      <c r="FE19" s="285"/>
      <c r="FF19" s="285"/>
      <c r="FG19" s="285"/>
      <c r="FH19" s="285"/>
      <c r="FI19" s="285"/>
      <c r="FJ19" s="285"/>
      <c r="FK19" s="285"/>
      <c r="FL19" s="285"/>
      <c r="FM19" s="285"/>
      <c r="FN19" s="285"/>
      <c r="FO19" s="285"/>
      <c r="FP19" s="285"/>
      <c r="FQ19" s="285"/>
      <c r="FR19" s="285"/>
      <c r="FS19" s="285"/>
      <c r="FT19" s="285"/>
      <c r="FU19" s="285"/>
      <c r="FV19" s="285"/>
      <c r="FW19" s="285"/>
      <c r="FX19" s="285"/>
      <c r="FY19" s="285"/>
      <c r="FZ19" s="285"/>
      <c r="GA19" s="285"/>
      <c r="GB19" s="285"/>
      <c r="GC19" s="285"/>
      <c r="GD19" s="285"/>
      <c r="GE19" s="285"/>
      <c r="GF19" s="285"/>
      <c r="GG19" s="285"/>
      <c r="GH19" s="285"/>
      <c r="GI19" s="285"/>
      <c r="GJ19" s="285"/>
      <c r="GK19" s="285"/>
      <c r="GL19" s="285"/>
      <c r="GM19" s="285"/>
      <c r="GN19" s="285"/>
      <c r="GO19" s="285"/>
      <c r="GP19" s="285"/>
      <c r="GQ19" s="285"/>
      <c r="GR19" s="285"/>
      <c r="GS19" s="285"/>
      <c r="GT19" s="285"/>
      <c r="GU19" s="285"/>
      <c r="GV19" s="285"/>
      <c r="GW19" s="285"/>
      <c r="GX19" s="285"/>
      <c r="GY19" s="285"/>
      <c r="GZ19" s="285"/>
      <c r="HA19" s="285"/>
      <c r="HB19" s="285"/>
      <c r="HC19" s="285"/>
      <c r="HD19" s="285"/>
      <c r="HE19" s="285"/>
      <c r="HF19" s="285"/>
      <c r="HG19" s="285"/>
      <c r="HH19" s="285"/>
      <c r="HI19" s="285"/>
      <c r="HJ19" s="285"/>
      <c r="HK19" s="285"/>
      <c r="HL19" s="285"/>
      <c r="HM19" s="285"/>
      <c r="HN19" s="285"/>
      <c r="HO19" s="285"/>
      <c r="HP19" s="285"/>
      <c r="HQ19" s="285"/>
      <c r="HR19" s="285"/>
      <c r="HS19" s="285"/>
      <c r="HT19" s="285"/>
      <c r="HU19" s="285"/>
      <c r="HV19" s="285"/>
      <c r="HW19" s="285"/>
      <c r="HX19" s="285"/>
      <c r="HY19" s="285"/>
      <c r="HZ19" s="285"/>
      <c r="IA19" s="285"/>
      <c r="IB19" s="285"/>
      <c r="IC19" s="285"/>
      <c r="ID19" s="285"/>
      <c r="IE19" s="285"/>
      <c r="IF19" s="285"/>
      <c r="IG19" s="285"/>
      <c r="IH19" s="285"/>
      <c r="II19" s="285"/>
      <c r="IJ19" s="285"/>
      <c r="IK19" s="285"/>
      <c r="IL19" s="285"/>
      <c r="IM19" s="285"/>
      <c r="IN19" s="285"/>
      <c r="IO19" s="285"/>
      <c r="IP19" s="285"/>
      <c r="IQ19" s="285"/>
      <c r="IR19" s="285"/>
      <c r="IS19" s="285"/>
      <c r="IT19" s="285"/>
      <c r="IU19" s="285"/>
      <c r="IV19" s="285"/>
      <c r="IW19" s="285"/>
      <c r="IX19" s="285"/>
      <c r="IY19" s="285"/>
      <c r="IZ19" s="285"/>
    </row>
    <row r="20" spans="1:260" s="128" customFormat="1" ht="18" customHeight="1" x14ac:dyDescent="0.2">
      <c r="A20" s="285"/>
      <c r="B20" s="286" t="s">
        <v>6</v>
      </c>
      <c r="C20" s="277"/>
      <c r="D20" s="406">
        <v>5097967</v>
      </c>
      <c r="E20" s="187">
        <v>10.738118799159649</v>
      </c>
      <c r="F20" s="227"/>
      <c r="G20" s="287">
        <v>656267</v>
      </c>
      <c r="H20" s="288">
        <v>10.11798069300321</v>
      </c>
      <c r="I20" s="277"/>
      <c r="J20" s="289">
        <v>170093</v>
      </c>
      <c r="K20" s="415">
        <f t="shared" si="0"/>
        <v>3.3364868780045067</v>
      </c>
      <c r="L20" s="288">
        <f>J20*100/G20</f>
        <v>25.91826192692913</v>
      </c>
      <c r="M20" s="279"/>
      <c r="N20" s="279">
        <f t="shared" si="2"/>
        <v>11</v>
      </c>
      <c r="O20" s="279">
        <v>10</v>
      </c>
      <c r="P20" s="279">
        <f t="shared" si="3"/>
        <v>13</v>
      </c>
      <c r="Q20" s="280" t="str">
        <f t="shared" si="4"/>
        <v>Madrid, Comunidad de</v>
      </c>
      <c r="R20" s="281">
        <f t="shared" si="5"/>
        <v>27.994081463257409</v>
      </c>
      <c r="S20" s="290"/>
      <c r="T20" s="290"/>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c r="BB20" s="285"/>
      <c r="BC20" s="285"/>
      <c r="BD20" s="285"/>
      <c r="BE20" s="285"/>
      <c r="BF20" s="285"/>
      <c r="BG20" s="285"/>
      <c r="BH20" s="285"/>
      <c r="BI20" s="285"/>
      <c r="BJ20" s="285"/>
      <c r="BK20" s="285"/>
      <c r="BL20" s="285"/>
      <c r="BM20" s="285"/>
      <c r="BN20" s="285"/>
      <c r="BO20" s="285"/>
      <c r="BP20" s="285"/>
      <c r="BQ20" s="285"/>
      <c r="BR20" s="285"/>
      <c r="BS20" s="285"/>
      <c r="BT20" s="285"/>
      <c r="BU20" s="285"/>
      <c r="BV20" s="285"/>
      <c r="BW20" s="285"/>
      <c r="BX20" s="285"/>
      <c r="BY20" s="285"/>
      <c r="BZ20" s="285"/>
      <c r="CA20" s="285"/>
      <c r="CB20" s="285"/>
      <c r="CC20" s="285"/>
      <c r="CD20" s="285"/>
      <c r="CE20" s="285"/>
      <c r="CF20" s="285"/>
      <c r="CG20" s="285"/>
      <c r="CH20" s="285"/>
      <c r="CI20" s="285"/>
      <c r="CJ20" s="285"/>
      <c r="CK20" s="285"/>
      <c r="CL20" s="285"/>
      <c r="CM20" s="285"/>
      <c r="CN20" s="285"/>
      <c r="CO20" s="285"/>
      <c r="CP20" s="285"/>
      <c r="CQ20" s="285"/>
      <c r="CR20" s="285"/>
      <c r="CS20" s="285"/>
      <c r="CT20" s="285"/>
      <c r="CU20" s="285"/>
      <c r="CV20" s="285"/>
      <c r="CW20" s="285"/>
      <c r="CX20" s="285"/>
      <c r="CY20" s="285"/>
      <c r="CZ20" s="285"/>
      <c r="DA20" s="285"/>
      <c r="DB20" s="285"/>
      <c r="DC20" s="285"/>
      <c r="DD20" s="285"/>
      <c r="DE20" s="285"/>
      <c r="DF20" s="285"/>
      <c r="DG20" s="285"/>
      <c r="DH20" s="285"/>
      <c r="DI20" s="285"/>
      <c r="DJ20" s="285"/>
      <c r="DK20" s="285"/>
      <c r="DL20" s="285"/>
      <c r="DM20" s="285"/>
      <c r="DN20" s="285"/>
      <c r="DO20" s="285"/>
      <c r="DP20" s="285"/>
      <c r="DQ20" s="285"/>
      <c r="DR20" s="285"/>
      <c r="DS20" s="285"/>
      <c r="DT20" s="285"/>
      <c r="DU20" s="285"/>
      <c r="DV20" s="285"/>
      <c r="DW20" s="285"/>
      <c r="DX20" s="285"/>
      <c r="DY20" s="285"/>
      <c r="DZ20" s="285"/>
      <c r="EA20" s="285"/>
      <c r="EB20" s="285"/>
      <c r="EC20" s="285"/>
      <c r="ED20" s="285"/>
      <c r="EE20" s="285"/>
      <c r="EF20" s="285"/>
      <c r="EG20" s="285"/>
      <c r="EH20" s="285"/>
      <c r="EI20" s="285"/>
      <c r="EJ20" s="285"/>
      <c r="EK20" s="285"/>
      <c r="EL20" s="285"/>
      <c r="EM20" s="285"/>
      <c r="EN20" s="285"/>
      <c r="EO20" s="285"/>
      <c r="EP20" s="285"/>
      <c r="EQ20" s="285"/>
      <c r="ER20" s="285"/>
      <c r="ES20" s="285"/>
      <c r="ET20" s="285"/>
      <c r="EU20" s="285"/>
      <c r="EV20" s="285"/>
      <c r="EW20" s="285"/>
      <c r="EX20" s="285"/>
      <c r="EY20" s="285"/>
      <c r="EZ20" s="285"/>
      <c r="FA20" s="285"/>
      <c r="FB20" s="285"/>
      <c r="FC20" s="285"/>
      <c r="FD20" s="285"/>
      <c r="FE20" s="285"/>
      <c r="FF20" s="285"/>
      <c r="FG20" s="285"/>
      <c r="FH20" s="285"/>
      <c r="FI20" s="285"/>
      <c r="FJ20" s="285"/>
      <c r="FK20" s="285"/>
      <c r="FL20" s="285"/>
      <c r="FM20" s="285"/>
      <c r="FN20" s="285"/>
      <c r="FO20" s="285"/>
      <c r="FP20" s="285"/>
      <c r="FQ20" s="285"/>
      <c r="FR20" s="285"/>
      <c r="FS20" s="285"/>
      <c r="FT20" s="285"/>
      <c r="FU20" s="285"/>
      <c r="FV20" s="285"/>
      <c r="FW20" s="285"/>
      <c r="FX20" s="285"/>
      <c r="FY20" s="285"/>
      <c r="FZ20" s="285"/>
      <c r="GA20" s="285"/>
      <c r="GB20" s="285"/>
      <c r="GC20" s="285"/>
      <c r="GD20" s="285"/>
      <c r="GE20" s="285"/>
      <c r="GF20" s="285"/>
      <c r="GG20" s="285"/>
      <c r="GH20" s="285"/>
      <c r="GI20" s="285"/>
      <c r="GJ20" s="285"/>
      <c r="GK20" s="285"/>
      <c r="GL20" s="285"/>
      <c r="GM20" s="285"/>
      <c r="GN20" s="285"/>
      <c r="GO20" s="285"/>
      <c r="GP20" s="285"/>
      <c r="GQ20" s="285"/>
      <c r="GR20" s="285"/>
      <c r="GS20" s="285"/>
      <c r="GT20" s="285"/>
      <c r="GU20" s="285"/>
      <c r="GV20" s="285"/>
      <c r="GW20" s="285"/>
      <c r="GX20" s="285"/>
      <c r="GY20" s="285"/>
      <c r="GZ20" s="285"/>
      <c r="HA20" s="285"/>
      <c r="HB20" s="285"/>
      <c r="HC20" s="285"/>
      <c r="HD20" s="285"/>
      <c r="HE20" s="285"/>
      <c r="HF20" s="285"/>
      <c r="HG20" s="285"/>
      <c r="HH20" s="285"/>
      <c r="HI20" s="285"/>
      <c r="HJ20" s="285"/>
      <c r="HK20" s="285"/>
      <c r="HL20" s="285"/>
      <c r="HM20" s="285"/>
      <c r="HN20" s="285"/>
      <c r="HO20" s="285"/>
      <c r="HP20" s="285"/>
      <c r="HQ20" s="285"/>
      <c r="HR20" s="285"/>
      <c r="HS20" s="285"/>
      <c r="HT20" s="285"/>
      <c r="HU20" s="285"/>
      <c r="HV20" s="285"/>
      <c r="HW20" s="285"/>
      <c r="HX20" s="285"/>
      <c r="HY20" s="285"/>
      <c r="HZ20" s="285"/>
      <c r="IA20" s="285"/>
      <c r="IB20" s="285"/>
      <c r="IC20" s="285"/>
      <c r="ID20" s="285"/>
      <c r="IE20" s="285"/>
      <c r="IF20" s="285"/>
      <c r="IG20" s="285"/>
      <c r="IH20" s="285"/>
      <c r="II20" s="285"/>
      <c r="IJ20" s="285"/>
      <c r="IK20" s="285"/>
      <c r="IL20" s="285"/>
      <c r="IM20" s="285"/>
      <c r="IN20" s="285"/>
      <c r="IO20" s="285"/>
      <c r="IP20" s="285"/>
      <c r="IQ20" s="285"/>
      <c r="IR20" s="285"/>
      <c r="IS20" s="285"/>
      <c r="IT20" s="285"/>
      <c r="IU20" s="285"/>
      <c r="IV20" s="285"/>
      <c r="IW20" s="285"/>
      <c r="IX20" s="285"/>
      <c r="IY20" s="285"/>
      <c r="IZ20" s="285"/>
    </row>
    <row r="21" spans="1:260" s="125" customFormat="1" ht="18" customHeight="1" x14ac:dyDescent="0.2">
      <c r="A21" s="282"/>
      <c r="B21" s="234" t="s">
        <v>5</v>
      </c>
      <c r="C21" s="277"/>
      <c r="D21" s="406">
        <v>1054776</v>
      </c>
      <c r="E21" s="187">
        <v>2.221730739822839</v>
      </c>
      <c r="F21" s="227"/>
      <c r="G21" s="235">
        <v>159524</v>
      </c>
      <c r="H21" s="236">
        <v>2.4594574343531583</v>
      </c>
      <c r="I21" s="277"/>
      <c r="J21" s="283">
        <v>53736</v>
      </c>
      <c r="K21" s="414">
        <f t="shared" si="0"/>
        <v>5.0945414002593914</v>
      </c>
      <c r="L21" s="236">
        <f t="shared" si="1"/>
        <v>33.685213510192824</v>
      </c>
      <c r="M21" s="279"/>
      <c r="N21" s="279">
        <f t="shared" si="2"/>
        <v>2</v>
      </c>
      <c r="O21" s="279">
        <v>11</v>
      </c>
      <c r="P21" s="279">
        <f t="shared" si="3"/>
        <v>10</v>
      </c>
      <c r="Q21" s="280" t="str">
        <f t="shared" si="4"/>
        <v>Comunitat Valenciana</v>
      </c>
      <c r="R21" s="281">
        <f t="shared" si="5"/>
        <v>25.91826192692913</v>
      </c>
      <c r="S21" s="276"/>
      <c r="T21" s="276"/>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282"/>
      <c r="AR21" s="282"/>
      <c r="AS21" s="282"/>
      <c r="AT21" s="282"/>
      <c r="AU21" s="282"/>
      <c r="AV21" s="282"/>
      <c r="AW21" s="282"/>
      <c r="AX21" s="282"/>
      <c r="AY21" s="282"/>
      <c r="AZ21" s="282"/>
      <c r="BA21" s="282"/>
      <c r="BB21" s="282"/>
      <c r="BC21" s="282"/>
      <c r="BD21" s="282"/>
      <c r="BE21" s="282"/>
      <c r="BF21" s="282"/>
      <c r="BG21" s="282"/>
      <c r="BH21" s="282"/>
      <c r="BI21" s="282"/>
      <c r="BJ21" s="282"/>
      <c r="BK21" s="282"/>
      <c r="BL21" s="282"/>
      <c r="BM21" s="282"/>
      <c r="BN21" s="282"/>
      <c r="BO21" s="282"/>
      <c r="BP21" s="282"/>
      <c r="BQ21" s="282"/>
      <c r="BR21" s="282"/>
      <c r="BS21" s="282"/>
      <c r="BT21" s="282"/>
      <c r="BU21" s="282"/>
      <c r="BV21" s="282"/>
      <c r="BW21" s="282"/>
      <c r="BX21" s="282"/>
      <c r="BY21" s="282"/>
      <c r="BZ21" s="282"/>
      <c r="CA21" s="282"/>
      <c r="CB21" s="282"/>
      <c r="CC21" s="282"/>
      <c r="CD21" s="282"/>
      <c r="CE21" s="282"/>
      <c r="CF21" s="282"/>
      <c r="CG21" s="282"/>
      <c r="CH21" s="282"/>
      <c r="CI21" s="282"/>
      <c r="CJ21" s="282"/>
      <c r="CK21" s="282"/>
      <c r="CL21" s="282"/>
      <c r="CM21" s="282"/>
      <c r="CN21" s="282"/>
      <c r="CO21" s="282"/>
      <c r="CP21" s="282"/>
      <c r="CQ21" s="282"/>
      <c r="CR21" s="282"/>
      <c r="CS21" s="282"/>
      <c r="CT21" s="282"/>
      <c r="CU21" s="282"/>
      <c r="CV21" s="282"/>
      <c r="CW21" s="282"/>
      <c r="CX21" s="282"/>
      <c r="CY21" s="282"/>
      <c r="CZ21" s="282"/>
      <c r="DA21" s="282"/>
      <c r="DB21" s="282"/>
      <c r="DC21" s="282"/>
      <c r="DD21" s="282"/>
      <c r="DE21" s="282"/>
      <c r="DF21" s="282"/>
      <c r="DG21" s="282"/>
      <c r="DH21" s="282"/>
      <c r="DI21" s="282"/>
      <c r="DJ21" s="282"/>
      <c r="DK21" s="282"/>
      <c r="DL21" s="282"/>
      <c r="DM21" s="282"/>
      <c r="DN21" s="282"/>
      <c r="DO21" s="282"/>
      <c r="DP21" s="282"/>
      <c r="DQ21" s="282"/>
      <c r="DR21" s="282"/>
      <c r="DS21" s="282"/>
      <c r="DT21" s="282"/>
      <c r="DU21" s="282"/>
      <c r="DV21" s="282"/>
      <c r="DW21" s="282"/>
      <c r="DX21" s="282"/>
      <c r="DY21" s="282"/>
      <c r="DZ21" s="282"/>
      <c r="EA21" s="282"/>
      <c r="EB21" s="282"/>
      <c r="EC21" s="282"/>
      <c r="ED21" s="282"/>
      <c r="EE21" s="282"/>
      <c r="EF21" s="282"/>
      <c r="EG21" s="282"/>
      <c r="EH21" s="282"/>
      <c r="EI21" s="282"/>
      <c r="EJ21" s="282"/>
      <c r="EK21" s="282"/>
      <c r="EL21" s="282"/>
      <c r="EM21" s="282"/>
      <c r="EN21" s="282"/>
      <c r="EO21" s="282"/>
      <c r="EP21" s="282"/>
      <c r="EQ21" s="282"/>
      <c r="ER21" s="282"/>
      <c r="ES21" s="282"/>
      <c r="ET21" s="282"/>
      <c r="EU21" s="282"/>
      <c r="EV21" s="282"/>
      <c r="EW21" s="282"/>
      <c r="EX21" s="282"/>
      <c r="EY21" s="282"/>
      <c r="EZ21" s="282"/>
      <c r="FA21" s="282"/>
      <c r="FB21" s="282"/>
      <c r="FC21" s="282"/>
      <c r="FD21" s="282"/>
      <c r="FE21" s="282"/>
      <c r="FF21" s="282"/>
      <c r="FG21" s="282"/>
      <c r="FH21" s="282"/>
      <c r="FI21" s="282"/>
      <c r="FJ21" s="282"/>
      <c r="FK21" s="282"/>
      <c r="FL21" s="282"/>
      <c r="FM21" s="282"/>
      <c r="FN21" s="282"/>
      <c r="FO21" s="282"/>
      <c r="FP21" s="282"/>
      <c r="FQ21" s="282"/>
      <c r="FR21" s="282"/>
      <c r="FS21" s="282"/>
      <c r="FT21" s="282"/>
      <c r="FU21" s="282"/>
      <c r="FV21" s="282"/>
      <c r="FW21" s="282"/>
      <c r="FX21" s="282"/>
      <c r="FY21" s="282"/>
      <c r="FZ21" s="282"/>
      <c r="GA21" s="282"/>
      <c r="GB21" s="282"/>
      <c r="GC21" s="282"/>
      <c r="GD21" s="282"/>
      <c r="GE21" s="282"/>
      <c r="GF21" s="282"/>
      <c r="GG21" s="282"/>
      <c r="GH21" s="282"/>
      <c r="GI21" s="282"/>
      <c r="GJ21" s="282"/>
      <c r="GK21" s="282"/>
      <c r="GL21" s="282"/>
      <c r="GM21" s="282"/>
      <c r="GN21" s="282"/>
      <c r="GO21" s="282"/>
      <c r="GP21" s="282"/>
      <c r="GQ21" s="282"/>
      <c r="GR21" s="282"/>
      <c r="GS21" s="282"/>
      <c r="GT21" s="282"/>
      <c r="GU21" s="282"/>
      <c r="GV21" s="282"/>
      <c r="GW21" s="282"/>
      <c r="GX21" s="282"/>
      <c r="GY21" s="282"/>
      <c r="GZ21" s="282"/>
      <c r="HA21" s="282"/>
      <c r="HB21" s="282"/>
      <c r="HC21" s="282"/>
      <c r="HD21" s="282"/>
      <c r="HE21" s="282"/>
      <c r="HF21" s="282"/>
      <c r="HG21" s="282"/>
      <c r="HH21" s="282"/>
      <c r="HI21" s="282"/>
      <c r="HJ21" s="282"/>
      <c r="HK21" s="282"/>
      <c r="HL21" s="282"/>
      <c r="HM21" s="282"/>
      <c r="HN21" s="282"/>
      <c r="HO21" s="282"/>
      <c r="HP21" s="282"/>
      <c r="HQ21" s="282"/>
      <c r="HR21" s="282"/>
      <c r="HS21" s="282"/>
      <c r="HT21" s="282"/>
      <c r="HU21" s="282"/>
      <c r="HV21" s="282"/>
      <c r="HW21" s="282"/>
      <c r="HX21" s="282"/>
      <c r="HY21" s="282"/>
      <c r="HZ21" s="282"/>
      <c r="IA21" s="282"/>
      <c r="IB21" s="282"/>
      <c r="IC21" s="282"/>
      <c r="ID21" s="282"/>
      <c r="IE21" s="282"/>
      <c r="IF21" s="282"/>
      <c r="IG21" s="282"/>
      <c r="IH21" s="282"/>
      <c r="II21" s="282"/>
      <c r="IJ21" s="282"/>
      <c r="IK21" s="282"/>
      <c r="IL21" s="282"/>
      <c r="IM21" s="282"/>
      <c r="IN21" s="282"/>
      <c r="IO21" s="282"/>
      <c r="IP21" s="282"/>
      <c r="IQ21" s="282"/>
      <c r="IR21" s="282"/>
      <c r="IS21" s="282"/>
      <c r="IT21" s="282"/>
      <c r="IU21" s="282"/>
      <c r="IV21" s="282"/>
      <c r="IW21" s="282"/>
      <c r="IX21" s="282"/>
      <c r="IY21" s="282"/>
      <c r="IZ21" s="282"/>
    </row>
    <row r="22" spans="1:260" s="125" customFormat="1" ht="18" customHeight="1" x14ac:dyDescent="0.2">
      <c r="A22" s="282"/>
      <c r="B22" s="234" t="s">
        <v>38</v>
      </c>
      <c r="C22" s="277"/>
      <c r="D22" s="406">
        <v>2690464</v>
      </c>
      <c r="E22" s="187">
        <v>5.6670672950339354</v>
      </c>
      <c r="F22" s="227"/>
      <c r="G22" s="235">
        <v>485558</v>
      </c>
      <c r="H22" s="236">
        <v>7.4860787900858226</v>
      </c>
      <c r="I22" s="277"/>
      <c r="J22" s="283">
        <v>79725</v>
      </c>
      <c r="K22" s="414">
        <f t="shared" si="0"/>
        <v>2.963243514873271</v>
      </c>
      <c r="L22" s="236">
        <f t="shared" si="1"/>
        <v>16.419253724580791</v>
      </c>
      <c r="M22" s="279"/>
      <c r="N22" s="279">
        <f t="shared" si="2"/>
        <v>19</v>
      </c>
      <c r="O22" s="279">
        <v>12</v>
      </c>
      <c r="P22" s="279">
        <f t="shared" si="3"/>
        <v>15</v>
      </c>
      <c r="Q22" s="280" t="str">
        <f t="shared" si="4"/>
        <v>Navarra, Comunidad Foral de</v>
      </c>
      <c r="R22" s="281">
        <f t="shared" si="5"/>
        <v>25.754695276267512</v>
      </c>
      <c r="S22" s="276"/>
      <c r="T22" s="276"/>
      <c r="U22" s="282"/>
      <c r="V22" s="282"/>
      <c r="W22" s="282"/>
      <c r="X22" s="282"/>
      <c r="Y22" s="282"/>
      <c r="Z22" s="282"/>
      <c r="AA22" s="282"/>
      <c r="AB22" s="282"/>
      <c r="AC22" s="282"/>
      <c r="AD22" s="282"/>
      <c r="AE22" s="282"/>
      <c r="AF22" s="282"/>
      <c r="AG22" s="282"/>
      <c r="AH22" s="282"/>
      <c r="AI22" s="282"/>
      <c r="AJ22" s="282"/>
      <c r="AK22" s="282"/>
      <c r="AL22" s="282"/>
      <c r="AM22" s="282"/>
      <c r="AN22" s="282"/>
      <c r="AO22" s="282"/>
      <c r="AP22" s="282"/>
      <c r="AQ22" s="282"/>
      <c r="AR22" s="282"/>
      <c r="AS22" s="282"/>
      <c r="AT22" s="282"/>
      <c r="AU22" s="282"/>
      <c r="AV22" s="282"/>
      <c r="AW22" s="282"/>
      <c r="AX22" s="282"/>
      <c r="AY22" s="282"/>
      <c r="AZ22" s="282"/>
      <c r="BA22" s="282"/>
      <c r="BB22" s="282"/>
      <c r="BC22" s="282"/>
      <c r="BD22" s="282"/>
      <c r="BE22" s="282"/>
      <c r="BF22" s="282"/>
      <c r="BG22" s="282"/>
      <c r="BH22" s="282"/>
      <c r="BI22" s="282"/>
      <c r="BJ22" s="282"/>
      <c r="BK22" s="282"/>
      <c r="BL22" s="282"/>
      <c r="BM22" s="282"/>
      <c r="BN22" s="282"/>
      <c r="BO22" s="282"/>
      <c r="BP22" s="282"/>
      <c r="BQ22" s="282"/>
      <c r="BR22" s="282"/>
      <c r="BS22" s="282"/>
      <c r="BT22" s="282"/>
      <c r="BU22" s="282"/>
      <c r="BV22" s="282"/>
      <c r="BW22" s="282"/>
      <c r="BX22" s="282"/>
      <c r="BY22" s="282"/>
      <c r="BZ22" s="282"/>
      <c r="CA22" s="282"/>
      <c r="CB22" s="282"/>
      <c r="CC22" s="282"/>
      <c r="CD22" s="282"/>
      <c r="CE22" s="282"/>
      <c r="CF22" s="282"/>
      <c r="CG22" s="282"/>
      <c r="CH22" s="282"/>
      <c r="CI22" s="282"/>
      <c r="CJ22" s="282"/>
      <c r="CK22" s="282"/>
      <c r="CL22" s="282"/>
      <c r="CM22" s="282"/>
      <c r="CN22" s="282"/>
      <c r="CO22" s="282"/>
      <c r="CP22" s="282"/>
      <c r="CQ22" s="282"/>
      <c r="CR22" s="282"/>
      <c r="CS22" s="282"/>
      <c r="CT22" s="282"/>
      <c r="CU22" s="282"/>
      <c r="CV22" s="282"/>
      <c r="CW22" s="282"/>
      <c r="CX22" s="282"/>
      <c r="CY22" s="282"/>
      <c r="CZ22" s="282"/>
      <c r="DA22" s="282"/>
      <c r="DB22" s="282"/>
      <c r="DC22" s="282"/>
      <c r="DD22" s="282"/>
      <c r="DE22" s="282"/>
      <c r="DF22" s="282"/>
      <c r="DG22" s="282"/>
      <c r="DH22" s="282"/>
      <c r="DI22" s="282"/>
      <c r="DJ22" s="282"/>
      <c r="DK22" s="282"/>
      <c r="DL22" s="282"/>
      <c r="DM22" s="282"/>
      <c r="DN22" s="282"/>
      <c r="DO22" s="282"/>
      <c r="DP22" s="282"/>
      <c r="DQ22" s="282"/>
      <c r="DR22" s="282"/>
      <c r="DS22" s="282"/>
      <c r="DT22" s="282"/>
      <c r="DU22" s="282"/>
      <c r="DV22" s="282"/>
      <c r="DW22" s="282"/>
      <c r="DX22" s="282"/>
      <c r="DY22" s="282"/>
      <c r="DZ22" s="282"/>
      <c r="EA22" s="282"/>
      <c r="EB22" s="282"/>
      <c r="EC22" s="282"/>
      <c r="ED22" s="282"/>
      <c r="EE22" s="282"/>
      <c r="EF22" s="282"/>
      <c r="EG22" s="282"/>
      <c r="EH22" s="282"/>
      <c r="EI22" s="282"/>
      <c r="EJ22" s="282"/>
      <c r="EK22" s="282"/>
      <c r="EL22" s="282"/>
      <c r="EM22" s="282"/>
      <c r="EN22" s="282"/>
      <c r="EO22" s="282"/>
      <c r="EP22" s="282"/>
      <c r="EQ22" s="282"/>
      <c r="ER22" s="282"/>
      <c r="ES22" s="282"/>
      <c r="ET22" s="282"/>
      <c r="EU22" s="282"/>
      <c r="EV22" s="282"/>
      <c r="EW22" s="282"/>
      <c r="EX22" s="282"/>
      <c r="EY22" s="282"/>
      <c r="EZ22" s="282"/>
      <c r="FA22" s="282"/>
      <c r="FB22" s="282"/>
      <c r="FC22" s="282"/>
      <c r="FD22" s="282"/>
      <c r="FE22" s="282"/>
      <c r="FF22" s="282"/>
      <c r="FG22" s="282"/>
      <c r="FH22" s="282"/>
      <c r="FI22" s="282"/>
      <c r="FJ22" s="282"/>
      <c r="FK22" s="282"/>
      <c r="FL22" s="282"/>
      <c r="FM22" s="282"/>
      <c r="FN22" s="282"/>
      <c r="FO22" s="282"/>
      <c r="FP22" s="282"/>
      <c r="FQ22" s="282"/>
      <c r="FR22" s="282"/>
      <c r="FS22" s="282"/>
      <c r="FT22" s="282"/>
      <c r="FU22" s="282"/>
      <c r="FV22" s="282"/>
      <c r="FW22" s="282"/>
      <c r="FX22" s="282"/>
      <c r="FY22" s="282"/>
      <c r="FZ22" s="282"/>
      <c r="GA22" s="282"/>
      <c r="GB22" s="282"/>
      <c r="GC22" s="282"/>
      <c r="GD22" s="282"/>
      <c r="GE22" s="282"/>
      <c r="GF22" s="282"/>
      <c r="GG22" s="282"/>
      <c r="GH22" s="282"/>
      <c r="GI22" s="282"/>
      <c r="GJ22" s="282"/>
      <c r="GK22" s="282"/>
      <c r="GL22" s="282"/>
      <c r="GM22" s="282"/>
      <c r="GN22" s="282"/>
      <c r="GO22" s="282"/>
      <c r="GP22" s="282"/>
      <c r="GQ22" s="282"/>
      <c r="GR22" s="282"/>
      <c r="GS22" s="282"/>
      <c r="GT22" s="282"/>
      <c r="GU22" s="282"/>
      <c r="GV22" s="282"/>
      <c r="GW22" s="282"/>
      <c r="GX22" s="282"/>
      <c r="GY22" s="282"/>
      <c r="GZ22" s="282"/>
      <c r="HA22" s="282"/>
      <c r="HB22" s="282"/>
      <c r="HC22" s="282"/>
      <c r="HD22" s="282"/>
      <c r="HE22" s="282"/>
      <c r="HF22" s="282"/>
      <c r="HG22" s="282"/>
      <c r="HH22" s="282"/>
      <c r="HI22" s="282"/>
      <c r="HJ22" s="282"/>
      <c r="HK22" s="282"/>
      <c r="HL22" s="282"/>
      <c r="HM22" s="282"/>
      <c r="HN22" s="282"/>
      <c r="HO22" s="282"/>
      <c r="HP22" s="282"/>
      <c r="HQ22" s="282"/>
      <c r="HR22" s="282"/>
      <c r="HS22" s="282"/>
      <c r="HT22" s="282"/>
      <c r="HU22" s="282"/>
      <c r="HV22" s="282"/>
      <c r="HW22" s="282"/>
      <c r="HX22" s="282"/>
      <c r="HY22" s="282"/>
      <c r="HZ22" s="282"/>
      <c r="IA22" s="282"/>
      <c r="IB22" s="282"/>
      <c r="IC22" s="282"/>
      <c r="ID22" s="282"/>
      <c r="IE22" s="282"/>
      <c r="IF22" s="282"/>
      <c r="IG22" s="282"/>
      <c r="IH22" s="282"/>
      <c r="II22" s="282"/>
      <c r="IJ22" s="282"/>
      <c r="IK22" s="282"/>
      <c r="IL22" s="282"/>
      <c r="IM22" s="282"/>
      <c r="IN22" s="282"/>
      <c r="IO22" s="282"/>
      <c r="IP22" s="282"/>
      <c r="IQ22" s="282"/>
      <c r="IR22" s="282"/>
      <c r="IS22" s="282"/>
      <c r="IT22" s="282"/>
      <c r="IU22" s="282"/>
      <c r="IV22" s="282"/>
      <c r="IW22" s="282"/>
      <c r="IX22" s="282"/>
      <c r="IY22" s="282"/>
      <c r="IZ22" s="282"/>
    </row>
    <row r="23" spans="1:260" s="125" customFormat="1" ht="18" customHeight="1" x14ac:dyDescent="0.2">
      <c r="A23" s="282"/>
      <c r="B23" s="234" t="s">
        <v>45</v>
      </c>
      <c r="C23" s="277"/>
      <c r="D23" s="406">
        <v>6750336</v>
      </c>
      <c r="E23" s="187">
        <v>14.218591431102663</v>
      </c>
      <c r="F23" s="227"/>
      <c r="G23" s="235">
        <v>803577</v>
      </c>
      <c r="H23" s="236">
        <v>12.389129076033749</v>
      </c>
      <c r="I23" s="277"/>
      <c r="J23" s="283">
        <v>224954</v>
      </c>
      <c r="K23" s="414">
        <f t="shared" si="0"/>
        <v>3.332485968105884</v>
      </c>
      <c r="L23" s="236">
        <f t="shared" si="1"/>
        <v>27.994081463257409</v>
      </c>
      <c r="M23" s="279"/>
      <c r="N23" s="279">
        <f t="shared" si="2"/>
        <v>10</v>
      </c>
      <c r="O23" s="279">
        <v>13</v>
      </c>
      <c r="P23" s="279">
        <f t="shared" si="3"/>
        <v>14</v>
      </c>
      <c r="Q23" s="280" t="str">
        <f t="shared" si="4"/>
        <v>Murcia, Región de</v>
      </c>
      <c r="R23" s="281">
        <f t="shared" si="5"/>
        <v>24.876503676342821</v>
      </c>
      <c r="S23" s="276"/>
      <c r="T23" s="276"/>
      <c r="U23" s="282"/>
      <c r="V23" s="282"/>
      <c r="W23" s="282"/>
      <c r="X23" s="282"/>
      <c r="Y23" s="282"/>
      <c r="Z23" s="282"/>
      <c r="AA23" s="282"/>
      <c r="AB23" s="282"/>
      <c r="AC23" s="282"/>
      <c r="AD23" s="282"/>
      <c r="AE23" s="282"/>
      <c r="AF23" s="282"/>
      <c r="AG23" s="282"/>
      <c r="AH23" s="282"/>
      <c r="AI23" s="282"/>
      <c r="AJ23" s="282"/>
      <c r="AK23" s="282"/>
      <c r="AL23" s="282"/>
      <c r="AM23" s="282"/>
      <c r="AN23" s="282"/>
      <c r="AO23" s="282"/>
      <c r="AP23" s="282"/>
      <c r="AQ23" s="282"/>
      <c r="AR23" s="282"/>
      <c r="AS23" s="282"/>
      <c r="AT23" s="282"/>
      <c r="AU23" s="282"/>
      <c r="AV23" s="282"/>
      <c r="AW23" s="282"/>
      <c r="AX23" s="282"/>
      <c r="AY23" s="282"/>
      <c r="AZ23" s="282"/>
      <c r="BA23" s="282"/>
      <c r="BB23" s="282"/>
      <c r="BC23" s="282"/>
      <c r="BD23" s="282"/>
      <c r="BE23" s="282"/>
      <c r="BF23" s="282"/>
      <c r="BG23" s="282"/>
      <c r="BH23" s="282"/>
      <c r="BI23" s="282"/>
      <c r="BJ23" s="282"/>
      <c r="BK23" s="282"/>
      <c r="BL23" s="282"/>
      <c r="BM23" s="282"/>
      <c r="BN23" s="282"/>
      <c r="BO23" s="282"/>
      <c r="BP23" s="282"/>
      <c r="BQ23" s="282"/>
      <c r="BR23" s="282"/>
      <c r="BS23" s="282"/>
      <c r="BT23" s="282"/>
      <c r="BU23" s="282"/>
      <c r="BV23" s="282"/>
      <c r="BW23" s="282"/>
      <c r="BX23" s="282"/>
      <c r="BY23" s="282"/>
      <c r="BZ23" s="282"/>
      <c r="CA23" s="282"/>
      <c r="CB23" s="282"/>
      <c r="CC23" s="282"/>
      <c r="CD23" s="282"/>
      <c r="CE23" s="282"/>
      <c r="CF23" s="282"/>
      <c r="CG23" s="282"/>
      <c r="CH23" s="282"/>
      <c r="CI23" s="282"/>
      <c r="CJ23" s="282"/>
      <c r="CK23" s="282"/>
      <c r="CL23" s="282"/>
      <c r="CM23" s="282"/>
      <c r="CN23" s="282"/>
      <c r="CO23" s="282"/>
      <c r="CP23" s="282"/>
      <c r="CQ23" s="282"/>
      <c r="CR23" s="282"/>
      <c r="CS23" s="282"/>
      <c r="CT23" s="282"/>
      <c r="CU23" s="282"/>
      <c r="CV23" s="282"/>
      <c r="CW23" s="282"/>
      <c r="CX23" s="282"/>
      <c r="CY23" s="282"/>
      <c r="CZ23" s="282"/>
      <c r="DA23" s="282"/>
      <c r="DB23" s="282"/>
      <c r="DC23" s="282"/>
      <c r="DD23" s="282"/>
      <c r="DE23" s="282"/>
      <c r="DF23" s="282"/>
      <c r="DG23" s="282"/>
      <c r="DH23" s="282"/>
      <c r="DI23" s="282"/>
      <c r="DJ23" s="282"/>
      <c r="DK23" s="282"/>
      <c r="DL23" s="282"/>
      <c r="DM23" s="282"/>
      <c r="DN23" s="282"/>
      <c r="DO23" s="282"/>
      <c r="DP23" s="282"/>
      <c r="DQ23" s="282"/>
      <c r="DR23" s="282"/>
      <c r="DS23" s="282"/>
      <c r="DT23" s="282"/>
      <c r="DU23" s="282"/>
      <c r="DV23" s="282"/>
      <c r="DW23" s="282"/>
      <c r="DX23" s="282"/>
      <c r="DY23" s="282"/>
      <c r="DZ23" s="282"/>
      <c r="EA23" s="282"/>
      <c r="EB23" s="282"/>
      <c r="EC23" s="282"/>
      <c r="ED23" s="282"/>
      <c r="EE23" s="282"/>
      <c r="EF23" s="282"/>
      <c r="EG23" s="282"/>
      <c r="EH23" s="282"/>
      <c r="EI23" s="282"/>
      <c r="EJ23" s="282"/>
      <c r="EK23" s="282"/>
      <c r="EL23" s="282"/>
      <c r="EM23" s="282"/>
      <c r="EN23" s="282"/>
      <c r="EO23" s="282"/>
      <c r="EP23" s="282"/>
      <c r="EQ23" s="282"/>
      <c r="ER23" s="282"/>
      <c r="ES23" s="282"/>
      <c r="ET23" s="282"/>
      <c r="EU23" s="282"/>
      <c r="EV23" s="282"/>
      <c r="EW23" s="282"/>
      <c r="EX23" s="282"/>
      <c r="EY23" s="282"/>
      <c r="EZ23" s="282"/>
      <c r="FA23" s="282"/>
      <c r="FB23" s="282"/>
      <c r="FC23" s="282"/>
      <c r="FD23" s="282"/>
      <c r="FE23" s="282"/>
      <c r="FF23" s="282"/>
      <c r="FG23" s="282"/>
      <c r="FH23" s="282"/>
      <c r="FI23" s="282"/>
      <c r="FJ23" s="282"/>
      <c r="FK23" s="282"/>
      <c r="FL23" s="282"/>
      <c r="FM23" s="282"/>
      <c r="FN23" s="282"/>
      <c r="FO23" s="282"/>
      <c r="FP23" s="282"/>
      <c r="FQ23" s="282"/>
      <c r="FR23" s="282"/>
      <c r="FS23" s="282"/>
      <c r="FT23" s="282"/>
      <c r="FU23" s="282"/>
      <c r="FV23" s="282"/>
      <c r="FW23" s="282"/>
      <c r="FX23" s="282"/>
      <c r="FY23" s="282"/>
      <c r="FZ23" s="282"/>
      <c r="GA23" s="282"/>
      <c r="GB23" s="282"/>
      <c r="GC23" s="282"/>
      <c r="GD23" s="282"/>
      <c r="GE23" s="282"/>
      <c r="GF23" s="282"/>
      <c r="GG23" s="282"/>
      <c r="GH23" s="282"/>
      <c r="GI23" s="282"/>
      <c r="GJ23" s="282"/>
      <c r="GK23" s="282"/>
      <c r="GL23" s="282"/>
      <c r="GM23" s="282"/>
      <c r="GN23" s="282"/>
      <c r="GO23" s="282"/>
      <c r="GP23" s="282"/>
      <c r="GQ23" s="282"/>
      <c r="GR23" s="282"/>
      <c r="GS23" s="282"/>
      <c r="GT23" s="282"/>
      <c r="GU23" s="282"/>
      <c r="GV23" s="282"/>
      <c r="GW23" s="282"/>
      <c r="GX23" s="282"/>
      <c r="GY23" s="282"/>
      <c r="GZ23" s="282"/>
      <c r="HA23" s="282"/>
      <c r="HB23" s="282"/>
      <c r="HC23" s="282"/>
      <c r="HD23" s="282"/>
      <c r="HE23" s="282"/>
      <c r="HF23" s="282"/>
      <c r="HG23" s="282"/>
      <c r="HH23" s="282"/>
      <c r="HI23" s="282"/>
      <c r="HJ23" s="282"/>
      <c r="HK23" s="282"/>
      <c r="HL23" s="282"/>
      <c r="HM23" s="282"/>
      <c r="HN23" s="282"/>
      <c r="HO23" s="282"/>
      <c r="HP23" s="282"/>
      <c r="HQ23" s="282"/>
      <c r="HR23" s="282"/>
      <c r="HS23" s="282"/>
      <c r="HT23" s="282"/>
      <c r="HU23" s="282"/>
      <c r="HV23" s="282"/>
      <c r="HW23" s="282"/>
      <c r="HX23" s="282"/>
      <c r="HY23" s="282"/>
      <c r="HZ23" s="282"/>
      <c r="IA23" s="282"/>
      <c r="IB23" s="282"/>
      <c r="IC23" s="282"/>
      <c r="ID23" s="282"/>
      <c r="IE23" s="282"/>
      <c r="IF23" s="282"/>
      <c r="IG23" s="282"/>
      <c r="IH23" s="282"/>
      <c r="II23" s="282"/>
      <c r="IJ23" s="282"/>
      <c r="IK23" s="282"/>
      <c r="IL23" s="282"/>
      <c r="IM23" s="282"/>
      <c r="IN23" s="282"/>
      <c r="IO23" s="282"/>
      <c r="IP23" s="282"/>
      <c r="IQ23" s="282"/>
      <c r="IR23" s="282"/>
      <c r="IS23" s="282"/>
      <c r="IT23" s="282"/>
      <c r="IU23" s="282"/>
      <c r="IV23" s="282"/>
      <c r="IW23" s="282"/>
      <c r="IX23" s="282"/>
      <c r="IY23" s="282"/>
      <c r="IZ23" s="282"/>
    </row>
    <row r="24" spans="1:260" s="125" customFormat="1" ht="18" customHeight="1" x14ac:dyDescent="0.2">
      <c r="A24" s="282"/>
      <c r="B24" s="234" t="s">
        <v>46</v>
      </c>
      <c r="C24" s="277"/>
      <c r="D24" s="406">
        <v>1531878</v>
      </c>
      <c r="E24" s="187">
        <v>3.2266760357254345</v>
      </c>
      <c r="F24" s="227"/>
      <c r="G24" s="235">
        <v>201423</v>
      </c>
      <c r="H24" s="236">
        <v>3.1054342594200008</v>
      </c>
      <c r="I24" s="277"/>
      <c r="J24" s="283">
        <v>50107</v>
      </c>
      <c r="K24" s="414">
        <f t="shared" si="0"/>
        <v>3.2709523865477537</v>
      </c>
      <c r="L24" s="236">
        <f>J24*100/G24</f>
        <v>24.876503676342821</v>
      </c>
      <c r="M24" s="279"/>
      <c r="N24" s="279">
        <f t="shared" si="2"/>
        <v>13</v>
      </c>
      <c r="O24" s="279">
        <v>14</v>
      </c>
      <c r="P24" s="279">
        <f t="shared" si="3"/>
        <v>2</v>
      </c>
      <c r="Q24" s="280" t="str">
        <f t="shared" si="4"/>
        <v>Aragón</v>
      </c>
      <c r="R24" s="281">
        <f t="shared" si="5"/>
        <v>24.186993960967481</v>
      </c>
      <c r="S24" s="276"/>
      <c r="T24" s="276"/>
      <c r="U24" s="282"/>
      <c r="V24" s="282"/>
      <c r="W24" s="282"/>
      <c r="X24" s="282"/>
      <c r="Y24" s="282"/>
      <c r="Z24" s="282"/>
      <c r="AA24" s="282"/>
      <c r="AB24" s="282"/>
      <c r="AC24" s="282"/>
      <c r="AD24" s="282"/>
      <c r="AE24" s="282"/>
      <c r="AF24" s="282"/>
      <c r="AG24" s="282"/>
      <c r="AH24" s="282"/>
      <c r="AI24" s="282"/>
      <c r="AJ24" s="282"/>
      <c r="AK24" s="282"/>
      <c r="AL24" s="282"/>
      <c r="AM24" s="282"/>
      <c r="AN24" s="282"/>
      <c r="AO24" s="282"/>
      <c r="AP24" s="282"/>
      <c r="AQ24" s="282"/>
      <c r="AR24" s="282"/>
      <c r="AS24" s="282"/>
      <c r="AT24" s="282"/>
      <c r="AU24" s="282"/>
      <c r="AV24" s="282"/>
      <c r="AW24" s="282"/>
      <c r="AX24" s="282"/>
      <c r="AY24" s="282"/>
      <c r="AZ24" s="282"/>
      <c r="BA24" s="282"/>
      <c r="BB24" s="282"/>
      <c r="BC24" s="282"/>
      <c r="BD24" s="282"/>
      <c r="BE24" s="282"/>
      <c r="BF24" s="282"/>
      <c r="BG24" s="282"/>
      <c r="BH24" s="282"/>
      <c r="BI24" s="282"/>
      <c r="BJ24" s="282"/>
      <c r="BK24" s="282"/>
      <c r="BL24" s="282"/>
      <c r="BM24" s="282"/>
      <c r="BN24" s="282"/>
      <c r="BO24" s="282"/>
      <c r="BP24" s="282"/>
      <c r="BQ24" s="282"/>
      <c r="BR24" s="282"/>
      <c r="BS24" s="282"/>
      <c r="BT24" s="282"/>
      <c r="BU24" s="282"/>
      <c r="BV24" s="282"/>
      <c r="BW24" s="282"/>
      <c r="BX24" s="282"/>
      <c r="BY24" s="282"/>
      <c r="BZ24" s="282"/>
      <c r="CA24" s="282"/>
      <c r="CB24" s="282"/>
      <c r="CC24" s="282"/>
      <c r="CD24" s="282"/>
      <c r="CE24" s="282"/>
      <c r="CF24" s="282"/>
      <c r="CG24" s="282"/>
      <c r="CH24" s="282"/>
      <c r="CI24" s="282"/>
      <c r="CJ24" s="282"/>
      <c r="CK24" s="282"/>
      <c r="CL24" s="282"/>
      <c r="CM24" s="282"/>
      <c r="CN24" s="282"/>
      <c r="CO24" s="282"/>
      <c r="CP24" s="282"/>
      <c r="CQ24" s="282"/>
      <c r="CR24" s="282"/>
      <c r="CS24" s="282"/>
      <c r="CT24" s="282"/>
      <c r="CU24" s="282"/>
      <c r="CV24" s="282"/>
      <c r="CW24" s="282"/>
      <c r="CX24" s="282"/>
      <c r="CY24" s="282"/>
      <c r="CZ24" s="282"/>
      <c r="DA24" s="282"/>
      <c r="DB24" s="282"/>
      <c r="DC24" s="282"/>
      <c r="DD24" s="282"/>
      <c r="DE24" s="282"/>
      <c r="DF24" s="282"/>
      <c r="DG24" s="282"/>
      <c r="DH24" s="282"/>
      <c r="DI24" s="282"/>
      <c r="DJ24" s="282"/>
      <c r="DK24" s="282"/>
      <c r="DL24" s="282"/>
      <c r="DM24" s="282"/>
      <c r="DN24" s="282"/>
      <c r="DO24" s="282"/>
      <c r="DP24" s="282"/>
      <c r="DQ24" s="282"/>
      <c r="DR24" s="282"/>
      <c r="DS24" s="282"/>
      <c r="DT24" s="282"/>
      <c r="DU24" s="282"/>
      <c r="DV24" s="282"/>
      <c r="DW24" s="282"/>
      <c r="DX24" s="282"/>
      <c r="DY24" s="282"/>
      <c r="DZ24" s="282"/>
      <c r="EA24" s="282"/>
      <c r="EB24" s="282"/>
      <c r="EC24" s="282"/>
      <c r="ED24" s="282"/>
      <c r="EE24" s="282"/>
      <c r="EF24" s="282"/>
      <c r="EG24" s="282"/>
      <c r="EH24" s="282"/>
      <c r="EI24" s="282"/>
      <c r="EJ24" s="282"/>
      <c r="EK24" s="282"/>
      <c r="EL24" s="282"/>
      <c r="EM24" s="282"/>
      <c r="EN24" s="282"/>
      <c r="EO24" s="282"/>
      <c r="EP24" s="282"/>
      <c r="EQ24" s="282"/>
      <c r="ER24" s="282"/>
      <c r="ES24" s="282"/>
      <c r="ET24" s="282"/>
      <c r="EU24" s="282"/>
      <c r="EV24" s="282"/>
      <c r="EW24" s="282"/>
      <c r="EX24" s="282"/>
      <c r="EY24" s="282"/>
      <c r="EZ24" s="282"/>
      <c r="FA24" s="282"/>
      <c r="FB24" s="282"/>
      <c r="FC24" s="282"/>
      <c r="FD24" s="282"/>
      <c r="FE24" s="282"/>
      <c r="FF24" s="282"/>
      <c r="FG24" s="282"/>
      <c r="FH24" s="282"/>
      <c r="FI24" s="282"/>
      <c r="FJ24" s="282"/>
      <c r="FK24" s="282"/>
      <c r="FL24" s="282"/>
      <c r="FM24" s="282"/>
      <c r="FN24" s="282"/>
      <c r="FO24" s="282"/>
      <c r="FP24" s="282"/>
      <c r="FQ24" s="282"/>
      <c r="FR24" s="282"/>
      <c r="FS24" s="282"/>
      <c r="FT24" s="282"/>
      <c r="FU24" s="282"/>
      <c r="FV24" s="282"/>
      <c r="FW24" s="282"/>
      <c r="FX24" s="282"/>
      <c r="FY24" s="282"/>
      <c r="FZ24" s="282"/>
      <c r="GA24" s="282"/>
      <c r="GB24" s="282"/>
      <c r="GC24" s="282"/>
      <c r="GD24" s="282"/>
      <c r="GE24" s="282"/>
      <c r="GF24" s="282"/>
      <c r="GG24" s="282"/>
      <c r="GH24" s="282"/>
      <c r="GI24" s="282"/>
      <c r="GJ24" s="282"/>
      <c r="GK24" s="282"/>
      <c r="GL24" s="282"/>
      <c r="GM24" s="282"/>
      <c r="GN24" s="282"/>
      <c r="GO24" s="282"/>
      <c r="GP24" s="282"/>
      <c r="GQ24" s="282"/>
      <c r="GR24" s="282"/>
      <c r="GS24" s="282"/>
      <c r="GT24" s="282"/>
      <c r="GU24" s="282"/>
      <c r="GV24" s="282"/>
      <c r="GW24" s="282"/>
      <c r="GX24" s="282"/>
      <c r="GY24" s="282"/>
      <c r="GZ24" s="282"/>
      <c r="HA24" s="282"/>
      <c r="HB24" s="282"/>
      <c r="HC24" s="282"/>
      <c r="HD24" s="282"/>
      <c r="HE24" s="282"/>
      <c r="HF24" s="282"/>
      <c r="HG24" s="282"/>
      <c r="HH24" s="282"/>
      <c r="HI24" s="282"/>
      <c r="HJ24" s="282"/>
      <c r="HK24" s="282"/>
      <c r="HL24" s="282"/>
      <c r="HM24" s="282"/>
      <c r="HN24" s="282"/>
      <c r="HO24" s="282"/>
      <c r="HP24" s="282"/>
      <c r="HQ24" s="282"/>
      <c r="HR24" s="282"/>
      <c r="HS24" s="282"/>
      <c r="HT24" s="282"/>
      <c r="HU24" s="282"/>
      <c r="HV24" s="282"/>
      <c r="HW24" s="282"/>
      <c r="HX24" s="282"/>
      <c r="HY24" s="282"/>
      <c r="HZ24" s="282"/>
      <c r="IA24" s="282"/>
      <c r="IB24" s="282"/>
      <c r="IC24" s="282"/>
      <c r="ID24" s="282"/>
      <c r="IE24" s="282"/>
      <c r="IF24" s="282"/>
      <c r="IG24" s="282"/>
      <c r="IH24" s="282"/>
      <c r="II24" s="282"/>
      <c r="IJ24" s="282"/>
      <c r="IK24" s="282"/>
      <c r="IL24" s="282"/>
      <c r="IM24" s="282"/>
      <c r="IN24" s="282"/>
      <c r="IO24" s="282"/>
      <c r="IP24" s="282"/>
      <c r="IQ24" s="282"/>
      <c r="IR24" s="282"/>
      <c r="IS24" s="282"/>
      <c r="IT24" s="282"/>
      <c r="IU24" s="282"/>
      <c r="IV24" s="282"/>
      <c r="IW24" s="282"/>
      <c r="IX24" s="282"/>
      <c r="IY24" s="282"/>
      <c r="IZ24" s="282"/>
    </row>
    <row r="25" spans="1:260" s="125" customFormat="1" ht="18" customHeight="1" x14ac:dyDescent="0.2">
      <c r="A25" s="282"/>
      <c r="B25" s="234" t="s">
        <v>47</v>
      </c>
      <c r="C25" s="277"/>
      <c r="D25" s="407">
        <v>664117</v>
      </c>
      <c r="E25" s="187">
        <v>1.3988649284198011</v>
      </c>
      <c r="F25" s="227"/>
      <c r="G25" s="239">
        <v>82583</v>
      </c>
      <c r="H25" s="236">
        <v>1.2732214168475393</v>
      </c>
      <c r="I25" s="277"/>
      <c r="J25" s="283">
        <v>21269</v>
      </c>
      <c r="K25" s="414">
        <f t="shared" si="0"/>
        <v>3.2025983373411613</v>
      </c>
      <c r="L25" s="236">
        <f t="shared" si="1"/>
        <v>25.754695276267512</v>
      </c>
      <c r="M25" s="279"/>
      <c r="N25" s="279">
        <f t="shared" si="2"/>
        <v>12</v>
      </c>
      <c r="O25" s="279">
        <v>15</v>
      </c>
      <c r="P25" s="279">
        <f t="shared" si="3"/>
        <v>6</v>
      </c>
      <c r="Q25" s="280" t="str">
        <f t="shared" si="4"/>
        <v>Cantabria</v>
      </c>
      <c r="R25" s="284">
        <f t="shared" si="5"/>
        <v>22.475370693633501</v>
      </c>
      <c r="S25" s="276"/>
      <c r="T25" s="276"/>
      <c r="U25" s="282"/>
      <c r="V25" s="282"/>
      <c r="W25" s="282"/>
      <c r="X25" s="282"/>
      <c r="Y25" s="282"/>
      <c r="Z25" s="282"/>
      <c r="AA25" s="282"/>
      <c r="AB25" s="282"/>
      <c r="AC25" s="282"/>
      <c r="AD25" s="282"/>
      <c r="AE25" s="282"/>
      <c r="AF25" s="282"/>
      <c r="AG25" s="282"/>
      <c r="AH25" s="282"/>
      <c r="AI25" s="282"/>
      <c r="AJ25" s="282"/>
      <c r="AK25" s="282"/>
      <c r="AL25" s="282"/>
      <c r="AM25" s="282"/>
      <c r="AN25" s="282"/>
      <c r="AO25" s="282"/>
      <c r="AP25" s="282"/>
      <c r="AQ25" s="282"/>
      <c r="AR25" s="282"/>
      <c r="AS25" s="282"/>
      <c r="AT25" s="282"/>
      <c r="AU25" s="282"/>
      <c r="AV25" s="282"/>
      <c r="AW25" s="282"/>
      <c r="AX25" s="282"/>
      <c r="AY25" s="282"/>
      <c r="AZ25" s="282"/>
      <c r="BA25" s="282"/>
      <c r="BB25" s="282"/>
      <c r="BC25" s="282"/>
      <c r="BD25" s="282"/>
      <c r="BE25" s="282"/>
      <c r="BF25" s="282"/>
      <c r="BG25" s="282"/>
      <c r="BH25" s="282"/>
      <c r="BI25" s="282"/>
      <c r="BJ25" s="282"/>
      <c r="BK25" s="282"/>
      <c r="BL25" s="282"/>
      <c r="BM25" s="282"/>
      <c r="BN25" s="282"/>
      <c r="BO25" s="282"/>
      <c r="BP25" s="282"/>
      <c r="BQ25" s="282"/>
      <c r="BR25" s="282"/>
      <c r="BS25" s="282"/>
      <c r="BT25" s="282"/>
      <c r="BU25" s="282"/>
      <c r="BV25" s="282"/>
      <c r="BW25" s="282"/>
      <c r="BX25" s="282"/>
      <c r="BY25" s="282"/>
      <c r="BZ25" s="282"/>
      <c r="CA25" s="282"/>
      <c r="CB25" s="282"/>
      <c r="CC25" s="282"/>
      <c r="CD25" s="282"/>
      <c r="CE25" s="282"/>
      <c r="CF25" s="282"/>
      <c r="CG25" s="282"/>
      <c r="CH25" s="282"/>
      <c r="CI25" s="282"/>
      <c r="CJ25" s="282"/>
      <c r="CK25" s="282"/>
      <c r="CL25" s="282"/>
      <c r="CM25" s="282"/>
      <c r="CN25" s="282"/>
      <c r="CO25" s="282"/>
      <c r="CP25" s="282"/>
      <c r="CQ25" s="282"/>
      <c r="CR25" s="282"/>
      <c r="CS25" s="282"/>
      <c r="CT25" s="282"/>
      <c r="CU25" s="282"/>
      <c r="CV25" s="282"/>
      <c r="CW25" s="282"/>
      <c r="CX25" s="282"/>
      <c r="CY25" s="282"/>
      <c r="CZ25" s="282"/>
      <c r="DA25" s="282"/>
      <c r="DB25" s="282"/>
      <c r="DC25" s="282"/>
      <c r="DD25" s="282"/>
      <c r="DE25" s="282"/>
      <c r="DF25" s="282"/>
      <c r="DG25" s="282"/>
      <c r="DH25" s="282"/>
      <c r="DI25" s="282"/>
      <c r="DJ25" s="282"/>
      <c r="DK25" s="282"/>
      <c r="DL25" s="282"/>
      <c r="DM25" s="282"/>
      <c r="DN25" s="282"/>
      <c r="DO25" s="282"/>
      <c r="DP25" s="282"/>
      <c r="DQ25" s="282"/>
      <c r="DR25" s="282"/>
      <c r="DS25" s="282"/>
      <c r="DT25" s="282"/>
      <c r="DU25" s="282"/>
      <c r="DV25" s="282"/>
      <c r="DW25" s="282"/>
      <c r="DX25" s="282"/>
      <c r="DY25" s="282"/>
      <c r="DZ25" s="282"/>
      <c r="EA25" s="282"/>
      <c r="EB25" s="282"/>
      <c r="EC25" s="282"/>
      <c r="ED25" s="282"/>
      <c r="EE25" s="282"/>
      <c r="EF25" s="282"/>
      <c r="EG25" s="282"/>
      <c r="EH25" s="282"/>
      <c r="EI25" s="282"/>
      <c r="EJ25" s="282"/>
      <c r="EK25" s="282"/>
      <c r="EL25" s="282"/>
      <c r="EM25" s="282"/>
      <c r="EN25" s="282"/>
      <c r="EO25" s="282"/>
      <c r="EP25" s="282"/>
      <c r="EQ25" s="282"/>
      <c r="ER25" s="282"/>
      <c r="ES25" s="282"/>
      <c r="ET25" s="282"/>
      <c r="EU25" s="282"/>
      <c r="EV25" s="282"/>
      <c r="EW25" s="282"/>
      <c r="EX25" s="282"/>
      <c r="EY25" s="282"/>
      <c r="EZ25" s="282"/>
      <c r="FA25" s="282"/>
      <c r="FB25" s="282"/>
      <c r="FC25" s="282"/>
      <c r="FD25" s="282"/>
      <c r="FE25" s="282"/>
      <c r="FF25" s="282"/>
      <c r="FG25" s="282"/>
      <c r="FH25" s="282"/>
      <c r="FI25" s="282"/>
      <c r="FJ25" s="282"/>
      <c r="FK25" s="282"/>
      <c r="FL25" s="282"/>
      <c r="FM25" s="282"/>
      <c r="FN25" s="282"/>
      <c r="FO25" s="282"/>
      <c r="FP25" s="282"/>
      <c r="FQ25" s="282"/>
      <c r="FR25" s="282"/>
      <c r="FS25" s="282"/>
      <c r="FT25" s="282"/>
      <c r="FU25" s="282"/>
      <c r="FV25" s="282"/>
      <c r="FW25" s="282"/>
      <c r="FX25" s="282"/>
      <c r="FY25" s="282"/>
      <c r="FZ25" s="282"/>
      <c r="GA25" s="282"/>
      <c r="GB25" s="282"/>
      <c r="GC25" s="282"/>
      <c r="GD25" s="282"/>
      <c r="GE25" s="282"/>
      <c r="GF25" s="282"/>
      <c r="GG25" s="282"/>
      <c r="GH25" s="282"/>
      <c r="GI25" s="282"/>
      <c r="GJ25" s="282"/>
      <c r="GK25" s="282"/>
      <c r="GL25" s="282"/>
      <c r="GM25" s="282"/>
      <c r="GN25" s="282"/>
      <c r="GO25" s="282"/>
      <c r="GP25" s="282"/>
      <c r="GQ25" s="282"/>
      <c r="GR25" s="282"/>
      <c r="GS25" s="282"/>
      <c r="GT25" s="282"/>
      <c r="GU25" s="282"/>
      <c r="GV25" s="282"/>
      <c r="GW25" s="282"/>
      <c r="GX25" s="282"/>
      <c r="GY25" s="282"/>
      <c r="GZ25" s="282"/>
      <c r="HA25" s="282"/>
      <c r="HB25" s="282"/>
      <c r="HC25" s="282"/>
      <c r="HD25" s="282"/>
      <c r="HE25" s="282"/>
      <c r="HF25" s="282"/>
      <c r="HG25" s="282"/>
      <c r="HH25" s="282"/>
      <c r="HI25" s="282"/>
      <c r="HJ25" s="282"/>
      <c r="HK25" s="282"/>
      <c r="HL25" s="282"/>
      <c r="HM25" s="282"/>
      <c r="HN25" s="282"/>
      <c r="HO25" s="282"/>
      <c r="HP25" s="282"/>
      <c r="HQ25" s="282"/>
      <c r="HR25" s="282"/>
      <c r="HS25" s="282"/>
      <c r="HT25" s="282"/>
      <c r="HU25" s="282"/>
      <c r="HV25" s="282"/>
      <c r="HW25" s="282"/>
      <c r="HX25" s="282"/>
      <c r="HY25" s="282"/>
      <c r="HZ25" s="282"/>
      <c r="IA25" s="282"/>
      <c r="IB25" s="282"/>
      <c r="IC25" s="282"/>
      <c r="ID25" s="282"/>
      <c r="IE25" s="282"/>
      <c r="IF25" s="282"/>
      <c r="IG25" s="282"/>
      <c r="IH25" s="282"/>
      <c r="II25" s="282"/>
      <c r="IJ25" s="282"/>
      <c r="IK25" s="282"/>
      <c r="IL25" s="282"/>
      <c r="IM25" s="282"/>
      <c r="IN25" s="282"/>
      <c r="IO25" s="282"/>
      <c r="IP25" s="282"/>
      <c r="IQ25" s="282"/>
      <c r="IR25" s="282"/>
      <c r="IS25" s="282"/>
      <c r="IT25" s="282"/>
      <c r="IU25" s="282"/>
      <c r="IV25" s="282"/>
      <c r="IW25" s="282"/>
      <c r="IX25" s="282"/>
      <c r="IY25" s="282"/>
      <c r="IZ25" s="282"/>
    </row>
    <row r="26" spans="1:260" s="125" customFormat="1" ht="18" customHeight="1" x14ac:dyDescent="0.2">
      <c r="A26" s="282"/>
      <c r="B26" s="234" t="s">
        <v>48</v>
      </c>
      <c r="C26" s="277"/>
      <c r="D26" s="407">
        <v>2208174</v>
      </c>
      <c r="E26" s="187">
        <v>4.6511942390399073</v>
      </c>
      <c r="F26" s="227"/>
      <c r="G26" s="239">
        <v>336616</v>
      </c>
      <c r="H26" s="236">
        <v>5.1897690862956214</v>
      </c>
      <c r="I26" s="277"/>
      <c r="J26" s="283">
        <v>108729</v>
      </c>
      <c r="K26" s="414">
        <f t="shared" si="0"/>
        <v>4.92393262487467</v>
      </c>
      <c r="L26" s="236">
        <f t="shared" si="1"/>
        <v>32.300603655203552</v>
      </c>
      <c r="M26" s="279"/>
      <c r="N26" s="279">
        <f t="shared" si="2"/>
        <v>4</v>
      </c>
      <c r="O26" s="279">
        <v>16</v>
      </c>
      <c r="P26" s="279">
        <f t="shared" si="3"/>
        <v>18</v>
      </c>
      <c r="Q26" s="280" t="str">
        <f t="shared" si="4"/>
        <v>Ceuta y Melilla</v>
      </c>
      <c r="R26" s="281">
        <f t="shared" si="5"/>
        <v>21.192528735632184</v>
      </c>
      <c r="S26" s="276"/>
      <c r="T26" s="276"/>
      <c r="U26" s="282"/>
      <c r="V26" s="282"/>
      <c r="W26" s="282"/>
      <c r="X26" s="282"/>
      <c r="Y26" s="282"/>
      <c r="Z26" s="282"/>
      <c r="AA26" s="282"/>
      <c r="AB26" s="282"/>
      <c r="AC26" s="282"/>
      <c r="AD26" s="282"/>
      <c r="AE26" s="282"/>
      <c r="AF26" s="282"/>
      <c r="AG26" s="282"/>
      <c r="AH26" s="282"/>
      <c r="AI26" s="282"/>
      <c r="AJ26" s="282"/>
      <c r="AK26" s="282"/>
      <c r="AL26" s="282"/>
      <c r="AM26" s="282"/>
      <c r="AN26" s="282"/>
      <c r="AO26" s="282"/>
      <c r="AP26" s="282"/>
      <c r="AQ26" s="282"/>
      <c r="AR26" s="282"/>
      <c r="AS26" s="282"/>
      <c r="AT26" s="282"/>
      <c r="AU26" s="282"/>
      <c r="AV26" s="282"/>
      <c r="AW26" s="282"/>
      <c r="AX26" s="282"/>
      <c r="AY26" s="282"/>
      <c r="AZ26" s="282"/>
      <c r="BA26" s="282"/>
      <c r="BB26" s="282"/>
      <c r="BC26" s="282"/>
      <c r="BD26" s="282"/>
      <c r="BE26" s="282"/>
      <c r="BF26" s="282"/>
      <c r="BG26" s="282"/>
      <c r="BH26" s="282"/>
      <c r="BI26" s="282"/>
      <c r="BJ26" s="282"/>
      <c r="BK26" s="282"/>
      <c r="BL26" s="282"/>
      <c r="BM26" s="282"/>
      <c r="BN26" s="282"/>
      <c r="BO26" s="282"/>
      <c r="BP26" s="282"/>
      <c r="BQ26" s="282"/>
      <c r="BR26" s="282"/>
      <c r="BS26" s="282"/>
      <c r="BT26" s="282"/>
      <c r="BU26" s="282"/>
      <c r="BV26" s="282"/>
      <c r="BW26" s="282"/>
      <c r="BX26" s="282"/>
      <c r="BY26" s="282"/>
      <c r="BZ26" s="282"/>
      <c r="CA26" s="282"/>
      <c r="CB26" s="282"/>
      <c r="CC26" s="282"/>
      <c r="CD26" s="282"/>
      <c r="CE26" s="282"/>
      <c r="CF26" s="282"/>
      <c r="CG26" s="282"/>
      <c r="CH26" s="282"/>
      <c r="CI26" s="282"/>
      <c r="CJ26" s="282"/>
      <c r="CK26" s="282"/>
      <c r="CL26" s="282"/>
      <c r="CM26" s="282"/>
      <c r="CN26" s="282"/>
      <c r="CO26" s="282"/>
      <c r="CP26" s="282"/>
      <c r="CQ26" s="282"/>
      <c r="CR26" s="282"/>
      <c r="CS26" s="282"/>
      <c r="CT26" s="282"/>
      <c r="CU26" s="282"/>
      <c r="CV26" s="282"/>
      <c r="CW26" s="282"/>
      <c r="CX26" s="282"/>
      <c r="CY26" s="282"/>
      <c r="CZ26" s="282"/>
      <c r="DA26" s="282"/>
      <c r="DB26" s="282"/>
      <c r="DC26" s="282"/>
      <c r="DD26" s="282"/>
      <c r="DE26" s="282"/>
      <c r="DF26" s="282"/>
      <c r="DG26" s="282"/>
      <c r="DH26" s="282"/>
      <c r="DI26" s="282"/>
      <c r="DJ26" s="282"/>
      <c r="DK26" s="282"/>
      <c r="DL26" s="282"/>
      <c r="DM26" s="282"/>
      <c r="DN26" s="282"/>
      <c r="DO26" s="282"/>
      <c r="DP26" s="282"/>
      <c r="DQ26" s="282"/>
      <c r="DR26" s="282"/>
      <c r="DS26" s="282"/>
      <c r="DT26" s="282"/>
      <c r="DU26" s="282"/>
      <c r="DV26" s="282"/>
      <c r="DW26" s="282"/>
      <c r="DX26" s="282"/>
      <c r="DY26" s="282"/>
      <c r="DZ26" s="282"/>
      <c r="EA26" s="282"/>
      <c r="EB26" s="282"/>
      <c r="EC26" s="282"/>
      <c r="ED26" s="282"/>
      <c r="EE26" s="282"/>
      <c r="EF26" s="282"/>
      <c r="EG26" s="282"/>
      <c r="EH26" s="282"/>
      <c r="EI26" s="282"/>
      <c r="EJ26" s="282"/>
      <c r="EK26" s="282"/>
      <c r="EL26" s="282"/>
      <c r="EM26" s="282"/>
      <c r="EN26" s="282"/>
      <c r="EO26" s="282"/>
      <c r="EP26" s="282"/>
      <c r="EQ26" s="282"/>
      <c r="ER26" s="282"/>
      <c r="ES26" s="282"/>
      <c r="ET26" s="282"/>
      <c r="EU26" s="282"/>
      <c r="EV26" s="282"/>
      <c r="EW26" s="282"/>
      <c r="EX26" s="282"/>
      <c r="EY26" s="282"/>
      <c r="EZ26" s="282"/>
      <c r="FA26" s="282"/>
      <c r="FB26" s="282"/>
      <c r="FC26" s="282"/>
      <c r="FD26" s="282"/>
      <c r="FE26" s="282"/>
      <c r="FF26" s="282"/>
      <c r="FG26" s="282"/>
      <c r="FH26" s="282"/>
      <c r="FI26" s="282"/>
      <c r="FJ26" s="282"/>
      <c r="FK26" s="282"/>
      <c r="FL26" s="282"/>
      <c r="FM26" s="282"/>
      <c r="FN26" s="282"/>
      <c r="FO26" s="282"/>
      <c r="FP26" s="282"/>
      <c r="FQ26" s="282"/>
      <c r="FR26" s="282"/>
      <c r="FS26" s="282"/>
      <c r="FT26" s="282"/>
      <c r="FU26" s="282"/>
      <c r="FV26" s="282"/>
      <c r="FW26" s="282"/>
      <c r="FX26" s="282"/>
      <c r="FY26" s="282"/>
      <c r="FZ26" s="282"/>
      <c r="GA26" s="282"/>
      <c r="GB26" s="282"/>
      <c r="GC26" s="282"/>
      <c r="GD26" s="282"/>
      <c r="GE26" s="282"/>
      <c r="GF26" s="282"/>
      <c r="GG26" s="282"/>
      <c r="GH26" s="282"/>
      <c r="GI26" s="282"/>
      <c r="GJ26" s="282"/>
      <c r="GK26" s="282"/>
      <c r="GL26" s="282"/>
      <c r="GM26" s="282"/>
      <c r="GN26" s="282"/>
      <c r="GO26" s="282"/>
      <c r="GP26" s="282"/>
      <c r="GQ26" s="282"/>
      <c r="GR26" s="282"/>
      <c r="GS26" s="282"/>
      <c r="GT26" s="282"/>
      <c r="GU26" s="282"/>
      <c r="GV26" s="282"/>
      <c r="GW26" s="282"/>
      <c r="GX26" s="282"/>
      <c r="GY26" s="282"/>
      <c r="GZ26" s="282"/>
      <c r="HA26" s="282"/>
      <c r="HB26" s="282"/>
      <c r="HC26" s="282"/>
      <c r="HD26" s="282"/>
      <c r="HE26" s="282"/>
      <c r="HF26" s="282"/>
      <c r="HG26" s="282"/>
      <c r="HH26" s="282"/>
      <c r="HI26" s="282"/>
      <c r="HJ26" s="282"/>
      <c r="HK26" s="282"/>
      <c r="HL26" s="282"/>
      <c r="HM26" s="282"/>
      <c r="HN26" s="282"/>
      <c r="HO26" s="282"/>
      <c r="HP26" s="282"/>
      <c r="HQ26" s="282"/>
      <c r="HR26" s="282"/>
      <c r="HS26" s="282"/>
      <c r="HT26" s="282"/>
      <c r="HU26" s="282"/>
      <c r="HV26" s="282"/>
      <c r="HW26" s="282"/>
      <c r="HX26" s="282"/>
      <c r="HY26" s="282"/>
      <c r="HZ26" s="282"/>
      <c r="IA26" s="282"/>
      <c r="IB26" s="282"/>
      <c r="IC26" s="282"/>
      <c r="ID26" s="282"/>
      <c r="IE26" s="282"/>
      <c r="IF26" s="282"/>
      <c r="IG26" s="282"/>
      <c r="IH26" s="282"/>
      <c r="II26" s="282"/>
      <c r="IJ26" s="282"/>
      <c r="IK26" s="282"/>
      <c r="IL26" s="282"/>
      <c r="IM26" s="282"/>
      <c r="IN26" s="282"/>
      <c r="IO26" s="282"/>
      <c r="IP26" s="282"/>
      <c r="IQ26" s="282"/>
      <c r="IR26" s="282"/>
      <c r="IS26" s="282"/>
      <c r="IT26" s="282"/>
      <c r="IU26" s="282"/>
      <c r="IV26" s="282"/>
      <c r="IW26" s="282"/>
      <c r="IX26" s="282"/>
      <c r="IY26" s="282"/>
      <c r="IZ26" s="282"/>
    </row>
    <row r="27" spans="1:260" s="125" customFormat="1" ht="18" customHeight="1" x14ac:dyDescent="0.2">
      <c r="A27" s="282"/>
      <c r="B27" s="234" t="s">
        <v>49</v>
      </c>
      <c r="C27" s="277"/>
      <c r="D27" s="407">
        <v>319892</v>
      </c>
      <c r="E27" s="188">
        <v>0.67380551872948147</v>
      </c>
      <c r="F27" s="227"/>
      <c r="G27" s="239">
        <v>45131</v>
      </c>
      <c r="H27" s="243">
        <v>0.69580610735558523</v>
      </c>
      <c r="I27" s="277"/>
      <c r="J27" s="283">
        <v>14222</v>
      </c>
      <c r="K27" s="414">
        <f t="shared" si="0"/>
        <v>4.4458754829755041</v>
      </c>
      <c r="L27" s="243">
        <f t="shared" si="1"/>
        <v>31.512707451640779</v>
      </c>
      <c r="M27" s="279"/>
      <c r="N27" s="279">
        <f t="shared" si="2"/>
        <v>5</v>
      </c>
      <c r="O27" s="279">
        <v>17</v>
      </c>
      <c r="P27" s="279">
        <f t="shared" si="3"/>
        <v>3</v>
      </c>
      <c r="Q27" s="280" t="str">
        <f t="shared" si="4"/>
        <v>Asturias, Principado de</v>
      </c>
      <c r="R27" s="281">
        <f t="shared" si="5"/>
        <v>20.783764508893967</v>
      </c>
      <c r="S27" s="276"/>
      <c r="T27" s="276"/>
      <c r="U27" s="282"/>
      <c r="V27" s="282"/>
      <c r="W27" s="282"/>
      <c r="X27" s="282"/>
      <c r="Y27" s="282"/>
      <c r="Z27" s="282"/>
      <c r="AA27" s="282"/>
      <c r="AB27" s="282"/>
      <c r="AC27" s="282"/>
      <c r="AD27" s="282"/>
      <c r="AE27" s="282"/>
      <c r="AF27" s="282"/>
      <c r="AG27" s="282"/>
      <c r="AH27" s="282"/>
      <c r="AI27" s="282"/>
      <c r="AJ27" s="282"/>
      <c r="AK27" s="282"/>
      <c r="AL27" s="282"/>
      <c r="AM27" s="282"/>
      <c r="AN27" s="282"/>
      <c r="AO27" s="282"/>
      <c r="AP27" s="282"/>
      <c r="AQ27" s="282"/>
      <c r="AR27" s="282"/>
      <c r="AS27" s="282"/>
      <c r="AT27" s="282"/>
      <c r="AU27" s="282"/>
      <c r="AV27" s="282"/>
      <c r="AW27" s="282"/>
      <c r="AX27" s="282"/>
      <c r="AY27" s="282"/>
      <c r="AZ27" s="282"/>
      <c r="BA27" s="282"/>
      <c r="BB27" s="282"/>
      <c r="BC27" s="282"/>
      <c r="BD27" s="282"/>
      <c r="BE27" s="282"/>
      <c r="BF27" s="282"/>
      <c r="BG27" s="282"/>
      <c r="BH27" s="282"/>
      <c r="BI27" s="282"/>
      <c r="BJ27" s="282"/>
      <c r="BK27" s="282"/>
      <c r="BL27" s="282"/>
      <c r="BM27" s="282"/>
      <c r="BN27" s="282"/>
      <c r="BO27" s="282"/>
      <c r="BP27" s="282"/>
      <c r="BQ27" s="282"/>
      <c r="BR27" s="282"/>
      <c r="BS27" s="282"/>
      <c r="BT27" s="282"/>
      <c r="BU27" s="282"/>
      <c r="BV27" s="282"/>
      <c r="BW27" s="282"/>
      <c r="BX27" s="282"/>
      <c r="BY27" s="282"/>
      <c r="BZ27" s="282"/>
      <c r="CA27" s="282"/>
      <c r="CB27" s="282"/>
      <c r="CC27" s="282"/>
      <c r="CD27" s="282"/>
      <c r="CE27" s="282"/>
      <c r="CF27" s="282"/>
      <c r="CG27" s="282"/>
      <c r="CH27" s="282"/>
      <c r="CI27" s="282"/>
      <c r="CJ27" s="282"/>
      <c r="CK27" s="282"/>
      <c r="CL27" s="282"/>
      <c r="CM27" s="282"/>
      <c r="CN27" s="282"/>
      <c r="CO27" s="282"/>
      <c r="CP27" s="282"/>
      <c r="CQ27" s="282"/>
      <c r="CR27" s="282"/>
      <c r="CS27" s="282"/>
      <c r="CT27" s="282"/>
      <c r="CU27" s="282"/>
      <c r="CV27" s="282"/>
      <c r="CW27" s="282"/>
      <c r="CX27" s="282"/>
      <c r="CY27" s="282"/>
      <c r="CZ27" s="282"/>
      <c r="DA27" s="282"/>
      <c r="DB27" s="282"/>
      <c r="DC27" s="282"/>
      <c r="DD27" s="282"/>
      <c r="DE27" s="282"/>
      <c r="DF27" s="282"/>
      <c r="DG27" s="282"/>
      <c r="DH27" s="282"/>
      <c r="DI27" s="282"/>
      <c r="DJ27" s="282"/>
      <c r="DK27" s="282"/>
      <c r="DL27" s="282"/>
      <c r="DM27" s="282"/>
      <c r="DN27" s="282"/>
      <c r="DO27" s="282"/>
      <c r="DP27" s="282"/>
      <c r="DQ27" s="282"/>
      <c r="DR27" s="282"/>
      <c r="DS27" s="282"/>
      <c r="DT27" s="282"/>
      <c r="DU27" s="282"/>
      <c r="DV27" s="282"/>
      <c r="DW27" s="282"/>
      <c r="DX27" s="282"/>
      <c r="DY27" s="282"/>
      <c r="DZ27" s="282"/>
      <c r="EA27" s="282"/>
      <c r="EB27" s="282"/>
      <c r="EC27" s="282"/>
      <c r="ED27" s="282"/>
      <c r="EE27" s="282"/>
      <c r="EF27" s="282"/>
      <c r="EG27" s="282"/>
      <c r="EH27" s="282"/>
      <c r="EI27" s="282"/>
      <c r="EJ27" s="282"/>
      <c r="EK27" s="282"/>
      <c r="EL27" s="282"/>
      <c r="EM27" s="282"/>
      <c r="EN27" s="282"/>
      <c r="EO27" s="282"/>
      <c r="EP27" s="282"/>
      <c r="EQ27" s="282"/>
      <c r="ER27" s="282"/>
      <c r="ES27" s="282"/>
      <c r="ET27" s="282"/>
      <c r="EU27" s="282"/>
      <c r="EV27" s="282"/>
      <c r="EW27" s="282"/>
      <c r="EX27" s="282"/>
      <c r="EY27" s="282"/>
      <c r="EZ27" s="282"/>
      <c r="FA27" s="282"/>
      <c r="FB27" s="282"/>
      <c r="FC27" s="282"/>
      <c r="FD27" s="282"/>
      <c r="FE27" s="282"/>
      <c r="FF27" s="282"/>
      <c r="FG27" s="282"/>
      <c r="FH27" s="282"/>
      <c r="FI27" s="282"/>
      <c r="FJ27" s="282"/>
      <c r="FK27" s="282"/>
      <c r="FL27" s="282"/>
      <c r="FM27" s="282"/>
      <c r="FN27" s="282"/>
      <c r="FO27" s="282"/>
      <c r="FP27" s="282"/>
      <c r="FQ27" s="282"/>
      <c r="FR27" s="282"/>
      <c r="FS27" s="282"/>
      <c r="FT27" s="282"/>
      <c r="FU27" s="282"/>
      <c r="FV27" s="282"/>
      <c r="FW27" s="282"/>
      <c r="FX27" s="282"/>
      <c r="FY27" s="282"/>
      <c r="FZ27" s="282"/>
      <c r="GA27" s="282"/>
      <c r="GB27" s="282"/>
      <c r="GC27" s="282"/>
      <c r="GD27" s="282"/>
      <c r="GE27" s="282"/>
      <c r="GF27" s="282"/>
      <c r="GG27" s="282"/>
      <c r="GH27" s="282"/>
      <c r="GI27" s="282"/>
      <c r="GJ27" s="282"/>
      <c r="GK27" s="282"/>
      <c r="GL27" s="282"/>
      <c r="GM27" s="282"/>
      <c r="GN27" s="282"/>
      <c r="GO27" s="282"/>
      <c r="GP27" s="282"/>
      <c r="GQ27" s="282"/>
      <c r="GR27" s="282"/>
      <c r="GS27" s="282"/>
      <c r="GT27" s="282"/>
      <c r="GU27" s="282"/>
      <c r="GV27" s="282"/>
      <c r="GW27" s="282"/>
      <c r="GX27" s="282"/>
      <c r="GY27" s="282"/>
      <c r="GZ27" s="282"/>
      <c r="HA27" s="282"/>
      <c r="HB27" s="282"/>
      <c r="HC27" s="282"/>
      <c r="HD27" s="282"/>
      <c r="HE27" s="282"/>
      <c r="HF27" s="282"/>
      <c r="HG27" s="282"/>
      <c r="HH27" s="282"/>
      <c r="HI27" s="282"/>
      <c r="HJ27" s="282"/>
      <c r="HK27" s="282"/>
      <c r="HL27" s="282"/>
      <c r="HM27" s="282"/>
      <c r="HN27" s="282"/>
      <c r="HO27" s="282"/>
      <c r="HP27" s="282"/>
      <c r="HQ27" s="282"/>
      <c r="HR27" s="282"/>
      <c r="HS27" s="282"/>
      <c r="HT27" s="282"/>
      <c r="HU27" s="282"/>
      <c r="HV27" s="282"/>
      <c r="HW27" s="282"/>
      <c r="HX27" s="282"/>
      <c r="HY27" s="282"/>
      <c r="HZ27" s="282"/>
      <c r="IA27" s="282"/>
      <c r="IB27" s="282"/>
      <c r="IC27" s="282"/>
      <c r="ID27" s="282"/>
      <c r="IE27" s="282"/>
      <c r="IF27" s="282"/>
      <c r="IG27" s="282"/>
      <c r="IH27" s="282"/>
      <c r="II27" s="282"/>
      <c r="IJ27" s="282"/>
      <c r="IK27" s="282"/>
      <c r="IL27" s="282"/>
      <c r="IM27" s="282"/>
      <c r="IN27" s="282"/>
      <c r="IO27" s="282"/>
      <c r="IP27" s="282"/>
      <c r="IQ27" s="282"/>
      <c r="IR27" s="282"/>
      <c r="IS27" s="282"/>
      <c r="IT27" s="282"/>
      <c r="IU27" s="282"/>
      <c r="IV27" s="282"/>
      <c r="IW27" s="282"/>
      <c r="IX27" s="282"/>
      <c r="IY27" s="282"/>
      <c r="IZ27" s="282"/>
    </row>
    <row r="28" spans="1:260" s="125" customFormat="1" ht="18" customHeight="1" x14ac:dyDescent="0.2">
      <c r="A28" s="282"/>
      <c r="B28" s="234" t="s">
        <v>4</v>
      </c>
      <c r="C28" s="277"/>
      <c r="D28" s="239">
        <v>168287</v>
      </c>
      <c r="E28" s="243">
        <v>0.35447185090726951</v>
      </c>
      <c r="F28" s="223"/>
      <c r="G28" s="239">
        <v>22272</v>
      </c>
      <c r="H28" s="243">
        <v>0.34337802448480192</v>
      </c>
      <c r="I28" s="277"/>
      <c r="J28" s="283">
        <v>4720</v>
      </c>
      <c r="K28" s="414">
        <f t="shared" si="0"/>
        <v>2.8047323916880091</v>
      </c>
      <c r="L28" s="243">
        <f t="shared" si="1"/>
        <v>21.192528735632184</v>
      </c>
      <c r="M28" s="279"/>
      <c r="N28" s="279">
        <f t="shared" si="2"/>
        <v>16</v>
      </c>
      <c r="O28" s="279">
        <v>18</v>
      </c>
      <c r="P28" s="279">
        <f t="shared" si="3"/>
        <v>5</v>
      </c>
      <c r="Q28" s="280" t="str">
        <f t="shared" si="4"/>
        <v>Canarias</v>
      </c>
      <c r="R28" s="281">
        <f t="shared" si="5"/>
        <v>19.279690196300827</v>
      </c>
      <c r="S28" s="224"/>
      <c r="T28" s="224"/>
      <c r="U28" s="282"/>
      <c r="V28" s="282"/>
      <c r="W28" s="282"/>
      <c r="X28" s="282"/>
      <c r="Y28" s="282"/>
      <c r="Z28" s="282"/>
      <c r="AA28" s="282"/>
      <c r="AB28" s="282"/>
      <c r="AC28" s="282"/>
      <c r="AD28" s="282"/>
      <c r="AE28" s="282"/>
      <c r="AF28" s="282"/>
      <c r="AG28" s="282"/>
      <c r="AH28" s="282"/>
      <c r="AI28" s="282"/>
      <c r="AJ28" s="282"/>
      <c r="AK28" s="282"/>
      <c r="AL28" s="282"/>
      <c r="AM28" s="282"/>
      <c r="AN28" s="282"/>
      <c r="AO28" s="282"/>
      <c r="AP28" s="282"/>
      <c r="AQ28" s="282"/>
      <c r="AR28" s="282"/>
      <c r="AS28" s="282"/>
      <c r="AT28" s="282"/>
      <c r="AU28" s="282"/>
      <c r="AV28" s="282"/>
      <c r="AW28" s="282"/>
      <c r="AX28" s="282"/>
      <c r="AY28" s="282"/>
      <c r="AZ28" s="282"/>
      <c r="BA28" s="282"/>
      <c r="BB28" s="282"/>
      <c r="BC28" s="282"/>
      <c r="BD28" s="282"/>
      <c r="BE28" s="282"/>
      <c r="BF28" s="282"/>
      <c r="BG28" s="282"/>
      <c r="BH28" s="282"/>
      <c r="BI28" s="282"/>
      <c r="BJ28" s="282"/>
      <c r="BK28" s="282"/>
      <c r="BL28" s="282"/>
      <c r="BM28" s="282"/>
      <c r="BN28" s="282"/>
      <c r="BO28" s="282"/>
      <c r="BP28" s="282"/>
      <c r="BQ28" s="282"/>
      <c r="BR28" s="282"/>
      <c r="BS28" s="282"/>
      <c r="BT28" s="282"/>
      <c r="BU28" s="282"/>
      <c r="BV28" s="282"/>
      <c r="BW28" s="282"/>
      <c r="BX28" s="282"/>
      <c r="BY28" s="282"/>
      <c r="BZ28" s="282"/>
      <c r="CA28" s="282"/>
      <c r="CB28" s="282"/>
      <c r="CC28" s="282"/>
      <c r="CD28" s="282"/>
      <c r="CE28" s="282"/>
      <c r="CF28" s="282"/>
      <c r="CG28" s="282"/>
      <c r="CH28" s="282"/>
      <c r="CI28" s="282"/>
      <c r="CJ28" s="282"/>
      <c r="CK28" s="282"/>
      <c r="CL28" s="282"/>
      <c r="CM28" s="282"/>
      <c r="CN28" s="282"/>
      <c r="CO28" s="282"/>
      <c r="CP28" s="282"/>
      <c r="CQ28" s="282"/>
      <c r="CR28" s="282"/>
      <c r="CS28" s="282"/>
      <c r="CT28" s="282"/>
      <c r="CU28" s="282"/>
      <c r="CV28" s="282"/>
      <c r="CW28" s="282"/>
      <c r="CX28" s="282"/>
      <c r="CY28" s="282"/>
      <c r="CZ28" s="282"/>
      <c r="DA28" s="282"/>
      <c r="DB28" s="282"/>
      <c r="DC28" s="282"/>
      <c r="DD28" s="282"/>
      <c r="DE28" s="282"/>
      <c r="DF28" s="282"/>
      <c r="DG28" s="282"/>
      <c r="DH28" s="282"/>
      <c r="DI28" s="282"/>
      <c r="DJ28" s="282"/>
      <c r="DK28" s="282"/>
      <c r="DL28" s="282"/>
      <c r="DM28" s="282"/>
      <c r="DN28" s="282"/>
      <c r="DO28" s="282"/>
      <c r="DP28" s="282"/>
      <c r="DQ28" s="282"/>
      <c r="DR28" s="282"/>
      <c r="DS28" s="282"/>
      <c r="DT28" s="282"/>
      <c r="DU28" s="282"/>
      <c r="DV28" s="282"/>
      <c r="DW28" s="282"/>
      <c r="DX28" s="282"/>
      <c r="DY28" s="282"/>
      <c r="DZ28" s="282"/>
      <c r="EA28" s="282"/>
      <c r="EB28" s="282"/>
      <c r="EC28" s="282"/>
      <c r="ED28" s="282"/>
      <c r="EE28" s="282"/>
      <c r="EF28" s="282"/>
      <c r="EG28" s="282"/>
      <c r="EH28" s="282"/>
      <c r="EI28" s="282"/>
      <c r="EJ28" s="282"/>
      <c r="EK28" s="282"/>
      <c r="EL28" s="282"/>
      <c r="EM28" s="282"/>
      <c r="EN28" s="282"/>
      <c r="EO28" s="282"/>
      <c r="EP28" s="282"/>
      <c r="EQ28" s="282"/>
      <c r="ER28" s="282"/>
      <c r="ES28" s="282"/>
      <c r="ET28" s="282"/>
      <c r="EU28" s="282"/>
      <c r="EV28" s="282"/>
      <c r="EW28" s="282"/>
      <c r="EX28" s="282"/>
      <c r="EY28" s="282"/>
      <c r="EZ28" s="282"/>
      <c r="FA28" s="282"/>
      <c r="FB28" s="282"/>
      <c r="FC28" s="282"/>
      <c r="FD28" s="282"/>
      <c r="FE28" s="282"/>
      <c r="FF28" s="282"/>
      <c r="FG28" s="282"/>
      <c r="FH28" s="282"/>
      <c r="FI28" s="282"/>
      <c r="FJ28" s="282"/>
      <c r="FK28" s="282"/>
      <c r="FL28" s="282"/>
      <c r="FM28" s="282"/>
      <c r="FN28" s="282"/>
      <c r="FO28" s="282"/>
      <c r="FP28" s="282"/>
      <c r="FQ28" s="282"/>
      <c r="FR28" s="282"/>
      <c r="FS28" s="282"/>
      <c r="FT28" s="282"/>
      <c r="FU28" s="282"/>
      <c r="FV28" s="282"/>
      <c r="FW28" s="282"/>
      <c r="FX28" s="282"/>
      <c r="FY28" s="282"/>
      <c r="FZ28" s="282"/>
      <c r="GA28" s="282"/>
      <c r="GB28" s="282"/>
      <c r="GC28" s="282"/>
      <c r="GD28" s="282"/>
      <c r="GE28" s="282"/>
      <c r="GF28" s="282"/>
      <c r="GG28" s="282"/>
      <c r="GH28" s="282"/>
      <c r="GI28" s="282"/>
      <c r="GJ28" s="282"/>
      <c r="GK28" s="282"/>
      <c r="GL28" s="282"/>
      <c r="GM28" s="282"/>
      <c r="GN28" s="282"/>
      <c r="GO28" s="282"/>
      <c r="GP28" s="282"/>
      <c r="GQ28" s="282"/>
      <c r="GR28" s="282"/>
      <c r="GS28" s="282"/>
      <c r="GT28" s="282"/>
      <c r="GU28" s="282"/>
      <c r="GV28" s="282"/>
      <c r="GW28" s="282"/>
      <c r="GX28" s="282"/>
      <c r="GY28" s="282"/>
      <c r="GZ28" s="282"/>
      <c r="HA28" s="282"/>
      <c r="HB28" s="282"/>
      <c r="HC28" s="282"/>
      <c r="HD28" s="282"/>
      <c r="HE28" s="282"/>
      <c r="HF28" s="282"/>
      <c r="HG28" s="282"/>
      <c r="HH28" s="282"/>
      <c r="HI28" s="282"/>
      <c r="HJ28" s="282"/>
      <c r="HK28" s="282"/>
      <c r="HL28" s="282"/>
      <c r="HM28" s="282"/>
      <c r="HN28" s="282"/>
      <c r="HO28" s="282"/>
      <c r="HP28" s="282"/>
      <c r="HQ28" s="282"/>
      <c r="HR28" s="282"/>
      <c r="HS28" s="282"/>
      <c r="HT28" s="282"/>
      <c r="HU28" s="282"/>
      <c r="HV28" s="282"/>
      <c r="HW28" s="282"/>
      <c r="HX28" s="282"/>
      <c r="HY28" s="282"/>
      <c r="HZ28" s="282"/>
      <c r="IA28" s="282"/>
      <c r="IB28" s="282"/>
      <c r="IC28" s="282"/>
      <c r="ID28" s="282"/>
      <c r="IE28" s="282"/>
      <c r="IF28" s="282"/>
      <c r="IG28" s="282"/>
      <c r="IH28" s="282"/>
      <c r="II28" s="282"/>
      <c r="IJ28" s="282"/>
      <c r="IK28" s="282"/>
      <c r="IL28" s="282"/>
      <c r="IM28" s="282"/>
      <c r="IN28" s="282"/>
      <c r="IO28" s="282"/>
      <c r="IP28" s="282"/>
      <c r="IQ28" s="282"/>
      <c r="IR28" s="282"/>
      <c r="IS28" s="282"/>
      <c r="IT28" s="282"/>
      <c r="IU28" s="282"/>
      <c r="IV28" s="282"/>
      <c r="IW28" s="282"/>
      <c r="IX28" s="282"/>
      <c r="IY28" s="282"/>
      <c r="IZ28" s="282"/>
    </row>
    <row r="29" spans="1:260" s="125" customFormat="1" ht="6" customHeight="1" x14ac:dyDescent="0.2">
      <c r="A29" s="282"/>
      <c r="B29" s="291"/>
      <c r="C29" s="233"/>
      <c r="D29" s="292"/>
      <c r="E29" s="293"/>
      <c r="F29" s="212"/>
      <c r="G29" s="292"/>
      <c r="H29" s="293"/>
      <c r="I29" s="233"/>
      <c r="J29" s="292"/>
      <c r="K29" s="412"/>
      <c r="L29" s="293"/>
      <c r="M29" s="279"/>
      <c r="N29" s="279"/>
      <c r="O29" s="279">
        <v>19</v>
      </c>
      <c r="P29" s="279">
        <f t="shared" si="3"/>
        <v>12</v>
      </c>
      <c r="Q29" s="280" t="str">
        <f t="shared" si="4"/>
        <v>Galicia</v>
      </c>
      <c r="R29" s="281">
        <f t="shared" si="5"/>
        <v>16.419253724580791</v>
      </c>
      <c r="S29" s="213"/>
      <c r="T29" s="213"/>
      <c r="U29" s="282"/>
      <c r="V29" s="282"/>
      <c r="W29" s="282"/>
      <c r="X29" s="282"/>
      <c r="Y29" s="282"/>
      <c r="Z29" s="282"/>
      <c r="AA29" s="282"/>
      <c r="AB29" s="282"/>
      <c r="AC29" s="282"/>
      <c r="AD29" s="282"/>
      <c r="AE29" s="282"/>
      <c r="AF29" s="282"/>
      <c r="AG29" s="282"/>
      <c r="AH29" s="282"/>
      <c r="AI29" s="282"/>
      <c r="AJ29" s="282"/>
      <c r="AK29" s="282"/>
      <c r="AL29" s="282"/>
      <c r="AM29" s="282"/>
      <c r="AN29" s="282"/>
      <c r="AO29" s="282"/>
      <c r="AP29" s="282"/>
      <c r="AQ29" s="282"/>
      <c r="AR29" s="282"/>
      <c r="AS29" s="282"/>
      <c r="AT29" s="282"/>
      <c r="AU29" s="282"/>
      <c r="AV29" s="282"/>
      <c r="AW29" s="282"/>
      <c r="AX29" s="282"/>
      <c r="AY29" s="282"/>
      <c r="AZ29" s="282"/>
      <c r="BA29" s="282"/>
      <c r="BB29" s="282"/>
      <c r="BC29" s="282"/>
      <c r="BD29" s="282"/>
      <c r="BE29" s="282"/>
      <c r="BF29" s="282"/>
      <c r="BG29" s="282"/>
      <c r="BH29" s="282"/>
      <c r="BI29" s="282"/>
      <c r="BJ29" s="282"/>
      <c r="BK29" s="282"/>
      <c r="BL29" s="282"/>
      <c r="BM29" s="282"/>
      <c r="BN29" s="282"/>
      <c r="BO29" s="282"/>
      <c r="BP29" s="282"/>
      <c r="BQ29" s="282"/>
      <c r="BR29" s="282"/>
      <c r="BS29" s="282"/>
      <c r="BT29" s="282"/>
      <c r="BU29" s="282"/>
      <c r="BV29" s="282"/>
      <c r="BW29" s="282"/>
      <c r="BX29" s="282"/>
      <c r="BY29" s="282"/>
      <c r="BZ29" s="282"/>
      <c r="CA29" s="282"/>
      <c r="CB29" s="282"/>
      <c r="CC29" s="282"/>
      <c r="CD29" s="282"/>
      <c r="CE29" s="282"/>
      <c r="CF29" s="282"/>
      <c r="CG29" s="282"/>
      <c r="CH29" s="282"/>
      <c r="CI29" s="282"/>
      <c r="CJ29" s="282"/>
      <c r="CK29" s="282"/>
      <c r="CL29" s="282"/>
      <c r="CM29" s="282"/>
      <c r="CN29" s="282"/>
      <c r="CO29" s="282"/>
      <c r="CP29" s="282"/>
      <c r="CQ29" s="282"/>
      <c r="CR29" s="282"/>
      <c r="CS29" s="282"/>
      <c r="CT29" s="282"/>
      <c r="CU29" s="282"/>
      <c r="CV29" s="282"/>
      <c r="CW29" s="282"/>
      <c r="CX29" s="282"/>
      <c r="CY29" s="282"/>
      <c r="CZ29" s="282"/>
      <c r="DA29" s="282"/>
      <c r="DB29" s="282"/>
      <c r="DC29" s="282"/>
      <c r="DD29" s="282"/>
      <c r="DE29" s="282"/>
      <c r="DF29" s="282"/>
      <c r="DG29" s="282"/>
      <c r="DH29" s="282"/>
      <c r="DI29" s="282"/>
      <c r="DJ29" s="282"/>
      <c r="DK29" s="282"/>
      <c r="DL29" s="282"/>
      <c r="DM29" s="282"/>
      <c r="DN29" s="282"/>
      <c r="DO29" s="282"/>
      <c r="DP29" s="282"/>
      <c r="DQ29" s="282"/>
      <c r="DR29" s="282"/>
      <c r="DS29" s="282"/>
      <c r="DT29" s="282"/>
      <c r="DU29" s="282"/>
      <c r="DV29" s="282"/>
      <c r="DW29" s="282"/>
      <c r="DX29" s="282"/>
      <c r="DY29" s="282"/>
      <c r="DZ29" s="282"/>
      <c r="EA29" s="282"/>
      <c r="EB29" s="282"/>
      <c r="EC29" s="282"/>
      <c r="ED29" s="282"/>
      <c r="EE29" s="282"/>
      <c r="EF29" s="282"/>
      <c r="EG29" s="282"/>
      <c r="EH29" s="282"/>
      <c r="EI29" s="282"/>
      <c r="EJ29" s="282"/>
      <c r="EK29" s="282"/>
      <c r="EL29" s="282"/>
      <c r="EM29" s="282"/>
      <c r="EN29" s="282"/>
      <c r="EO29" s="282"/>
      <c r="EP29" s="282"/>
      <c r="EQ29" s="282"/>
      <c r="ER29" s="282"/>
      <c r="ES29" s="282"/>
      <c r="ET29" s="282"/>
      <c r="EU29" s="282"/>
      <c r="EV29" s="282"/>
      <c r="EW29" s="282"/>
      <c r="EX29" s="282"/>
      <c r="EY29" s="282"/>
      <c r="EZ29" s="282"/>
      <c r="FA29" s="282"/>
      <c r="FB29" s="282"/>
      <c r="FC29" s="282"/>
      <c r="FD29" s="282"/>
      <c r="FE29" s="282"/>
      <c r="FF29" s="282"/>
      <c r="FG29" s="282"/>
      <c r="FH29" s="282"/>
      <c r="FI29" s="282"/>
      <c r="FJ29" s="282"/>
      <c r="FK29" s="282"/>
      <c r="FL29" s="282"/>
      <c r="FM29" s="282"/>
      <c r="FN29" s="282"/>
      <c r="FO29" s="282"/>
      <c r="FP29" s="282"/>
      <c r="FQ29" s="282"/>
      <c r="FR29" s="282"/>
      <c r="FS29" s="282"/>
      <c r="FT29" s="282"/>
      <c r="FU29" s="282"/>
      <c r="FV29" s="282"/>
      <c r="FW29" s="282"/>
      <c r="FX29" s="282"/>
      <c r="FY29" s="282"/>
      <c r="FZ29" s="282"/>
      <c r="GA29" s="282"/>
      <c r="GB29" s="282"/>
      <c r="GC29" s="282"/>
      <c r="GD29" s="282"/>
      <c r="GE29" s="282"/>
      <c r="GF29" s="282"/>
      <c r="GG29" s="282"/>
      <c r="GH29" s="282"/>
      <c r="GI29" s="282"/>
      <c r="GJ29" s="282"/>
      <c r="GK29" s="282"/>
      <c r="GL29" s="282"/>
      <c r="GM29" s="282"/>
      <c r="GN29" s="282"/>
      <c r="GO29" s="282"/>
      <c r="GP29" s="282"/>
      <c r="GQ29" s="282"/>
      <c r="GR29" s="282"/>
      <c r="GS29" s="282"/>
      <c r="GT29" s="282"/>
      <c r="GU29" s="282"/>
      <c r="GV29" s="282"/>
      <c r="GW29" s="282"/>
      <c r="GX29" s="282"/>
      <c r="GY29" s="282"/>
      <c r="GZ29" s="282"/>
      <c r="HA29" s="282"/>
      <c r="HB29" s="282"/>
      <c r="HC29" s="282"/>
      <c r="HD29" s="282"/>
      <c r="HE29" s="282"/>
      <c r="HF29" s="282"/>
      <c r="HG29" s="282"/>
      <c r="HH29" s="282"/>
      <c r="HI29" s="282"/>
      <c r="HJ29" s="282"/>
      <c r="HK29" s="282"/>
      <c r="HL29" s="282"/>
      <c r="HM29" s="282"/>
      <c r="HN29" s="282"/>
      <c r="HO29" s="282"/>
      <c r="HP29" s="282"/>
      <c r="HQ29" s="282"/>
      <c r="HR29" s="282"/>
      <c r="HS29" s="282"/>
      <c r="HT29" s="282"/>
      <c r="HU29" s="282"/>
      <c r="HV29" s="282"/>
      <c r="HW29" s="282"/>
      <c r="HX29" s="282"/>
      <c r="HY29" s="282"/>
      <c r="HZ29" s="282"/>
      <c r="IA29" s="282"/>
      <c r="IB29" s="282"/>
      <c r="IC29" s="282"/>
      <c r="ID29" s="282"/>
      <c r="IE29" s="282"/>
      <c r="IF29" s="282"/>
      <c r="IG29" s="282"/>
      <c r="IH29" s="282"/>
      <c r="II29" s="282"/>
      <c r="IJ29" s="282"/>
      <c r="IK29" s="282"/>
      <c r="IL29" s="282"/>
      <c r="IM29" s="282"/>
      <c r="IN29" s="282"/>
      <c r="IO29" s="282"/>
      <c r="IP29" s="282"/>
      <c r="IQ29" s="282"/>
      <c r="IR29" s="282"/>
      <c r="IS29" s="282"/>
      <c r="IT29" s="282"/>
      <c r="IU29" s="282"/>
      <c r="IV29" s="282"/>
      <c r="IW29" s="282"/>
      <c r="IX29" s="282"/>
      <c r="IY29" s="282"/>
      <c r="IZ29" s="282"/>
    </row>
    <row r="30" spans="1:260" s="125" customFormat="1" ht="5.25" customHeight="1" x14ac:dyDescent="0.2">
      <c r="A30" s="282"/>
      <c r="B30" s="294"/>
      <c r="C30" s="294"/>
      <c r="D30" s="222"/>
      <c r="E30" s="250"/>
      <c r="F30" s="259"/>
      <c r="G30" s="294"/>
      <c r="H30" s="295"/>
      <c r="I30" s="294"/>
      <c r="J30" s="257"/>
      <c r="K30" s="257"/>
      <c r="L30" s="296"/>
      <c r="M30" s="297"/>
      <c r="N30" s="279"/>
      <c r="O30" s="298"/>
      <c r="P30" s="298"/>
      <c r="Q30" s="298"/>
      <c r="R30" s="298"/>
      <c r="S30" s="257"/>
      <c r="T30" s="257"/>
      <c r="U30" s="282"/>
      <c r="V30" s="282"/>
      <c r="W30" s="282"/>
      <c r="X30" s="282"/>
      <c r="Y30" s="282"/>
      <c r="Z30" s="282"/>
      <c r="AA30" s="282"/>
      <c r="AB30" s="282"/>
      <c r="AC30" s="282"/>
      <c r="AD30" s="282"/>
      <c r="AE30" s="282"/>
      <c r="AF30" s="282"/>
      <c r="AG30" s="282"/>
      <c r="AH30" s="282"/>
      <c r="AI30" s="282"/>
      <c r="AJ30" s="282"/>
      <c r="AK30" s="282"/>
      <c r="AL30" s="282"/>
      <c r="AM30" s="282"/>
      <c r="AN30" s="282"/>
      <c r="AO30" s="282"/>
      <c r="AP30" s="282"/>
      <c r="AQ30" s="282"/>
      <c r="AR30" s="282"/>
      <c r="AS30" s="282"/>
      <c r="AT30" s="282"/>
      <c r="AU30" s="282"/>
      <c r="AV30" s="282"/>
      <c r="AW30" s="282"/>
      <c r="AX30" s="282"/>
      <c r="AY30" s="282"/>
      <c r="AZ30" s="282"/>
      <c r="BA30" s="282"/>
      <c r="BB30" s="282"/>
      <c r="BC30" s="282"/>
      <c r="BD30" s="282"/>
      <c r="BE30" s="282"/>
      <c r="BF30" s="282"/>
      <c r="BG30" s="282"/>
      <c r="BH30" s="282"/>
      <c r="BI30" s="282"/>
      <c r="BJ30" s="282"/>
      <c r="BK30" s="282"/>
      <c r="BL30" s="282"/>
      <c r="BM30" s="282"/>
      <c r="BN30" s="282"/>
      <c r="BO30" s="282"/>
      <c r="BP30" s="282"/>
      <c r="BQ30" s="282"/>
      <c r="BR30" s="282"/>
      <c r="BS30" s="282"/>
      <c r="BT30" s="282"/>
      <c r="BU30" s="282"/>
      <c r="BV30" s="282"/>
      <c r="BW30" s="282"/>
      <c r="BX30" s="282"/>
      <c r="BY30" s="282"/>
      <c r="BZ30" s="282"/>
      <c r="CA30" s="282"/>
      <c r="CB30" s="282"/>
      <c r="CC30" s="282"/>
      <c r="CD30" s="282"/>
      <c r="CE30" s="282"/>
      <c r="CF30" s="282"/>
      <c r="CG30" s="282"/>
      <c r="CH30" s="282"/>
      <c r="CI30" s="282"/>
      <c r="CJ30" s="282"/>
      <c r="CK30" s="282"/>
      <c r="CL30" s="282"/>
      <c r="CM30" s="282"/>
      <c r="CN30" s="282"/>
      <c r="CO30" s="282"/>
      <c r="CP30" s="282"/>
      <c r="CQ30" s="282"/>
      <c r="CR30" s="282"/>
      <c r="CS30" s="282"/>
      <c r="CT30" s="282"/>
      <c r="CU30" s="282"/>
      <c r="CV30" s="282"/>
      <c r="CW30" s="282"/>
      <c r="CX30" s="282"/>
      <c r="CY30" s="282"/>
      <c r="CZ30" s="282"/>
      <c r="DA30" s="282"/>
      <c r="DB30" s="282"/>
      <c r="DC30" s="282"/>
      <c r="DD30" s="282"/>
      <c r="DE30" s="282"/>
      <c r="DF30" s="282"/>
      <c r="DG30" s="282"/>
      <c r="DH30" s="282"/>
      <c r="DI30" s="282"/>
      <c r="DJ30" s="282"/>
      <c r="DK30" s="282"/>
      <c r="DL30" s="282"/>
      <c r="DM30" s="282"/>
      <c r="DN30" s="282"/>
      <c r="DO30" s="282"/>
      <c r="DP30" s="282"/>
      <c r="DQ30" s="282"/>
      <c r="DR30" s="282"/>
      <c r="DS30" s="282"/>
      <c r="DT30" s="282"/>
      <c r="DU30" s="282"/>
      <c r="DV30" s="282"/>
      <c r="DW30" s="282"/>
      <c r="DX30" s="282"/>
      <c r="DY30" s="282"/>
      <c r="DZ30" s="282"/>
      <c r="EA30" s="282"/>
      <c r="EB30" s="282"/>
      <c r="EC30" s="282"/>
      <c r="ED30" s="282"/>
      <c r="EE30" s="282"/>
      <c r="EF30" s="282"/>
      <c r="EG30" s="282"/>
      <c r="EH30" s="282"/>
      <c r="EI30" s="282"/>
      <c r="EJ30" s="282"/>
      <c r="EK30" s="282"/>
      <c r="EL30" s="282"/>
      <c r="EM30" s="282"/>
      <c r="EN30" s="282"/>
      <c r="EO30" s="282"/>
      <c r="EP30" s="282"/>
      <c r="EQ30" s="282"/>
      <c r="ER30" s="282"/>
      <c r="ES30" s="282"/>
      <c r="ET30" s="282"/>
      <c r="EU30" s="282"/>
      <c r="EV30" s="282"/>
      <c r="EW30" s="282"/>
      <c r="EX30" s="282"/>
      <c r="EY30" s="282"/>
      <c r="EZ30" s="282"/>
      <c r="FA30" s="282"/>
      <c r="FB30" s="282"/>
      <c r="FC30" s="282"/>
      <c r="FD30" s="282"/>
      <c r="FE30" s="282"/>
      <c r="FF30" s="282"/>
      <c r="FG30" s="282"/>
      <c r="FH30" s="282"/>
      <c r="FI30" s="282"/>
      <c r="FJ30" s="282"/>
      <c r="FK30" s="282"/>
      <c r="FL30" s="282"/>
      <c r="FM30" s="282"/>
      <c r="FN30" s="282"/>
      <c r="FO30" s="282"/>
      <c r="FP30" s="282"/>
      <c r="FQ30" s="282"/>
      <c r="FR30" s="282"/>
      <c r="FS30" s="282"/>
      <c r="FT30" s="282"/>
      <c r="FU30" s="282"/>
      <c r="FV30" s="282"/>
      <c r="FW30" s="282"/>
      <c r="FX30" s="282"/>
      <c r="FY30" s="282"/>
      <c r="FZ30" s="282"/>
      <c r="GA30" s="282"/>
      <c r="GB30" s="282"/>
      <c r="GC30" s="282"/>
      <c r="GD30" s="282"/>
      <c r="GE30" s="282"/>
      <c r="GF30" s="282"/>
      <c r="GG30" s="282"/>
      <c r="GH30" s="282"/>
      <c r="GI30" s="282"/>
      <c r="GJ30" s="282"/>
      <c r="GK30" s="282"/>
      <c r="GL30" s="282"/>
      <c r="GM30" s="282"/>
      <c r="GN30" s="282"/>
      <c r="GO30" s="282"/>
      <c r="GP30" s="282"/>
      <c r="GQ30" s="282"/>
      <c r="GR30" s="282"/>
      <c r="GS30" s="282"/>
      <c r="GT30" s="282"/>
      <c r="GU30" s="282"/>
      <c r="GV30" s="282"/>
      <c r="GW30" s="282"/>
      <c r="GX30" s="282"/>
      <c r="GY30" s="282"/>
      <c r="GZ30" s="282"/>
      <c r="HA30" s="282"/>
      <c r="HB30" s="282"/>
      <c r="HC30" s="282"/>
      <c r="HD30" s="282"/>
      <c r="HE30" s="282"/>
      <c r="HF30" s="282"/>
      <c r="HG30" s="282"/>
      <c r="HH30" s="282"/>
      <c r="HI30" s="282"/>
      <c r="HJ30" s="282"/>
      <c r="HK30" s="282"/>
      <c r="HL30" s="282"/>
      <c r="HM30" s="282"/>
      <c r="HN30" s="282"/>
      <c r="HO30" s="282"/>
      <c r="HP30" s="282"/>
      <c r="HQ30" s="282"/>
      <c r="HR30" s="282"/>
      <c r="HS30" s="282"/>
      <c r="HT30" s="282"/>
      <c r="HU30" s="282"/>
      <c r="HV30" s="282"/>
      <c r="HW30" s="282"/>
      <c r="HX30" s="282"/>
      <c r="HY30" s="282"/>
      <c r="HZ30" s="282"/>
      <c r="IA30" s="282"/>
      <c r="IB30" s="282"/>
      <c r="IC30" s="282"/>
      <c r="ID30" s="282"/>
      <c r="IE30" s="282"/>
      <c r="IF30" s="282"/>
      <c r="IG30" s="282"/>
      <c r="IH30" s="282"/>
      <c r="II30" s="282"/>
      <c r="IJ30" s="282"/>
      <c r="IK30" s="282"/>
      <c r="IL30" s="282"/>
      <c r="IM30" s="282"/>
      <c r="IN30" s="282"/>
      <c r="IO30" s="282"/>
      <c r="IP30" s="282"/>
      <c r="IQ30" s="282"/>
      <c r="IR30" s="282"/>
      <c r="IS30" s="282"/>
      <c r="IT30" s="282"/>
      <c r="IU30" s="282"/>
      <c r="IV30" s="282"/>
      <c r="IW30" s="282"/>
      <c r="IX30" s="282"/>
      <c r="IY30" s="282"/>
      <c r="IZ30" s="282"/>
    </row>
    <row r="31" spans="1:260" s="27" customFormat="1" ht="15.75" customHeight="1" x14ac:dyDescent="0.2">
      <c r="A31" s="223"/>
      <c r="B31" s="299" t="s">
        <v>3</v>
      </c>
      <c r="C31" s="300"/>
      <c r="D31" s="254">
        <f>SUM(D11:D28)</f>
        <v>47475420</v>
      </c>
      <c r="E31" s="255">
        <f>SUM(E11:E28)</f>
        <v>100</v>
      </c>
      <c r="F31" s="261"/>
      <c r="G31" s="254">
        <f>SUM(G11:G28)</f>
        <v>6486146</v>
      </c>
      <c r="H31" s="255">
        <f>SUM(H11:H28)</f>
        <v>99.999999999999986</v>
      </c>
      <c r="I31" s="212"/>
      <c r="J31" s="254">
        <f>SUM(J11:J30)</f>
        <v>1853488</v>
      </c>
      <c r="K31" s="410">
        <f>J31*100/D31</f>
        <v>3.9041002691498043</v>
      </c>
      <c r="L31" s="255">
        <f>J31*100/G31</f>
        <v>28.576106674132838</v>
      </c>
      <c r="M31" s="298"/>
      <c r="N31" s="279">
        <f t="shared" si="2"/>
        <v>9</v>
      </c>
      <c r="O31" s="298"/>
      <c r="P31" s="298"/>
      <c r="Q31" s="298"/>
      <c r="R31" s="298"/>
      <c r="S31" s="262"/>
      <c r="T31" s="262"/>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c r="BS31" s="223"/>
      <c r="BT31" s="223"/>
      <c r="BU31" s="223"/>
      <c r="BV31" s="223"/>
      <c r="BW31" s="223"/>
      <c r="BX31" s="223"/>
      <c r="BY31" s="223"/>
      <c r="BZ31" s="223"/>
      <c r="CA31" s="223"/>
      <c r="CB31" s="223"/>
      <c r="CC31" s="223"/>
      <c r="CD31" s="223"/>
      <c r="CE31" s="223"/>
      <c r="CF31" s="223"/>
      <c r="CG31" s="223"/>
      <c r="CH31" s="223"/>
      <c r="CI31" s="223"/>
      <c r="CJ31" s="223"/>
      <c r="CK31" s="223"/>
      <c r="CL31" s="223"/>
      <c r="CM31" s="223"/>
      <c r="CN31" s="223"/>
      <c r="CO31" s="223"/>
      <c r="CP31" s="223"/>
      <c r="CQ31" s="223"/>
      <c r="CR31" s="223"/>
      <c r="CS31" s="223"/>
      <c r="CT31" s="223"/>
      <c r="CU31" s="223"/>
      <c r="CV31" s="223"/>
      <c r="CW31" s="223"/>
      <c r="CX31" s="223"/>
      <c r="CY31" s="223"/>
      <c r="CZ31" s="223"/>
      <c r="DA31" s="223"/>
      <c r="DB31" s="223"/>
      <c r="DC31" s="223"/>
      <c r="DD31" s="223"/>
      <c r="DE31" s="223"/>
      <c r="DF31" s="223"/>
      <c r="DG31" s="223"/>
      <c r="DH31" s="223"/>
      <c r="DI31" s="223"/>
      <c r="DJ31" s="223"/>
      <c r="DK31" s="223"/>
      <c r="DL31" s="223"/>
      <c r="DM31" s="223"/>
      <c r="DN31" s="223"/>
      <c r="DO31" s="223"/>
      <c r="DP31" s="223"/>
      <c r="DQ31" s="223"/>
      <c r="DR31" s="223"/>
      <c r="DS31" s="223"/>
      <c r="DT31" s="223"/>
      <c r="DU31" s="223"/>
      <c r="DV31" s="223"/>
      <c r="DW31" s="223"/>
      <c r="DX31" s="223"/>
      <c r="DY31" s="223"/>
      <c r="DZ31" s="223"/>
      <c r="EA31" s="223"/>
      <c r="EB31" s="223"/>
      <c r="EC31" s="223"/>
      <c r="ED31" s="223"/>
      <c r="EE31" s="223"/>
      <c r="EF31" s="223"/>
      <c r="EG31" s="223"/>
      <c r="EH31" s="223"/>
      <c r="EI31" s="223"/>
      <c r="EJ31" s="223"/>
      <c r="EK31" s="223"/>
      <c r="EL31" s="223"/>
      <c r="EM31" s="223"/>
      <c r="EN31" s="223"/>
      <c r="EO31" s="223"/>
      <c r="EP31" s="223"/>
      <c r="EQ31" s="223"/>
      <c r="ER31" s="223"/>
      <c r="ES31" s="223"/>
      <c r="ET31" s="223"/>
      <c r="EU31" s="223"/>
      <c r="EV31" s="223"/>
      <c r="EW31" s="223"/>
      <c r="EX31" s="223"/>
      <c r="EY31" s="223"/>
      <c r="EZ31" s="223"/>
      <c r="FA31" s="223"/>
      <c r="FB31" s="223"/>
      <c r="FC31" s="223"/>
      <c r="FD31" s="223"/>
      <c r="FE31" s="223"/>
      <c r="FF31" s="223"/>
      <c r="FG31" s="223"/>
      <c r="FH31" s="223"/>
      <c r="FI31" s="223"/>
      <c r="FJ31" s="223"/>
      <c r="FK31" s="223"/>
      <c r="FL31" s="223"/>
      <c r="FM31" s="223"/>
      <c r="FN31" s="223"/>
      <c r="FO31" s="223"/>
      <c r="FP31" s="223"/>
      <c r="FQ31" s="223"/>
      <c r="FR31" s="223"/>
      <c r="FS31" s="223"/>
      <c r="FT31" s="223"/>
      <c r="FU31" s="223"/>
      <c r="FV31" s="223"/>
      <c r="FW31" s="223"/>
      <c r="FX31" s="223"/>
      <c r="FY31" s="223"/>
      <c r="FZ31" s="223"/>
      <c r="GA31" s="223"/>
      <c r="GB31" s="223"/>
      <c r="GC31" s="223"/>
      <c r="GD31" s="223"/>
      <c r="GE31" s="223"/>
      <c r="GF31" s="223"/>
      <c r="GG31" s="223"/>
      <c r="GH31" s="223"/>
      <c r="GI31" s="223"/>
      <c r="GJ31" s="223"/>
      <c r="GK31" s="223"/>
      <c r="GL31" s="223"/>
      <c r="GM31" s="223"/>
      <c r="GN31" s="223"/>
      <c r="GO31" s="223"/>
      <c r="GP31" s="223"/>
      <c r="GQ31" s="223"/>
      <c r="GR31" s="223"/>
      <c r="GS31" s="223"/>
      <c r="GT31" s="223"/>
      <c r="GU31" s="223"/>
      <c r="GV31" s="223"/>
      <c r="GW31" s="223"/>
      <c r="GX31" s="223"/>
      <c r="GY31" s="223"/>
      <c r="GZ31" s="223"/>
      <c r="HA31" s="223"/>
      <c r="HB31" s="223"/>
      <c r="HC31" s="223"/>
      <c r="HD31" s="223"/>
      <c r="HE31" s="223"/>
      <c r="HF31" s="223"/>
      <c r="HG31" s="223"/>
      <c r="HH31" s="223"/>
      <c r="HI31" s="223"/>
      <c r="HJ31" s="223"/>
      <c r="HK31" s="223"/>
      <c r="HL31" s="223"/>
      <c r="HM31" s="223"/>
      <c r="HN31" s="223"/>
      <c r="HO31" s="223"/>
      <c r="HP31" s="223"/>
      <c r="HQ31" s="223"/>
      <c r="HR31" s="223"/>
      <c r="HS31" s="223"/>
      <c r="HT31" s="223"/>
      <c r="HU31" s="223"/>
      <c r="HV31" s="223"/>
      <c r="HW31" s="223"/>
      <c r="HX31" s="223"/>
      <c r="HY31" s="223"/>
      <c r="HZ31" s="223"/>
      <c r="IA31" s="223"/>
      <c r="IB31" s="223"/>
      <c r="IC31" s="223"/>
      <c r="ID31" s="223"/>
      <c r="IE31" s="223"/>
      <c r="IF31" s="223"/>
      <c r="IG31" s="223"/>
      <c r="IH31" s="223"/>
      <c r="II31" s="223"/>
      <c r="IJ31" s="223"/>
      <c r="IK31" s="223"/>
      <c r="IL31" s="223"/>
      <c r="IM31" s="223"/>
      <c r="IN31" s="223"/>
      <c r="IO31" s="223"/>
      <c r="IP31" s="223"/>
      <c r="IQ31" s="223"/>
      <c r="IR31" s="223"/>
      <c r="IS31" s="223"/>
      <c r="IT31" s="223"/>
      <c r="IU31" s="223"/>
      <c r="IV31" s="223"/>
      <c r="IW31" s="223"/>
      <c r="IX31" s="223"/>
      <c r="IY31" s="223"/>
      <c r="IZ31" s="223"/>
    </row>
    <row r="32" spans="1:260" s="27" customFormat="1" ht="9.75" customHeight="1" x14ac:dyDescent="0.2">
      <c r="A32" s="223"/>
      <c r="B32" s="301"/>
      <c r="C32" s="300"/>
      <c r="D32" s="261"/>
      <c r="E32" s="261"/>
      <c r="F32" s="300"/>
      <c r="G32" s="302"/>
      <c r="H32" s="303"/>
      <c r="I32" s="212"/>
      <c r="J32" s="302"/>
      <c r="K32" s="302"/>
      <c r="L32" s="303"/>
      <c r="M32" s="304"/>
      <c r="N32" s="304"/>
      <c r="O32" s="262"/>
      <c r="P32" s="262"/>
      <c r="Q32" s="262"/>
      <c r="R32" s="252"/>
      <c r="S32" s="262"/>
      <c r="T32" s="262"/>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c r="BS32" s="223"/>
      <c r="BT32" s="223"/>
      <c r="BU32" s="223"/>
      <c r="BV32" s="223"/>
      <c r="BW32" s="223"/>
      <c r="BX32" s="223"/>
      <c r="BY32" s="223"/>
      <c r="BZ32" s="223"/>
      <c r="CA32" s="223"/>
      <c r="CB32" s="223"/>
      <c r="CC32" s="223"/>
      <c r="CD32" s="223"/>
      <c r="CE32" s="223"/>
      <c r="CF32" s="223"/>
      <c r="CG32" s="223"/>
      <c r="CH32" s="223"/>
      <c r="CI32" s="223"/>
      <c r="CJ32" s="223"/>
      <c r="CK32" s="223"/>
      <c r="CL32" s="223"/>
      <c r="CM32" s="223"/>
      <c r="CN32" s="223"/>
      <c r="CO32" s="223"/>
      <c r="CP32" s="223"/>
      <c r="CQ32" s="223"/>
      <c r="CR32" s="223"/>
      <c r="CS32" s="223"/>
      <c r="CT32" s="223"/>
      <c r="CU32" s="223"/>
      <c r="CV32" s="223"/>
      <c r="CW32" s="223"/>
      <c r="CX32" s="223"/>
      <c r="CY32" s="223"/>
      <c r="CZ32" s="223"/>
      <c r="DA32" s="223"/>
      <c r="DB32" s="223"/>
      <c r="DC32" s="223"/>
      <c r="DD32" s="223"/>
      <c r="DE32" s="223"/>
      <c r="DF32" s="223"/>
      <c r="DG32" s="223"/>
      <c r="DH32" s="223"/>
      <c r="DI32" s="223"/>
      <c r="DJ32" s="223"/>
      <c r="DK32" s="223"/>
      <c r="DL32" s="223"/>
      <c r="DM32" s="223"/>
      <c r="DN32" s="223"/>
      <c r="DO32" s="223"/>
      <c r="DP32" s="223"/>
      <c r="DQ32" s="223"/>
      <c r="DR32" s="223"/>
      <c r="DS32" s="223"/>
      <c r="DT32" s="223"/>
      <c r="DU32" s="223"/>
      <c r="DV32" s="223"/>
      <c r="DW32" s="223"/>
      <c r="DX32" s="223"/>
      <c r="DY32" s="223"/>
      <c r="DZ32" s="223"/>
      <c r="EA32" s="223"/>
      <c r="EB32" s="223"/>
      <c r="EC32" s="223"/>
      <c r="ED32" s="223"/>
      <c r="EE32" s="223"/>
      <c r="EF32" s="223"/>
      <c r="EG32" s="223"/>
      <c r="EH32" s="223"/>
      <c r="EI32" s="223"/>
      <c r="EJ32" s="223"/>
      <c r="EK32" s="223"/>
      <c r="EL32" s="223"/>
      <c r="EM32" s="223"/>
      <c r="EN32" s="223"/>
      <c r="EO32" s="223"/>
      <c r="EP32" s="223"/>
      <c r="EQ32" s="223"/>
      <c r="ER32" s="223"/>
      <c r="ES32" s="223"/>
      <c r="ET32" s="223"/>
      <c r="EU32" s="223"/>
      <c r="EV32" s="223"/>
      <c r="EW32" s="223"/>
      <c r="EX32" s="223"/>
      <c r="EY32" s="223"/>
      <c r="EZ32" s="223"/>
      <c r="FA32" s="223"/>
      <c r="FB32" s="223"/>
      <c r="FC32" s="223"/>
      <c r="FD32" s="223"/>
      <c r="FE32" s="223"/>
      <c r="FF32" s="223"/>
      <c r="FG32" s="223"/>
      <c r="FH32" s="223"/>
      <c r="FI32" s="223"/>
      <c r="FJ32" s="223"/>
      <c r="FK32" s="223"/>
      <c r="FL32" s="223"/>
      <c r="FM32" s="223"/>
      <c r="FN32" s="223"/>
      <c r="FO32" s="223"/>
      <c r="FP32" s="223"/>
      <c r="FQ32" s="223"/>
      <c r="FR32" s="223"/>
      <c r="FS32" s="223"/>
      <c r="FT32" s="223"/>
      <c r="FU32" s="223"/>
      <c r="FV32" s="223"/>
      <c r="FW32" s="223"/>
      <c r="FX32" s="223"/>
      <c r="FY32" s="223"/>
      <c r="FZ32" s="223"/>
      <c r="GA32" s="223"/>
      <c r="GB32" s="223"/>
      <c r="GC32" s="223"/>
      <c r="GD32" s="223"/>
      <c r="GE32" s="223"/>
      <c r="GF32" s="223"/>
      <c r="GG32" s="223"/>
      <c r="GH32" s="223"/>
      <c r="GI32" s="223"/>
      <c r="GJ32" s="223"/>
      <c r="GK32" s="223"/>
      <c r="GL32" s="223"/>
      <c r="GM32" s="223"/>
      <c r="GN32" s="223"/>
      <c r="GO32" s="223"/>
      <c r="GP32" s="223"/>
      <c r="GQ32" s="223"/>
      <c r="GR32" s="223"/>
      <c r="GS32" s="223"/>
      <c r="GT32" s="223"/>
      <c r="GU32" s="223"/>
      <c r="GV32" s="223"/>
      <c r="GW32" s="223"/>
      <c r="GX32" s="223"/>
      <c r="GY32" s="223"/>
      <c r="GZ32" s="223"/>
      <c r="HA32" s="223"/>
      <c r="HB32" s="223"/>
      <c r="HC32" s="223"/>
      <c r="HD32" s="223"/>
      <c r="HE32" s="223"/>
      <c r="HF32" s="223"/>
      <c r="HG32" s="223"/>
      <c r="HH32" s="223"/>
      <c r="HI32" s="223"/>
      <c r="HJ32" s="223"/>
      <c r="HK32" s="223"/>
      <c r="HL32" s="223"/>
      <c r="HM32" s="223"/>
      <c r="HN32" s="223"/>
      <c r="HO32" s="223"/>
      <c r="HP32" s="223"/>
      <c r="HQ32" s="223"/>
      <c r="HR32" s="223"/>
      <c r="HS32" s="223"/>
      <c r="HT32" s="223"/>
      <c r="HU32" s="223"/>
      <c r="HV32" s="223"/>
      <c r="HW32" s="223"/>
      <c r="HX32" s="223"/>
      <c r="HY32" s="223"/>
      <c r="HZ32" s="223"/>
      <c r="IA32" s="223"/>
      <c r="IB32" s="223"/>
      <c r="IC32" s="223"/>
      <c r="ID32" s="223"/>
      <c r="IE32" s="223"/>
      <c r="IF32" s="223"/>
      <c r="IG32" s="223"/>
      <c r="IH32" s="223"/>
      <c r="II32" s="223"/>
      <c r="IJ32" s="223"/>
      <c r="IK32" s="223"/>
      <c r="IL32" s="223"/>
      <c r="IM32" s="223"/>
      <c r="IN32" s="223"/>
      <c r="IO32" s="223"/>
      <c r="IP32" s="223"/>
      <c r="IQ32" s="223"/>
      <c r="IR32" s="223"/>
      <c r="IS32" s="223"/>
      <c r="IT32" s="223"/>
      <c r="IU32" s="223"/>
      <c r="IV32" s="223"/>
      <c r="IW32" s="223"/>
      <c r="IX32" s="223"/>
      <c r="IY32" s="223"/>
      <c r="IZ32" s="223"/>
    </row>
    <row r="33" spans="1:260" s="20" customFormat="1" ht="26.25" customHeight="1" x14ac:dyDescent="0.2">
      <c r="A33" s="252"/>
      <c r="B33" s="1056" t="str">
        <f>'22solcasaadpot'!B32:M32</f>
        <v>(1) Cifras INE de población referidas al 01/01/2022. Real Decreto 1037/2022, de 20 de diciembre BOE 21.12.22.</v>
      </c>
      <c r="C33" s="1087"/>
      <c r="D33" s="1087"/>
      <c r="E33" s="1087"/>
      <c r="F33" s="1087"/>
      <c r="G33" s="1087"/>
      <c r="H33" s="1087"/>
      <c r="I33" s="1087"/>
      <c r="J33" s="1087"/>
      <c r="K33" s="1087"/>
      <c r="L33" s="1087"/>
      <c r="M33" s="1087"/>
      <c r="N33" s="1087"/>
      <c r="O33" s="252"/>
      <c r="P33" s="260"/>
      <c r="Q33" s="252"/>
      <c r="R33" s="252"/>
      <c r="S33" s="265"/>
      <c r="T33" s="265"/>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S33" s="252"/>
      <c r="BT33" s="252"/>
      <c r="BU33" s="252"/>
      <c r="BV33" s="252"/>
      <c r="BW33" s="252"/>
      <c r="BX33" s="252"/>
      <c r="BY33" s="252"/>
      <c r="BZ33" s="252"/>
      <c r="CA33" s="252"/>
      <c r="CB33" s="252"/>
      <c r="CC33" s="252"/>
      <c r="CD33" s="252"/>
      <c r="CE33" s="252"/>
      <c r="CF33" s="252"/>
      <c r="CG33" s="252"/>
      <c r="CH33" s="252"/>
      <c r="CI33" s="252"/>
      <c r="CJ33" s="252"/>
      <c r="CK33" s="252"/>
      <c r="CL33" s="252"/>
      <c r="CM33" s="252"/>
      <c r="CN33" s="252"/>
      <c r="CO33" s="252"/>
      <c r="CP33" s="252"/>
      <c r="CQ33" s="252"/>
      <c r="CR33" s="252"/>
      <c r="CS33" s="252"/>
      <c r="CT33" s="252"/>
      <c r="CU33" s="252"/>
      <c r="CV33" s="252"/>
      <c r="CW33" s="252"/>
      <c r="CX33" s="252"/>
      <c r="CY33" s="252"/>
      <c r="CZ33" s="252"/>
      <c r="DA33" s="252"/>
      <c r="DB33" s="252"/>
      <c r="DC33" s="252"/>
      <c r="DD33" s="252"/>
      <c r="DE33" s="252"/>
      <c r="DF33" s="252"/>
      <c r="DG33" s="252"/>
      <c r="DH33" s="252"/>
      <c r="DI33" s="252"/>
      <c r="DJ33" s="252"/>
      <c r="DK33" s="252"/>
      <c r="DL33" s="252"/>
      <c r="DM33" s="252"/>
      <c r="DN33" s="252"/>
      <c r="DO33" s="252"/>
      <c r="DP33" s="252"/>
      <c r="DQ33" s="252"/>
      <c r="DR33" s="252"/>
      <c r="DS33" s="252"/>
      <c r="DT33" s="252"/>
      <c r="DU33" s="252"/>
      <c r="DV33" s="252"/>
      <c r="DW33" s="252"/>
      <c r="DX33" s="252"/>
      <c r="DY33" s="252"/>
      <c r="DZ33" s="252"/>
      <c r="EA33" s="252"/>
      <c r="EB33" s="252"/>
      <c r="EC33" s="252"/>
      <c r="ED33" s="252"/>
      <c r="EE33" s="252"/>
      <c r="EF33" s="252"/>
      <c r="EG33" s="252"/>
      <c r="EH33" s="252"/>
      <c r="EI33" s="252"/>
      <c r="EJ33" s="252"/>
      <c r="EK33" s="252"/>
      <c r="EL33" s="252"/>
      <c r="EM33" s="252"/>
      <c r="EN33" s="252"/>
      <c r="EO33" s="252"/>
      <c r="EP33" s="252"/>
      <c r="EQ33" s="252"/>
      <c r="ER33" s="252"/>
      <c r="ES33" s="252"/>
      <c r="ET33" s="252"/>
      <c r="EU33" s="252"/>
      <c r="EV33" s="252"/>
      <c r="EW33" s="252"/>
      <c r="EX33" s="252"/>
      <c r="EY33" s="252"/>
      <c r="EZ33" s="252"/>
      <c r="FA33" s="252"/>
      <c r="FB33" s="252"/>
      <c r="FC33" s="252"/>
      <c r="FD33" s="252"/>
      <c r="FE33" s="252"/>
      <c r="FF33" s="252"/>
      <c r="FG33" s="252"/>
      <c r="FH33" s="252"/>
      <c r="FI33" s="252"/>
      <c r="FJ33" s="252"/>
      <c r="FK33" s="252"/>
      <c r="FL33" s="252"/>
      <c r="FM33" s="252"/>
      <c r="FN33" s="252"/>
      <c r="FO33" s="252"/>
      <c r="FP33" s="252"/>
      <c r="FQ33" s="252"/>
      <c r="FR33" s="252"/>
      <c r="FS33" s="252"/>
      <c r="FT33" s="252"/>
      <c r="FU33" s="252"/>
      <c r="FV33" s="252"/>
      <c r="FW33" s="252"/>
      <c r="FX33" s="252"/>
      <c r="FY33" s="252"/>
      <c r="FZ33" s="252"/>
      <c r="GA33" s="252"/>
      <c r="GB33" s="252"/>
      <c r="GC33" s="252"/>
      <c r="GD33" s="252"/>
      <c r="GE33" s="252"/>
      <c r="GF33" s="252"/>
      <c r="GG33" s="252"/>
      <c r="GH33" s="252"/>
      <c r="GI33" s="252"/>
      <c r="GJ33" s="252"/>
      <c r="GK33" s="252"/>
      <c r="GL33" s="252"/>
      <c r="GM33" s="252"/>
      <c r="GN33" s="252"/>
      <c r="GO33" s="252"/>
      <c r="GP33" s="252"/>
      <c r="GQ33" s="252"/>
      <c r="GR33" s="252"/>
      <c r="GS33" s="252"/>
      <c r="GT33" s="252"/>
      <c r="GU33" s="252"/>
      <c r="GV33" s="252"/>
      <c r="GW33" s="252"/>
      <c r="GX33" s="252"/>
      <c r="GY33" s="252"/>
      <c r="GZ33" s="252"/>
      <c r="HA33" s="252"/>
      <c r="HB33" s="252"/>
      <c r="HC33" s="252"/>
      <c r="HD33" s="252"/>
      <c r="HE33" s="252"/>
      <c r="HF33" s="252"/>
      <c r="HG33" s="252"/>
      <c r="HH33" s="252"/>
      <c r="HI33" s="252"/>
      <c r="HJ33" s="252"/>
      <c r="HK33" s="252"/>
      <c r="HL33" s="252"/>
      <c r="HM33" s="252"/>
      <c r="HN33" s="252"/>
      <c r="HO33" s="252"/>
      <c r="HP33" s="252"/>
      <c r="HQ33" s="252"/>
      <c r="HR33" s="252"/>
      <c r="HS33" s="252"/>
      <c r="HT33" s="252"/>
      <c r="HU33" s="252"/>
      <c r="HV33" s="252"/>
      <c r="HW33" s="252"/>
      <c r="HX33" s="252"/>
      <c r="HY33" s="252"/>
      <c r="HZ33" s="252"/>
      <c r="IA33" s="252"/>
      <c r="IB33" s="252"/>
      <c r="IC33" s="252"/>
      <c r="ID33" s="252"/>
      <c r="IE33" s="252"/>
      <c r="IF33" s="252"/>
      <c r="IG33" s="252"/>
      <c r="IH33" s="252"/>
      <c r="II33" s="252"/>
      <c r="IJ33" s="252"/>
      <c r="IK33" s="252"/>
      <c r="IL33" s="252"/>
      <c r="IM33" s="252"/>
      <c r="IN33" s="252"/>
      <c r="IO33" s="252"/>
      <c r="IP33" s="252"/>
      <c r="IQ33" s="252"/>
      <c r="IR33" s="252"/>
      <c r="IS33" s="252"/>
      <c r="IT33" s="252"/>
      <c r="IU33" s="252"/>
      <c r="IV33" s="252"/>
      <c r="IW33" s="252"/>
      <c r="IX33" s="252"/>
      <c r="IY33" s="252"/>
      <c r="IZ33" s="252"/>
    </row>
    <row r="34" spans="1:260" x14ac:dyDescent="0.2">
      <c r="B34" s="1078" t="str">
        <f>'22solcasaadpot'!B33:Q33</f>
        <v>(2) Cifras de Población Potencialmente Dependiente calculadas según lo explicado en la metodología</v>
      </c>
      <c r="C34" s="1122"/>
      <c r="D34" s="1122"/>
      <c r="E34" s="1122"/>
      <c r="F34" s="1122"/>
      <c r="G34" s="1122"/>
      <c r="H34" s="1122"/>
      <c r="I34" s="1122"/>
      <c r="J34" s="1122"/>
      <c r="K34" s="1122"/>
      <c r="L34" s="1122"/>
      <c r="M34" s="1122"/>
      <c r="N34" s="1122"/>
      <c r="O34" s="1122"/>
      <c r="P34" s="411"/>
      <c r="Q34" s="411"/>
      <c r="R34" s="411"/>
    </row>
    <row r="35" spans="1:260" ht="15" customHeight="1" x14ac:dyDescent="0.15">
      <c r="B35" s="258" t="s">
        <v>50</v>
      </c>
      <c r="M35" s="305"/>
      <c r="N35" s="306"/>
      <c r="O35" s="306"/>
      <c r="P35" s="306"/>
      <c r="Q35" s="307"/>
      <c r="R35" s="308"/>
      <c r="S35" s="232"/>
    </row>
    <row r="36" spans="1:260" x14ac:dyDescent="0.15">
      <c r="M36" s="305"/>
      <c r="N36" s="306"/>
      <c r="O36" s="306"/>
      <c r="P36" s="306"/>
      <c r="Q36" s="307"/>
      <c r="R36" s="308"/>
      <c r="S36" s="232"/>
    </row>
    <row r="37" spans="1:260" x14ac:dyDescent="0.15">
      <c r="M37" s="305"/>
      <c r="N37" s="306"/>
      <c r="O37" s="306"/>
      <c r="P37" s="306"/>
      <c r="Q37" s="307"/>
      <c r="R37" s="309"/>
      <c r="S37" s="232"/>
    </row>
    <row r="38" spans="1:260" x14ac:dyDescent="0.15">
      <c r="M38" s="305"/>
      <c r="N38" s="306"/>
      <c r="O38" s="306"/>
      <c r="P38" s="306"/>
      <c r="Q38" s="307"/>
      <c r="R38" s="308"/>
      <c r="S38" s="232"/>
    </row>
    <row r="39" spans="1:260" x14ac:dyDescent="0.15">
      <c r="M39" s="305"/>
      <c r="N39" s="306"/>
      <c r="O39" s="306"/>
      <c r="P39" s="306"/>
      <c r="Q39" s="307"/>
      <c r="R39" s="308"/>
      <c r="S39" s="232"/>
    </row>
    <row r="40" spans="1:260" x14ac:dyDescent="0.15">
      <c r="M40" s="305"/>
      <c r="N40" s="306"/>
      <c r="O40" s="306"/>
      <c r="P40" s="306"/>
      <c r="Q40" s="307"/>
      <c r="R40" s="308"/>
      <c r="S40" s="232"/>
    </row>
    <row r="41" spans="1:260" x14ac:dyDescent="0.15">
      <c r="M41" s="305"/>
      <c r="N41" s="306"/>
      <c r="O41" s="306"/>
      <c r="P41" s="306"/>
      <c r="Q41" s="307"/>
      <c r="R41" s="308"/>
      <c r="S41" s="232"/>
    </row>
    <row r="42" spans="1:260" x14ac:dyDescent="0.15">
      <c r="M42" s="305"/>
      <c r="N42" s="306"/>
      <c r="O42" s="306"/>
      <c r="P42" s="306"/>
      <c r="Q42" s="307"/>
      <c r="R42" s="308"/>
      <c r="S42" s="232"/>
    </row>
    <row r="43" spans="1:260" x14ac:dyDescent="0.15">
      <c r="M43" s="305"/>
      <c r="N43" s="306"/>
      <c r="O43" s="306"/>
      <c r="P43" s="306"/>
      <c r="Q43" s="307"/>
      <c r="R43" s="308"/>
      <c r="S43" s="232"/>
    </row>
    <row r="44" spans="1:260" x14ac:dyDescent="0.15">
      <c r="M44" s="305"/>
      <c r="N44" s="306"/>
      <c r="O44" s="306"/>
      <c r="P44" s="306"/>
      <c r="Q44" s="307"/>
      <c r="R44" s="309"/>
      <c r="S44" s="232"/>
    </row>
    <row r="45" spans="1:260" x14ac:dyDescent="0.15">
      <c r="M45" s="305"/>
      <c r="N45" s="306"/>
      <c r="O45" s="306"/>
      <c r="P45" s="306"/>
      <c r="Q45" s="307"/>
      <c r="R45" s="308"/>
      <c r="S45" s="232"/>
    </row>
    <row r="46" spans="1:260" x14ac:dyDescent="0.15">
      <c r="M46" s="305"/>
      <c r="N46" s="306"/>
      <c r="O46" s="306"/>
      <c r="P46" s="306"/>
      <c r="Q46" s="307"/>
      <c r="R46" s="308"/>
      <c r="S46" s="232"/>
    </row>
    <row r="47" spans="1:260" x14ac:dyDescent="0.15">
      <c r="M47" s="305"/>
      <c r="N47" s="306"/>
      <c r="O47" s="306"/>
      <c r="P47" s="306"/>
      <c r="Q47" s="307"/>
      <c r="R47" s="308"/>
      <c r="S47" s="232"/>
    </row>
    <row r="48" spans="1:260" x14ac:dyDescent="0.15">
      <c r="M48" s="305"/>
      <c r="N48" s="306"/>
      <c r="O48" s="306"/>
      <c r="P48" s="306"/>
      <c r="Q48" s="307"/>
      <c r="R48" s="308"/>
      <c r="S48" s="232"/>
    </row>
    <row r="49" spans="13:19" x14ac:dyDescent="0.15">
      <c r="M49" s="305"/>
      <c r="N49" s="306"/>
      <c r="O49" s="306"/>
      <c r="P49" s="306"/>
      <c r="Q49" s="307"/>
      <c r="R49" s="308"/>
      <c r="S49" s="232"/>
    </row>
    <row r="50" spans="13:19" x14ac:dyDescent="0.15">
      <c r="M50" s="305"/>
      <c r="N50" s="306"/>
      <c r="O50" s="306"/>
      <c r="P50" s="306"/>
      <c r="Q50" s="307"/>
      <c r="R50" s="309"/>
      <c r="S50" s="232"/>
    </row>
    <row r="51" spans="13:19" x14ac:dyDescent="0.15">
      <c r="M51" s="305"/>
      <c r="N51" s="306"/>
      <c r="O51" s="306"/>
      <c r="P51" s="306"/>
      <c r="Q51" s="307"/>
      <c r="R51" s="308"/>
      <c r="S51" s="232"/>
    </row>
    <row r="52" spans="13:19" x14ac:dyDescent="0.15">
      <c r="M52" s="305"/>
      <c r="N52" s="306"/>
      <c r="O52" s="306"/>
      <c r="P52" s="306"/>
      <c r="Q52" s="307"/>
      <c r="R52" s="308"/>
      <c r="S52" s="232"/>
    </row>
    <row r="53" spans="13:19" x14ac:dyDescent="0.15">
      <c r="M53" s="305"/>
      <c r="N53" s="310"/>
      <c r="O53" s="310"/>
      <c r="P53" s="306"/>
      <c r="Q53" s="307"/>
      <c r="R53" s="308"/>
      <c r="S53" s="232"/>
    </row>
  </sheetData>
  <mergeCells count="9">
    <mergeCell ref="B34:O34"/>
    <mergeCell ref="B8:B9"/>
    <mergeCell ref="B3:I3"/>
    <mergeCell ref="A4:R4"/>
    <mergeCell ref="B5:R5"/>
    <mergeCell ref="G8:H8"/>
    <mergeCell ref="J8:L8"/>
    <mergeCell ref="D8:E8"/>
    <mergeCell ref="B33:N33"/>
  </mergeCells>
  <printOptions horizontalCentered="1"/>
  <pageMargins left="0" right="0" top="0.43307086614173229" bottom="0.43307086614173229" header="0" footer="0"/>
  <pageSetup paperSize="9" scale="83"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1"/>
  <sheetViews>
    <sheetView showGridLines="0"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0.140625" style="262" bestFit="1" customWidth="1"/>
    <col min="5" max="5" width="10.28515625" style="262" customWidth="1"/>
    <col min="6" max="6" width="7" style="262" customWidth="1"/>
    <col min="7" max="7" width="8.85546875" style="262" customWidth="1"/>
    <col min="8" max="8" width="7" style="262" customWidth="1"/>
    <col min="9" max="9" width="0.42578125" style="262" customWidth="1"/>
    <col min="10" max="10" width="8.42578125" style="262" bestFit="1" customWidth="1"/>
    <col min="11" max="11" width="6.7109375" style="262" customWidth="1"/>
    <col min="12" max="12" width="8.42578125" style="262" customWidth="1"/>
    <col min="13" max="13" width="6.7109375" style="262" bestFit="1" customWidth="1"/>
    <col min="14" max="14" width="8.42578125" style="262" customWidth="1"/>
    <col min="15" max="15" width="6.7109375" style="262" bestFit="1" customWidth="1"/>
    <col min="16" max="16" width="0.42578125" style="262" customWidth="1"/>
    <col min="17" max="17" width="8.42578125" style="262" bestFit="1" customWidth="1"/>
    <col min="18" max="18" width="6.85546875" style="262" customWidth="1"/>
    <col min="19" max="19" width="8.42578125" style="262" customWidth="1"/>
    <col min="20" max="20" width="6.7109375" style="262" bestFit="1" customWidth="1"/>
    <col min="21" max="21" width="8.42578125" style="262" customWidth="1"/>
    <col min="22" max="22" width="6.7109375" style="262" bestFit="1" customWidth="1"/>
    <col min="23" max="23" width="0.42578125" style="262" customWidth="1"/>
    <col min="24" max="24" width="8.42578125" style="262" bestFit="1" customWidth="1"/>
    <col min="25" max="25" width="7" style="262" customWidth="1"/>
    <col min="26" max="26" width="8.42578125" style="262" customWidth="1"/>
    <col min="27" max="27" width="6.7109375" style="262" bestFit="1" customWidth="1"/>
    <col min="28" max="28" width="8.42578125" style="262" customWidth="1"/>
    <col min="29" max="29" width="6.7109375" style="262" bestFit="1" customWidth="1"/>
    <col min="30" max="30" width="11.42578125" style="262"/>
    <col min="31" max="33" width="2.42578125" style="262" bestFit="1" customWidth="1"/>
    <col min="34" max="34" width="13" style="262" bestFit="1" customWidth="1"/>
    <col min="35" max="35" width="3.42578125" style="262" bestFit="1" customWidth="1"/>
    <col min="36" max="36" width="3.85546875" style="262" customWidth="1"/>
    <col min="37" max="39" width="2.42578125" style="262" bestFit="1" customWidth="1"/>
    <col min="40" max="40" width="8.42578125" style="262" bestFit="1" customWidth="1"/>
    <col min="41" max="41" width="3.42578125" style="262" bestFit="1" customWidth="1"/>
    <col min="42" max="42" width="3.5703125" style="262" customWidth="1"/>
    <col min="43" max="45" width="2.42578125" style="262" bestFit="1" customWidth="1"/>
    <col min="46" max="46" width="8.42578125" style="262" bestFit="1" customWidth="1"/>
    <col min="47" max="47" width="4.140625" style="262" bestFit="1" customWidth="1"/>
    <col min="48" max="48" width="3.28515625" style="262" customWidth="1"/>
    <col min="49" max="49" width="4.28515625" style="262" bestFit="1" customWidth="1"/>
    <col min="50" max="50" width="2.42578125" style="262" bestFit="1" customWidth="1"/>
    <col min="51" max="51" width="4.28515625" style="262" bestFit="1" customWidth="1"/>
    <col min="52" max="52" width="8.42578125" style="262" bestFit="1" customWidth="1"/>
    <col min="53" max="53" width="4.28515625" style="262" bestFit="1" customWidth="1"/>
    <col min="54" max="16384" width="11.42578125" style="262"/>
  </cols>
  <sheetData>
    <row r="1" spans="1:53" s="202" customFormat="1" ht="15" customHeight="1" x14ac:dyDescent="0.2">
      <c r="B1" s="203"/>
      <c r="C1" s="204"/>
      <c r="I1" s="204"/>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6" customFormat="1" ht="52.5" customHeight="1" x14ac:dyDescent="0.2">
      <c r="B2" s="1057"/>
      <c r="C2" s="1057"/>
    </row>
    <row r="3" spans="1:53" s="209" customFormat="1" ht="4.5" customHeight="1" x14ac:dyDescent="0.2">
      <c r="B3" s="1058"/>
      <c r="C3" s="1058"/>
    </row>
    <row r="4" spans="1:53" s="209" customFormat="1" ht="17.25" customHeight="1" x14ac:dyDescent="0.2">
      <c r="A4" s="1058" t="s">
        <v>415</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row>
    <row r="5" spans="1:53" s="209" customFormat="1" ht="17.25" customHeight="1" x14ac:dyDescent="0.2">
      <c r="B5" s="1059" t="str">
        <f>porsaad!B6</f>
        <v>Situación a 31 de enero de 2023</v>
      </c>
      <c r="C5" s="1059"/>
      <c r="D5" s="1059"/>
      <c r="E5" s="1059"/>
      <c r="F5" s="1059"/>
      <c r="G5" s="1059"/>
      <c r="H5" s="1059"/>
      <c r="I5" s="1059"/>
      <c r="J5" s="1059"/>
      <c r="K5" s="1059"/>
      <c r="L5" s="1059"/>
      <c r="M5" s="1059"/>
      <c r="N5" s="1059"/>
      <c r="O5" s="1059"/>
      <c r="P5" s="1059"/>
      <c r="Q5" s="1059"/>
      <c r="R5" s="1059"/>
      <c r="S5" s="1059"/>
      <c r="T5" s="1059"/>
      <c r="U5" s="1059"/>
      <c r="V5" s="1059"/>
      <c r="W5" s="1059"/>
      <c r="X5" s="1059"/>
      <c r="Y5" s="1059"/>
      <c r="Z5" s="1059"/>
      <c r="AA5" s="1059"/>
      <c r="AB5" s="1059"/>
      <c r="AC5" s="1059"/>
    </row>
    <row r="6" spans="1:53" s="209" customFormat="1" ht="6" customHeight="1" x14ac:dyDescent="0.2"/>
    <row r="7" spans="1:53" s="214" customFormat="1" ht="12.75" customHeight="1" x14ac:dyDescent="0.2">
      <c r="A7" s="210"/>
      <c r="B7" s="1060" t="s">
        <v>15</v>
      </c>
      <c r="C7" s="212"/>
      <c r="D7" s="1063" t="s">
        <v>254</v>
      </c>
      <c r="E7" s="1064"/>
      <c r="F7" s="1064"/>
      <c r="G7" s="1064"/>
      <c r="H7" s="1064"/>
      <c r="I7" s="569"/>
      <c r="J7" s="1067"/>
      <c r="K7" s="1067"/>
      <c r="L7" s="1067"/>
      <c r="M7" s="1067"/>
      <c r="N7" s="1067"/>
      <c r="O7" s="1067"/>
      <c r="P7" s="569"/>
      <c r="Q7" s="1067"/>
      <c r="R7" s="1067"/>
      <c r="S7" s="1067"/>
      <c r="T7" s="1067"/>
      <c r="U7" s="1067"/>
      <c r="V7" s="1067"/>
      <c r="W7" s="569"/>
      <c r="X7" s="1067"/>
      <c r="Y7" s="1067"/>
      <c r="Z7" s="1067"/>
      <c r="AA7" s="1067"/>
      <c r="AB7" s="1067"/>
      <c r="AC7" s="1068"/>
      <c r="AD7" s="431"/>
      <c r="AE7" s="431"/>
      <c r="AF7" s="432"/>
      <c r="AG7" s="432"/>
      <c r="AH7" s="432"/>
      <c r="AI7" s="432"/>
      <c r="AJ7" s="432"/>
      <c r="AK7" s="432"/>
      <c r="AL7" s="433"/>
    </row>
    <row r="8" spans="1:53" s="214" customFormat="1" ht="25.5" customHeight="1" x14ac:dyDescent="0.2">
      <c r="A8" s="210"/>
      <c r="B8" s="1061"/>
      <c r="C8" s="212"/>
      <c r="D8" s="1065"/>
      <c r="E8" s="1066"/>
      <c r="F8" s="1066"/>
      <c r="G8" s="1066"/>
      <c r="H8" s="1066"/>
      <c r="I8" s="502"/>
      <c r="J8" s="1069" t="s">
        <v>184</v>
      </c>
      <c r="K8" s="1067"/>
      <c r="L8" s="1067"/>
      <c r="M8" s="1067"/>
      <c r="N8" s="1067"/>
      <c r="O8" s="1068"/>
      <c r="P8" s="212"/>
      <c r="Q8" s="1069" t="s">
        <v>185</v>
      </c>
      <c r="R8" s="1067"/>
      <c r="S8" s="1067"/>
      <c r="T8" s="1067"/>
      <c r="U8" s="1067"/>
      <c r="V8" s="1068"/>
      <c r="W8" s="212"/>
      <c r="X8" s="1069" t="s">
        <v>186</v>
      </c>
      <c r="Y8" s="1067"/>
      <c r="Z8" s="1067"/>
      <c r="AA8" s="1067"/>
      <c r="AB8" s="1067"/>
      <c r="AC8" s="1068"/>
      <c r="AD8" s="431"/>
      <c r="AE8" s="431"/>
      <c r="AF8" s="432"/>
      <c r="AG8" s="432"/>
      <c r="AH8" s="432"/>
      <c r="AI8" s="432"/>
      <c r="AJ8" s="432"/>
      <c r="AK8" s="432"/>
      <c r="AL8" s="433"/>
    </row>
    <row r="9" spans="1:53" s="214" customFormat="1" ht="21.75" customHeight="1" x14ac:dyDescent="0.2">
      <c r="A9" s="210"/>
      <c r="B9" s="1061"/>
      <c r="C9" s="212"/>
      <c r="D9" s="1070" t="s">
        <v>12</v>
      </c>
      <c r="E9" s="1051" t="s">
        <v>27</v>
      </c>
      <c r="F9" s="1052"/>
      <c r="G9" s="1052" t="s">
        <v>26</v>
      </c>
      <c r="H9" s="1053"/>
      <c r="I9" s="212"/>
      <c r="J9" s="1054" t="s">
        <v>12</v>
      </c>
      <c r="K9" s="1049" t="s">
        <v>230</v>
      </c>
      <c r="L9" s="1051" t="s">
        <v>27</v>
      </c>
      <c r="M9" s="1052"/>
      <c r="N9" s="1052" t="s">
        <v>26</v>
      </c>
      <c r="O9" s="1053"/>
      <c r="P9" s="212"/>
      <c r="Q9" s="1054" t="s">
        <v>12</v>
      </c>
      <c r="R9" s="1049" t="s">
        <v>230</v>
      </c>
      <c r="S9" s="1051" t="s">
        <v>27</v>
      </c>
      <c r="T9" s="1052"/>
      <c r="U9" s="1052" t="s">
        <v>26</v>
      </c>
      <c r="V9" s="1053"/>
      <c r="W9" s="212"/>
      <c r="X9" s="1054" t="s">
        <v>12</v>
      </c>
      <c r="Y9" s="1049" t="s">
        <v>230</v>
      </c>
      <c r="Z9" s="1051" t="s">
        <v>27</v>
      </c>
      <c r="AA9" s="1052"/>
      <c r="AB9" s="1052" t="s">
        <v>26</v>
      </c>
      <c r="AC9" s="1053"/>
      <c r="AD9" s="431"/>
      <c r="AE9" s="431"/>
      <c r="AF9" s="432"/>
      <c r="AG9" s="432"/>
      <c r="AH9" s="432"/>
      <c r="AI9" s="432"/>
      <c r="AJ9" s="432"/>
      <c r="AK9" s="432"/>
      <c r="AL9" s="433"/>
    </row>
    <row r="10" spans="1:53" s="220" customFormat="1" ht="44.25" customHeight="1" x14ac:dyDescent="0.2">
      <c r="A10" s="215"/>
      <c r="B10" s="1062"/>
      <c r="C10" s="217"/>
      <c r="D10" s="1071"/>
      <c r="E10" s="409" t="s">
        <v>12</v>
      </c>
      <c r="F10" s="409" t="s">
        <v>230</v>
      </c>
      <c r="G10" s="409" t="s">
        <v>12</v>
      </c>
      <c r="H10" s="219" t="s">
        <v>230</v>
      </c>
      <c r="I10" s="217"/>
      <c r="J10" s="1055"/>
      <c r="K10" s="1050"/>
      <c r="L10" s="409" t="s">
        <v>12</v>
      </c>
      <c r="M10" s="409" t="s">
        <v>231</v>
      </c>
      <c r="N10" s="409" t="s">
        <v>12</v>
      </c>
      <c r="O10" s="219" t="s">
        <v>231</v>
      </c>
      <c r="P10" s="217"/>
      <c r="Q10" s="1055"/>
      <c r="R10" s="1050"/>
      <c r="S10" s="409" t="s">
        <v>12</v>
      </c>
      <c r="T10" s="409" t="s">
        <v>231</v>
      </c>
      <c r="U10" s="409" t="s">
        <v>12</v>
      </c>
      <c r="V10" s="219" t="s">
        <v>231</v>
      </c>
      <c r="W10" s="217"/>
      <c r="X10" s="1055"/>
      <c r="Y10" s="1050"/>
      <c r="Z10" s="409" t="s">
        <v>12</v>
      </c>
      <c r="AA10" s="409" t="s">
        <v>231</v>
      </c>
      <c r="AB10" s="409" t="s">
        <v>12</v>
      </c>
      <c r="AC10" s="219" t="s">
        <v>231</v>
      </c>
      <c r="AD10" s="434"/>
      <c r="AE10" s="435"/>
      <c r="AF10" s="310"/>
      <c r="AG10" s="310"/>
      <c r="AH10" s="310"/>
      <c r="AI10" s="310"/>
      <c r="AJ10" s="436"/>
      <c r="AK10" s="436"/>
      <c r="AL10" s="436"/>
    </row>
    <row r="11" spans="1:53" s="224" customFormat="1" ht="4.5" customHeight="1" x14ac:dyDescent="0.2">
      <c r="A11" s="221"/>
      <c r="B11" s="222"/>
      <c r="C11" s="223"/>
      <c r="D11" s="222"/>
      <c r="E11" s="222"/>
      <c r="F11" s="222"/>
      <c r="G11" s="222"/>
      <c r="H11" s="222"/>
      <c r="I11" s="223"/>
      <c r="J11" s="222"/>
      <c r="K11" s="222"/>
      <c r="L11" s="222"/>
      <c r="M11" s="222"/>
      <c r="N11" s="222"/>
      <c r="O11" s="222"/>
      <c r="P11" s="223"/>
      <c r="Q11" s="222"/>
      <c r="R11" s="222"/>
      <c r="S11" s="222"/>
      <c r="T11" s="222"/>
      <c r="U11" s="222"/>
      <c r="V11" s="222"/>
      <c r="W11" s="223"/>
      <c r="X11" s="222"/>
      <c r="Y11" s="222"/>
      <c r="Z11" s="222"/>
      <c r="AA11" s="222"/>
      <c r="AB11" s="222"/>
      <c r="AC11" s="222"/>
      <c r="AD11" s="431"/>
      <c r="AE11" s="435"/>
      <c r="AF11" s="310"/>
      <c r="AG11" s="310"/>
      <c r="AH11" s="310"/>
      <c r="AI11" s="310"/>
      <c r="AJ11" s="232"/>
      <c r="AK11" s="232"/>
      <c r="AL11" s="232"/>
    </row>
    <row r="12" spans="1:53" s="233" customFormat="1" ht="18" customHeight="1" x14ac:dyDescent="0.15">
      <c r="A12" s="225"/>
      <c r="B12" s="226" t="s">
        <v>11</v>
      </c>
      <c r="C12" s="227"/>
      <c r="D12" s="756">
        <f>J12+Q12+X12</f>
        <v>374904</v>
      </c>
      <c r="E12" s="739">
        <f>L12+S12+Z12</f>
        <v>235155</v>
      </c>
      <c r="F12" s="748">
        <f>E12/$D12*100</f>
        <v>62.724057358683829</v>
      </c>
      <c r="G12" s="739">
        <f>N12+U12+AB12</f>
        <v>139749</v>
      </c>
      <c r="H12" s="231">
        <f>G12/$D12*100</f>
        <v>37.275942641316178</v>
      </c>
      <c r="I12" s="227"/>
      <c r="J12" s="228">
        <v>109494</v>
      </c>
      <c r="K12" s="751">
        <v>29.205876704436335</v>
      </c>
      <c r="L12" s="745">
        <v>46488</v>
      </c>
      <c r="M12" s="748">
        <v>42.457120938133599</v>
      </c>
      <c r="N12" s="745">
        <v>63006</v>
      </c>
      <c r="O12" s="229">
        <v>57.542879061866401</v>
      </c>
      <c r="P12" s="227"/>
      <c r="Q12" s="228">
        <v>89534</v>
      </c>
      <c r="R12" s="751">
        <v>23.881847086187395</v>
      </c>
      <c r="S12" s="745">
        <v>60024</v>
      </c>
      <c r="T12" s="748">
        <v>67.040453905778804</v>
      </c>
      <c r="U12" s="745">
        <v>29510</v>
      </c>
      <c r="V12" s="229">
        <v>32.959546094221189</v>
      </c>
      <c r="W12" s="227"/>
      <c r="X12" s="228">
        <v>175876</v>
      </c>
      <c r="Y12" s="751">
        <v>46.912276209376266</v>
      </c>
      <c r="Z12" s="745">
        <v>128643</v>
      </c>
      <c r="AA12" s="748">
        <v>73.144147012668014</v>
      </c>
      <c r="AB12" s="745">
        <v>47233</v>
      </c>
      <c r="AC12" s="229">
        <f t="shared" ref="AC12:AC29" si="0">AB12/$X12*100</f>
        <v>26.855852987331986</v>
      </c>
      <c r="AD12" s="576"/>
      <c r="AE12" s="306"/>
      <c r="AF12" s="306"/>
      <c r="AG12" s="306"/>
      <c r="AH12" s="307"/>
      <c r="AI12" s="437"/>
      <c r="AJ12" s="232"/>
      <c r="AK12" s="306"/>
      <c r="AL12" s="306"/>
      <c r="AM12" s="306"/>
      <c r="AN12" s="307"/>
      <c r="AO12" s="437"/>
      <c r="AQ12" s="306"/>
      <c r="AR12" s="306"/>
      <c r="AS12" s="306"/>
      <c r="AT12" s="307"/>
      <c r="AU12" s="437"/>
      <c r="AW12" s="306"/>
      <c r="AX12" s="306"/>
      <c r="AY12" s="306"/>
      <c r="AZ12" s="307"/>
      <c r="BA12" s="437"/>
    </row>
    <row r="13" spans="1:53" s="233" customFormat="1" ht="18" customHeight="1" x14ac:dyDescent="0.15">
      <c r="A13" s="225"/>
      <c r="B13" s="234" t="s">
        <v>10</v>
      </c>
      <c r="C13" s="227"/>
      <c r="D13" s="757">
        <f t="shared" ref="D13:D29" si="1">J13+Q13+X13</f>
        <v>47020</v>
      </c>
      <c r="E13" s="740">
        <f t="shared" ref="E13:E29" si="2">L13+S13+Z13</f>
        <v>30362</v>
      </c>
      <c r="F13" s="578">
        <f t="shared" ref="F13:H29" si="3">E13/$D13*100</f>
        <v>64.572522330923007</v>
      </c>
      <c r="G13" s="740">
        <f t="shared" ref="G13:G29" si="4">N13+U13+AB13</f>
        <v>16658</v>
      </c>
      <c r="H13" s="238">
        <f t="shared" si="3"/>
        <v>35.427477669076993</v>
      </c>
      <c r="I13" s="227"/>
      <c r="J13" s="235">
        <v>9543</v>
      </c>
      <c r="K13" s="752">
        <v>20.295618885580605</v>
      </c>
      <c r="L13" s="746">
        <v>4129</v>
      </c>
      <c r="M13" s="749">
        <v>43.267316357539556</v>
      </c>
      <c r="N13" s="746">
        <v>5414</v>
      </c>
      <c r="O13" s="236">
        <v>56.732683642460444</v>
      </c>
      <c r="P13" s="227"/>
      <c r="Q13" s="235">
        <v>8919</v>
      </c>
      <c r="R13" s="752">
        <v>18.96852403232667</v>
      </c>
      <c r="S13" s="746">
        <v>5543</v>
      </c>
      <c r="T13" s="749">
        <v>62.14822289494338</v>
      </c>
      <c r="U13" s="746">
        <v>3376</v>
      </c>
      <c r="V13" s="236">
        <v>37.85177710505662</v>
      </c>
      <c r="W13" s="227"/>
      <c r="X13" s="235">
        <v>28558</v>
      </c>
      <c r="Y13" s="752">
        <v>60.735857082092728</v>
      </c>
      <c r="Z13" s="746">
        <v>20690</v>
      </c>
      <c r="AA13" s="749">
        <v>72.449051053995376</v>
      </c>
      <c r="AB13" s="746">
        <v>7868</v>
      </c>
      <c r="AC13" s="236">
        <f t="shared" si="0"/>
        <v>27.55094894600462</v>
      </c>
      <c r="AD13" s="576"/>
      <c r="AE13" s="306"/>
      <c r="AF13" s="306"/>
      <c r="AG13" s="306"/>
      <c r="AH13" s="307"/>
      <c r="AI13" s="437"/>
      <c r="AJ13" s="232"/>
      <c r="AK13" s="306"/>
      <c r="AL13" s="306"/>
      <c r="AM13" s="306"/>
      <c r="AN13" s="307"/>
      <c r="AO13" s="437"/>
      <c r="AQ13" s="306"/>
      <c r="AR13" s="306"/>
      <c r="AS13" s="306"/>
      <c r="AT13" s="307"/>
      <c r="AU13" s="437"/>
      <c r="AW13" s="306"/>
      <c r="AX13" s="306"/>
      <c r="AY13" s="306"/>
      <c r="AZ13" s="307"/>
      <c r="BA13" s="437"/>
    </row>
    <row r="14" spans="1:53" s="233" customFormat="1" ht="18" customHeight="1" x14ac:dyDescent="0.15">
      <c r="A14" s="225"/>
      <c r="B14" s="234" t="s">
        <v>40</v>
      </c>
      <c r="C14" s="227"/>
      <c r="D14" s="757">
        <f t="shared" si="1"/>
        <v>40217</v>
      </c>
      <c r="E14" s="740">
        <f t="shared" si="2"/>
        <v>26120</v>
      </c>
      <c r="F14" s="578">
        <f t="shared" si="3"/>
        <v>64.947658950195191</v>
      </c>
      <c r="G14" s="740">
        <f t="shared" si="4"/>
        <v>14097</v>
      </c>
      <c r="H14" s="238">
        <f t="shared" si="3"/>
        <v>35.052341049804809</v>
      </c>
      <c r="I14" s="227"/>
      <c r="J14" s="235">
        <v>9394</v>
      </c>
      <c r="K14" s="752">
        <v>23.358281323818286</v>
      </c>
      <c r="L14" s="746">
        <v>3948</v>
      </c>
      <c r="M14" s="749">
        <v>42.026825633383005</v>
      </c>
      <c r="N14" s="746">
        <v>5446</v>
      </c>
      <c r="O14" s="236">
        <v>57.973174366616988</v>
      </c>
      <c r="P14" s="227"/>
      <c r="Q14" s="235">
        <v>8668</v>
      </c>
      <c r="R14" s="752">
        <v>21.55307457045528</v>
      </c>
      <c r="S14" s="746">
        <v>5362</v>
      </c>
      <c r="T14" s="749">
        <v>61.859713890170745</v>
      </c>
      <c r="U14" s="746">
        <v>3306</v>
      </c>
      <c r="V14" s="236">
        <v>38.140286109829255</v>
      </c>
      <c r="W14" s="227"/>
      <c r="X14" s="235">
        <v>22155</v>
      </c>
      <c r="Y14" s="752">
        <v>55.088644105726438</v>
      </c>
      <c r="Z14" s="746">
        <v>16810</v>
      </c>
      <c r="AA14" s="749">
        <v>75.87452042428346</v>
      </c>
      <c r="AB14" s="746">
        <v>5345</v>
      </c>
      <c r="AC14" s="236">
        <f t="shared" si="0"/>
        <v>24.125479575716543</v>
      </c>
      <c r="AD14" s="576"/>
      <c r="AE14" s="306"/>
      <c r="AF14" s="306"/>
      <c r="AG14" s="306"/>
      <c r="AH14" s="307"/>
      <c r="AI14" s="438"/>
      <c r="AJ14" s="232"/>
      <c r="AK14" s="306"/>
      <c r="AL14" s="306"/>
      <c r="AM14" s="306"/>
      <c r="AN14" s="307"/>
      <c r="AO14" s="437"/>
      <c r="AQ14" s="306"/>
      <c r="AR14" s="306"/>
      <c r="AS14" s="306"/>
      <c r="AT14" s="307"/>
      <c r="AU14" s="437"/>
      <c r="AW14" s="306"/>
      <c r="AX14" s="306"/>
      <c r="AY14" s="306"/>
      <c r="AZ14" s="307"/>
      <c r="BA14" s="437"/>
    </row>
    <row r="15" spans="1:53" s="233" customFormat="1" ht="18" customHeight="1" x14ac:dyDescent="0.15">
      <c r="A15" s="225"/>
      <c r="B15" s="234" t="s">
        <v>41</v>
      </c>
      <c r="C15" s="227"/>
      <c r="D15" s="757">
        <f t="shared" si="1"/>
        <v>36155</v>
      </c>
      <c r="E15" s="740">
        <f t="shared" si="2"/>
        <v>22304</v>
      </c>
      <c r="F15" s="578">
        <f t="shared" si="3"/>
        <v>61.689946065551105</v>
      </c>
      <c r="G15" s="740">
        <f t="shared" si="4"/>
        <v>13851</v>
      </c>
      <c r="H15" s="238">
        <f t="shared" si="3"/>
        <v>38.310053934448902</v>
      </c>
      <c r="I15" s="227"/>
      <c r="J15" s="235">
        <v>10210</v>
      </c>
      <c r="K15" s="752">
        <v>28.239524270502002</v>
      </c>
      <c r="L15" s="746">
        <v>4415</v>
      </c>
      <c r="M15" s="749">
        <v>43.241919686581781</v>
      </c>
      <c r="N15" s="746">
        <v>5795</v>
      </c>
      <c r="O15" s="236">
        <v>56.758080313418212</v>
      </c>
      <c r="P15" s="227"/>
      <c r="Q15" s="235">
        <v>8280</v>
      </c>
      <c r="R15" s="752">
        <v>22.901396763933064</v>
      </c>
      <c r="S15" s="746">
        <v>4991</v>
      </c>
      <c r="T15" s="749">
        <v>60.277777777777771</v>
      </c>
      <c r="U15" s="746">
        <v>3289</v>
      </c>
      <c r="V15" s="236">
        <v>39.722222222222221</v>
      </c>
      <c r="W15" s="227"/>
      <c r="X15" s="235">
        <v>17665</v>
      </c>
      <c r="Y15" s="752">
        <v>48.859078965564926</v>
      </c>
      <c r="Z15" s="746">
        <v>12898</v>
      </c>
      <c r="AA15" s="749">
        <v>73.014435324087174</v>
      </c>
      <c r="AB15" s="746">
        <v>4767</v>
      </c>
      <c r="AC15" s="236">
        <f t="shared" si="0"/>
        <v>26.985564675912819</v>
      </c>
      <c r="AD15" s="576"/>
      <c r="AE15" s="306"/>
      <c r="AF15" s="306"/>
      <c r="AG15" s="306"/>
      <c r="AH15" s="307"/>
      <c r="AI15" s="437"/>
      <c r="AJ15" s="232"/>
      <c r="AK15" s="306"/>
      <c r="AL15" s="306"/>
      <c r="AM15" s="306"/>
      <c r="AN15" s="307"/>
      <c r="AO15" s="437"/>
      <c r="AQ15" s="306"/>
      <c r="AR15" s="306"/>
      <c r="AS15" s="306"/>
      <c r="AT15" s="307"/>
      <c r="AU15" s="437"/>
      <c r="AW15" s="306"/>
      <c r="AX15" s="306"/>
      <c r="AY15" s="306"/>
      <c r="AZ15" s="307"/>
      <c r="BA15" s="437"/>
    </row>
    <row r="16" spans="1:53" s="233" customFormat="1" ht="18" customHeight="1" x14ac:dyDescent="0.15">
      <c r="A16" s="225"/>
      <c r="B16" s="234" t="s">
        <v>9</v>
      </c>
      <c r="C16" s="227"/>
      <c r="D16" s="757">
        <f t="shared" si="1"/>
        <v>47595</v>
      </c>
      <c r="E16" s="740">
        <f t="shared" si="2"/>
        <v>28049</v>
      </c>
      <c r="F16" s="578">
        <f t="shared" si="3"/>
        <v>58.932660993801868</v>
      </c>
      <c r="G16" s="740">
        <f t="shared" si="4"/>
        <v>19546</v>
      </c>
      <c r="H16" s="238">
        <f t="shared" si="3"/>
        <v>41.067339006198125</v>
      </c>
      <c r="I16" s="227"/>
      <c r="J16" s="235">
        <v>18254</v>
      </c>
      <c r="K16" s="752">
        <v>38.352768147914695</v>
      </c>
      <c r="L16" s="746">
        <v>7538</v>
      </c>
      <c r="M16" s="749">
        <v>41.295058617289357</v>
      </c>
      <c r="N16" s="746">
        <v>10716</v>
      </c>
      <c r="O16" s="236">
        <v>58.704941382710643</v>
      </c>
      <c r="P16" s="227"/>
      <c r="Q16" s="235">
        <v>9922</v>
      </c>
      <c r="R16" s="752">
        <v>20.846727597436708</v>
      </c>
      <c r="S16" s="746">
        <v>5998</v>
      </c>
      <c r="T16" s="749">
        <v>60.451521870590611</v>
      </c>
      <c r="U16" s="746">
        <v>3924</v>
      </c>
      <c r="V16" s="236">
        <v>39.548478129409389</v>
      </c>
      <c r="W16" s="227"/>
      <c r="X16" s="235">
        <v>19419</v>
      </c>
      <c r="Y16" s="752">
        <v>40.800504254648594</v>
      </c>
      <c r="Z16" s="746">
        <v>14513</v>
      </c>
      <c r="AA16" s="749">
        <v>74.736083217467424</v>
      </c>
      <c r="AB16" s="746">
        <v>4906</v>
      </c>
      <c r="AC16" s="236">
        <f t="shared" si="0"/>
        <v>25.263916782532569</v>
      </c>
      <c r="AD16" s="576"/>
      <c r="AE16" s="306"/>
      <c r="AF16" s="306"/>
      <c r="AG16" s="306"/>
      <c r="AH16" s="307"/>
      <c r="AI16" s="437"/>
      <c r="AJ16" s="232"/>
      <c r="AK16" s="306"/>
      <c r="AL16" s="306"/>
      <c r="AM16" s="306"/>
      <c r="AN16" s="307"/>
      <c r="AO16" s="437"/>
      <c r="AQ16" s="306"/>
      <c r="AR16" s="306"/>
      <c r="AS16" s="306"/>
      <c r="AT16" s="307"/>
      <c r="AU16" s="437"/>
      <c r="AW16" s="306"/>
      <c r="AX16" s="306"/>
      <c r="AY16" s="306"/>
      <c r="AZ16" s="307"/>
      <c r="BA16" s="437"/>
    </row>
    <row r="17" spans="1:53" s="233" customFormat="1" ht="18" customHeight="1" x14ac:dyDescent="0.15">
      <c r="A17" s="225"/>
      <c r="B17" s="234" t="s">
        <v>8</v>
      </c>
      <c r="C17" s="227"/>
      <c r="D17" s="758">
        <f t="shared" si="1"/>
        <v>22403</v>
      </c>
      <c r="E17" s="741">
        <f t="shared" si="2"/>
        <v>13840</v>
      </c>
      <c r="F17" s="579">
        <f t="shared" si="3"/>
        <v>61.777440521358749</v>
      </c>
      <c r="G17" s="741">
        <f t="shared" si="4"/>
        <v>8563</v>
      </c>
      <c r="H17" s="238">
        <f t="shared" si="3"/>
        <v>38.222559478641251</v>
      </c>
      <c r="I17" s="227"/>
      <c r="J17" s="239">
        <v>6173</v>
      </c>
      <c r="K17" s="753">
        <v>27.554345400169623</v>
      </c>
      <c r="L17" s="741">
        <v>2619</v>
      </c>
      <c r="M17" s="579">
        <v>42.426696905880448</v>
      </c>
      <c r="N17" s="741">
        <v>3554</v>
      </c>
      <c r="O17" s="236">
        <v>57.573303094119552</v>
      </c>
      <c r="P17" s="227"/>
      <c r="Q17" s="239">
        <v>4679</v>
      </c>
      <c r="R17" s="753">
        <v>20.885595679150114</v>
      </c>
      <c r="S17" s="741">
        <v>2689</v>
      </c>
      <c r="T17" s="579">
        <v>57.469544774524472</v>
      </c>
      <c r="U17" s="741">
        <v>1990</v>
      </c>
      <c r="V17" s="236">
        <v>42.530455225475528</v>
      </c>
      <c r="W17" s="227"/>
      <c r="X17" s="239">
        <v>11551</v>
      </c>
      <c r="Y17" s="753">
        <v>51.560058920680262</v>
      </c>
      <c r="Z17" s="741">
        <v>8532</v>
      </c>
      <c r="AA17" s="579">
        <v>73.863734741580814</v>
      </c>
      <c r="AB17" s="741">
        <v>3019</v>
      </c>
      <c r="AC17" s="236">
        <f t="shared" si="0"/>
        <v>26.136265258419183</v>
      </c>
      <c r="AD17" s="576"/>
      <c r="AE17" s="306"/>
      <c r="AF17" s="306"/>
      <c r="AG17" s="306"/>
      <c r="AH17" s="307"/>
      <c r="AI17" s="437"/>
      <c r="AJ17" s="232"/>
      <c r="AK17" s="306"/>
      <c r="AL17" s="306"/>
      <c r="AM17" s="306"/>
      <c r="AN17" s="307"/>
      <c r="AO17" s="437"/>
      <c r="AQ17" s="306"/>
      <c r="AR17" s="306"/>
      <c r="AS17" s="306"/>
      <c r="AT17" s="307"/>
      <c r="AU17" s="437"/>
      <c r="AW17" s="306"/>
      <c r="AX17" s="306"/>
      <c r="AY17" s="306"/>
      <c r="AZ17" s="307"/>
      <c r="BA17" s="437"/>
    </row>
    <row r="18" spans="1:53" s="233" customFormat="1" ht="18" customHeight="1" x14ac:dyDescent="0.15">
      <c r="A18" s="225"/>
      <c r="B18" s="234" t="s">
        <v>7</v>
      </c>
      <c r="C18" s="227"/>
      <c r="D18" s="757">
        <f t="shared" si="1"/>
        <v>139708</v>
      </c>
      <c r="E18" s="740">
        <f t="shared" si="2"/>
        <v>87454</v>
      </c>
      <c r="F18" s="578">
        <f t="shared" si="3"/>
        <v>62.59770378217425</v>
      </c>
      <c r="G18" s="740">
        <f t="shared" si="4"/>
        <v>52254</v>
      </c>
      <c r="H18" s="238">
        <f t="shared" si="3"/>
        <v>37.40229621782575</v>
      </c>
      <c r="I18" s="227"/>
      <c r="J18" s="235">
        <v>29465</v>
      </c>
      <c r="K18" s="752">
        <v>21.09041715578206</v>
      </c>
      <c r="L18" s="746">
        <v>12344</v>
      </c>
      <c r="M18" s="749">
        <v>41.893772272187341</v>
      </c>
      <c r="N18" s="746">
        <v>17121</v>
      </c>
      <c r="O18" s="236">
        <v>58.106227727812652</v>
      </c>
      <c r="P18" s="227"/>
      <c r="Q18" s="235">
        <v>24668</v>
      </c>
      <c r="R18" s="752">
        <v>17.656827096515588</v>
      </c>
      <c r="S18" s="746">
        <v>14274</v>
      </c>
      <c r="T18" s="749">
        <v>57.864439760012978</v>
      </c>
      <c r="U18" s="746">
        <v>10394</v>
      </c>
      <c r="V18" s="236">
        <v>42.135560239987029</v>
      </c>
      <c r="W18" s="227"/>
      <c r="X18" s="235">
        <v>85575</v>
      </c>
      <c r="Y18" s="752">
        <v>61.252755747702345</v>
      </c>
      <c r="Z18" s="746">
        <v>60836</v>
      </c>
      <c r="AA18" s="749">
        <v>71.090855974291557</v>
      </c>
      <c r="AB18" s="746">
        <v>24739</v>
      </c>
      <c r="AC18" s="236">
        <f t="shared" si="0"/>
        <v>28.909144025708443</v>
      </c>
      <c r="AD18" s="576"/>
      <c r="AE18" s="306"/>
      <c r="AF18" s="306"/>
      <c r="AG18" s="306"/>
      <c r="AH18" s="307"/>
      <c r="AI18" s="437"/>
      <c r="AJ18" s="232"/>
      <c r="AK18" s="306"/>
      <c r="AL18" s="306"/>
      <c r="AM18" s="306"/>
      <c r="AN18" s="307"/>
      <c r="AO18" s="437"/>
      <c r="AQ18" s="306"/>
      <c r="AR18" s="306"/>
      <c r="AS18" s="306"/>
      <c r="AT18" s="307"/>
      <c r="AU18" s="437"/>
      <c r="AW18" s="306"/>
      <c r="AX18" s="306"/>
      <c r="AY18" s="306"/>
      <c r="AZ18" s="307"/>
      <c r="BA18" s="437"/>
    </row>
    <row r="19" spans="1:53" s="233" customFormat="1" ht="18" customHeight="1" x14ac:dyDescent="0.15">
      <c r="A19" s="225"/>
      <c r="B19" s="234" t="s">
        <v>43</v>
      </c>
      <c r="C19" s="227"/>
      <c r="D19" s="757">
        <f t="shared" si="1"/>
        <v>87070</v>
      </c>
      <c r="E19" s="740">
        <f t="shared" si="2"/>
        <v>55234</v>
      </c>
      <c r="F19" s="578">
        <f t="shared" si="3"/>
        <v>63.436315608131387</v>
      </c>
      <c r="G19" s="740">
        <f t="shared" si="4"/>
        <v>31836</v>
      </c>
      <c r="H19" s="238">
        <f t="shared" si="3"/>
        <v>36.563684391868613</v>
      </c>
      <c r="I19" s="227"/>
      <c r="J19" s="235">
        <v>20385</v>
      </c>
      <c r="K19" s="752">
        <v>23.412197082806937</v>
      </c>
      <c r="L19" s="746">
        <v>8777</v>
      </c>
      <c r="M19" s="749">
        <v>43.056168751532994</v>
      </c>
      <c r="N19" s="746">
        <v>11608</v>
      </c>
      <c r="O19" s="236">
        <v>56.943831248467013</v>
      </c>
      <c r="P19" s="227"/>
      <c r="Q19" s="235">
        <v>16959</v>
      </c>
      <c r="R19" s="752">
        <v>19.477431951303547</v>
      </c>
      <c r="S19" s="746">
        <v>10815</v>
      </c>
      <c r="T19" s="749">
        <v>63.771448788254027</v>
      </c>
      <c r="U19" s="746">
        <v>6144</v>
      </c>
      <c r="V19" s="236">
        <v>36.228551211745973</v>
      </c>
      <c r="W19" s="227"/>
      <c r="X19" s="235">
        <v>49726</v>
      </c>
      <c r="Y19" s="752">
        <v>57.110370965889516</v>
      </c>
      <c r="Z19" s="746">
        <v>35642</v>
      </c>
      <c r="AA19" s="749">
        <v>71.676788802638455</v>
      </c>
      <c r="AB19" s="746">
        <v>14084</v>
      </c>
      <c r="AC19" s="236">
        <f t="shared" si="0"/>
        <v>28.323211197361541</v>
      </c>
      <c r="AD19" s="576"/>
      <c r="AE19" s="306"/>
      <c r="AF19" s="306"/>
      <c r="AG19" s="306"/>
      <c r="AH19" s="307"/>
      <c r="AI19" s="437"/>
      <c r="AJ19" s="232"/>
      <c r="AK19" s="306"/>
      <c r="AL19" s="306"/>
      <c r="AM19" s="306"/>
      <c r="AN19" s="307"/>
      <c r="AO19" s="437"/>
      <c r="AQ19" s="306"/>
      <c r="AR19" s="306"/>
      <c r="AS19" s="306"/>
      <c r="AT19" s="307"/>
      <c r="AU19" s="437"/>
      <c r="AW19" s="306"/>
      <c r="AX19" s="306"/>
      <c r="AY19" s="306"/>
      <c r="AZ19" s="307"/>
      <c r="BA19" s="437"/>
    </row>
    <row r="20" spans="1:53" s="233" customFormat="1" ht="18" customHeight="1" x14ac:dyDescent="0.15">
      <c r="A20" s="225"/>
      <c r="B20" s="234" t="s">
        <v>44</v>
      </c>
      <c r="C20" s="227"/>
      <c r="D20" s="757">
        <f t="shared" si="1"/>
        <v>330861</v>
      </c>
      <c r="E20" s="740">
        <f t="shared" si="2"/>
        <v>210637</v>
      </c>
      <c r="F20" s="578">
        <f t="shared" si="3"/>
        <v>63.663290626577329</v>
      </c>
      <c r="G20" s="740">
        <f t="shared" si="4"/>
        <v>120224</v>
      </c>
      <c r="H20" s="238">
        <f t="shared" si="3"/>
        <v>36.336709373422678</v>
      </c>
      <c r="I20" s="227"/>
      <c r="J20" s="235">
        <v>83354</v>
      </c>
      <c r="K20" s="752">
        <v>25.193056903049921</v>
      </c>
      <c r="L20" s="746">
        <v>36756</v>
      </c>
      <c r="M20" s="749">
        <v>44.096264126496635</v>
      </c>
      <c r="N20" s="746">
        <v>46598</v>
      </c>
      <c r="O20" s="236">
        <v>55.903735873503365</v>
      </c>
      <c r="P20" s="227"/>
      <c r="Q20" s="235">
        <v>73126</v>
      </c>
      <c r="R20" s="752">
        <v>22.101728520436073</v>
      </c>
      <c r="S20" s="746">
        <v>46078</v>
      </c>
      <c r="T20" s="749">
        <v>63.011787872986361</v>
      </c>
      <c r="U20" s="746">
        <v>27048</v>
      </c>
      <c r="V20" s="236">
        <v>36.988212127013647</v>
      </c>
      <c r="W20" s="227"/>
      <c r="X20" s="235">
        <v>174381</v>
      </c>
      <c r="Y20" s="752">
        <v>52.705214576514003</v>
      </c>
      <c r="Z20" s="746">
        <v>127803</v>
      </c>
      <c r="AA20" s="749">
        <v>73.2895212207752</v>
      </c>
      <c r="AB20" s="746">
        <v>46578</v>
      </c>
      <c r="AC20" s="236">
        <f t="shared" si="0"/>
        <v>26.7104787792248</v>
      </c>
      <c r="AD20" s="576"/>
      <c r="AE20" s="306"/>
      <c r="AF20" s="306"/>
      <c r="AG20" s="306"/>
      <c r="AH20" s="307"/>
      <c r="AI20" s="437"/>
      <c r="AJ20" s="232"/>
      <c r="AK20" s="306"/>
      <c r="AL20" s="306"/>
      <c r="AM20" s="306"/>
      <c r="AN20" s="307"/>
      <c r="AO20" s="437"/>
      <c r="AQ20" s="306"/>
      <c r="AR20" s="306"/>
      <c r="AS20" s="306"/>
      <c r="AT20" s="307"/>
      <c r="AU20" s="437"/>
      <c r="AW20" s="306"/>
      <c r="AX20" s="306"/>
      <c r="AY20" s="306"/>
      <c r="AZ20" s="307"/>
      <c r="BA20" s="437"/>
    </row>
    <row r="21" spans="1:53" s="233" customFormat="1" ht="18" customHeight="1" x14ac:dyDescent="0.15">
      <c r="A21" s="225"/>
      <c r="B21" s="234" t="s">
        <v>6</v>
      </c>
      <c r="C21" s="227"/>
      <c r="D21" s="757">
        <f t="shared" si="1"/>
        <v>170093</v>
      </c>
      <c r="E21" s="740">
        <f t="shared" si="2"/>
        <v>105429</v>
      </c>
      <c r="F21" s="578">
        <f t="shared" si="3"/>
        <v>61.983150394196116</v>
      </c>
      <c r="G21" s="740">
        <f t="shared" si="4"/>
        <v>64664</v>
      </c>
      <c r="H21" s="238">
        <f t="shared" si="3"/>
        <v>38.016849605803884</v>
      </c>
      <c r="I21" s="227"/>
      <c r="J21" s="235">
        <v>47621</v>
      </c>
      <c r="K21" s="752">
        <v>27.99703691509939</v>
      </c>
      <c r="L21" s="746">
        <v>19506</v>
      </c>
      <c r="M21" s="749">
        <v>40.960920602255307</v>
      </c>
      <c r="N21" s="746">
        <v>28115</v>
      </c>
      <c r="O21" s="236">
        <v>59.039079397744686</v>
      </c>
      <c r="P21" s="227"/>
      <c r="Q21" s="235">
        <v>36397</v>
      </c>
      <c r="R21" s="752">
        <v>21.398293874527464</v>
      </c>
      <c r="S21" s="746">
        <v>22552</v>
      </c>
      <c r="T21" s="749">
        <v>61.961150644283869</v>
      </c>
      <c r="U21" s="746">
        <v>13845</v>
      </c>
      <c r="V21" s="236">
        <v>38.038849355716131</v>
      </c>
      <c r="W21" s="227"/>
      <c r="X21" s="235">
        <v>86075</v>
      </c>
      <c r="Y21" s="752">
        <v>50.604669210373153</v>
      </c>
      <c r="Z21" s="746">
        <v>63371</v>
      </c>
      <c r="AA21" s="749">
        <v>73.623003194888184</v>
      </c>
      <c r="AB21" s="746">
        <v>22704</v>
      </c>
      <c r="AC21" s="236">
        <f t="shared" si="0"/>
        <v>26.376996805111819</v>
      </c>
      <c r="AD21" s="576"/>
      <c r="AE21" s="306"/>
      <c r="AF21" s="306"/>
      <c r="AG21" s="306"/>
      <c r="AH21" s="307"/>
      <c r="AI21" s="438"/>
      <c r="AJ21" s="232"/>
      <c r="AK21" s="306"/>
      <c r="AL21" s="306"/>
      <c r="AM21" s="306"/>
      <c r="AN21" s="307"/>
      <c r="AO21" s="437"/>
      <c r="AQ21" s="306"/>
      <c r="AR21" s="306"/>
      <c r="AS21" s="306"/>
      <c r="AT21" s="307"/>
      <c r="AU21" s="437"/>
      <c r="AW21" s="306"/>
      <c r="AX21" s="306"/>
      <c r="AY21" s="306"/>
      <c r="AZ21" s="307"/>
      <c r="BA21" s="437"/>
    </row>
    <row r="22" spans="1:53" s="233" customFormat="1" ht="18" customHeight="1" x14ac:dyDescent="0.15">
      <c r="A22" s="225"/>
      <c r="B22" s="234" t="s">
        <v>5</v>
      </c>
      <c r="C22" s="227"/>
      <c r="D22" s="757">
        <f t="shared" si="1"/>
        <v>53736</v>
      </c>
      <c r="E22" s="740">
        <f t="shared" si="2"/>
        <v>34403</v>
      </c>
      <c r="F22" s="578">
        <f t="shared" si="3"/>
        <v>64.022256959952358</v>
      </c>
      <c r="G22" s="740">
        <f t="shared" si="4"/>
        <v>19333</v>
      </c>
      <c r="H22" s="238">
        <f t="shared" si="3"/>
        <v>35.977743040047642</v>
      </c>
      <c r="I22" s="227"/>
      <c r="J22" s="235">
        <v>12515</v>
      </c>
      <c r="K22" s="752">
        <v>23.289787107339585</v>
      </c>
      <c r="L22" s="746">
        <v>5549</v>
      </c>
      <c r="M22" s="749">
        <v>44.338793447862564</v>
      </c>
      <c r="N22" s="746">
        <v>6966</v>
      </c>
      <c r="O22" s="236">
        <v>55.661206552137429</v>
      </c>
      <c r="P22" s="227"/>
      <c r="Q22" s="235">
        <v>11745</v>
      </c>
      <c r="R22" s="752">
        <v>21.856855739169273</v>
      </c>
      <c r="S22" s="746">
        <v>7590</v>
      </c>
      <c r="T22" s="749">
        <v>64.623243933588753</v>
      </c>
      <c r="U22" s="746">
        <v>4155</v>
      </c>
      <c r="V22" s="236">
        <v>35.376756066411239</v>
      </c>
      <c r="W22" s="227"/>
      <c r="X22" s="235">
        <v>29476</v>
      </c>
      <c r="Y22" s="752">
        <v>54.853357153491146</v>
      </c>
      <c r="Z22" s="746">
        <v>21264</v>
      </c>
      <c r="AA22" s="749">
        <v>72.140046139231913</v>
      </c>
      <c r="AB22" s="746">
        <v>8212</v>
      </c>
      <c r="AC22" s="236">
        <f t="shared" si="0"/>
        <v>27.859953860768083</v>
      </c>
      <c r="AD22" s="576"/>
      <c r="AE22" s="306"/>
      <c r="AF22" s="306"/>
      <c r="AG22" s="306"/>
      <c r="AH22" s="307"/>
      <c r="AI22" s="437"/>
      <c r="AJ22" s="232"/>
      <c r="AK22" s="306"/>
      <c r="AL22" s="306"/>
      <c r="AM22" s="306"/>
      <c r="AN22" s="307"/>
      <c r="AO22" s="437"/>
      <c r="AQ22" s="306"/>
      <c r="AR22" s="306"/>
      <c r="AS22" s="306"/>
      <c r="AT22" s="307"/>
      <c r="AU22" s="437"/>
      <c r="AW22" s="306"/>
      <c r="AX22" s="306"/>
      <c r="AY22" s="306"/>
      <c r="AZ22" s="307"/>
      <c r="BA22" s="437"/>
    </row>
    <row r="23" spans="1:53" s="233" customFormat="1" ht="18" customHeight="1" x14ac:dyDescent="0.15">
      <c r="A23" s="225"/>
      <c r="B23" s="234" t="s">
        <v>38</v>
      </c>
      <c r="C23" s="227"/>
      <c r="D23" s="757">
        <f t="shared" si="1"/>
        <v>79725</v>
      </c>
      <c r="E23" s="740">
        <f t="shared" si="2"/>
        <v>50174</v>
      </c>
      <c r="F23" s="578">
        <f t="shared" si="3"/>
        <v>62.933835058011908</v>
      </c>
      <c r="G23" s="740">
        <f t="shared" si="4"/>
        <v>29551</v>
      </c>
      <c r="H23" s="238">
        <f t="shared" si="3"/>
        <v>37.066164941988085</v>
      </c>
      <c r="I23" s="227"/>
      <c r="J23" s="235">
        <v>22428</v>
      </c>
      <c r="K23" s="752">
        <v>28.131702728127937</v>
      </c>
      <c r="L23" s="746">
        <v>8974</v>
      </c>
      <c r="M23" s="749">
        <v>40.012484394506863</v>
      </c>
      <c r="N23" s="746">
        <v>13454</v>
      </c>
      <c r="O23" s="236">
        <v>59.987515605493137</v>
      </c>
      <c r="P23" s="227"/>
      <c r="Q23" s="235">
        <v>14698</v>
      </c>
      <c r="R23" s="752">
        <v>18.435873314518659</v>
      </c>
      <c r="S23" s="746">
        <v>8722</v>
      </c>
      <c r="T23" s="749">
        <v>59.341406994148862</v>
      </c>
      <c r="U23" s="746">
        <v>5976</v>
      </c>
      <c r="V23" s="236">
        <v>40.658593005851138</v>
      </c>
      <c r="W23" s="227"/>
      <c r="X23" s="235">
        <v>42599</v>
      </c>
      <c r="Y23" s="752">
        <v>53.4324239573534</v>
      </c>
      <c r="Z23" s="746">
        <v>32478</v>
      </c>
      <c r="AA23" s="749">
        <v>76.241226319866655</v>
      </c>
      <c r="AB23" s="746">
        <v>10121</v>
      </c>
      <c r="AC23" s="236">
        <f t="shared" si="0"/>
        <v>23.758773680133334</v>
      </c>
      <c r="AD23" s="576"/>
      <c r="AE23" s="306"/>
      <c r="AF23" s="306"/>
      <c r="AG23" s="306"/>
      <c r="AH23" s="307"/>
      <c r="AI23" s="437"/>
      <c r="AJ23" s="232"/>
      <c r="AK23" s="306"/>
      <c r="AL23" s="306"/>
      <c r="AM23" s="306"/>
      <c r="AN23" s="307"/>
      <c r="AO23" s="437"/>
      <c r="AQ23" s="306"/>
      <c r="AR23" s="306"/>
      <c r="AS23" s="306"/>
      <c r="AT23" s="307"/>
      <c r="AU23" s="437"/>
      <c r="AW23" s="306"/>
      <c r="AX23" s="306"/>
      <c r="AY23" s="306"/>
      <c r="AZ23" s="307"/>
      <c r="BA23" s="437"/>
    </row>
    <row r="24" spans="1:53" s="233" customFormat="1" ht="18" customHeight="1" x14ac:dyDescent="0.15">
      <c r="A24" s="225"/>
      <c r="B24" s="234" t="s">
        <v>45</v>
      </c>
      <c r="C24" s="227"/>
      <c r="D24" s="757">
        <f t="shared" si="1"/>
        <v>224954</v>
      </c>
      <c r="E24" s="740">
        <f t="shared" si="2"/>
        <v>150743</v>
      </c>
      <c r="F24" s="578">
        <f t="shared" si="3"/>
        <v>67.010588831494445</v>
      </c>
      <c r="G24" s="740">
        <f t="shared" si="4"/>
        <v>74211</v>
      </c>
      <c r="H24" s="238">
        <f t="shared" si="3"/>
        <v>32.989411168505562</v>
      </c>
      <c r="I24" s="227"/>
      <c r="J24" s="235">
        <v>53441</v>
      </c>
      <c r="K24" s="752">
        <v>23.756412422095181</v>
      </c>
      <c r="L24" s="746">
        <v>25706</v>
      </c>
      <c r="M24" s="749">
        <v>48.101644804550816</v>
      </c>
      <c r="N24" s="746">
        <v>27735</v>
      </c>
      <c r="O24" s="236">
        <v>51.898355195449184</v>
      </c>
      <c r="P24" s="227"/>
      <c r="Q24" s="235">
        <v>43560</v>
      </c>
      <c r="R24" s="752">
        <v>19.363958853810111</v>
      </c>
      <c r="S24" s="746">
        <v>29010</v>
      </c>
      <c r="T24" s="749">
        <v>66.59779614325069</v>
      </c>
      <c r="U24" s="746">
        <v>14550</v>
      </c>
      <c r="V24" s="236">
        <v>33.40220385674931</v>
      </c>
      <c r="W24" s="227"/>
      <c r="X24" s="235">
        <v>127953</v>
      </c>
      <c r="Y24" s="752">
        <v>56.879628724094701</v>
      </c>
      <c r="Z24" s="746">
        <v>96027</v>
      </c>
      <c r="AA24" s="749">
        <v>75.048650676420252</v>
      </c>
      <c r="AB24" s="746">
        <v>31926</v>
      </c>
      <c r="AC24" s="236">
        <f t="shared" si="0"/>
        <v>24.951349323579752</v>
      </c>
      <c r="AD24" s="576"/>
      <c r="AE24" s="306"/>
      <c r="AF24" s="306"/>
      <c r="AG24" s="306"/>
      <c r="AH24" s="307"/>
      <c r="AI24" s="437"/>
      <c r="AJ24" s="232"/>
      <c r="AK24" s="306"/>
      <c r="AL24" s="306"/>
      <c r="AM24" s="306"/>
      <c r="AN24" s="307"/>
      <c r="AO24" s="437"/>
      <c r="AQ24" s="306"/>
      <c r="AR24" s="306"/>
      <c r="AS24" s="306"/>
      <c r="AT24" s="307"/>
      <c r="AU24" s="437"/>
      <c r="AW24" s="306"/>
      <c r="AX24" s="306"/>
      <c r="AY24" s="306"/>
      <c r="AZ24" s="307"/>
      <c r="BA24" s="437"/>
    </row>
    <row r="25" spans="1:53" s="241" customFormat="1" ht="18" customHeight="1" x14ac:dyDescent="0.15">
      <c r="A25" s="240"/>
      <c r="B25" s="234" t="s">
        <v>46</v>
      </c>
      <c r="C25" s="227"/>
      <c r="D25" s="757">
        <f t="shared" si="1"/>
        <v>50107</v>
      </c>
      <c r="E25" s="740">
        <f t="shared" si="2"/>
        <v>29405</v>
      </c>
      <c r="F25" s="578">
        <f t="shared" si="3"/>
        <v>58.684415351148544</v>
      </c>
      <c r="G25" s="740">
        <f t="shared" si="4"/>
        <v>20702</v>
      </c>
      <c r="H25" s="238">
        <f t="shared" si="3"/>
        <v>41.315584648851456</v>
      </c>
      <c r="I25" s="227"/>
      <c r="J25" s="235">
        <v>17946</v>
      </c>
      <c r="K25" s="752">
        <v>35.815355140000399</v>
      </c>
      <c r="L25" s="746">
        <v>6920</v>
      </c>
      <c r="M25" s="749">
        <v>38.560124818901151</v>
      </c>
      <c r="N25" s="746">
        <v>11026</v>
      </c>
      <c r="O25" s="236">
        <v>61.439875181098856</v>
      </c>
      <c r="P25" s="227"/>
      <c r="Q25" s="235">
        <v>10785</v>
      </c>
      <c r="R25" s="752">
        <v>21.523938771029997</v>
      </c>
      <c r="S25" s="746">
        <v>6852</v>
      </c>
      <c r="T25" s="749">
        <v>63.532684283727406</v>
      </c>
      <c r="U25" s="746">
        <v>3933</v>
      </c>
      <c r="V25" s="236">
        <v>36.467315716272601</v>
      </c>
      <c r="W25" s="227"/>
      <c r="X25" s="235">
        <v>21376</v>
      </c>
      <c r="Y25" s="752">
        <v>42.660706088969604</v>
      </c>
      <c r="Z25" s="746">
        <v>15633</v>
      </c>
      <c r="AA25" s="749">
        <v>73.133420658682638</v>
      </c>
      <c r="AB25" s="746">
        <v>5743</v>
      </c>
      <c r="AC25" s="236">
        <f t="shared" si="0"/>
        <v>26.866579341317365</v>
      </c>
      <c r="AD25" s="576"/>
      <c r="AE25" s="306"/>
      <c r="AF25" s="306"/>
      <c r="AG25" s="306"/>
      <c r="AH25" s="307"/>
      <c r="AI25" s="437"/>
      <c r="AJ25" s="232"/>
      <c r="AK25" s="306"/>
      <c r="AL25" s="306"/>
      <c r="AM25" s="306"/>
      <c r="AN25" s="307"/>
      <c r="AO25" s="437"/>
      <c r="AQ25" s="306"/>
      <c r="AR25" s="306"/>
      <c r="AS25" s="306"/>
      <c r="AT25" s="307"/>
      <c r="AU25" s="437"/>
      <c r="AW25" s="306"/>
      <c r="AX25" s="306"/>
      <c r="AY25" s="306"/>
      <c r="AZ25" s="307"/>
      <c r="BA25" s="437"/>
    </row>
    <row r="26" spans="1:53" s="233" customFormat="1" ht="18" customHeight="1" x14ac:dyDescent="0.15">
      <c r="B26" s="234" t="s">
        <v>47</v>
      </c>
      <c r="C26" s="227"/>
      <c r="D26" s="759">
        <f t="shared" si="1"/>
        <v>21269</v>
      </c>
      <c r="E26" s="742">
        <f t="shared" si="2"/>
        <v>13348</v>
      </c>
      <c r="F26" s="580">
        <f t="shared" si="3"/>
        <v>62.758004607644921</v>
      </c>
      <c r="G26" s="742">
        <f t="shared" si="4"/>
        <v>7921</v>
      </c>
      <c r="H26" s="238">
        <f t="shared" si="3"/>
        <v>37.241995392355072</v>
      </c>
      <c r="I26" s="227"/>
      <c r="J26" s="239">
        <v>5097</v>
      </c>
      <c r="K26" s="753">
        <v>23.964455310545866</v>
      </c>
      <c r="L26" s="741">
        <v>2232</v>
      </c>
      <c r="M26" s="579">
        <v>43.790464979399644</v>
      </c>
      <c r="N26" s="741">
        <v>2865</v>
      </c>
      <c r="O26" s="236">
        <v>56.209535020600356</v>
      </c>
      <c r="P26" s="227"/>
      <c r="Q26" s="239">
        <v>3981</v>
      </c>
      <c r="R26" s="753">
        <v>18.71738210541163</v>
      </c>
      <c r="S26" s="741">
        <v>2228</v>
      </c>
      <c r="T26" s="579">
        <v>55.96583772921376</v>
      </c>
      <c r="U26" s="741">
        <v>1753</v>
      </c>
      <c r="V26" s="236">
        <v>44.03416227078624</v>
      </c>
      <c r="W26" s="227"/>
      <c r="X26" s="239">
        <v>12191</v>
      </c>
      <c r="Y26" s="753">
        <v>57.318162584042497</v>
      </c>
      <c r="Z26" s="741">
        <v>8888</v>
      </c>
      <c r="AA26" s="579">
        <v>72.906242309900748</v>
      </c>
      <c r="AB26" s="741">
        <v>3303</v>
      </c>
      <c r="AC26" s="236">
        <f t="shared" si="0"/>
        <v>27.093757690099252</v>
      </c>
      <c r="AD26" s="576"/>
      <c r="AE26" s="306"/>
      <c r="AF26" s="306"/>
      <c r="AG26" s="306"/>
      <c r="AH26" s="307"/>
      <c r="AI26" s="437"/>
      <c r="AJ26" s="232"/>
      <c r="AK26" s="306"/>
      <c r="AL26" s="306"/>
      <c r="AM26" s="306"/>
      <c r="AN26" s="307"/>
      <c r="AO26" s="437"/>
      <c r="AQ26" s="306"/>
      <c r="AR26" s="306"/>
      <c r="AS26" s="306"/>
      <c r="AT26" s="307"/>
      <c r="AU26" s="437"/>
      <c r="AW26" s="306"/>
      <c r="AX26" s="306"/>
      <c r="AY26" s="306"/>
      <c r="AZ26" s="307"/>
      <c r="BA26" s="437"/>
    </row>
    <row r="27" spans="1:53" s="233" customFormat="1" ht="18" customHeight="1" x14ac:dyDescent="0.15">
      <c r="B27" s="234" t="s">
        <v>48</v>
      </c>
      <c r="C27" s="227"/>
      <c r="D27" s="759">
        <f t="shared" si="1"/>
        <v>108729</v>
      </c>
      <c r="E27" s="742">
        <f t="shared" si="2"/>
        <v>66744</v>
      </c>
      <c r="F27" s="580">
        <f t="shared" si="3"/>
        <v>61.385646883536126</v>
      </c>
      <c r="G27" s="742">
        <f t="shared" si="4"/>
        <v>41985</v>
      </c>
      <c r="H27" s="238">
        <f t="shared" si="3"/>
        <v>38.614353116463867</v>
      </c>
      <c r="I27" s="227"/>
      <c r="J27" s="239">
        <v>28776</v>
      </c>
      <c r="K27" s="753">
        <v>26.46580029247027</v>
      </c>
      <c r="L27" s="741">
        <v>11849</v>
      </c>
      <c r="M27" s="579">
        <v>41.176675006950234</v>
      </c>
      <c r="N27" s="741">
        <v>16927</v>
      </c>
      <c r="O27" s="236">
        <v>58.823324993049766</v>
      </c>
      <c r="P27" s="227"/>
      <c r="Q27" s="239">
        <v>21623</v>
      </c>
      <c r="R27" s="753">
        <v>19.887058650406058</v>
      </c>
      <c r="S27" s="741">
        <v>12476</v>
      </c>
      <c r="T27" s="579">
        <v>57.697821763862557</v>
      </c>
      <c r="U27" s="741">
        <v>9147</v>
      </c>
      <c r="V27" s="236">
        <v>42.302178236137443</v>
      </c>
      <c r="W27" s="227"/>
      <c r="X27" s="239">
        <v>58330</v>
      </c>
      <c r="Y27" s="753">
        <v>53.647141057123669</v>
      </c>
      <c r="Z27" s="741">
        <v>42419</v>
      </c>
      <c r="AA27" s="579">
        <v>72.722441282359</v>
      </c>
      <c r="AB27" s="741">
        <v>15911</v>
      </c>
      <c r="AC27" s="236">
        <f t="shared" si="0"/>
        <v>27.277558717641011</v>
      </c>
      <c r="AD27" s="576"/>
      <c r="AE27" s="306"/>
      <c r="AF27" s="306"/>
      <c r="AG27" s="306"/>
      <c r="AH27" s="307"/>
      <c r="AI27" s="438"/>
      <c r="AJ27" s="232"/>
      <c r="AK27" s="306"/>
      <c r="AL27" s="306"/>
      <c r="AM27" s="306"/>
      <c r="AN27" s="307"/>
      <c r="AO27" s="437"/>
      <c r="AQ27" s="306"/>
      <c r="AR27" s="306"/>
      <c r="AS27" s="306"/>
      <c r="AT27" s="307"/>
      <c r="AU27" s="437"/>
      <c r="AW27" s="306"/>
      <c r="AX27" s="306"/>
      <c r="AY27" s="306"/>
      <c r="AZ27" s="307"/>
      <c r="BA27" s="437"/>
    </row>
    <row r="28" spans="1:53" s="233" customFormat="1" ht="18" customHeight="1" x14ac:dyDescent="0.15">
      <c r="B28" s="234" t="s">
        <v>49</v>
      </c>
      <c r="C28" s="227"/>
      <c r="D28" s="759">
        <f t="shared" si="1"/>
        <v>14222</v>
      </c>
      <c r="E28" s="742">
        <f t="shared" si="2"/>
        <v>8842</v>
      </c>
      <c r="F28" s="580">
        <f t="shared" si="3"/>
        <v>62.171283926311347</v>
      </c>
      <c r="G28" s="742">
        <f t="shared" si="4"/>
        <v>5380</v>
      </c>
      <c r="H28" s="244">
        <f t="shared" si="3"/>
        <v>37.828716073688653</v>
      </c>
      <c r="I28" s="227"/>
      <c r="J28" s="239">
        <v>3362</v>
      </c>
      <c r="K28" s="753">
        <v>23.639431866122909</v>
      </c>
      <c r="L28" s="741">
        <v>1371</v>
      </c>
      <c r="M28" s="579">
        <v>40.779298036882807</v>
      </c>
      <c r="N28" s="741">
        <v>1991</v>
      </c>
      <c r="O28" s="243">
        <v>59.220701963117193</v>
      </c>
      <c r="P28" s="227"/>
      <c r="Q28" s="239">
        <v>2638</v>
      </c>
      <c r="R28" s="753">
        <v>18.548727323864437</v>
      </c>
      <c r="S28" s="741">
        <v>1590</v>
      </c>
      <c r="T28" s="579">
        <v>60.272934040940108</v>
      </c>
      <c r="U28" s="741">
        <v>1048</v>
      </c>
      <c r="V28" s="243">
        <v>39.727065959059892</v>
      </c>
      <c r="W28" s="227"/>
      <c r="X28" s="239">
        <v>8222</v>
      </c>
      <c r="Y28" s="753">
        <v>57.811840810012662</v>
      </c>
      <c r="Z28" s="741">
        <v>5881</v>
      </c>
      <c r="AA28" s="579">
        <v>71.527608854293362</v>
      </c>
      <c r="AB28" s="741">
        <v>2341</v>
      </c>
      <c r="AC28" s="243">
        <f t="shared" si="0"/>
        <v>28.472391145706638</v>
      </c>
      <c r="AD28" s="576"/>
      <c r="AE28" s="306"/>
      <c r="AF28" s="306"/>
      <c r="AG28" s="306"/>
      <c r="AH28" s="307"/>
      <c r="AI28" s="437"/>
      <c r="AJ28" s="232"/>
      <c r="AK28" s="306"/>
      <c r="AL28" s="306"/>
      <c r="AM28" s="306"/>
      <c r="AN28" s="307"/>
      <c r="AO28" s="437"/>
      <c r="AQ28" s="306"/>
      <c r="AR28" s="306"/>
      <c r="AS28" s="306"/>
      <c r="AT28" s="307"/>
      <c r="AU28" s="437"/>
      <c r="AW28" s="306"/>
      <c r="AX28" s="306"/>
      <c r="AY28" s="306"/>
      <c r="AZ28" s="307"/>
      <c r="BA28" s="437"/>
    </row>
    <row r="29" spans="1:53" s="233" customFormat="1" ht="18" customHeight="1" x14ac:dyDescent="0.15">
      <c r="B29" s="245" t="s">
        <v>4</v>
      </c>
      <c r="C29" s="227"/>
      <c r="D29" s="760">
        <f t="shared" si="1"/>
        <v>4720</v>
      </c>
      <c r="E29" s="743">
        <f t="shared" si="2"/>
        <v>2652</v>
      </c>
      <c r="F29" s="581">
        <f t="shared" si="3"/>
        <v>56.186440677966097</v>
      </c>
      <c r="G29" s="743">
        <f t="shared" si="4"/>
        <v>2068</v>
      </c>
      <c r="H29" s="249">
        <f t="shared" si="3"/>
        <v>43.813559322033896</v>
      </c>
      <c r="I29" s="227"/>
      <c r="J29" s="246">
        <v>2476</v>
      </c>
      <c r="K29" s="754">
        <v>52.457627118644069</v>
      </c>
      <c r="L29" s="747">
        <v>970</v>
      </c>
      <c r="M29" s="750">
        <v>39.176090468497577</v>
      </c>
      <c r="N29" s="747">
        <v>1506</v>
      </c>
      <c r="O29" s="247">
        <v>60.823909531502416</v>
      </c>
      <c r="P29" s="227"/>
      <c r="Q29" s="246">
        <v>861</v>
      </c>
      <c r="R29" s="754">
        <v>18.241525423728813</v>
      </c>
      <c r="S29" s="747">
        <v>601</v>
      </c>
      <c r="T29" s="750">
        <v>69.80255516840883</v>
      </c>
      <c r="U29" s="747">
        <v>260</v>
      </c>
      <c r="V29" s="247">
        <v>30.197444831591174</v>
      </c>
      <c r="W29" s="227"/>
      <c r="X29" s="246">
        <v>1383</v>
      </c>
      <c r="Y29" s="754">
        <v>29.300847457627118</v>
      </c>
      <c r="Z29" s="747">
        <v>1081</v>
      </c>
      <c r="AA29" s="750">
        <v>78.163412870571221</v>
      </c>
      <c r="AB29" s="747">
        <v>302</v>
      </c>
      <c r="AC29" s="247">
        <f t="shared" si="0"/>
        <v>21.836587129428779</v>
      </c>
      <c r="AD29" s="576"/>
      <c r="AE29" s="306"/>
      <c r="AF29" s="306"/>
      <c r="AG29" s="306"/>
      <c r="AH29" s="307"/>
      <c r="AI29" s="437"/>
      <c r="AJ29" s="232"/>
      <c r="AK29" s="306"/>
      <c r="AL29" s="306"/>
      <c r="AM29" s="306"/>
      <c r="AN29" s="307"/>
      <c r="AO29" s="437"/>
      <c r="AQ29" s="306"/>
      <c r="AR29" s="306"/>
      <c r="AS29" s="306"/>
      <c r="AT29" s="307"/>
      <c r="AU29" s="437"/>
      <c r="AW29" s="306"/>
      <c r="AX29" s="306"/>
      <c r="AY29" s="306"/>
      <c r="AZ29" s="307"/>
      <c r="BA29" s="437"/>
    </row>
    <row r="30" spans="1:53" s="224" customFormat="1" ht="3.75" customHeight="1" x14ac:dyDescent="0.15">
      <c r="A30" s="221"/>
      <c r="B30" s="222"/>
      <c r="C30" s="223"/>
      <c r="D30" s="222"/>
      <c r="E30" s="222"/>
      <c r="F30" s="222"/>
      <c r="G30" s="222"/>
      <c r="H30" s="251"/>
      <c r="I30" s="223"/>
      <c r="J30" s="222"/>
      <c r="K30" s="222"/>
      <c r="L30" s="222"/>
      <c r="M30" s="222"/>
      <c r="N30" s="222"/>
      <c r="O30" s="575"/>
      <c r="P30" s="223"/>
      <c r="Q30" s="222"/>
      <c r="R30" s="222"/>
      <c r="S30" s="222"/>
      <c r="T30" s="222"/>
      <c r="U30" s="222"/>
      <c r="V30" s="575"/>
      <c r="W30" s="223"/>
      <c r="X30" s="222"/>
      <c r="Y30" s="222"/>
      <c r="Z30" s="222"/>
      <c r="AA30" s="222"/>
      <c r="AB30" s="222"/>
      <c r="AC30" s="575"/>
      <c r="AD30" s="576"/>
      <c r="AE30" s="310"/>
      <c r="AF30" s="310"/>
      <c r="AG30" s="306"/>
      <c r="AH30" s="307"/>
      <c r="AI30" s="437"/>
      <c r="AJ30" s="232"/>
      <c r="AK30" s="310"/>
      <c r="AL30" s="310"/>
      <c r="AM30" s="306"/>
      <c r="AN30" s="307"/>
      <c r="AO30" s="437"/>
      <c r="AQ30" s="310"/>
      <c r="AR30" s="310"/>
      <c r="AS30" s="306"/>
      <c r="AT30" s="307"/>
      <c r="AU30" s="437"/>
      <c r="AW30" s="310"/>
      <c r="AX30" s="310"/>
      <c r="AY30" s="306"/>
      <c r="AZ30" s="307"/>
      <c r="BA30" s="437"/>
    </row>
    <row r="31" spans="1:53" s="252" customFormat="1" ht="18" customHeight="1" x14ac:dyDescent="0.15">
      <c r="B31" s="253" t="s">
        <v>3</v>
      </c>
      <c r="C31" s="212"/>
      <c r="D31" s="761">
        <f>J31+Q31+X31</f>
        <v>1853488</v>
      </c>
      <c r="E31" s="744">
        <f>L31+S31+Z31</f>
        <v>1170895</v>
      </c>
      <c r="F31" s="410">
        <f>E31/$D31*100</f>
        <v>63.172515818823747</v>
      </c>
      <c r="G31" s="744">
        <f>N31+U31+AB31</f>
        <v>682593</v>
      </c>
      <c r="H31" s="256">
        <f>G31/$D31*100</f>
        <v>36.827484181176246</v>
      </c>
      <c r="I31" s="212"/>
      <c r="J31" s="254">
        <f>SUM(J12:J29)</f>
        <v>489934</v>
      </c>
      <c r="K31" s="755">
        <f>J31/$D31*100</f>
        <v>26.433081843529603</v>
      </c>
      <c r="L31" s="744">
        <f>SUM(L12:L29)</f>
        <v>210091</v>
      </c>
      <c r="M31" s="410">
        <f t="shared" ref="M31:O31" si="5">L31/$J31*100</f>
        <v>42.881490159899087</v>
      </c>
      <c r="N31" s="744">
        <f>SUM(N12:N29)</f>
        <v>279843</v>
      </c>
      <c r="O31" s="255">
        <f t="shared" si="5"/>
        <v>57.118509840100906</v>
      </c>
      <c r="P31" s="212"/>
      <c r="Q31" s="254">
        <f>SUM(Q12:Q29)</f>
        <v>391043</v>
      </c>
      <c r="R31" s="755">
        <f>Q31/$D31*100</f>
        <v>21.097681776197096</v>
      </c>
      <c r="S31" s="744">
        <f>SUM(S12:S29)</f>
        <v>247395</v>
      </c>
      <c r="T31" s="410">
        <f>S31/$Q31*100</f>
        <v>63.265420938362283</v>
      </c>
      <c r="U31" s="744">
        <f>SUM(U12:U29)</f>
        <v>143648</v>
      </c>
      <c r="V31" s="255">
        <f>U31/$Q31*100</f>
        <v>36.734579061637724</v>
      </c>
      <c r="W31" s="212"/>
      <c r="X31" s="254">
        <f>SUM(X12:X29)</f>
        <v>972511</v>
      </c>
      <c r="Y31" s="755">
        <f>X31/$D31*100</f>
        <v>52.469236380273301</v>
      </c>
      <c r="Z31" s="744">
        <f>SUM(Z12:Z29)</f>
        <v>713409</v>
      </c>
      <c r="AA31" s="410">
        <f>Z31/$X31*100</f>
        <v>73.357422178258133</v>
      </c>
      <c r="AB31" s="744">
        <f>SUM(AB12:AB29)</f>
        <v>259102</v>
      </c>
      <c r="AC31" s="255">
        <f>AB31/$X31*100</f>
        <v>26.642577821741863</v>
      </c>
      <c r="AD31" s="576"/>
      <c r="AE31" s="306"/>
      <c r="AF31" s="306"/>
      <c r="AG31" s="310"/>
      <c r="AH31" s="310"/>
      <c r="AI31" s="439"/>
      <c r="AJ31" s="440"/>
      <c r="AK31" s="306"/>
      <c r="AL31" s="306"/>
      <c r="AM31" s="310"/>
      <c r="AN31" s="310"/>
      <c r="AO31" s="439"/>
      <c r="AQ31" s="306"/>
      <c r="AR31" s="306"/>
      <c r="AS31" s="310"/>
      <c r="AT31" s="310"/>
      <c r="AU31" s="439"/>
      <c r="AW31" s="306"/>
      <c r="AX31" s="306"/>
      <c r="AY31" s="310"/>
      <c r="AZ31" s="310"/>
      <c r="BA31" s="439"/>
    </row>
    <row r="32" spans="1:53" s="257" customFormat="1" ht="5.25" customHeight="1" x14ac:dyDescent="0.2">
      <c r="B32" s="258" t="s">
        <v>42</v>
      </c>
      <c r="C32" s="259"/>
      <c r="I32" s="259"/>
    </row>
    <row r="33" spans="2:14" s="252" customFormat="1" ht="5.25" customHeight="1" x14ac:dyDescent="0.2">
      <c r="B33" s="258" t="s">
        <v>50</v>
      </c>
      <c r="C33" s="261"/>
      <c r="I33" s="261"/>
    </row>
    <row r="34" spans="2:14" s="298" customFormat="1" ht="13.5" customHeight="1" x14ac:dyDescent="0.2">
      <c r="B34" s="1125"/>
      <c r="C34" s="1125"/>
      <c r="D34" s="1125"/>
      <c r="E34" s="1125"/>
      <c r="F34" s="1125"/>
      <c r="G34" s="1125"/>
      <c r="H34" s="1125"/>
    </row>
    <row r="35" spans="2:14" s="298" customFormat="1" ht="29.25" customHeight="1" x14ac:dyDescent="0.2">
      <c r="B35" s="1080"/>
      <c r="C35" s="1080"/>
      <c r="D35" s="1080"/>
      <c r="E35" s="1013"/>
      <c r="F35" s="1013"/>
      <c r="G35" s="1013"/>
      <c r="H35" s="615"/>
      <c r="I35" s="615"/>
      <c r="J35" s="615"/>
      <c r="K35" s="615"/>
      <c r="L35" s="615"/>
      <c r="M35" s="615"/>
      <c r="N35" s="615"/>
    </row>
    <row r="36" spans="2:14" s="298" customFormat="1" ht="4.5" customHeight="1" x14ac:dyDescent="0.2">
      <c r="B36" s="1081"/>
      <c r="C36" s="1081"/>
      <c r="D36" s="1081"/>
      <c r="E36" s="1012"/>
      <c r="F36" s="1012"/>
      <c r="G36" s="1012"/>
      <c r="H36" s="615"/>
      <c r="I36" s="615"/>
      <c r="J36" s="615"/>
      <c r="K36" s="615"/>
      <c r="L36" s="615"/>
      <c r="M36" s="615"/>
      <c r="N36" s="615"/>
    </row>
    <row r="37" spans="2:14" s="298" customFormat="1" x14ac:dyDescent="0.2"/>
    <row r="38" spans="2:14" s="298" customFormat="1" x14ac:dyDescent="0.2"/>
    <row r="39" spans="2:14" s="298" customFormat="1" x14ac:dyDescent="0.2"/>
    <row r="40" spans="2:14" s="298" customFormat="1" x14ac:dyDescent="0.2"/>
    <row r="41" spans="2:14" s="298" customFormat="1" x14ac:dyDescent="0.2"/>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0.140625" style="262" bestFit="1" customWidth="1"/>
    <col min="5" max="5" width="10.28515625" style="262" customWidth="1"/>
    <col min="6" max="6" width="7" style="262" customWidth="1"/>
    <col min="7" max="7" width="8.85546875" style="262" customWidth="1"/>
    <col min="8" max="8" width="7" style="262" customWidth="1"/>
    <col min="9" max="9" width="0.42578125" style="262" customWidth="1"/>
    <col min="10" max="10" width="8.42578125" style="262" bestFit="1" customWidth="1"/>
    <col min="11" max="11" width="6.7109375" style="262" customWidth="1"/>
    <col min="12" max="12" width="8.42578125" style="262" customWidth="1"/>
    <col min="13" max="13" width="6.7109375" style="262" bestFit="1" customWidth="1"/>
    <col min="14" max="14" width="8.42578125" style="262" customWidth="1"/>
    <col min="15" max="15" width="6.7109375" style="262" bestFit="1" customWidth="1"/>
    <col min="16" max="16" width="0.42578125" style="262" customWidth="1"/>
    <col min="17" max="17" width="8.42578125" style="262" bestFit="1" customWidth="1"/>
    <col min="18" max="18" width="6.85546875" style="262" customWidth="1"/>
    <col min="19" max="19" width="8.42578125" style="262" customWidth="1"/>
    <col min="20" max="20" width="6.7109375" style="262" bestFit="1" customWidth="1"/>
    <col min="21" max="21" width="8.42578125" style="262" customWidth="1"/>
    <col min="22" max="22" width="6.7109375" style="262" bestFit="1" customWidth="1"/>
    <col min="23" max="23" width="0.42578125" style="262" customWidth="1"/>
    <col min="24" max="24" width="8.42578125" style="262" bestFit="1" customWidth="1"/>
    <col min="25" max="25" width="7" style="262" customWidth="1"/>
    <col min="26" max="26" width="8.42578125" style="262" customWidth="1"/>
    <col min="27" max="27" width="6.7109375" style="262" bestFit="1" customWidth="1"/>
    <col min="28" max="28" width="8.42578125" style="262" customWidth="1"/>
    <col min="29" max="29" width="6.7109375" style="262" bestFit="1" customWidth="1"/>
    <col min="30" max="30" width="11.42578125" style="262"/>
    <col min="31" max="33" width="2.42578125" style="262" bestFit="1" customWidth="1"/>
    <col min="34" max="34" width="13" style="262" bestFit="1" customWidth="1"/>
    <col min="35" max="35" width="3.42578125" style="262" bestFit="1" customWidth="1"/>
    <col min="36" max="36" width="3.85546875" style="262" customWidth="1"/>
    <col min="37" max="39" width="2.42578125" style="262" bestFit="1" customWidth="1"/>
    <col min="40" max="40" width="8.42578125" style="262" bestFit="1" customWidth="1"/>
    <col min="41" max="41" width="3.42578125" style="262" bestFit="1" customWidth="1"/>
    <col min="42" max="42" width="3.5703125" style="262" customWidth="1"/>
    <col min="43" max="45" width="2.42578125" style="262" bestFit="1" customWidth="1"/>
    <col min="46" max="46" width="8.42578125" style="262" bestFit="1" customWidth="1"/>
    <col min="47" max="47" width="4.140625" style="262" bestFit="1" customWidth="1"/>
    <col min="48" max="48" width="3.28515625" style="262" customWidth="1"/>
    <col min="49" max="49" width="4.28515625" style="262" bestFit="1" customWidth="1"/>
    <col min="50" max="50" width="2.42578125" style="262" bestFit="1" customWidth="1"/>
    <col min="51" max="51" width="4.28515625" style="262" bestFit="1" customWidth="1"/>
    <col min="52" max="52" width="8.42578125" style="262" bestFit="1" customWidth="1"/>
    <col min="53" max="53" width="4.28515625" style="262" bestFit="1" customWidth="1"/>
    <col min="54" max="16384" width="11.42578125" style="262"/>
  </cols>
  <sheetData>
    <row r="1" spans="1:53" s="202" customFormat="1" ht="15" customHeight="1" x14ac:dyDescent="0.2">
      <c r="A1" s="714" t="s">
        <v>34</v>
      </c>
      <c r="B1" s="203"/>
      <c r="C1" s="204"/>
      <c r="I1" s="204"/>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6" customFormat="1" ht="52.5" customHeight="1" x14ac:dyDescent="0.2">
      <c r="B2" s="1057"/>
      <c r="C2" s="1057"/>
    </row>
    <row r="3" spans="1:53" s="209" customFormat="1" ht="4.5" customHeight="1" x14ac:dyDescent="0.2">
      <c r="B3" s="1058"/>
      <c r="C3" s="1058"/>
    </row>
    <row r="4" spans="1:53" s="209" customFormat="1" ht="17.25" customHeight="1" x14ac:dyDescent="0.2">
      <c r="A4" s="1058" t="s">
        <v>416</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row>
    <row r="5" spans="1:53" s="209" customFormat="1" ht="17.25" customHeight="1" x14ac:dyDescent="0.2">
      <c r="B5" s="1059" t="str">
        <f>porsaad!B6</f>
        <v>Situación a 31 de enero de 2023</v>
      </c>
      <c r="C5" s="1059"/>
      <c r="D5" s="1059"/>
      <c r="E5" s="1059"/>
      <c r="F5" s="1059"/>
      <c r="G5" s="1059"/>
      <c r="H5" s="1059"/>
      <c r="I5" s="1059"/>
      <c r="J5" s="1059"/>
      <c r="K5" s="1059"/>
      <c r="L5" s="1059"/>
      <c r="M5" s="1059"/>
      <c r="N5" s="1059"/>
      <c r="O5" s="1059"/>
      <c r="P5" s="1059"/>
      <c r="Q5" s="1059"/>
      <c r="R5" s="1059"/>
      <c r="S5" s="1059"/>
      <c r="T5" s="1059"/>
      <c r="U5" s="1059"/>
      <c r="V5" s="1059"/>
      <c r="W5" s="1059"/>
      <c r="X5" s="1059"/>
      <c r="Y5" s="1059"/>
      <c r="Z5" s="1059"/>
      <c r="AA5" s="1059"/>
      <c r="AB5" s="1059"/>
      <c r="AC5" s="1059"/>
    </row>
    <row r="6" spans="1:53" s="209" customFormat="1" ht="6" customHeight="1" x14ac:dyDescent="0.2"/>
    <row r="7" spans="1:53" s="214" customFormat="1" ht="12.75" customHeight="1" x14ac:dyDescent="0.2">
      <c r="A7" s="210"/>
      <c r="B7" s="1060" t="s">
        <v>15</v>
      </c>
      <c r="C7" s="212"/>
      <c r="D7" s="1063" t="s">
        <v>235</v>
      </c>
      <c r="E7" s="1064"/>
      <c r="F7" s="1064"/>
      <c r="G7" s="1064"/>
      <c r="H7" s="1064"/>
      <c r="I7" s="569"/>
      <c r="J7" s="1067"/>
      <c r="K7" s="1067"/>
      <c r="L7" s="1067"/>
      <c r="M7" s="1067"/>
      <c r="N7" s="1067"/>
      <c r="O7" s="1067"/>
      <c r="P7" s="569"/>
      <c r="Q7" s="1067"/>
      <c r="R7" s="1067"/>
      <c r="S7" s="1067"/>
      <c r="T7" s="1067"/>
      <c r="U7" s="1067"/>
      <c r="V7" s="1067"/>
      <c r="W7" s="569"/>
      <c r="X7" s="1067"/>
      <c r="Y7" s="1067"/>
      <c r="Z7" s="1067"/>
      <c r="AA7" s="1067"/>
      <c r="AB7" s="1067"/>
      <c r="AC7" s="1068"/>
      <c r="AD7" s="431"/>
      <c r="AE7" s="431"/>
      <c r="AF7" s="432"/>
      <c r="AG7" s="432"/>
      <c r="AH7" s="432"/>
      <c r="AI7" s="432"/>
      <c r="AJ7" s="432"/>
      <c r="AK7" s="432"/>
      <c r="AL7" s="433"/>
    </row>
    <row r="8" spans="1:53" s="214" customFormat="1" ht="25.5" customHeight="1" x14ac:dyDescent="0.2">
      <c r="A8" s="210"/>
      <c r="B8" s="1061"/>
      <c r="C8" s="212"/>
      <c r="D8" s="1065"/>
      <c r="E8" s="1066"/>
      <c r="F8" s="1066"/>
      <c r="G8" s="1066"/>
      <c r="H8" s="1066"/>
      <c r="I8" s="502"/>
      <c r="J8" s="1069" t="s">
        <v>236</v>
      </c>
      <c r="K8" s="1067"/>
      <c r="L8" s="1067"/>
      <c r="M8" s="1067"/>
      <c r="N8" s="1067"/>
      <c r="O8" s="1068"/>
      <c r="P8" s="212"/>
      <c r="Q8" s="1069" t="s">
        <v>237</v>
      </c>
      <c r="R8" s="1067"/>
      <c r="S8" s="1067"/>
      <c r="T8" s="1067"/>
      <c r="U8" s="1067"/>
      <c r="V8" s="1068"/>
      <c r="W8" s="212"/>
      <c r="X8" s="1069" t="s">
        <v>238</v>
      </c>
      <c r="Y8" s="1067"/>
      <c r="Z8" s="1067"/>
      <c r="AA8" s="1067"/>
      <c r="AB8" s="1067"/>
      <c r="AC8" s="1068"/>
      <c r="AD8" s="431"/>
      <c r="AE8" s="431"/>
      <c r="AF8" s="432"/>
      <c r="AG8" s="432"/>
      <c r="AH8" s="432"/>
      <c r="AI8" s="432"/>
      <c r="AJ8" s="432"/>
      <c r="AK8" s="432"/>
      <c r="AL8" s="433"/>
    </row>
    <row r="9" spans="1:53" s="214" customFormat="1" ht="21.75" customHeight="1" x14ac:dyDescent="0.2">
      <c r="A9" s="210"/>
      <c r="B9" s="1061"/>
      <c r="C9" s="212"/>
      <c r="D9" s="1070" t="s">
        <v>12</v>
      </c>
      <c r="E9" s="1051" t="s">
        <v>27</v>
      </c>
      <c r="F9" s="1052"/>
      <c r="G9" s="1052" t="s">
        <v>26</v>
      </c>
      <c r="H9" s="1053"/>
      <c r="I9" s="212"/>
      <c r="J9" s="1054" t="s">
        <v>12</v>
      </c>
      <c r="K9" s="1049" t="s">
        <v>230</v>
      </c>
      <c r="L9" s="1051" t="s">
        <v>27</v>
      </c>
      <c r="M9" s="1052"/>
      <c r="N9" s="1052" t="s">
        <v>26</v>
      </c>
      <c r="O9" s="1053"/>
      <c r="P9" s="212"/>
      <c r="Q9" s="1054" t="s">
        <v>12</v>
      </c>
      <c r="R9" s="1049" t="s">
        <v>230</v>
      </c>
      <c r="S9" s="1051" t="s">
        <v>27</v>
      </c>
      <c r="T9" s="1052"/>
      <c r="U9" s="1052" t="s">
        <v>26</v>
      </c>
      <c r="V9" s="1053"/>
      <c r="W9" s="212"/>
      <c r="X9" s="1054" t="s">
        <v>12</v>
      </c>
      <c r="Y9" s="1049" t="s">
        <v>230</v>
      </c>
      <c r="Z9" s="1051" t="s">
        <v>27</v>
      </c>
      <c r="AA9" s="1052"/>
      <c r="AB9" s="1052" t="s">
        <v>26</v>
      </c>
      <c r="AC9" s="1053"/>
      <c r="AD9" s="431"/>
      <c r="AE9" s="431"/>
      <c r="AF9" s="432"/>
      <c r="AG9" s="432"/>
      <c r="AH9" s="432"/>
      <c r="AI9" s="432"/>
      <c r="AJ9" s="432"/>
      <c r="AK9" s="432"/>
      <c r="AL9" s="433"/>
    </row>
    <row r="10" spans="1:53" s="220" customFormat="1" ht="44.25" customHeight="1" x14ac:dyDescent="0.2">
      <c r="A10" s="215"/>
      <c r="B10" s="1062"/>
      <c r="C10" s="217"/>
      <c r="D10" s="1071"/>
      <c r="E10" s="409" t="s">
        <v>12</v>
      </c>
      <c r="F10" s="409" t="s">
        <v>230</v>
      </c>
      <c r="G10" s="409" t="s">
        <v>12</v>
      </c>
      <c r="H10" s="219" t="s">
        <v>230</v>
      </c>
      <c r="I10" s="217"/>
      <c r="J10" s="1055"/>
      <c r="K10" s="1050"/>
      <c r="L10" s="409" t="s">
        <v>12</v>
      </c>
      <c r="M10" s="409" t="s">
        <v>231</v>
      </c>
      <c r="N10" s="409" t="s">
        <v>12</v>
      </c>
      <c r="O10" s="219" t="s">
        <v>231</v>
      </c>
      <c r="P10" s="217"/>
      <c r="Q10" s="1055"/>
      <c r="R10" s="1050"/>
      <c r="S10" s="409" t="s">
        <v>12</v>
      </c>
      <c r="T10" s="409" t="s">
        <v>231</v>
      </c>
      <c r="U10" s="409" t="s">
        <v>12</v>
      </c>
      <c r="V10" s="219" t="s">
        <v>231</v>
      </c>
      <c r="W10" s="217"/>
      <c r="X10" s="1055"/>
      <c r="Y10" s="1050"/>
      <c r="Z10" s="409" t="s">
        <v>12</v>
      </c>
      <c r="AA10" s="409" t="s">
        <v>231</v>
      </c>
      <c r="AB10" s="409" t="s">
        <v>12</v>
      </c>
      <c r="AC10" s="219" t="s">
        <v>231</v>
      </c>
      <c r="AD10" s="434"/>
      <c r="AE10" s="435"/>
      <c r="AF10" s="310"/>
      <c r="AG10" s="310"/>
      <c r="AH10" s="310"/>
      <c r="AI10" s="310"/>
      <c r="AJ10" s="436"/>
      <c r="AK10" s="436"/>
      <c r="AL10" s="436"/>
    </row>
    <row r="11" spans="1:53" s="224" customFormat="1" ht="4.5" customHeight="1" x14ac:dyDescent="0.2">
      <c r="A11" s="221"/>
      <c r="B11" s="222"/>
      <c r="C11" s="223"/>
      <c r="D11" s="222"/>
      <c r="E11" s="222"/>
      <c r="F11" s="222"/>
      <c r="G11" s="222"/>
      <c r="H11" s="222"/>
      <c r="I11" s="223"/>
      <c r="J11" s="222"/>
      <c r="K11" s="222"/>
      <c r="L11" s="222"/>
      <c r="M11" s="222"/>
      <c r="N11" s="222"/>
      <c r="O11" s="222"/>
      <c r="P11" s="223"/>
      <c r="Q11" s="222"/>
      <c r="R11" s="222"/>
      <c r="S11" s="222"/>
      <c r="T11" s="222"/>
      <c r="U11" s="222"/>
      <c r="V11" s="222"/>
      <c r="W11" s="223"/>
      <c r="X11" s="222"/>
      <c r="Y11" s="222"/>
      <c r="Z11" s="222"/>
      <c r="AA11" s="222"/>
      <c r="AB11" s="222"/>
      <c r="AC11" s="222"/>
      <c r="AD11" s="431"/>
      <c r="AE11" s="435"/>
      <c r="AF11" s="310"/>
      <c r="AG11" s="310"/>
      <c r="AH11" s="310"/>
      <c r="AI11" s="310"/>
      <c r="AJ11" s="232"/>
      <c r="AK11" s="232"/>
      <c r="AL11" s="232"/>
    </row>
    <row r="12" spans="1:53" s="233" customFormat="1" ht="18" customHeight="1" x14ac:dyDescent="0.15">
      <c r="A12" s="225"/>
      <c r="B12" s="226" t="s">
        <v>11</v>
      </c>
      <c r="C12" s="227"/>
      <c r="D12" s="756">
        <f>J12+Q12+X12</f>
        <v>82857</v>
      </c>
      <c r="E12" s="739">
        <f>L12+S12+Z12</f>
        <v>49705</v>
      </c>
      <c r="F12" s="748">
        <f>E12/$D12*100</f>
        <v>59.988896532580227</v>
      </c>
      <c r="G12" s="739">
        <f>N12+U12+AB12</f>
        <v>33152</v>
      </c>
      <c r="H12" s="231">
        <f>G12/$D12*100</f>
        <v>40.011103467419773</v>
      </c>
      <c r="I12" s="227"/>
      <c r="J12" s="228">
        <f>L12+N12</f>
        <v>28662</v>
      </c>
      <c r="K12" s="751">
        <f>J12/$D12*100</f>
        <v>34.592128607118291</v>
      </c>
      <c r="L12" s="745">
        <v>11367</v>
      </c>
      <c r="M12" s="748">
        <v>39.658781662131041</v>
      </c>
      <c r="N12" s="745">
        <v>17295</v>
      </c>
      <c r="O12" s="229">
        <v>60.341218337868952</v>
      </c>
      <c r="P12" s="227"/>
      <c r="Q12" s="228">
        <v>14900</v>
      </c>
      <c r="R12" s="751">
        <v>17.982789625499354</v>
      </c>
      <c r="S12" s="745">
        <v>8671</v>
      </c>
      <c r="T12" s="748">
        <v>58.194630872483224</v>
      </c>
      <c r="U12" s="745">
        <v>6229</v>
      </c>
      <c r="V12" s="229">
        <v>41.805369127516776</v>
      </c>
      <c r="W12" s="227"/>
      <c r="X12" s="228">
        <v>39295</v>
      </c>
      <c r="Y12" s="751">
        <v>47.425081767382359</v>
      </c>
      <c r="Z12" s="745">
        <v>29667</v>
      </c>
      <c r="AA12" s="748">
        <v>75.498154981549817</v>
      </c>
      <c r="AB12" s="745">
        <v>9628</v>
      </c>
      <c r="AC12" s="229">
        <f t="shared" ref="AC12:AC29" si="0">AB12/$X12*100</f>
        <v>24.501845018450187</v>
      </c>
      <c r="AD12" s="576"/>
      <c r="AE12" s="306"/>
      <c r="AF12" s="306"/>
      <c r="AG12" s="306"/>
      <c r="AH12" s="307"/>
      <c r="AI12" s="437"/>
      <c r="AJ12" s="232"/>
      <c r="AK12" s="306"/>
      <c r="AL12" s="306"/>
      <c r="AM12" s="306"/>
      <c r="AN12" s="307"/>
      <c r="AO12" s="437"/>
      <c r="AQ12" s="306"/>
      <c r="AR12" s="306"/>
      <c r="AS12" s="306"/>
      <c r="AT12" s="307"/>
      <c r="AU12" s="437"/>
      <c r="AW12" s="306"/>
      <c r="AX12" s="306"/>
      <c r="AY12" s="306"/>
      <c r="AZ12" s="307"/>
      <c r="BA12" s="437"/>
    </row>
    <row r="13" spans="1:53" s="233" customFormat="1" ht="18" customHeight="1" x14ac:dyDescent="0.15">
      <c r="A13" s="225"/>
      <c r="B13" s="234" t="s">
        <v>10</v>
      </c>
      <c r="C13" s="227"/>
      <c r="D13" s="757">
        <f t="shared" ref="D13:D29" si="1">J13+Q13+X13</f>
        <v>12044</v>
      </c>
      <c r="E13" s="740">
        <f t="shared" ref="E13:E29" si="2">L13+S13+Z13</f>
        <v>8012</v>
      </c>
      <c r="F13" s="578">
        <f t="shared" ref="F13:H29" si="3">E13/$D13*100</f>
        <v>66.522749916971108</v>
      </c>
      <c r="G13" s="740">
        <f t="shared" ref="G13:G29" si="4">N13+U13+AB13</f>
        <v>4032</v>
      </c>
      <c r="H13" s="238">
        <f t="shared" si="3"/>
        <v>33.477250083028892</v>
      </c>
      <c r="I13" s="227"/>
      <c r="J13" s="235">
        <f t="shared" ref="J13:J29" si="5">L13+N13</f>
        <v>2258</v>
      </c>
      <c r="K13" s="752">
        <f t="shared" ref="K13:K29" si="6">J13/$D13*100</f>
        <v>18.747924277648622</v>
      </c>
      <c r="L13" s="746">
        <v>938</v>
      </c>
      <c r="M13" s="749">
        <v>41.541186891054032</v>
      </c>
      <c r="N13" s="746">
        <v>1320</v>
      </c>
      <c r="O13" s="236">
        <v>58.458813108945975</v>
      </c>
      <c r="P13" s="227"/>
      <c r="Q13" s="235">
        <v>1866</v>
      </c>
      <c r="R13" s="752">
        <v>15.49319163068748</v>
      </c>
      <c r="S13" s="746">
        <v>1093</v>
      </c>
      <c r="T13" s="749">
        <v>58.574490889603425</v>
      </c>
      <c r="U13" s="746">
        <v>773</v>
      </c>
      <c r="V13" s="236">
        <v>41.425509110396568</v>
      </c>
      <c r="W13" s="227"/>
      <c r="X13" s="235">
        <v>7920</v>
      </c>
      <c r="Y13" s="752">
        <v>65.758884091663887</v>
      </c>
      <c r="Z13" s="746">
        <v>5981</v>
      </c>
      <c r="AA13" s="749">
        <v>75.517676767676761</v>
      </c>
      <c r="AB13" s="746">
        <v>1939</v>
      </c>
      <c r="AC13" s="236">
        <f t="shared" si="0"/>
        <v>24.482323232323232</v>
      </c>
      <c r="AD13" s="576"/>
      <c r="AE13" s="306"/>
      <c r="AF13" s="306"/>
      <c r="AG13" s="306"/>
      <c r="AH13" s="307"/>
      <c r="AI13" s="437"/>
      <c r="AJ13" s="232"/>
      <c r="AK13" s="306"/>
      <c r="AL13" s="306"/>
      <c r="AM13" s="306"/>
      <c r="AN13" s="307"/>
      <c r="AO13" s="437"/>
      <c r="AQ13" s="306"/>
      <c r="AR13" s="306"/>
      <c r="AS13" s="306"/>
      <c r="AT13" s="307"/>
      <c r="AU13" s="437"/>
      <c r="AW13" s="306"/>
      <c r="AX13" s="306"/>
      <c r="AY13" s="306"/>
      <c r="AZ13" s="307"/>
      <c r="BA13" s="437"/>
    </row>
    <row r="14" spans="1:53" s="233" customFormat="1" ht="18" customHeight="1" x14ac:dyDescent="0.15">
      <c r="A14" s="225"/>
      <c r="B14" s="234" t="s">
        <v>40</v>
      </c>
      <c r="C14" s="227"/>
      <c r="D14" s="757">
        <f t="shared" si="1"/>
        <v>7719</v>
      </c>
      <c r="E14" s="740">
        <f t="shared" si="2"/>
        <v>5108</v>
      </c>
      <c r="F14" s="578">
        <f t="shared" si="3"/>
        <v>66.174374919030967</v>
      </c>
      <c r="G14" s="740">
        <f t="shared" si="4"/>
        <v>2611</v>
      </c>
      <c r="H14" s="238">
        <f t="shared" si="3"/>
        <v>33.825625080969033</v>
      </c>
      <c r="I14" s="227"/>
      <c r="J14" s="235">
        <f t="shared" si="5"/>
        <v>1839</v>
      </c>
      <c r="K14" s="752">
        <f t="shared" si="6"/>
        <v>23.824329576369998</v>
      </c>
      <c r="L14" s="746">
        <v>753</v>
      </c>
      <c r="M14" s="749">
        <v>40.946166394779773</v>
      </c>
      <c r="N14" s="746">
        <v>1086</v>
      </c>
      <c r="O14" s="236">
        <v>59.053833605220227</v>
      </c>
      <c r="P14" s="227"/>
      <c r="Q14" s="235">
        <v>1376</v>
      </c>
      <c r="R14" s="752">
        <v>17.826143282808655</v>
      </c>
      <c r="S14" s="746">
        <v>787</v>
      </c>
      <c r="T14" s="749">
        <v>57.194767441860463</v>
      </c>
      <c r="U14" s="746">
        <v>589</v>
      </c>
      <c r="V14" s="236">
        <v>42.805232558139537</v>
      </c>
      <c r="W14" s="227"/>
      <c r="X14" s="235">
        <v>4504</v>
      </c>
      <c r="Y14" s="752">
        <v>58.349527140821344</v>
      </c>
      <c r="Z14" s="746">
        <v>3568</v>
      </c>
      <c r="AA14" s="749">
        <v>79.218472468916517</v>
      </c>
      <c r="AB14" s="746">
        <v>936</v>
      </c>
      <c r="AC14" s="236">
        <f t="shared" si="0"/>
        <v>20.781527531083483</v>
      </c>
      <c r="AD14" s="576"/>
      <c r="AE14" s="306"/>
      <c r="AF14" s="306"/>
      <c r="AG14" s="306"/>
      <c r="AH14" s="307"/>
      <c r="AI14" s="438"/>
      <c r="AJ14" s="232"/>
      <c r="AK14" s="306"/>
      <c r="AL14" s="306"/>
      <c r="AM14" s="306"/>
      <c r="AN14" s="307"/>
      <c r="AO14" s="437"/>
      <c r="AQ14" s="306"/>
      <c r="AR14" s="306"/>
      <c r="AS14" s="306"/>
      <c r="AT14" s="307"/>
      <c r="AU14" s="437"/>
      <c r="AW14" s="306"/>
      <c r="AX14" s="306"/>
      <c r="AY14" s="306"/>
      <c r="AZ14" s="307"/>
      <c r="BA14" s="437"/>
    </row>
    <row r="15" spans="1:53" s="233" customFormat="1" ht="18" customHeight="1" x14ac:dyDescent="0.15">
      <c r="A15" s="225"/>
      <c r="B15" s="234" t="s">
        <v>41</v>
      </c>
      <c r="C15" s="227"/>
      <c r="D15" s="757">
        <f t="shared" si="1"/>
        <v>7655</v>
      </c>
      <c r="E15" s="740">
        <f t="shared" si="2"/>
        <v>4847</v>
      </c>
      <c r="F15" s="578">
        <f t="shared" si="3"/>
        <v>63.318092749836708</v>
      </c>
      <c r="G15" s="740">
        <f t="shared" si="4"/>
        <v>2808</v>
      </c>
      <c r="H15" s="238">
        <f t="shared" si="3"/>
        <v>36.681907250163292</v>
      </c>
      <c r="I15" s="227"/>
      <c r="J15" s="235">
        <f t="shared" si="5"/>
        <v>1864</v>
      </c>
      <c r="K15" s="752">
        <f t="shared" si="6"/>
        <v>24.350097975179622</v>
      </c>
      <c r="L15" s="746">
        <v>742</v>
      </c>
      <c r="M15" s="749">
        <v>39.806866952789697</v>
      </c>
      <c r="N15" s="746">
        <v>1122</v>
      </c>
      <c r="O15" s="236">
        <v>60.193133047210303</v>
      </c>
      <c r="P15" s="227"/>
      <c r="Q15" s="235">
        <v>1395</v>
      </c>
      <c r="R15" s="752">
        <v>18.22338340953625</v>
      </c>
      <c r="S15" s="746">
        <v>785</v>
      </c>
      <c r="T15" s="749">
        <v>56.272401433691755</v>
      </c>
      <c r="U15" s="746">
        <v>610</v>
      </c>
      <c r="V15" s="236">
        <v>43.727598566308245</v>
      </c>
      <c r="W15" s="227"/>
      <c r="X15" s="235">
        <v>4396</v>
      </c>
      <c r="Y15" s="752">
        <v>57.426518615284131</v>
      </c>
      <c r="Z15" s="746">
        <v>3320</v>
      </c>
      <c r="AA15" s="749">
        <v>75.52320291173794</v>
      </c>
      <c r="AB15" s="746">
        <v>1076</v>
      </c>
      <c r="AC15" s="236">
        <f t="shared" si="0"/>
        <v>24.476797088262057</v>
      </c>
      <c r="AD15" s="576"/>
      <c r="AE15" s="306"/>
      <c r="AF15" s="306"/>
      <c r="AG15" s="306"/>
      <c r="AH15" s="307"/>
      <c r="AI15" s="437"/>
      <c r="AJ15" s="232"/>
      <c r="AK15" s="306"/>
      <c r="AL15" s="306"/>
      <c r="AM15" s="306"/>
      <c r="AN15" s="307"/>
      <c r="AO15" s="437"/>
      <c r="AQ15" s="306"/>
      <c r="AR15" s="306"/>
      <c r="AS15" s="306"/>
      <c r="AT15" s="307"/>
      <c r="AU15" s="437"/>
      <c r="AW15" s="306"/>
      <c r="AX15" s="306"/>
      <c r="AY15" s="306"/>
      <c r="AZ15" s="307"/>
      <c r="BA15" s="437"/>
    </row>
    <row r="16" spans="1:53" s="233" customFormat="1" ht="18" customHeight="1" x14ac:dyDescent="0.15">
      <c r="A16" s="225"/>
      <c r="B16" s="234" t="s">
        <v>9</v>
      </c>
      <c r="C16" s="227"/>
      <c r="D16" s="757">
        <f t="shared" si="1"/>
        <v>14103</v>
      </c>
      <c r="E16" s="740">
        <f t="shared" si="2"/>
        <v>8602</v>
      </c>
      <c r="F16" s="578">
        <f t="shared" si="3"/>
        <v>60.99411472736297</v>
      </c>
      <c r="G16" s="740">
        <f t="shared" si="4"/>
        <v>5501</v>
      </c>
      <c r="H16" s="238">
        <f t="shared" si="3"/>
        <v>39.005885272637023</v>
      </c>
      <c r="I16" s="227"/>
      <c r="J16" s="235">
        <f t="shared" si="5"/>
        <v>4985</v>
      </c>
      <c r="K16" s="752">
        <f t="shared" si="6"/>
        <v>35.347089271786146</v>
      </c>
      <c r="L16" s="746">
        <v>2062</v>
      </c>
      <c r="M16" s="749">
        <v>41.364092276830497</v>
      </c>
      <c r="N16" s="746">
        <v>2923</v>
      </c>
      <c r="O16" s="236">
        <v>58.63590772316951</v>
      </c>
      <c r="P16" s="227"/>
      <c r="Q16" s="235">
        <v>2549</v>
      </c>
      <c r="R16" s="752">
        <v>18.074168616606396</v>
      </c>
      <c r="S16" s="746">
        <v>1479</v>
      </c>
      <c r="T16" s="749">
        <v>58.022754021184774</v>
      </c>
      <c r="U16" s="746">
        <v>1070</v>
      </c>
      <c r="V16" s="236">
        <v>41.977245978815219</v>
      </c>
      <c r="W16" s="227"/>
      <c r="X16" s="235">
        <v>6569</v>
      </c>
      <c r="Y16" s="752">
        <v>46.578742111607454</v>
      </c>
      <c r="Z16" s="746">
        <v>5061</v>
      </c>
      <c r="AA16" s="749">
        <v>77.043690059369766</v>
      </c>
      <c r="AB16" s="746">
        <v>1508</v>
      </c>
      <c r="AC16" s="236">
        <f t="shared" si="0"/>
        <v>22.956309940630231</v>
      </c>
      <c r="AD16" s="576"/>
      <c r="AE16" s="306"/>
      <c r="AF16" s="306"/>
      <c r="AG16" s="306"/>
      <c r="AH16" s="307"/>
      <c r="AI16" s="437"/>
      <c r="AJ16" s="232"/>
      <c r="AK16" s="306"/>
      <c r="AL16" s="306"/>
      <c r="AM16" s="306"/>
      <c r="AN16" s="307"/>
      <c r="AO16" s="437"/>
      <c r="AQ16" s="306"/>
      <c r="AR16" s="306"/>
      <c r="AS16" s="306"/>
      <c r="AT16" s="307"/>
      <c r="AU16" s="437"/>
      <c r="AW16" s="306"/>
      <c r="AX16" s="306"/>
      <c r="AY16" s="306"/>
      <c r="AZ16" s="307"/>
      <c r="BA16" s="437"/>
    </row>
    <row r="17" spans="1:53" s="233" customFormat="1" ht="18" customHeight="1" x14ac:dyDescent="0.15">
      <c r="A17" s="225"/>
      <c r="B17" s="234" t="s">
        <v>8</v>
      </c>
      <c r="C17" s="227"/>
      <c r="D17" s="758">
        <f t="shared" si="1"/>
        <v>6050</v>
      </c>
      <c r="E17" s="741">
        <f t="shared" si="2"/>
        <v>3903</v>
      </c>
      <c r="F17" s="579">
        <f t="shared" si="3"/>
        <v>64.512396694214885</v>
      </c>
      <c r="G17" s="741">
        <f t="shared" si="4"/>
        <v>2147</v>
      </c>
      <c r="H17" s="238">
        <f t="shared" si="3"/>
        <v>35.487603305785129</v>
      </c>
      <c r="I17" s="227"/>
      <c r="J17" s="239">
        <f t="shared" si="5"/>
        <v>1339</v>
      </c>
      <c r="K17" s="753">
        <f t="shared" si="6"/>
        <v>22.132231404958677</v>
      </c>
      <c r="L17" s="741">
        <v>553</v>
      </c>
      <c r="M17" s="579">
        <v>41.299477221807315</v>
      </c>
      <c r="N17" s="741">
        <v>786</v>
      </c>
      <c r="O17" s="236">
        <v>58.700522778192678</v>
      </c>
      <c r="P17" s="227"/>
      <c r="Q17" s="239">
        <v>1104</v>
      </c>
      <c r="R17" s="753">
        <v>18.24793388429752</v>
      </c>
      <c r="S17" s="741">
        <v>597</v>
      </c>
      <c r="T17" s="579">
        <v>54.076086956521742</v>
      </c>
      <c r="U17" s="741">
        <v>507</v>
      </c>
      <c r="V17" s="236">
        <v>45.923913043478258</v>
      </c>
      <c r="W17" s="227"/>
      <c r="X17" s="239">
        <v>3607</v>
      </c>
      <c r="Y17" s="753">
        <v>59.619834710743802</v>
      </c>
      <c r="Z17" s="741">
        <v>2753</v>
      </c>
      <c r="AA17" s="579">
        <v>76.323814804546714</v>
      </c>
      <c r="AB17" s="741">
        <v>854</v>
      </c>
      <c r="AC17" s="236">
        <f t="shared" si="0"/>
        <v>23.676185195453286</v>
      </c>
      <c r="AD17" s="576"/>
      <c r="AE17" s="306"/>
      <c r="AF17" s="306"/>
      <c r="AG17" s="306"/>
      <c r="AH17" s="307"/>
      <c r="AI17" s="437"/>
      <c r="AJ17" s="232"/>
      <c r="AK17" s="306"/>
      <c r="AL17" s="306"/>
      <c r="AM17" s="306"/>
      <c r="AN17" s="307"/>
      <c r="AO17" s="437"/>
      <c r="AQ17" s="306"/>
      <c r="AR17" s="306"/>
      <c r="AS17" s="306"/>
      <c r="AT17" s="307"/>
      <c r="AU17" s="437"/>
      <c r="AW17" s="306"/>
      <c r="AX17" s="306"/>
      <c r="AY17" s="306"/>
      <c r="AZ17" s="307"/>
      <c r="BA17" s="437"/>
    </row>
    <row r="18" spans="1:53" s="233" customFormat="1" ht="18" customHeight="1" x14ac:dyDescent="0.15">
      <c r="A18" s="225"/>
      <c r="B18" s="234" t="s">
        <v>7</v>
      </c>
      <c r="C18" s="227"/>
      <c r="D18" s="757">
        <f t="shared" si="1"/>
        <v>33419</v>
      </c>
      <c r="E18" s="740">
        <f t="shared" si="2"/>
        <v>21941</v>
      </c>
      <c r="F18" s="578">
        <f t="shared" si="3"/>
        <v>65.654268529878209</v>
      </c>
      <c r="G18" s="740">
        <f t="shared" si="4"/>
        <v>11478</v>
      </c>
      <c r="H18" s="238">
        <f t="shared" si="3"/>
        <v>34.345731470121791</v>
      </c>
      <c r="I18" s="227"/>
      <c r="J18" s="235">
        <f t="shared" si="5"/>
        <v>6744</v>
      </c>
      <c r="K18" s="752">
        <f t="shared" si="6"/>
        <v>20.180137047787188</v>
      </c>
      <c r="L18" s="746">
        <v>2776</v>
      </c>
      <c r="M18" s="749">
        <v>41.162514827995253</v>
      </c>
      <c r="N18" s="746">
        <v>3968</v>
      </c>
      <c r="O18" s="236">
        <v>58.837485172004747</v>
      </c>
      <c r="P18" s="227"/>
      <c r="Q18" s="235">
        <v>4893</v>
      </c>
      <c r="R18" s="752">
        <v>14.641371674795774</v>
      </c>
      <c r="S18" s="746">
        <v>2786</v>
      </c>
      <c r="T18" s="749">
        <v>56.938483547925614</v>
      </c>
      <c r="U18" s="746">
        <v>2107</v>
      </c>
      <c r="V18" s="236">
        <v>43.061516452074393</v>
      </c>
      <c r="W18" s="227"/>
      <c r="X18" s="235">
        <v>21782</v>
      </c>
      <c r="Y18" s="752">
        <v>65.178491277417038</v>
      </c>
      <c r="Z18" s="746">
        <v>16379</v>
      </c>
      <c r="AA18" s="749">
        <v>75.195115232760998</v>
      </c>
      <c r="AB18" s="746">
        <v>5403</v>
      </c>
      <c r="AC18" s="236">
        <f t="shared" si="0"/>
        <v>24.804884767239006</v>
      </c>
      <c r="AD18" s="576"/>
      <c r="AE18" s="306"/>
      <c r="AF18" s="306"/>
      <c r="AG18" s="306"/>
      <c r="AH18" s="307"/>
      <c r="AI18" s="437"/>
      <c r="AJ18" s="232"/>
      <c r="AK18" s="306"/>
      <c r="AL18" s="306"/>
      <c r="AM18" s="306"/>
      <c r="AN18" s="307"/>
      <c r="AO18" s="437"/>
      <c r="AQ18" s="306"/>
      <c r="AR18" s="306"/>
      <c r="AS18" s="306"/>
      <c r="AT18" s="307"/>
      <c r="AU18" s="437"/>
      <c r="AW18" s="306"/>
      <c r="AX18" s="306"/>
      <c r="AY18" s="306"/>
      <c r="AZ18" s="307"/>
      <c r="BA18" s="437"/>
    </row>
    <row r="19" spans="1:53" s="233" customFormat="1" ht="18" customHeight="1" x14ac:dyDescent="0.15">
      <c r="A19" s="225"/>
      <c r="B19" s="234" t="s">
        <v>43</v>
      </c>
      <c r="C19" s="227"/>
      <c r="D19" s="757">
        <f t="shared" si="1"/>
        <v>21426</v>
      </c>
      <c r="E19" s="740">
        <f t="shared" si="2"/>
        <v>13686</v>
      </c>
      <c r="F19" s="578">
        <f t="shared" si="3"/>
        <v>63.875665079809572</v>
      </c>
      <c r="G19" s="740">
        <f t="shared" si="4"/>
        <v>7740</v>
      </c>
      <c r="H19" s="238">
        <f t="shared" si="3"/>
        <v>36.124334920190421</v>
      </c>
      <c r="I19" s="227"/>
      <c r="J19" s="235">
        <f t="shared" si="5"/>
        <v>5217</v>
      </c>
      <c r="K19" s="752">
        <f t="shared" si="6"/>
        <v>24.348921870624473</v>
      </c>
      <c r="L19" s="746">
        <v>2084</v>
      </c>
      <c r="M19" s="749">
        <v>39.946329308031437</v>
      </c>
      <c r="N19" s="746">
        <v>3133</v>
      </c>
      <c r="O19" s="236">
        <v>60.053670691968563</v>
      </c>
      <c r="P19" s="227"/>
      <c r="Q19" s="235">
        <v>3145</v>
      </c>
      <c r="R19" s="752">
        <v>14.678428078036031</v>
      </c>
      <c r="S19" s="746">
        <v>1841</v>
      </c>
      <c r="T19" s="749">
        <v>58.537360890302068</v>
      </c>
      <c r="U19" s="746">
        <v>1304</v>
      </c>
      <c r="V19" s="236">
        <v>41.462639109697932</v>
      </c>
      <c r="W19" s="227"/>
      <c r="X19" s="235">
        <v>13064</v>
      </c>
      <c r="Y19" s="752">
        <v>60.972650051339492</v>
      </c>
      <c r="Z19" s="746">
        <v>9761</v>
      </c>
      <c r="AA19" s="749">
        <v>74.716778934476423</v>
      </c>
      <c r="AB19" s="746">
        <v>3303</v>
      </c>
      <c r="AC19" s="236">
        <f t="shared" si="0"/>
        <v>25.283221065523577</v>
      </c>
      <c r="AD19" s="576"/>
      <c r="AE19" s="306"/>
      <c r="AF19" s="306"/>
      <c r="AG19" s="306"/>
      <c r="AH19" s="307"/>
      <c r="AI19" s="437"/>
      <c r="AJ19" s="232"/>
      <c r="AK19" s="306"/>
      <c r="AL19" s="306"/>
      <c r="AM19" s="306"/>
      <c r="AN19" s="307"/>
      <c r="AO19" s="437"/>
      <c r="AQ19" s="306"/>
      <c r="AR19" s="306"/>
      <c r="AS19" s="306"/>
      <c r="AT19" s="307"/>
      <c r="AU19" s="437"/>
      <c r="AW19" s="306"/>
      <c r="AX19" s="306"/>
      <c r="AY19" s="306"/>
      <c r="AZ19" s="307"/>
      <c r="BA19" s="437"/>
    </row>
    <row r="20" spans="1:53" s="233" customFormat="1" ht="18" customHeight="1" x14ac:dyDescent="0.15">
      <c r="A20" s="225"/>
      <c r="B20" s="234" t="s">
        <v>44</v>
      </c>
      <c r="C20" s="227"/>
      <c r="D20" s="757">
        <f t="shared" si="1"/>
        <v>50365</v>
      </c>
      <c r="E20" s="740">
        <f t="shared" si="2"/>
        <v>32165</v>
      </c>
      <c r="F20" s="578">
        <f t="shared" si="3"/>
        <v>63.863794301598332</v>
      </c>
      <c r="G20" s="740">
        <f t="shared" si="4"/>
        <v>18200</v>
      </c>
      <c r="H20" s="238">
        <f t="shared" si="3"/>
        <v>36.136205698401668</v>
      </c>
      <c r="I20" s="227"/>
      <c r="J20" s="235">
        <f t="shared" si="5"/>
        <v>13648</v>
      </c>
      <c r="K20" s="752">
        <f t="shared" si="6"/>
        <v>27.098183262186044</v>
      </c>
      <c r="L20" s="746">
        <v>5690</v>
      </c>
      <c r="M20" s="749">
        <v>41.691090269636575</v>
      </c>
      <c r="N20" s="746">
        <v>7958</v>
      </c>
      <c r="O20" s="236">
        <v>58.308909730363425</v>
      </c>
      <c r="P20" s="227"/>
      <c r="Q20" s="235">
        <v>8253</v>
      </c>
      <c r="R20" s="752">
        <v>16.386379430159835</v>
      </c>
      <c r="S20" s="746">
        <v>4679</v>
      </c>
      <c r="T20" s="749">
        <v>56.694535320489514</v>
      </c>
      <c r="U20" s="746">
        <v>3574</v>
      </c>
      <c r="V20" s="236">
        <v>43.305464679510479</v>
      </c>
      <c r="W20" s="227"/>
      <c r="X20" s="235">
        <v>28464</v>
      </c>
      <c r="Y20" s="752">
        <v>56.515437307654125</v>
      </c>
      <c r="Z20" s="746">
        <v>21796</v>
      </c>
      <c r="AA20" s="749">
        <v>76.573917931422145</v>
      </c>
      <c r="AB20" s="746">
        <v>6668</v>
      </c>
      <c r="AC20" s="236">
        <f t="shared" si="0"/>
        <v>23.426082068577852</v>
      </c>
      <c r="AD20" s="576"/>
      <c r="AE20" s="306"/>
      <c r="AF20" s="306"/>
      <c r="AG20" s="306"/>
      <c r="AH20" s="307"/>
      <c r="AI20" s="437"/>
      <c r="AJ20" s="232"/>
      <c r="AK20" s="306"/>
      <c r="AL20" s="306"/>
      <c r="AM20" s="306"/>
      <c r="AN20" s="307"/>
      <c r="AO20" s="437"/>
      <c r="AQ20" s="306"/>
      <c r="AR20" s="306"/>
      <c r="AS20" s="306"/>
      <c r="AT20" s="307"/>
      <c r="AU20" s="437"/>
      <c r="AW20" s="306"/>
      <c r="AX20" s="306"/>
      <c r="AY20" s="306"/>
      <c r="AZ20" s="307"/>
      <c r="BA20" s="437"/>
    </row>
    <row r="21" spans="1:53" s="233" customFormat="1" ht="18" customHeight="1" x14ac:dyDescent="0.15">
      <c r="A21" s="225"/>
      <c r="B21" s="234" t="s">
        <v>6</v>
      </c>
      <c r="C21" s="227"/>
      <c r="D21" s="757">
        <f t="shared" si="1"/>
        <v>42650</v>
      </c>
      <c r="E21" s="740">
        <f t="shared" si="2"/>
        <v>27668</v>
      </c>
      <c r="F21" s="578">
        <f t="shared" si="3"/>
        <v>64.872215709261425</v>
      </c>
      <c r="G21" s="740">
        <f t="shared" si="4"/>
        <v>14982</v>
      </c>
      <c r="H21" s="238">
        <f t="shared" si="3"/>
        <v>35.127784290738568</v>
      </c>
      <c r="I21" s="227"/>
      <c r="J21" s="235">
        <f t="shared" si="5"/>
        <v>9640</v>
      </c>
      <c r="K21" s="752">
        <f t="shared" si="6"/>
        <v>22.602579132473622</v>
      </c>
      <c r="L21" s="746">
        <v>3899</v>
      </c>
      <c r="M21" s="749">
        <v>40.446058091286311</v>
      </c>
      <c r="N21" s="746">
        <v>5741</v>
      </c>
      <c r="O21" s="236">
        <v>59.553941908713689</v>
      </c>
      <c r="P21" s="227"/>
      <c r="Q21" s="235">
        <v>7677</v>
      </c>
      <c r="R21" s="752">
        <v>18</v>
      </c>
      <c r="S21" s="746">
        <v>4441</v>
      </c>
      <c r="T21" s="749">
        <v>57.84811775433112</v>
      </c>
      <c r="U21" s="746">
        <v>3236</v>
      </c>
      <c r="V21" s="236">
        <v>42.15188224566888</v>
      </c>
      <c r="W21" s="227"/>
      <c r="X21" s="235">
        <v>25333</v>
      </c>
      <c r="Y21" s="752">
        <v>59.397420867526371</v>
      </c>
      <c r="Z21" s="746">
        <v>19328</v>
      </c>
      <c r="AA21" s="749">
        <v>76.295740733430705</v>
      </c>
      <c r="AB21" s="746">
        <v>6005</v>
      </c>
      <c r="AC21" s="236">
        <f t="shared" si="0"/>
        <v>23.704259266569299</v>
      </c>
      <c r="AD21" s="576"/>
      <c r="AE21" s="306"/>
      <c r="AF21" s="306"/>
      <c r="AG21" s="306"/>
      <c r="AH21" s="307"/>
      <c r="AI21" s="438"/>
      <c r="AJ21" s="232"/>
      <c r="AK21" s="306"/>
      <c r="AL21" s="306"/>
      <c r="AM21" s="306"/>
      <c r="AN21" s="307"/>
      <c r="AO21" s="437"/>
      <c r="AQ21" s="306"/>
      <c r="AR21" s="306"/>
      <c r="AS21" s="306"/>
      <c r="AT21" s="307"/>
      <c r="AU21" s="437"/>
      <c r="AW21" s="306"/>
      <c r="AX21" s="306"/>
      <c r="AY21" s="306"/>
      <c r="AZ21" s="307"/>
      <c r="BA21" s="437"/>
    </row>
    <row r="22" spans="1:53" s="233" customFormat="1" ht="18" customHeight="1" x14ac:dyDescent="0.15">
      <c r="A22" s="225"/>
      <c r="B22" s="234" t="s">
        <v>5</v>
      </c>
      <c r="C22" s="227"/>
      <c r="D22" s="757">
        <f t="shared" si="1"/>
        <v>12476</v>
      </c>
      <c r="E22" s="740">
        <f t="shared" si="2"/>
        <v>8203</v>
      </c>
      <c r="F22" s="578">
        <f t="shared" si="3"/>
        <v>65.750240461686431</v>
      </c>
      <c r="G22" s="740">
        <f t="shared" si="4"/>
        <v>4273</v>
      </c>
      <c r="H22" s="238">
        <f t="shared" si="3"/>
        <v>34.249759538313562</v>
      </c>
      <c r="I22" s="227"/>
      <c r="J22" s="235">
        <f t="shared" si="5"/>
        <v>2743</v>
      </c>
      <c r="K22" s="752">
        <f t="shared" si="6"/>
        <v>21.986213529977558</v>
      </c>
      <c r="L22" s="746">
        <v>1140</v>
      </c>
      <c r="M22" s="749">
        <v>41.560335399197953</v>
      </c>
      <c r="N22" s="746">
        <v>1603</v>
      </c>
      <c r="O22" s="236">
        <v>58.439664600802047</v>
      </c>
      <c r="P22" s="227"/>
      <c r="Q22" s="235">
        <v>2025</v>
      </c>
      <c r="R22" s="752">
        <v>16.231163834562359</v>
      </c>
      <c r="S22" s="746">
        <v>1187</v>
      </c>
      <c r="T22" s="749">
        <v>58.617283950617285</v>
      </c>
      <c r="U22" s="746">
        <v>838</v>
      </c>
      <c r="V22" s="236">
        <v>41.382716049382715</v>
      </c>
      <c r="W22" s="227"/>
      <c r="X22" s="235">
        <v>7708</v>
      </c>
      <c r="Y22" s="752">
        <v>61.782622635460086</v>
      </c>
      <c r="Z22" s="746">
        <v>5876</v>
      </c>
      <c r="AA22" s="749">
        <v>76.232485729112611</v>
      </c>
      <c r="AB22" s="746">
        <v>1832</v>
      </c>
      <c r="AC22" s="236">
        <f t="shared" si="0"/>
        <v>23.767514270887389</v>
      </c>
      <c r="AD22" s="576"/>
      <c r="AE22" s="306"/>
      <c r="AF22" s="306"/>
      <c r="AG22" s="306"/>
      <c r="AH22" s="307"/>
      <c r="AI22" s="437"/>
      <c r="AJ22" s="232"/>
      <c r="AK22" s="306"/>
      <c r="AL22" s="306"/>
      <c r="AM22" s="306"/>
      <c r="AN22" s="307"/>
      <c r="AO22" s="437"/>
      <c r="AQ22" s="306"/>
      <c r="AR22" s="306"/>
      <c r="AS22" s="306"/>
      <c r="AT22" s="307"/>
      <c r="AU22" s="437"/>
      <c r="AW22" s="306"/>
      <c r="AX22" s="306"/>
      <c r="AY22" s="306"/>
      <c r="AZ22" s="307"/>
      <c r="BA22" s="437"/>
    </row>
    <row r="23" spans="1:53" s="233" customFormat="1" ht="18" customHeight="1" x14ac:dyDescent="0.15">
      <c r="A23" s="225"/>
      <c r="B23" s="234" t="s">
        <v>38</v>
      </c>
      <c r="C23" s="227"/>
      <c r="D23" s="757">
        <f t="shared" si="1"/>
        <v>24171</v>
      </c>
      <c r="E23" s="740">
        <f t="shared" si="2"/>
        <v>16097</v>
      </c>
      <c r="F23" s="578">
        <f t="shared" si="3"/>
        <v>66.596334450374414</v>
      </c>
      <c r="G23" s="740">
        <f t="shared" si="4"/>
        <v>8074</v>
      </c>
      <c r="H23" s="238">
        <f t="shared" si="3"/>
        <v>33.403665549625586</v>
      </c>
      <c r="I23" s="227"/>
      <c r="J23" s="235">
        <f t="shared" si="5"/>
        <v>5281</v>
      </c>
      <c r="K23" s="752">
        <f t="shared" si="6"/>
        <v>21.848496131728105</v>
      </c>
      <c r="L23" s="746">
        <v>2251</v>
      </c>
      <c r="M23" s="749">
        <v>42.624502935050181</v>
      </c>
      <c r="N23" s="746">
        <v>3030</v>
      </c>
      <c r="O23" s="236">
        <v>57.375497064949819</v>
      </c>
      <c r="P23" s="227"/>
      <c r="Q23" s="235">
        <v>4071</v>
      </c>
      <c r="R23" s="752">
        <v>16.842497207397294</v>
      </c>
      <c r="S23" s="746">
        <v>2289</v>
      </c>
      <c r="T23" s="749">
        <v>56.226971260132643</v>
      </c>
      <c r="U23" s="746">
        <v>1782</v>
      </c>
      <c r="V23" s="236">
        <v>43.773028739867357</v>
      </c>
      <c r="W23" s="227"/>
      <c r="X23" s="235">
        <v>14819</v>
      </c>
      <c r="Y23" s="752">
        <v>61.309006660874601</v>
      </c>
      <c r="Z23" s="746">
        <v>11557</v>
      </c>
      <c r="AA23" s="749">
        <v>77.987718469532354</v>
      </c>
      <c r="AB23" s="746">
        <v>3262</v>
      </c>
      <c r="AC23" s="236">
        <f t="shared" si="0"/>
        <v>22.012281530467643</v>
      </c>
      <c r="AD23" s="576"/>
      <c r="AE23" s="306"/>
      <c r="AF23" s="306"/>
      <c r="AG23" s="306"/>
      <c r="AH23" s="307"/>
      <c r="AI23" s="437"/>
      <c r="AJ23" s="232"/>
      <c r="AK23" s="306"/>
      <c r="AL23" s="306"/>
      <c r="AM23" s="306"/>
      <c r="AN23" s="307"/>
      <c r="AO23" s="437"/>
      <c r="AQ23" s="306"/>
      <c r="AR23" s="306"/>
      <c r="AS23" s="306"/>
      <c r="AT23" s="307"/>
      <c r="AU23" s="437"/>
      <c r="AW23" s="306"/>
      <c r="AX23" s="306"/>
      <c r="AY23" s="306"/>
      <c r="AZ23" s="307"/>
      <c r="BA23" s="437"/>
    </row>
    <row r="24" spans="1:53" s="233" customFormat="1" ht="18" customHeight="1" x14ac:dyDescent="0.15">
      <c r="A24" s="225"/>
      <c r="B24" s="234" t="s">
        <v>45</v>
      </c>
      <c r="C24" s="227"/>
      <c r="D24" s="757">
        <f t="shared" si="1"/>
        <v>58022</v>
      </c>
      <c r="E24" s="740">
        <f t="shared" si="2"/>
        <v>39478</v>
      </c>
      <c r="F24" s="578">
        <f t="shared" si="3"/>
        <v>68.039709075867776</v>
      </c>
      <c r="G24" s="740">
        <f t="shared" si="4"/>
        <v>18544</v>
      </c>
      <c r="H24" s="238">
        <f t="shared" si="3"/>
        <v>31.960290924132224</v>
      </c>
      <c r="I24" s="227"/>
      <c r="J24" s="235">
        <f t="shared" si="5"/>
        <v>14543</v>
      </c>
      <c r="K24" s="752">
        <f t="shared" si="6"/>
        <v>25.064630657336874</v>
      </c>
      <c r="L24" s="746">
        <v>7305</v>
      </c>
      <c r="M24" s="749">
        <v>50.230351371793994</v>
      </c>
      <c r="N24" s="746">
        <v>7238</v>
      </c>
      <c r="O24" s="236">
        <v>49.769648628206006</v>
      </c>
      <c r="P24" s="227"/>
      <c r="Q24" s="235">
        <v>9063</v>
      </c>
      <c r="R24" s="752">
        <v>15.619937265175279</v>
      </c>
      <c r="S24" s="746">
        <v>5481</v>
      </c>
      <c r="T24" s="749">
        <v>60.476663356504467</v>
      </c>
      <c r="U24" s="746">
        <v>3582</v>
      </c>
      <c r="V24" s="236">
        <v>39.523336643495533</v>
      </c>
      <c r="W24" s="227"/>
      <c r="X24" s="235">
        <v>34416</v>
      </c>
      <c r="Y24" s="752">
        <v>59.315432077487849</v>
      </c>
      <c r="Z24" s="746">
        <v>26692</v>
      </c>
      <c r="AA24" s="749">
        <v>77.556950255695028</v>
      </c>
      <c r="AB24" s="746">
        <v>7724</v>
      </c>
      <c r="AC24" s="236">
        <f t="shared" si="0"/>
        <v>22.443049744304975</v>
      </c>
      <c r="AD24" s="576"/>
      <c r="AE24" s="306"/>
      <c r="AF24" s="306"/>
      <c r="AG24" s="306"/>
      <c r="AH24" s="307"/>
      <c r="AI24" s="437"/>
      <c r="AJ24" s="232"/>
      <c r="AK24" s="306"/>
      <c r="AL24" s="306"/>
      <c r="AM24" s="306"/>
      <c r="AN24" s="307"/>
      <c r="AO24" s="437"/>
      <c r="AQ24" s="306"/>
      <c r="AR24" s="306"/>
      <c r="AS24" s="306"/>
      <c r="AT24" s="307"/>
      <c r="AU24" s="437"/>
      <c r="AW24" s="306"/>
      <c r="AX24" s="306"/>
      <c r="AY24" s="306"/>
      <c r="AZ24" s="307"/>
      <c r="BA24" s="437"/>
    </row>
    <row r="25" spans="1:53" s="241" customFormat="1" ht="18" customHeight="1" x14ac:dyDescent="0.15">
      <c r="A25" s="240"/>
      <c r="B25" s="234" t="s">
        <v>46</v>
      </c>
      <c r="C25" s="227"/>
      <c r="D25" s="757">
        <f t="shared" si="1"/>
        <v>14160</v>
      </c>
      <c r="E25" s="740">
        <f t="shared" si="2"/>
        <v>8116</v>
      </c>
      <c r="F25" s="578">
        <f t="shared" si="3"/>
        <v>57.316384180790955</v>
      </c>
      <c r="G25" s="740">
        <f t="shared" si="4"/>
        <v>6044</v>
      </c>
      <c r="H25" s="238">
        <f t="shared" si="3"/>
        <v>42.683615819209045</v>
      </c>
      <c r="I25" s="227"/>
      <c r="J25" s="235">
        <f t="shared" si="5"/>
        <v>5093</v>
      </c>
      <c r="K25" s="752">
        <f t="shared" si="6"/>
        <v>35.967514124293785</v>
      </c>
      <c r="L25" s="746">
        <v>1832</v>
      </c>
      <c r="M25" s="749">
        <v>35.970940506577655</v>
      </c>
      <c r="N25" s="746">
        <v>3261</v>
      </c>
      <c r="O25" s="236">
        <v>64.029059493422352</v>
      </c>
      <c r="P25" s="227"/>
      <c r="Q25" s="235">
        <v>2205</v>
      </c>
      <c r="R25" s="752">
        <v>15.572033898305085</v>
      </c>
      <c r="S25" s="746">
        <v>1222</v>
      </c>
      <c r="T25" s="749">
        <v>55.419501133786852</v>
      </c>
      <c r="U25" s="746">
        <v>983</v>
      </c>
      <c r="V25" s="236">
        <v>44.580498866213155</v>
      </c>
      <c r="W25" s="227"/>
      <c r="X25" s="235">
        <v>6862</v>
      </c>
      <c r="Y25" s="752">
        <v>48.460451977401128</v>
      </c>
      <c r="Z25" s="746">
        <v>5062</v>
      </c>
      <c r="AA25" s="749">
        <v>73.768580588749629</v>
      </c>
      <c r="AB25" s="746">
        <v>1800</v>
      </c>
      <c r="AC25" s="236">
        <f t="shared" si="0"/>
        <v>26.231419411250361</v>
      </c>
      <c r="AD25" s="576"/>
      <c r="AE25" s="306"/>
      <c r="AF25" s="306"/>
      <c r="AG25" s="306"/>
      <c r="AH25" s="307"/>
      <c r="AI25" s="437"/>
      <c r="AJ25" s="232"/>
      <c r="AK25" s="306"/>
      <c r="AL25" s="306"/>
      <c r="AM25" s="306"/>
      <c r="AN25" s="307"/>
      <c r="AO25" s="437"/>
      <c r="AQ25" s="306"/>
      <c r="AR25" s="306"/>
      <c r="AS25" s="306"/>
      <c r="AT25" s="307"/>
      <c r="AU25" s="437"/>
      <c r="AW25" s="306"/>
      <c r="AX25" s="306"/>
      <c r="AY25" s="306"/>
      <c r="AZ25" s="307"/>
      <c r="BA25" s="437"/>
    </row>
    <row r="26" spans="1:53" s="233" customFormat="1" ht="18" customHeight="1" x14ac:dyDescent="0.15">
      <c r="B26" s="234" t="s">
        <v>47</v>
      </c>
      <c r="C26" s="227"/>
      <c r="D26" s="759">
        <f t="shared" si="1"/>
        <v>3576</v>
      </c>
      <c r="E26" s="742">
        <f t="shared" si="2"/>
        <v>2466</v>
      </c>
      <c r="F26" s="580">
        <f t="shared" si="3"/>
        <v>68.959731543624159</v>
      </c>
      <c r="G26" s="742">
        <f t="shared" si="4"/>
        <v>1110</v>
      </c>
      <c r="H26" s="238">
        <f t="shared" si="3"/>
        <v>31.040268456375841</v>
      </c>
      <c r="I26" s="227"/>
      <c r="J26" s="239">
        <f t="shared" si="5"/>
        <v>667</v>
      </c>
      <c r="K26" s="753">
        <f t="shared" si="6"/>
        <v>18.65212527964206</v>
      </c>
      <c r="L26" s="741">
        <v>310</v>
      </c>
      <c r="M26" s="579">
        <v>46.476761619190405</v>
      </c>
      <c r="N26" s="741">
        <v>357</v>
      </c>
      <c r="O26" s="236">
        <v>53.523238380809588</v>
      </c>
      <c r="P26" s="227"/>
      <c r="Q26" s="239">
        <v>532</v>
      </c>
      <c r="R26" s="753">
        <v>14.876957494407158</v>
      </c>
      <c r="S26" s="741">
        <v>316</v>
      </c>
      <c r="T26" s="579">
        <v>59.398496240601503</v>
      </c>
      <c r="U26" s="741">
        <v>216</v>
      </c>
      <c r="V26" s="236">
        <v>40.601503759398497</v>
      </c>
      <c r="W26" s="227"/>
      <c r="X26" s="239">
        <v>2377</v>
      </c>
      <c r="Y26" s="753">
        <v>66.470917225950785</v>
      </c>
      <c r="Z26" s="741">
        <v>1840</v>
      </c>
      <c r="AA26" s="579">
        <v>77.40849810685738</v>
      </c>
      <c r="AB26" s="741">
        <v>537</v>
      </c>
      <c r="AC26" s="236">
        <f t="shared" si="0"/>
        <v>22.591501893142617</v>
      </c>
      <c r="AD26" s="576"/>
      <c r="AE26" s="306"/>
      <c r="AF26" s="306"/>
      <c r="AG26" s="306"/>
      <c r="AH26" s="307"/>
      <c r="AI26" s="437"/>
      <c r="AJ26" s="232"/>
      <c r="AK26" s="306"/>
      <c r="AL26" s="306"/>
      <c r="AM26" s="306"/>
      <c r="AN26" s="307"/>
      <c r="AO26" s="437"/>
      <c r="AQ26" s="306"/>
      <c r="AR26" s="306"/>
      <c r="AS26" s="306"/>
      <c r="AT26" s="307"/>
      <c r="AU26" s="437"/>
      <c r="AW26" s="306"/>
      <c r="AX26" s="306"/>
      <c r="AY26" s="306"/>
      <c r="AZ26" s="307"/>
      <c r="BA26" s="437"/>
    </row>
    <row r="27" spans="1:53" s="233" customFormat="1" ht="18" customHeight="1" x14ac:dyDescent="0.15">
      <c r="B27" s="234" t="s">
        <v>48</v>
      </c>
      <c r="C27" s="227"/>
      <c r="D27" s="759">
        <f t="shared" si="1"/>
        <v>19116</v>
      </c>
      <c r="E27" s="742">
        <f t="shared" si="2"/>
        <v>12890</v>
      </c>
      <c r="F27" s="580">
        <f t="shared" si="3"/>
        <v>67.430424775057546</v>
      </c>
      <c r="G27" s="742">
        <f t="shared" si="4"/>
        <v>6226</v>
      </c>
      <c r="H27" s="238">
        <f t="shared" si="3"/>
        <v>32.569575224942454</v>
      </c>
      <c r="I27" s="227"/>
      <c r="J27" s="239">
        <f t="shared" si="5"/>
        <v>3632</v>
      </c>
      <c r="K27" s="753">
        <f t="shared" si="6"/>
        <v>18.999790751203179</v>
      </c>
      <c r="L27" s="741">
        <v>1528</v>
      </c>
      <c r="M27" s="579">
        <v>42.070484581497794</v>
      </c>
      <c r="N27" s="741">
        <v>2104</v>
      </c>
      <c r="O27" s="236">
        <v>57.929515418502199</v>
      </c>
      <c r="P27" s="227"/>
      <c r="Q27" s="239">
        <v>3001</v>
      </c>
      <c r="R27" s="753">
        <v>15.698890981376856</v>
      </c>
      <c r="S27" s="741">
        <v>1681</v>
      </c>
      <c r="T27" s="579">
        <v>56.014661779406858</v>
      </c>
      <c r="U27" s="741">
        <v>1320</v>
      </c>
      <c r="V27" s="236">
        <v>43.985338220593135</v>
      </c>
      <c r="W27" s="227"/>
      <c r="X27" s="239">
        <v>12483</v>
      </c>
      <c r="Y27" s="753">
        <v>65.301318267419958</v>
      </c>
      <c r="Z27" s="741">
        <v>9681</v>
      </c>
      <c r="AA27" s="579">
        <v>77.553472722903152</v>
      </c>
      <c r="AB27" s="741">
        <v>2802</v>
      </c>
      <c r="AC27" s="236">
        <f t="shared" si="0"/>
        <v>22.446527277096852</v>
      </c>
      <c r="AD27" s="576"/>
      <c r="AE27" s="306"/>
      <c r="AF27" s="306"/>
      <c r="AG27" s="306"/>
      <c r="AH27" s="307"/>
      <c r="AI27" s="438"/>
      <c r="AJ27" s="232"/>
      <c r="AK27" s="306"/>
      <c r="AL27" s="306"/>
      <c r="AM27" s="306"/>
      <c r="AN27" s="307"/>
      <c r="AO27" s="437"/>
      <c r="AQ27" s="306"/>
      <c r="AR27" s="306"/>
      <c r="AS27" s="306"/>
      <c r="AT27" s="307"/>
      <c r="AU27" s="437"/>
      <c r="AW27" s="306"/>
      <c r="AX27" s="306"/>
      <c r="AY27" s="306"/>
      <c r="AZ27" s="307"/>
      <c r="BA27" s="437"/>
    </row>
    <row r="28" spans="1:53" s="233" customFormat="1" ht="18" customHeight="1" x14ac:dyDescent="0.15">
      <c r="B28" s="234" t="s">
        <v>49</v>
      </c>
      <c r="C28" s="227"/>
      <c r="D28" s="759">
        <f t="shared" si="1"/>
        <v>2605</v>
      </c>
      <c r="E28" s="742">
        <f t="shared" si="2"/>
        <v>1672</v>
      </c>
      <c r="F28" s="580">
        <f t="shared" si="3"/>
        <v>64.184261036468328</v>
      </c>
      <c r="G28" s="742">
        <f t="shared" si="4"/>
        <v>933</v>
      </c>
      <c r="H28" s="244">
        <f t="shared" si="3"/>
        <v>35.815738963531665</v>
      </c>
      <c r="I28" s="227"/>
      <c r="J28" s="239">
        <f t="shared" si="5"/>
        <v>559</v>
      </c>
      <c r="K28" s="753">
        <f t="shared" si="6"/>
        <v>21.45873320537428</v>
      </c>
      <c r="L28" s="741">
        <v>232</v>
      </c>
      <c r="M28" s="579">
        <v>41.502683363148478</v>
      </c>
      <c r="N28" s="741">
        <v>327</v>
      </c>
      <c r="O28" s="243">
        <v>58.497316636851515</v>
      </c>
      <c r="P28" s="227"/>
      <c r="Q28" s="239">
        <v>402</v>
      </c>
      <c r="R28" s="753">
        <v>15.431861804222649</v>
      </c>
      <c r="S28" s="741">
        <v>238</v>
      </c>
      <c r="T28" s="579">
        <v>59.203980099502488</v>
      </c>
      <c r="U28" s="741">
        <v>164</v>
      </c>
      <c r="V28" s="243">
        <v>40.796019900497512</v>
      </c>
      <c r="W28" s="227"/>
      <c r="X28" s="239">
        <v>1644</v>
      </c>
      <c r="Y28" s="753">
        <v>63.109404990403071</v>
      </c>
      <c r="Z28" s="741">
        <v>1202</v>
      </c>
      <c r="AA28" s="579">
        <v>73.114355231143563</v>
      </c>
      <c r="AB28" s="741">
        <v>442</v>
      </c>
      <c r="AC28" s="243">
        <f t="shared" si="0"/>
        <v>26.885644768856448</v>
      </c>
      <c r="AD28" s="576"/>
      <c r="AE28" s="306"/>
      <c r="AF28" s="306"/>
      <c r="AG28" s="306"/>
      <c r="AH28" s="307"/>
      <c r="AI28" s="437"/>
      <c r="AJ28" s="232"/>
      <c r="AK28" s="306"/>
      <c r="AL28" s="306"/>
      <c r="AM28" s="306"/>
      <c r="AN28" s="307"/>
      <c r="AO28" s="437"/>
      <c r="AQ28" s="306"/>
      <c r="AR28" s="306"/>
      <c r="AS28" s="306"/>
      <c r="AT28" s="307"/>
      <c r="AU28" s="437"/>
      <c r="AW28" s="306"/>
      <c r="AX28" s="306"/>
      <c r="AY28" s="306"/>
      <c r="AZ28" s="307"/>
      <c r="BA28" s="437"/>
    </row>
    <row r="29" spans="1:53" s="233" customFormat="1" ht="18" customHeight="1" x14ac:dyDescent="0.15">
      <c r="B29" s="245" t="s">
        <v>4</v>
      </c>
      <c r="C29" s="227"/>
      <c r="D29" s="760">
        <f t="shared" si="1"/>
        <v>1168</v>
      </c>
      <c r="E29" s="743">
        <f t="shared" si="2"/>
        <v>630</v>
      </c>
      <c r="F29" s="581">
        <f t="shared" si="3"/>
        <v>53.938356164383563</v>
      </c>
      <c r="G29" s="743">
        <f t="shared" si="4"/>
        <v>538</v>
      </c>
      <c r="H29" s="249">
        <f t="shared" si="3"/>
        <v>46.061643835616437</v>
      </c>
      <c r="I29" s="227"/>
      <c r="J29" s="246">
        <f t="shared" si="5"/>
        <v>639</v>
      </c>
      <c r="K29" s="754">
        <f t="shared" si="6"/>
        <v>54.708904109589042</v>
      </c>
      <c r="L29" s="747">
        <v>240</v>
      </c>
      <c r="M29" s="750">
        <v>37.558685446009385</v>
      </c>
      <c r="N29" s="747">
        <v>399</v>
      </c>
      <c r="O29" s="247">
        <v>62.441314553990615</v>
      </c>
      <c r="P29" s="227"/>
      <c r="Q29" s="246">
        <v>167</v>
      </c>
      <c r="R29" s="754">
        <v>14.297945205479451</v>
      </c>
      <c r="S29" s="747">
        <v>112</v>
      </c>
      <c r="T29" s="750">
        <v>67.06586826347305</v>
      </c>
      <c r="U29" s="747">
        <v>55</v>
      </c>
      <c r="V29" s="247">
        <v>32.934131736526943</v>
      </c>
      <c r="W29" s="227"/>
      <c r="X29" s="246">
        <v>362</v>
      </c>
      <c r="Y29" s="754">
        <v>30.993150684931507</v>
      </c>
      <c r="Z29" s="747">
        <v>278</v>
      </c>
      <c r="AA29" s="750">
        <v>76.795580110497241</v>
      </c>
      <c r="AB29" s="747">
        <v>84</v>
      </c>
      <c r="AC29" s="247">
        <f t="shared" si="0"/>
        <v>23.204419889502763</v>
      </c>
      <c r="AD29" s="576"/>
      <c r="AE29" s="306"/>
      <c r="AF29" s="306"/>
      <c r="AG29" s="306"/>
      <c r="AH29" s="307"/>
      <c r="AI29" s="437"/>
      <c r="AJ29" s="232"/>
      <c r="AK29" s="306"/>
      <c r="AL29" s="306"/>
      <c r="AM29" s="306"/>
      <c r="AN29" s="307"/>
      <c r="AO29" s="437"/>
      <c r="AQ29" s="306"/>
      <c r="AR29" s="306"/>
      <c r="AS29" s="306"/>
      <c r="AT29" s="307"/>
      <c r="AU29" s="437"/>
      <c r="AW29" s="306"/>
      <c r="AX29" s="306"/>
      <c r="AY29" s="306"/>
      <c r="AZ29" s="307"/>
      <c r="BA29" s="437"/>
    </row>
    <row r="30" spans="1:53" s="224" customFormat="1" ht="3.75" customHeight="1" x14ac:dyDescent="0.15">
      <c r="A30" s="221"/>
      <c r="B30" s="222"/>
      <c r="C30" s="223"/>
      <c r="D30" s="222"/>
      <c r="E30" s="222"/>
      <c r="F30" s="222"/>
      <c r="G30" s="222"/>
      <c r="H30" s="251"/>
      <c r="I30" s="223"/>
      <c r="J30" s="222"/>
      <c r="K30" s="222"/>
      <c r="L30" s="222"/>
      <c r="M30" s="222"/>
      <c r="N30" s="222"/>
      <c r="O30" s="575"/>
      <c r="P30" s="223"/>
      <c r="Q30" s="222"/>
      <c r="R30" s="222"/>
      <c r="S30" s="222"/>
      <c r="T30" s="222"/>
      <c r="U30" s="222"/>
      <c r="V30" s="575"/>
      <c r="W30" s="223"/>
      <c r="X30" s="222"/>
      <c r="Y30" s="222"/>
      <c r="Z30" s="222"/>
      <c r="AA30" s="222"/>
      <c r="AB30" s="222"/>
      <c r="AC30" s="575"/>
      <c r="AD30" s="576"/>
      <c r="AE30" s="310"/>
      <c r="AF30" s="310"/>
      <c r="AG30" s="306"/>
      <c r="AH30" s="307"/>
      <c r="AI30" s="437"/>
      <c r="AJ30" s="232"/>
      <c r="AK30" s="310"/>
      <c r="AL30" s="310"/>
      <c r="AM30" s="306"/>
      <c r="AN30" s="307"/>
      <c r="AO30" s="437"/>
      <c r="AQ30" s="310"/>
      <c r="AR30" s="310"/>
      <c r="AS30" s="306"/>
      <c r="AT30" s="307"/>
      <c r="AU30" s="437"/>
      <c r="AW30" s="310"/>
      <c r="AX30" s="310"/>
      <c r="AY30" s="306"/>
      <c r="AZ30" s="307"/>
      <c r="BA30" s="437"/>
    </row>
    <row r="31" spans="1:53" s="252" customFormat="1" ht="18" customHeight="1" x14ac:dyDescent="0.15">
      <c r="B31" s="253" t="s">
        <v>3</v>
      </c>
      <c r="C31" s="212"/>
      <c r="D31" s="761">
        <f>J31+Q31+X31</f>
        <v>413582</v>
      </c>
      <c r="E31" s="744">
        <f>L31+S31+Z31</f>
        <v>265189</v>
      </c>
      <c r="F31" s="410">
        <f>E31/$D31*100</f>
        <v>64.120053580668397</v>
      </c>
      <c r="G31" s="744">
        <f>N31+U31+AB31</f>
        <v>148393</v>
      </c>
      <c r="H31" s="256">
        <f>G31/$D31*100</f>
        <v>35.879946419331596</v>
      </c>
      <c r="I31" s="212"/>
      <c r="J31" s="254">
        <f>SUM(J12:J29)</f>
        <v>109353</v>
      </c>
      <c r="K31" s="755">
        <f>J31/$D31*100</f>
        <v>26.440464043406141</v>
      </c>
      <c r="L31" s="744">
        <f>SUM(L12:L29)</f>
        <v>45702</v>
      </c>
      <c r="M31" s="410">
        <f t="shared" ref="M31:O31" si="7">L31/$J31*100</f>
        <v>41.793092096238787</v>
      </c>
      <c r="N31" s="744">
        <f>SUM(N12:N29)</f>
        <v>63651</v>
      </c>
      <c r="O31" s="255">
        <f t="shared" si="7"/>
        <v>58.20690790376122</v>
      </c>
      <c r="P31" s="212"/>
      <c r="Q31" s="254">
        <f>SUM(Q12:Q29)</f>
        <v>68624</v>
      </c>
      <c r="R31" s="755">
        <f>Q31/$D31*100</f>
        <v>16.592598323911581</v>
      </c>
      <c r="S31" s="744">
        <f>SUM(S12:S29)</f>
        <v>39685</v>
      </c>
      <c r="T31" s="410">
        <f>S31/$Q31*100</f>
        <v>57.829622289577983</v>
      </c>
      <c r="U31" s="744">
        <f>SUM(U12:U29)</f>
        <v>28939</v>
      </c>
      <c r="V31" s="255">
        <f>U31/$Q31*100</f>
        <v>42.170377710422009</v>
      </c>
      <c r="W31" s="212"/>
      <c r="X31" s="254">
        <f>SUM(X12:X29)</f>
        <v>235605</v>
      </c>
      <c r="Y31" s="755">
        <f>X31/$D31*100</f>
        <v>56.966937632682267</v>
      </c>
      <c r="Z31" s="744">
        <f>SUM(Z12:Z29)</f>
        <v>179802</v>
      </c>
      <c r="AA31" s="410">
        <f>Z31/$X31*100</f>
        <v>76.315018781435029</v>
      </c>
      <c r="AB31" s="744">
        <f>SUM(AB12:AB29)</f>
        <v>55803</v>
      </c>
      <c r="AC31" s="255">
        <f>AB31/$X31*100</f>
        <v>23.684981218564971</v>
      </c>
      <c r="AD31" s="576"/>
      <c r="AE31" s="306"/>
      <c r="AF31" s="306"/>
      <c r="AG31" s="310"/>
      <c r="AH31" s="310"/>
      <c r="AI31" s="439"/>
      <c r="AJ31" s="440"/>
      <c r="AK31" s="306"/>
      <c r="AL31" s="306"/>
      <c r="AM31" s="310"/>
      <c r="AN31" s="310"/>
      <c r="AO31" s="439"/>
      <c r="AQ31" s="306"/>
      <c r="AR31" s="306"/>
      <c r="AS31" s="310"/>
      <c r="AT31" s="310"/>
      <c r="AU31" s="439"/>
      <c r="AW31" s="306"/>
      <c r="AX31" s="306"/>
      <c r="AY31" s="310"/>
      <c r="AZ31" s="310"/>
      <c r="BA31" s="439"/>
    </row>
    <row r="32" spans="1:53" s="257" customFormat="1" ht="5.25" customHeight="1" x14ac:dyDescent="0.2">
      <c r="B32" s="258" t="s">
        <v>42</v>
      </c>
      <c r="C32" s="259"/>
      <c r="I32" s="259"/>
    </row>
    <row r="33" spans="2:14" s="252" customFormat="1" ht="5.25" customHeight="1" x14ac:dyDescent="0.2">
      <c r="B33" s="258" t="s">
        <v>50</v>
      </c>
      <c r="C33" s="261"/>
      <c r="I33" s="261"/>
    </row>
    <row r="34" spans="2:14" s="252" customFormat="1" ht="13.5" customHeight="1" x14ac:dyDescent="0.2">
      <c r="B34" s="1056"/>
      <c r="C34" s="1056"/>
      <c r="D34" s="1056"/>
      <c r="E34" s="1056"/>
      <c r="F34" s="1056"/>
      <c r="G34" s="1056"/>
      <c r="H34" s="1056"/>
    </row>
    <row r="35" spans="2:14" ht="29.25" customHeight="1" x14ac:dyDescent="0.2">
      <c r="B35" s="1078"/>
      <c r="C35" s="1078"/>
      <c r="D35" s="1078"/>
      <c r="E35" s="737"/>
      <c r="F35" s="737"/>
      <c r="G35" s="737"/>
      <c r="H35" s="263"/>
      <c r="I35" s="263"/>
      <c r="J35" s="263"/>
      <c r="K35" s="263"/>
      <c r="L35" s="263"/>
      <c r="M35" s="263"/>
      <c r="N35" s="263"/>
    </row>
    <row r="36" spans="2:14" ht="4.5" customHeight="1" x14ac:dyDescent="0.2">
      <c r="B36" s="1079"/>
      <c r="C36" s="1079"/>
      <c r="D36" s="1079"/>
      <c r="E36" s="738"/>
      <c r="F36" s="738"/>
      <c r="G36" s="738"/>
      <c r="H36" s="263"/>
      <c r="I36" s="263"/>
      <c r="J36" s="263"/>
      <c r="K36" s="263"/>
      <c r="L36" s="263"/>
      <c r="M36" s="263"/>
      <c r="N36" s="263"/>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0.140625" style="262" bestFit="1" customWidth="1"/>
    <col min="5" max="5" width="10.28515625" style="262" customWidth="1"/>
    <col min="6" max="6" width="7" style="262" customWidth="1"/>
    <col min="7" max="7" width="8.85546875" style="262" customWidth="1"/>
    <col min="8" max="8" width="7" style="262" customWidth="1"/>
    <col min="9" max="9" width="0.42578125" style="262" customWidth="1"/>
    <col min="10" max="10" width="8.42578125" style="262" bestFit="1" customWidth="1"/>
    <col min="11" max="11" width="6.7109375" style="262" customWidth="1"/>
    <col min="12" max="12" width="8.42578125" style="262" customWidth="1"/>
    <col min="13" max="13" width="6.7109375" style="262" bestFit="1" customWidth="1"/>
    <col min="14" max="14" width="8.42578125" style="262" customWidth="1"/>
    <col min="15" max="15" width="6.7109375" style="262" bestFit="1" customWidth="1"/>
    <col min="16" max="16" width="0.42578125" style="262" customWidth="1"/>
    <col min="17" max="17" width="8.42578125" style="262" bestFit="1" customWidth="1"/>
    <col min="18" max="18" width="6.85546875" style="262" customWidth="1"/>
    <col min="19" max="19" width="8.42578125" style="262" customWidth="1"/>
    <col min="20" max="20" width="6.7109375" style="262" bestFit="1" customWidth="1"/>
    <col min="21" max="21" width="8.42578125" style="262" customWidth="1"/>
    <col min="22" max="22" width="6.7109375" style="262" bestFit="1" customWidth="1"/>
    <col min="23" max="23" width="0.42578125" style="262" customWidth="1"/>
    <col min="24" max="24" width="8.42578125" style="262" bestFit="1" customWidth="1"/>
    <col min="25" max="25" width="7" style="262" customWidth="1"/>
    <col min="26" max="26" width="8.42578125" style="262" customWidth="1"/>
    <col min="27" max="27" width="6.7109375" style="262" bestFit="1" customWidth="1"/>
    <col min="28" max="28" width="8.42578125" style="262" customWidth="1"/>
    <col min="29" max="29" width="6.7109375" style="262" bestFit="1" customWidth="1"/>
    <col min="30" max="30" width="11.42578125" style="262"/>
    <col min="31" max="33" width="2.42578125" style="262" bestFit="1" customWidth="1"/>
    <col min="34" max="34" width="13" style="262" bestFit="1" customWidth="1"/>
    <col min="35" max="35" width="3.42578125" style="262" bestFit="1" customWidth="1"/>
    <col min="36" max="36" width="3.85546875" style="262" customWidth="1"/>
    <col min="37" max="39" width="2.42578125" style="262" bestFit="1" customWidth="1"/>
    <col min="40" max="40" width="8.42578125" style="262" bestFit="1" customWidth="1"/>
    <col min="41" max="41" width="3.42578125" style="262" bestFit="1" customWidth="1"/>
    <col min="42" max="42" width="3.5703125" style="262" customWidth="1"/>
    <col min="43" max="45" width="2.42578125" style="262" bestFit="1" customWidth="1"/>
    <col min="46" max="46" width="8.42578125" style="262" bestFit="1" customWidth="1"/>
    <col min="47" max="47" width="4.140625" style="262" bestFit="1" customWidth="1"/>
    <col min="48" max="48" width="3.28515625" style="262" customWidth="1"/>
    <col min="49" max="49" width="4.28515625" style="262" bestFit="1" customWidth="1"/>
    <col min="50" max="50" width="2.42578125" style="262" bestFit="1" customWidth="1"/>
    <col min="51" max="51" width="4.28515625" style="262" bestFit="1" customWidth="1"/>
    <col min="52" max="52" width="8.42578125" style="262" bestFit="1" customWidth="1"/>
    <col min="53" max="53" width="4.28515625" style="262" bestFit="1" customWidth="1"/>
    <col min="54" max="16384" width="11.42578125" style="262"/>
  </cols>
  <sheetData>
    <row r="1" spans="1:53" s="202" customFormat="1" ht="15" customHeight="1" x14ac:dyDescent="0.2">
      <c r="A1" s="714" t="s">
        <v>52</v>
      </c>
      <c r="B1" s="203"/>
      <c r="C1" s="204"/>
      <c r="I1" s="204"/>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6" customFormat="1" ht="52.5" customHeight="1" x14ac:dyDescent="0.2">
      <c r="B2" s="1057"/>
      <c r="C2" s="1057"/>
    </row>
    <row r="3" spans="1:53" s="209" customFormat="1" ht="4.5" customHeight="1" x14ac:dyDescent="0.2">
      <c r="B3" s="1058"/>
      <c r="C3" s="1058"/>
    </row>
    <row r="4" spans="1:53" s="209" customFormat="1" ht="17.25" customHeight="1" x14ac:dyDescent="0.2">
      <c r="A4" s="1058" t="s">
        <v>417</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row>
    <row r="5" spans="1:53" s="209" customFormat="1" ht="17.25" customHeight="1" x14ac:dyDescent="0.2">
      <c r="B5" s="1059" t="str">
        <f>porsaad!B6</f>
        <v>Situación a 31 de enero de 2023</v>
      </c>
      <c r="C5" s="1059"/>
      <c r="D5" s="1059"/>
      <c r="E5" s="1059"/>
      <c r="F5" s="1059"/>
      <c r="G5" s="1059"/>
      <c r="H5" s="1059"/>
      <c r="I5" s="1059"/>
      <c r="J5" s="1059"/>
      <c r="K5" s="1059"/>
      <c r="L5" s="1059"/>
      <c r="M5" s="1059"/>
      <c r="N5" s="1059"/>
      <c r="O5" s="1059"/>
      <c r="P5" s="1059"/>
      <c r="Q5" s="1059"/>
      <c r="R5" s="1059"/>
      <c r="S5" s="1059"/>
      <c r="T5" s="1059"/>
      <c r="U5" s="1059"/>
      <c r="V5" s="1059"/>
      <c r="W5" s="1059"/>
      <c r="X5" s="1059"/>
      <c r="Y5" s="1059"/>
      <c r="Z5" s="1059"/>
      <c r="AA5" s="1059"/>
      <c r="AB5" s="1059"/>
      <c r="AC5" s="1059"/>
    </row>
    <row r="6" spans="1:53" s="209" customFormat="1" ht="6" customHeight="1" x14ac:dyDescent="0.2"/>
    <row r="7" spans="1:53" s="214" customFormat="1" ht="12.75" customHeight="1" x14ac:dyDescent="0.2">
      <c r="A7" s="210"/>
      <c r="B7" s="1060" t="s">
        <v>15</v>
      </c>
      <c r="C7" s="212"/>
      <c r="D7" s="1063" t="s">
        <v>239</v>
      </c>
      <c r="E7" s="1064"/>
      <c r="F7" s="1064"/>
      <c r="G7" s="1064"/>
      <c r="H7" s="1064"/>
      <c r="I7" s="569"/>
      <c r="J7" s="1067"/>
      <c r="K7" s="1067"/>
      <c r="L7" s="1067"/>
      <c r="M7" s="1067"/>
      <c r="N7" s="1067"/>
      <c r="O7" s="1067"/>
      <c r="P7" s="569"/>
      <c r="Q7" s="1067"/>
      <c r="R7" s="1067"/>
      <c r="S7" s="1067"/>
      <c r="T7" s="1067"/>
      <c r="U7" s="1067"/>
      <c r="V7" s="1067"/>
      <c r="W7" s="569"/>
      <c r="X7" s="1067"/>
      <c r="Y7" s="1067"/>
      <c r="Z7" s="1067"/>
      <c r="AA7" s="1067"/>
      <c r="AB7" s="1067"/>
      <c r="AC7" s="1068"/>
      <c r="AD7" s="431"/>
      <c r="AE7" s="431"/>
      <c r="AF7" s="432"/>
      <c r="AG7" s="432"/>
      <c r="AH7" s="432"/>
      <c r="AI7" s="432"/>
      <c r="AJ7" s="432"/>
      <c r="AK7" s="432"/>
      <c r="AL7" s="433"/>
    </row>
    <row r="8" spans="1:53" s="214" customFormat="1" ht="25.5" customHeight="1" x14ac:dyDescent="0.2">
      <c r="A8" s="210"/>
      <c r="B8" s="1061"/>
      <c r="C8" s="212"/>
      <c r="D8" s="1065"/>
      <c r="E8" s="1066"/>
      <c r="F8" s="1066"/>
      <c r="G8" s="1066"/>
      <c r="H8" s="1066"/>
      <c r="I8" s="502"/>
      <c r="J8" s="1069" t="s">
        <v>240</v>
      </c>
      <c r="K8" s="1067"/>
      <c r="L8" s="1067"/>
      <c r="M8" s="1067"/>
      <c r="N8" s="1067"/>
      <c r="O8" s="1068"/>
      <c r="P8" s="212"/>
      <c r="Q8" s="1069" t="s">
        <v>241</v>
      </c>
      <c r="R8" s="1067"/>
      <c r="S8" s="1067"/>
      <c r="T8" s="1067"/>
      <c r="U8" s="1067"/>
      <c r="V8" s="1068"/>
      <c r="W8" s="212"/>
      <c r="X8" s="1069" t="s">
        <v>242</v>
      </c>
      <c r="Y8" s="1067"/>
      <c r="Z8" s="1067"/>
      <c r="AA8" s="1067"/>
      <c r="AB8" s="1067"/>
      <c r="AC8" s="1068"/>
      <c r="AD8" s="431"/>
      <c r="AE8" s="431"/>
      <c r="AF8" s="432"/>
      <c r="AG8" s="432"/>
      <c r="AH8" s="432"/>
      <c r="AI8" s="432"/>
      <c r="AJ8" s="432"/>
      <c r="AK8" s="432"/>
      <c r="AL8" s="433"/>
    </row>
    <row r="9" spans="1:53" s="214" customFormat="1" ht="21.75" customHeight="1" x14ac:dyDescent="0.2">
      <c r="A9" s="210"/>
      <c r="B9" s="1061"/>
      <c r="C9" s="212"/>
      <c r="D9" s="1070" t="s">
        <v>12</v>
      </c>
      <c r="E9" s="1051" t="s">
        <v>27</v>
      </c>
      <c r="F9" s="1052"/>
      <c r="G9" s="1052" t="s">
        <v>26</v>
      </c>
      <c r="H9" s="1053"/>
      <c r="I9" s="212"/>
      <c r="J9" s="1054" t="s">
        <v>12</v>
      </c>
      <c r="K9" s="1049" t="s">
        <v>230</v>
      </c>
      <c r="L9" s="1051" t="s">
        <v>27</v>
      </c>
      <c r="M9" s="1052"/>
      <c r="N9" s="1052" t="s">
        <v>26</v>
      </c>
      <c r="O9" s="1053"/>
      <c r="P9" s="212"/>
      <c r="Q9" s="1054" t="s">
        <v>12</v>
      </c>
      <c r="R9" s="1049" t="s">
        <v>230</v>
      </c>
      <c r="S9" s="1051" t="s">
        <v>27</v>
      </c>
      <c r="T9" s="1052"/>
      <c r="U9" s="1052" t="s">
        <v>26</v>
      </c>
      <c r="V9" s="1053"/>
      <c r="W9" s="212"/>
      <c r="X9" s="1054" t="s">
        <v>12</v>
      </c>
      <c r="Y9" s="1049" t="s">
        <v>230</v>
      </c>
      <c r="Z9" s="1051" t="s">
        <v>27</v>
      </c>
      <c r="AA9" s="1052"/>
      <c r="AB9" s="1052" t="s">
        <v>26</v>
      </c>
      <c r="AC9" s="1053"/>
      <c r="AD9" s="431"/>
      <c r="AE9" s="431"/>
      <c r="AF9" s="432"/>
      <c r="AG9" s="432"/>
      <c r="AH9" s="432"/>
      <c r="AI9" s="432"/>
      <c r="AJ9" s="432"/>
      <c r="AK9" s="432"/>
      <c r="AL9" s="433"/>
    </row>
    <row r="10" spans="1:53" s="220" customFormat="1" ht="44.25" customHeight="1" x14ac:dyDescent="0.2">
      <c r="A10" s="215"/>
      <c r="B10" s="1062"/>
      <c r="C10" s="217"/>
      <c r="D10" s="1071"/>
      <c r="E10" s="409" t="s">
        <v>12</v>
      </c>
      <c r="F10" s="409" t="s">
        <v>230</v>
      </c>
      <c r="G10" s="409" t="s">
        <v>12</v>
      </c>
      <c r="H10" s="219" t="s">
        <v>230</v>
      </c>
      <c r="I10" s="217"/>
      <c r="J10" s="1055"/>
      <c r="K10" s="1050"/>
      <c r="L10" s="409" t="s">
        <v>12</v>
      </c>
      <c r="M10" s="409" t="s">
        <v>231</v>
      </c>
      <c r="N10" s="409" t="s">
        <v>12</v>
      </c>
      <c r="O10" s="219" t="s">
        <v>231</v>
      </c>
      <c r="P10" s="217"/>
      <c r="Q10" s="1055"/>
      <c r="R10" s="1050"/>
      <c r="S10" s="409" t="s">
        <v>12</v>
      </c>
      <c r="T10" s="409" t="s">
        <v>231</v>
      </c>
      <c r="U10" s="409" t="s">
        <v>12</v>
      </c>
      <c r="V10" s="219" t="s">
        <v>231</v>
      </c>
      <c r="W10" s="217"/>
      <c r="X10" s="1055"/>
      <c r="Y10" s="1050"/>
      <c r="Z10" s="409" t="s">
        <v>12</v>
      </c>
      <c r="AA10" s="409" t="s">
        <v>231</v>
      </c>
      <c r="AB10" s="409" t="s">
        <v>12</v>
      </c>
      <c r="AC10" s="219" t="s">
        <v>231</v>
      </c>
      <c r="AD10" s="434"/>
      <c r="AE10" s="435"/>
      <c r="AF10" s="310"/>
      <c r="AG10" s="310"/>
      <c r="AH10" s="310"/>
      <c r="AI10" s="310"/>
      <c r="AJ10" s="436"/>
      <c r="AK10" s="436"/>
      <c r="AL10" s="436"/>
    </row>
    <row r="11" spans="1:53" s="224" customFormat="1" ht="4.5" customHeight="1" x14ac:dyDescent="0.2">
      <c r="A11" s="221"/>
      <c r="B11" s="222"/>
      <c r="C11" s="223"/>
      <c r="D11" s="222"/>
      <c r="E11" s="222"/>
      <c r="F11" s="222"/>
      <c r="G11" s="222"/>
      <c r="H11" s="222"/>
      <c r="I11" s="223"/>
      <c r="J11" s="222"/>
      <c r="K11" s="222"/>
      <c r="L11" s="222"/>
      <c r="M11" s="222"/>
      <c r="N11" s="222"/>
      <c r="O11" s="222"/>
      <c r="P11" s="223"/>
      <c r="Q11" s="222"/>
      <c r="R11" s="222"/>
      <c r="S11" s="222"/>
      <c r="T11" s="222"/>
      <c r="U11" s="222"/>
      <c r="V11" s="222"/>
      <c r="W11" s="223"/>
      <c r="X11" s="222"/>
      <c r="Y11" s="222"/>
      <c r="Z11" s="222"/>
      <c r="AA11" s="222"/>
      <c r="AB11" s="222"/>
      <c r="AC11" s="222"/>
      <c r="AD11" s="431"/>
      <c r="AE11" s="435"/>
      <c r="AF11" s="310"/>
      <c r="AG11" s="310"/>
      <c r="AH11" s="310"/>
      <c r="AI11" s="310"/>
      <c r="AJ11" s="232"/>
      <c r="AK11" s="232"/>
      <c r="AL11" s="232"/>
    </row>
    <row r="12" spans="1:53" s="233" customFormat="1" ht="18" customHeight="1" x14ac:dyDescent="0.15">
      <c r="A12" s="225"/>
      <c r="B12" s="226" t="s">
        <v>11</v>
      </c>
      <c r="C12" s="227"/>
      <c r="D12" s="756">
        <f>J12+Q12+X12</f>
        <v>137814</v>
      </c>
      <c r="E12" s="739">
        <f>L12+S12+Z12</f>
        <v>87110</v>
      </c>
      <c r="F12" s="748">
        <f>E12/$D12*100</f>
        <v>63.208382312392061</v>
      </c>
      <c r="G12" s="739">
        <f>N12+U12+AB12</f>
        <v>50704</v>
      </c>
      <c r="H12" s="231">
        <f>G12/$D12*100</f>
        <v>36.791617687607939</v>
      </c>
      <c r="I12" s="227"/>
      <c r="J12" s="228">
        <f>L12+N12</f>
        <v>41551</v>
      </c>
      <c r="K12" s="751">
        <f>J12/$D12*100</f>
        <v>30.150057323639107</v>
      </c>
      <c r="L12" s="745">
        <v>16900</v>
      </c>
      <c r="M12" s="748">
        <v>40.672907992587419</v>
      </c>
      <c r="N12" s="745">
        <v>24651</v>
      </c>
      <c r="O12" s="229">
        <v>59.327092007412574</v>
      </c>
      <c r="P12" s="227"/>
      <c r="Q12" s="228">
        <v>28391</v>
      </c>
      <c r="R12" s="751">
        <v>20.600954910241338</v>
      </c>
      <c r="S12" s="745">
        <v>18523</v>
      </c>
      <c r="T12" s="748">
        <v>65.242506428093407</v>
      </c>
      <c r="U12" s="745">
        <v>9868</v>
      </c>
      <c r="V12" s="229">
        <v>34.757493571906586</v>
      </c>
      <c r="W12" s="227"/>
      <c r="X12" s="228">
        <v>67872</v>
      </c>
      <c r="Y12" s="751">
        <v>49.248987766119548</v>
      </c>
      <c r="Z12" s="745">
        <v>51687</v>
      </c>
      <c r="AA12" s="748">
        <v>76.153642149929283</v>
      </c>
      <c r="AB12" s="745">
        <v>16185</v>
      </c>
      <c r="AC12" s="229">
        <f t="shared" ref="AC12:AC29" si="0">AB12/$X12*100</f>
        <v>23.846357850070721</v>
      </c>
      <c r="AD12" s="576"/>
      <c r="AE12" s="306"/>
      <c r="AF12" s="306"/>
      <c r="AG12" s="306"/>
      <c r="AH12" s="307"/>
      <c r="AI12" s="437"/>
      <c r="AJ12" s="232"/>
      <c r="AK12" s="306"/>
      <c r="AL12" s="306"/>
      <c r="AM12" s="306"/>
      <c r="AN12" s="307"/>
      <c r="AO12" s="437"/>
      <c r="AQ12" s="306"/>
      <c r="AR12" s="306"/>
      <c r="AS12" s="306"/>
      <c r="AT12" s="307"/>
      <c r="AU12" s="437"/>
      <c r="AW12" s="306"/>
      <c r="AX12" s="306"/>
      <c r="AY12" s="306"/>
      <c r="AZ12" s="307"/>
      <c r="BA12" s="437"/>
    </row>
    <row r="13" spans="1:53" s="233" customFormat="1" ht="18" customHeight="1" x14ac:dyDescent="0.15">
      <c r="A13" s="225"/>
      <c r="B13" s="234" t="s">
        <v>10</v>
      </c>
      <c r="C13" s="227"/>
      <c r="D13" s="757">
        <f t="shared" ref="D13:D29" si="1">J13+Q13+X13</f>
        <v>14460</v>
      </c>
      <c r="E13" s="740">
        <f t="shared" ref="E13:E29" si="2">L13+S13+Z13</f>
        <v>9195</v>
      </c>
      <c r="F13" s="578">
        <f t="shared" ref="F13:H29" si="3">E13/$D13*100</f>
        <v>63.589211618257259</v>
      </c>
      <c r="G13" s="740">
        <f t="shared" ref="G13:G29" si="4">N13+U13+AB13</f>
        <v>5265</v>
      </c>
      <c r="H13" s="238">
        <f t="shared" si="3"/>
        <v>36.410788381742734</v>
      </c>
      <c r="I13" s="227"/>
      <c r="J13" s="235">
        <f t="shared" ref="J13:J29" si="5">L13+N13</f>
        <v>3103</v>
      </c>
      <c r="K13" s="752">
        <f t="shared" ref="K13:K29" si="6">J13/$D13*100</f>
        <v>21.459197786998615</v>
      </c>
      <c r="L13" s="746">
        <v>1298</v>
      </c>
      <c r="M13" s="749">
        <v>41.83048662584595</v>
      </c>
      <c r="N13" s="746">
        <v>1805</v>
      </c>
      <c r="O13" s="236">
        <v>58.16951337415405</v>
      </c>
      <c r="P13" s="227"/>
      <c r="Q13" s="235">
        <v>2507</v>
      </c>
      <c r="R13" s="752">
        <v>17.337482710926693</v>
      </c>
      <c r="S13" s="746">
        <v>1467</v>
      </c>
      <c r="T13" s="749">
        <v>58.516154766653372</v>
      </c>
      <c r="U13" s="746">
        <v>1040</v>
      </c>
      <c r="V13" s="236">
        <v>41.483845233346628</v>
      </c>
      <c r="W13" s="227"/>
      <c r="X13" s="235">
        <v>8850</v>
      </c>
      <c r="Y13" s="752">
        <v>61.203319502074692</v>
      </c>
      <c r="Z13" s="746">
        <v>6430</v>
      </c>
      <c r="AA13" s="749">
        <v>72.655367231638422</v>
      </c>
      <c r="AB13" s="746">
        <v>2420</v>
      </c>
      <c r="AC13" s="236">
        <f t="shared" si="0"/>
        <v>27.344632768361581</v>
      </c>
      <c r="AD13" s="576"/>
      <c r="AE13" s="306"/>
      <c r="AF13" s="306"/>
      <c r="AG13" s="306"/>
      <c r="AH13" s="307"/>
      <c r="AI13" s="437"/>
      <c r="AJ13" s="232"/>
      <c r="AK13" s="306"/>
      <c r="AL13" s="306"/>
      <c r="AM13" s="306"/>
      <c r="AN13" s="307"/>
      <c r="AO13" s="437"/>
      <c r="AQ13" s="306"/>
      <c r="AR13" s="306"/>
      <c r="AS13" s="306"/>
      <c r="AT13" s="307"/>
      <c r="AU13" s="437"/>
      <c r="AW13" s="306"/>
      <c r="AX13" s="306"/>
      <c r="AY13" s="306"/>
      <c r="AZ13" s="307"/>
      <c r="BA13" s="437"/>
    </row>
    <row r="14" spans="1:53" s="233" customFormat="1" ht="18" customHeight="1" x14ac:dyDescent="0.15">
      <c r="A14" s="225"/>
      <c r="B14" s="234" t="s">
        <v>40</v>
      </c>
      <c r="C14" s="227"/>
      <c r="D14" s="757">
        <f t="shared" si="1"/>
        <v>10684</v>
      </c>
      <c r="E14" s="740">
        <f t="shared" si="2"/>
        <v>6888</v>
      </c>
      <c r="F14" s="578">
        <f t="shared" si="3"/>
        <v>64.470235866716592</v>
      </c>
      <c r="G14" s="740">
        <f t="shared" si="4"/>
        <v>3796</v>
      </c>
      <c r="H14" s="238">
        <f t="shared" si="3"/>
        <v>35.529764133283415</v>
      </c>
      <c r="I14" s="227"/>
      <c r="J14" s="235">
        <f t="shared" si="5"/>
        <v>2656</v>
      </c>
      <c r="K14" s="752">
        <f t="shared" si="6"/>
        <v>24.859603144889554</v>
      </c>
      <c r="L14" s="746">
        <v>1029</v>
      </c>
      <c r="M14" s="749">
        <v>38.742469879518069</v>
      </c>
      <c r="N14" s="746">
        <v>1627</v>
      </c>
      <c r="O14" s="236">
        <v>61.257530120481931</v>
      </c>
      <c r="P14" s="227"/>
      <c r="Q14" s="235">
        <v>2140</v>
      </c>
      <c r="R14" s="752">
        <v>20.029951329090228</v>
      </c>
      <c r="S14" s="746">
        <v>1275</v>
      </c>
      <c r="T14" s="749">
        <v>59.579439252336449</v>
      </c>
      <c r="U14" s="746">
        <v>865</v>
      </c>
      <c r="V14" s="236">
        <v>40.420560747663551</v>
      </c>
      <c r="W14" s="227"/>
      <c r="X14" s="235">
        <v>5888</v>
      </c>
      <c r="Y14" s="752">
        <v>55.110445526020214</v>
      </c>
      <c r="Z14" s="746">
        <v>4584</v>
      </c>
      <c r="AA14" s="749">
        <v>77.853260869565219</v>
      </c>
      <c r="AB14" s="746">
        <v>1304</v>
      </c>
      <c r="AC14" s="236">
        <f t="shared" si="0"/>
        <v>22.146739130434785</v>
      </c>
      <c r="AD14" s="576"/>
      <c r="AE14" s="306"/>
      <c r="AF14" s="306"/>
      <c r="AG14" s="306"/>
      <c r="AH14" s="307"/>
      <c r="AI14" s="438"/>
      <c r="AJ14" s="232"/>
      <c r="AK14" s="306"/>
      <c r="AL14" s="306"/>
      <c r="AM14" s="306"/>
      <c r="AN14" s="307"/>
      <c r="AO14" s="437"/>
      <c r="AQ14" s="306"/>
      <c r="AR14" s="306"/>
      <c r="AS14" s="306"/>
      <c r="AT14" s="307"/>
      <c r="AU14" s="437"/>
      <c r="AW14" s="306"/>
      <c r="AX14" s="306"/>
      <c r="AY14" s="306"/>
      <c r="AZ14" s="307"/>
      <c r="BA14" s="437"/>
    </row>
    <row r="15" spans="1:53" s="233" customFormat="1" ht="18" customHeight="1" x14ac:dyDescent="0.15">
      <c r="A15" s="225"/>
      <c r="B15" s="234" t="s">
        <v>41</v>
      </c>
      <c r="C15" s="227"/>
      <c r="D15" s="757">
        <f t="shared" si="1"/>
        <v>9963</v>
      </c>
      <c r="E15" s="740">
        <f t="shared" si="2"/>
        <v>6025</v>
      </c>
      <c r="F15" s="578">
        <f t="shared" si="3"/>
        <v>60.473752885677001</v>
      </c>
      <c r="G15" s="740">
        <f t="shared" si="4"/>
        <v>3938</v>
      </c>
      <c r="H15" s="238">
        <f t="shared" si="3"/>
        <v>39.526247114322992</v>
      </c>
      <c r="I15" s="227"/>
      <c r="J15" s="235">
        <f t="shared" si="5"/>
        <v>2844</v>
      </c>
      <c r="K15" s="752">
        <f t="shared" si="6"/>
        <v>28.545618789521228</v>
      </c>
      <c r="L15" s="746">
        <v>1154</v>
      </c>
      <c r="M15" s="749">
        <v>40.576652601969059</v>
      </c>
      <c r="N15" s="746">
        <v>1690</v>
      </c>
      <c r="O15" s="236">
        <v>59.423347398030948</v>
      </c>
      <c r="P15" s="227"/>
      <c r="Q15" s="235">
        <v>2125</v>
      </c>
      <c r="R15" s="752">
        <v>21.32891699287363</v>
      </c>
      <c r="S15" s="746">
        <v>1200</v>
      </c>
      <c r="T15" s="749">
        <v>56.470588235294116</v>
      </c>
      <c r="U15" s="746">
        <v>925</v>
      </c>
      <c r="V15" s="236">
        <v>43.529411764705884</v>
      </c>
      <c r="W15" s="227"/>
      <c r="X15" s="235">
        <v>4994</v>
      </c>
      <c r="Y15" s="752">
        <v>50.125464217605142</v>
      </c>
      <c r="Z15" s="746">
        <v>3671</v>
      </c>
      <c r="AA15" s="749">
        <v>73.508209851822187</v>
      </c>
      <c r="AB15" s="746">
        <v>1323</v>
      </c>
      <c r="AC15" s="236">
        <f t="shared" si="0"/>
        <v>26.491790148177813</v>
      </c>
      <c r="AD15" s="576"/>
      <c r="AE15" s="306"/>
      <c r="AF15" s="306"/>
      <c r="AG15" s="306"/>
      <c r="AH15" s="307"/>
      <c r="AI15" s="437"/>
      <c r="AJ15" s="232"/>
      <c r="AK15" s="306"/>
      <c r="AL15" s="306"/>
      <c r="AM15" s="306"/>
      <c r="AN15" s="307"/>
      <c r="AO15" s="437"/>
      <c r="AQ15" s="306"/>
      <c r="AR15" s="306"/>
      <c r="AS15" s="306"/>
      <c r="AT15" s="307"/>
      <c r="AU15" s="437"/>
      <c r="AW15" s="306"/>
      <c r="AX15" s="306"/>
      <c r="AY15" s="306"/>
      <c r="AZ15" s="307"/>
      <c r="BA15" s="437"/>
    </row>
    <row r="16" spans="1:53" s="233" customFormat="1" ht="18" customHeight="1" x14ac:dyDescent="0.15">
      <c r="A16" s="225"/>
      <c r="B16" s="234" t="s">
        <v>9</v>
      </c>
      <c r="C16" s="227"/>
      <c r="D16" s="757">
        <f t="shared" si="1"/>
        <v>14422</v>
      </c>
      <c r="E16" s="740">
        <f t="shared" si="2"/>
        <v>8454</v>
      </c>
      <c r="F16" s="578">
        <f t="shared" si="3"/>
        <v>58.61877686867286</v>
      </c>
      <c r="G16" s="740">
        <f t="shared" si="4"/>
        <v>5968</v>
      </c>
      <c r="H16" s="238">
        <f t="shared" si="3"/>
        <v>41.38122313132714</v>
      </c>
      <c r="I16" s="227"/>
      <c r="J16" s="235">
        <f t="shared" si="5"/>
        <v>5886</v>
      </c>
      <c r="K16" s="752">
        <f t="shared" si="6"/>
        <v>40.812647344335048</v>
      </c>
      <c r="L16" s="746">
        <v>2411</v>
      </c>
      <c r="M16" s="749">
        <v>40.9616038056405</v>
      </c>
      <c r="N16" s="746">
        <v>3475</v>
      </c>
      <c r="O16" s="236">
        <v>59.0383961943595</v>
      </c>
      <c r="P16" s="227"/>
      <c r="Q16" s="235">
        <v>2878</v>
      </c>
      <c r="R16" s="752">
        <v>19.95562335321037</v>
      </c>
      <c r="S16" s="746">
        <v>1742</v>
      </c>
      <c r="T16" s="749">
        <v>60.528144544822794</v>
      </c>
      <c r="U16" s="746">
        <v>1136</v>
      </c>
      <c r="V16" s="236">
        <v>39.471855455177206</v>
      </c>
      <c r="W16" s="227"/>
      <c r="X16" s="235">
        <v>5658</v>
      </c>
      <c r="Y16" s="752">
        <v>39.231729302454582</v>
      </c>
      <c r="Z16" s="746">
        <v>4301</v>
      </c>
      <c r="AA16" s="749">
        <v>76.016260162601625</v>
      </c>
      <c r="AB16" s="746">
        <v>1357</v>
      </c>
      <c r="AC16" s="236">
        <f t="shared" si="0"/>
        <v>23.983739837398375</v>
      </c>
      <c r="AD16" s="576"/>
      <c r="AE16" s="306"/>
      <c r="AF16" s="306"/>
      <c r="AG16" s="306"/>
      <c r="AH16" s="307"/>
      <c r="AI16" s="437"/>
      <c r="AJ16" s="232"/>
      <c r="AK16" s="306"/>
      <c r="AL16" s="306"/>
      <c r="AM16" s="306"/>
      <c r="AN16" s="307"/>
      <c r="AO16" s="437"/>
      <c r="AQ16" s="306"/>
      <c r="AR16" s="306"/>
      <c r="AS16" s="306"/>
      <c r="AT16" s="307"/>
      <c r="AU16" s="437"/>
      <c r="AW16" s="306"/>
      <c r="AX16" s="306"/>
      <c r="AY16" s="306"/>
      <c r="AZ16" s="307"/>
      <c r="BA16" s="437"/>
    </row>
    <row r="17" spans="1:53" s="233" customFormat="1" ht="18" customHeight="1" x14ac:dyDescent="0.15">
      <c r="A17" s="225"/>
      <c r="B17" s="234" t="s">
        <v>8</v>
      </c>
      <c r="C17" s="227"/>
      <c r="D17" s="758">
        <f t="shared" si="1"/>
        <v>7874</v>
      </c>
      <c r="E17" s="741">
        <f t="shared" si="2"/>
        <v>4999</v>
      </c>
      <c r="F17" s="579">
        <f t="shared" si="3"/>
        <v>63.487426974853946</v>
      </c>
      <c r="G17" s="741">
        <f t="shared" si="4"/>
        <v>2875</v>
      </c>
      <c r="H17" s="238">
        <f t="shared" si="3"/>
        <v>36.512573025146047</v>
      </c>
      <c r="I17" s="227"/>
      <c r="J17" s="239">
        <f t="shared" si="5"/>
        <v>1902</v>
      </c>
      <c r="K17" s="753">
        <f t="shared" si="6"/>
        <v>24.15544831089662</v>
      </c>
      <c r="L17" s="741">
        <v>761</v>
      </c>
      <c r="M17" s="579">
        <v>40.010515247108309</v>
      </c>
      <c r="N17" s="741">
        <v>1141</v>
      </c>
      <c r="O17" s="236">
        <v>59.989484752891698</v>
      </c>
      <c r="P17" s="227"/>
      <c r="Q17" s="239">
        <v>1584</v>
      </c>
      <c r="R17" s="753">
        <v>20.116840233680467</v>
      </c>
      <c r="S17" s="741">
        <v>901</v>
      </c>
      <c r="T17" s="579">
        <v>56.881313131313128</v>
      </c>
      <c r="U17" s="741">
        <v>683</v>
      </c>
      <c r="V17" s="236">
        <v>43.118686868686865</v>
      </c>
      <c r="W17" s="227"/>
      <c r="X17" s="239">
        <v>4388</v>
      </c>
      <c r="Y17" s="753">
        <v>55.727711455422913</v>
      </c>
      <c r="Z17" s="741">
        <v>3337</v>
      </c>
      <c r="AA17" s="579">
        <v>76.048313582497713</v>
      </c>
      <c r="AB17" s="741">
        <v>1051</v>
      </c>
      <c r="AC17" s="236">
        <f t="shared" si="0"/>
        <v>23.95168641750228</v>
      </c>
      <c r="AD17" s="576"/>
      <c r="AE17" s="306"/>
      <c r="AF17" s="306"/>
      <c r="AG17" s="306"/>
      <c r="AH17" s="307"/>
      <c r="AI17" s="437"/>
      <c r="AJ17" s="232"/>
      <c r="AK17" s="306"/>
      <c r="AL17" s="306"/>
      <c r="AM17" s="306"/>
      <c r="AN17" s="307"/>
      <c r="AO17" s="437"/>
      <c r="AQ17" s="306"/>
      <c r="AR17" s="306"/>
      <c r="AS17" s="306"/>
      <c r="AT17" s="307"/>
      <c r="AU17" s="437"/>
      <c r="AW17" s="306"/>
      <c r="AX17" s="306"/>
      <c r="AY17" s="306"/>
      <c r="AZ17" s="307"/>
      <c r="BA17" s="437"/>
    </row>
    <row r="18" spans="1:53" s="233" customFormat="1" ht="18" customHeight="1" x14ac:dyDescent="0.15">
      <c r="A18" s="225"/>
      <c r="B18" s="234" t="s">
        <v>7</v>
      </c>
      <c r="C18" s="227"/>
      <c r="D18" s="757">
        <f t="shared" si="1"/>
        <v>38033</v>
      </c>
      <c r="E18" s="740">
        <f t="shared" si="2"/>
        <v>24113</v>
      </c>
      <c r="F18" s="578">
        <f t="shared" si="3"/>
        <v>63.400205085057713</v>
      </c>
      <c r="G18" s="740">
        <f t="shared" si="4"/>
        <v>13920</v>
      </c>
      <c r="H18" s="238">
        <f t="shared" si="3"/>
        <v>36.599794914942287</v>
      </c>
      <c r="I18" s="227"/>
      <c r="J18" s="235">
        <f t="shared" si="5"/>
        <v>8912</v>
      </c>
      <c r="K18" s="752">
        <f t="shared" si="6"/>
        <v>23.432282491520525</v>
      </c>
      <c r="L18" s="746">
        <v>3731</v>
      </c>
      <c r="M18" s="749">
        <v>41.864901256732495</v>
      </c>
      <c r="N18" s="746">
        <v>5181</v>
      </c>
      <c r="O18" s="236">
        <v>58.135098743267498</v>
      </c>
      <c r="P18" s="227"/>
      <c r="Q18" s="235">
        <v>6496</v>
      </c>
      <c r="R18" s="752">
        <v>17.079904293639732</v>
      </c>
      <c r="S18" s="746">
        <v>3725</v>
      </c>
      <c r="T18" s="749">
        <v>57.342980295566505</v>
      </c>
      <c r="U18" s="746">
        <v>2771</v>
      </c>
      <c r="V18" s="236">
        <v>42.657019704433495</v>
      </c>
      <c r="W18" s="227"/>
      <c r="X18" s="235">
        <v>22625</v>
      </c>
      <c r="Y18" s="752">
        <v>59.487813214839747</v>
      </c>
      <c r="Z18" s="746">
        <v>16657</v>
      </c>
      <c r="AA18" s="749">
        <v>73.622099447513818</v>
      </c>
      <c r="AB18" s="746">
        <v>5968</v>
      </c>
      <c r="AC18" s="236">
        <f t="shared" si="0"/>
        <v>26.377900552486189</v>
      </c>
      <c r="AD18" s="576"/>
      <c r="AE18" s="306"/>
      <c r="AF18" s="306"/>
      <c r="AG18" s="306"/>
      <c r="AH18" s="307"/>
      <c r="AI18" s="437"/>
      <c r="AJ18" s="232"/>
      <c r="AK18" s="306"/>
      <c r="AL18" s="306"/>
      <c r="AM18" s="306"/>
      <c r="AN18" s="307"/>
      <c r="AO18" s="437"/>
      <c r="AQ18" s="306"/>
      <c r="AR18" s="306"/>
      <c r="AS18" s="306"/>
      <c r="AT18" s="307"/>
      <c r="AU18" s="437"/>
      <c r="AW18" s="306"/>
      <c r="AX18" s="306"/>
      <c r="AY18" s="306"/>
      <c r="AZ18" s="307"/>
      <c r="BA18" s="437"/>
    </row>
    <row r="19" spans="1:53" s="233" customFormat="1" ht="18" customHeight="1" x14ac:dyDescent="0.15">
      <c r="A19" s="225"/>
      <c r="B19" s="234" t="s">
        <v>43</v>
      </c>
      <c r="C19" s="227"/>
      <c r="D19" s="757">
        <f t="shared" si="1"/>
        <v>23184</v>
      </c>
      <c r="E19" s="740">
        <f t="shared" si="2"/>
        <v>14517</v>
      </c>
      <c r="F19" s="578">
        <f t="shared" si="3"/>
        <v>62.616459627329192</v>
      </c>
      <c r="G19" s="740">
        <f t="shared" si="4"/>
        <v>8667</v>
      </c>
      <c r="H19" s="238">
        <f t="shared" si="3"/>
        <v>37.383540372670808</v>
      </c>
      <c r="I19" s="227"/>
      <c r="J19" s="235">
        <f t="shared" si="5"/>
        <v>6097</v>
      </c>
      <c r="K19" s="752">
        <f t="shared" si="6"/>
        <v>26.298309178743963</v>
      </c>
      <c r="L19" s="746">
        <v>2553</v>
      </c>
      <c r="M19" s="749">
        <v>41.873052320813514</v>
      </c>
      <c r="N19" s="746">
        <v>3544</v>
      </c>
      <c r="O19" s="236">
        <v>58.126947679186479</v>
      </c>
      <c r="P19" s="227"/>
      <c r="Q19" s="235">
        <v>4098</v>
      </c>
      <c r="R19" s="752">
        <v>17.675983436853002</v>
      </c>
      <c r="S19" s="746">
        <v>2467</v>
      </c>
      <c r="T19" s="749">
        <v>60.200097608589552</v>
      </c>
      <c r="U19" s="746">
        <v>1631</v>
      </c>
      <c r="V19" s="236">
        <v>39.799902391410448</v>
      </c>
      <c r="W19" s="227"/>
      <c r="X19" s="235">
        <v>12989</v>
      </c>
      <c r="Y19" s="752">
        <v>56.025707384403034</v>
      </c>
      <c r="Z19" s="746">
        <v>9497</v>
      </c>
      <c r="AA19" s="749">
        <v>73.115713295865731</v>
      </c>
      <c r="AB19" s="746">
        <v>3492</v>
      </c>
      <c r="AC19" s="236">
        <f t="shared" si="0"/>
        <v>26.884286704134269</v>
      </c>
      <c r="AD19" s="576"/>
      <c r="AE19" s="306"/>
      <c r="AF19" s="306"/>
      <c r="AG19" s="306"/>
      <c r="AH19" s="307"/>
      <c r="AI19" s="437"/>
      <c r="AJ19" s="232"/>
      <c r="AK19" s="306"/>
      <c r="AL19" s="306"/>
      <c r="AM19" s="306"/>
      <c r="AN19" s="307"/>
      <c r="AO19" s="437"/>
      <c r="AQ19" s="306"/>
      <c r="AR19" s="306"/>
      <c r="AS19" s="306"/>
      <c r="AT19" s="307"/>
      <c r="AU19" s="437"/>
      <c r="AW19" s="306"/>
      <c r="AX19" s="306"/>
      <c r="AY19" s="306"/>
      <c r="AZ19" s="307"/>
      <c r="BA19" s="437"/>
    </row>
    <row r="20" spans="1:53" s="233" customFormat="1" ht="18" customHeight="1" x14ac:dyDescent="0.15">
      <c r="A20" s="225"/>
      <c r="B20" s="234" t="s">
        <v>44</v>
      </c>
      <c r="C20" s="227"/>
      <c r="D20" s="757">
        <f t="shared" si="1"/>
        <v>94914</v>
      </c>
      <c r="E20" s="740">
        <f t="shared" si="2"/>
        <v>60484</v>
      </c>
      <c r="F20" s="578">
        <f t="shared" si="3"/>
        <v>63.725056366816283</v>
      </c>
      <c r="G20" s="740">
        <f t="shared" si="4"/>
        <v>34430</v>
      </c>
      <c r="H20" s="238">
        <f t="shared" si="3"/>
        <v>36.274943633183725</v>
      </c>
      <c r="I20" s="227"/>
      <c r="J20" s="235">
        <f t="shared" si="5"/>
        <v>21586</v>
      </c>
      <c r="K20" s="752">
        <f t="shared" si="6"/>
        <v>22.742693385591167</v>
      </c>
      <c r="L20" s="746">
        <v>8843</v>
      </c>
      <c r="M20" s="749">
        <v>40.966367089780412</v>
      </c>
      <c r="N20" s="746">
        <v>12743</v>
      </c>
      <c r="O20" s="236">
        <v>59.033632910219595</v>
      </c>
      <c r="P20" s="227"/>
      <c r="Q20" s="235">
        <v>18561</v>
      </c>
      <c r="R20" s="752">
        <v>19.555597698969592</v>
      </c>
      <c r="S20" s="746">
        <v>10724</v>
      </c>
      <c r="T20" s="749">
        <v>57.777059425677493</v>
      </c>
      <c r="U20" s="746">
        <v>7837</v>
      </c>
      <c r="V20" s="236">
        <v>42.222940574322507</v>
      </c>
      <c r="W20" s="227"/>
      <c r="X20" s="235">
        <v>54767</v>
      </c>
      <c r="Y20" s="752">
        <v>57.701708915439241</v>
      </c>
      <c r="Z20" s="746">
        <v>40917</v>
      </c>
      <c r="AA20" s="749">
        <v>74.711048624171497</v>
      </c>
      <c r="AB20" s="746">
        <v>13850</v>
      </c>
      <c r="AC20" s="236">
        <f t="shared" si="0"/>
        <v>25.28895137582851</v>
      </c>
      <c r="AD20" s="576"/>
      <c r="AE20" s="306"/>
      <c r="AF20" s="306"/>
      <c r="AG20" s="306"/>
      <c r="AH20" s="307"/>
      <c r="AI20" s="437"/>
      <c r="AJ20" s="232"/>
      <c r="AK20" s="306"/>
      <c r="AL20" s="306"/>
      <c r="AM20" s="306"/>
      <c r="AN20" s="307"/>
      <c r="AO20" s="437"/>
      <c r="AQ20" s="306"/>
      <c r="AR20" s="306"/>
      <c r="AS20" s="306"/>
      <c r="AT20" s="307"/>
      <c r="AU20" s="437"/>
      <c r="AW20" s="306"/>
      <c r="AX20" s="306"/>
      <c r="AY20" s="306"/>
      <c r="AZ20" s="307"/>
      <c r="BA20" s="437"/>
    </row>
    <row r="21" spans="1:53" s="233" customFormat="1" ht="18" customHeight="1" x14ac:dyDescent="0.15">
      <c r="A21" s="225"/>
      <c r="B21" s="234" t="s">
        <v>6</v>
      </c>
      <c r="C21" s="227"/>
      <c r="D21" s="757">
        <f t="shared" si="1"/>
        <v>54704</v>
      </c>
      <c r="E21" s="740">
        <f t="shared" si="2"/>
        <v>33968</v>
      </c>
      <c r="F21" s="578">
        <f t="shared" si="3"/>
        <v>62.094179584673881</v>
      </c>
      <c r="G21" s="740">
        <f t="shared" si="4"/>
        <v>20736</v>
      </c>
      <c r="H21" s="238">
        <f t="shared" si="3"/>
        <v>37.905820415326119</v>
      </c>
      <c r="I21" s="227"/>
      <c r="J21" s="235">
        <f t="shared" si="5"/>
        <v>14978</v>
      </c>
      <c r="K21" s="752">
        <f t="shared" si="6"/>
        <v>27.380081895291021</v>
      </c>
      <c r="L21" s="746">
        <v>6127</v>
      </c>
      <c r="M21" s="749">
        <v>40.906663105888633</v>
      </c>
      <c r="N21" s="746">
        <v>8851</v>
      </c>
      <c r="O21" s="236">
        <v>59.09333689411136</v>
      </c>
      <c r="P21" s="227"/>
      <c r="Q21" s="235">
        <v>11014</v>
      </c>
      <c r="R21" s="752">
        <v>20.133811055864285</v>
      </c>
      <c r="S21" s="746">
        <v>6503</v>
      </c>
      <c r="T21" s="749">
        <v>59.04303613582713</v>
      </c>
      <c r="U21" s="746">
        <v>4511</v>
      </c>
      <c r="V21" s="236">
        <v>40.95696386417287</v>
      </c>
      <c r="W21" s="227"/>
      <c r="X21" s="235">
        <v>28712</v>
      </c>
      <c r="Y21" s="752">
        <v>52.486107048844687</v>
      </c>
      <c r="Z21" s="746">
        <v>21338</v>
      </c>
      <c r="AA21" s="749">
        <v>74.317358595709109</v>
      </c>
      <c r="AB21" s="746">
        <v>7374</v>
      </c>
      <c r="AC21" s="236">
        <f t="shared" si="0"/>
        <v>25.682641404290891</v>
      </c>
      <c r="AD21" s="576"/>
      <c r="AE21" s="306"/>
      <c r="AF21" s="306"/>
      <c r="AG21" s="306"/>
      <c r="AH21" s="307"/>
      <c r="AI21" s="438"/>
      <c r="AJ21" s="232"/>
      <c r="AK21" s="306"/>
      <c r="AL21" s="306"/>
      <c r="AM21" s="306"/>
      <c r="AN21" s="307"/>
      <c r="AO21" s="437"/>
      <c r="AQ21" s="306"/>
      <c r="AR21" s="306"/>
      <c r="AS21" s="306"/>
      <c r="AT21" s="307"/>
      <c r="AU21" s="437"/>
      <c r="AW21" s="306"/>
      <c r="AX21" s="306"/>
      <c r="AY21" s="306"/>
      <c r="AZ21" s="307"/>
      <c r="BA21" s="437"/>
    </row>
    <row r="22" spans="1:53" s="233" customFormat="1" ht="18" customHeight="1" x14ac:dyDescent="0.15">
      <c r="A22" s="225"/>
      <c r="B22" s="234" t="s">
        <v>5</v>
      </c>
      <c r="C22" s="227"/>
      <c r="D22" s="757">
        <f t="shared" si="1"/>
        <v>12796</v>
      </c>
      <c r="E22" s="740">
        <f t="shared" si="2"/>
        <v>8189</v>
      </c>
      <c r="F22" s="578">
        <f t="shared" si="3"/>
        <v>63.996561425445449</v>
      </c>
      <c r="G22" s="740">
        <f t="shared" si="4"/>
        <v>4607</v>
      </c>
      <c r="H22" s="238">
        <f t="shared" si="3"/>
        <v>36.003438574554551</v>
      </c>
      <c r="I22" s="227"/>
      <c r="J22" s="235">
        <f t="shared" si="5"/>
        <v>3340</v>
      </c>
      <c r="K22" s="752">
        <f t="shared" si="6"/>
        <v>26.101906845889339</v>
      </c>
      <c r="L22" s="746">
        <v>1436</v>
      </c>
      <c r="M22" s="749">
        <v>42.994011976047901</v>
      </c>
      <c r="N22" s="746">
        <v>1904</v>
      </c>
      <c r="O22" s="236">
        <v>57.005988023952092</v>
      </c>
      <c r="P22" s="227"/>
      <c r="Q22" s="235">
        <v>2428</v>
      </c>
      <c r="R22" s="752">
        <v>18.974679587371053</v>
      </c>
      <c r="S22" s="746">
        <v>1503</v>
      </c>
      <c r="T22" s="749">
        <v>61.902800658978585</v>
      </c>
      <c r="U22" s="746">
        <v>925</v>
      </c>
      <c r="V22" s="236">
        <v>38.097199341021415</v>
      </c>
      <c r="W22" s="227"/>
      <c r="X22" s="235">
        <v>7028</v>
      </c>
      <c r="Y22" s="752">
        <v>54.923413566739612</v>
      </c>
      <c r="Z22" s="746">
        <v>5250</v>
      </c>
      <c r="AA22" s="749">
        <v>74.701195219123505</v>
      </c>
      <c r="AB22" s="746">
        <v>1778</v>
      </c>
      <c r="AC22" s="236">
        <f t="shared" si="0"/>
        <v>25.298804780876495</v>
      </c>
      <c r="AD22" s="576"/>
      <c r="AE22" s="306"/>
      <c r="AF22" s="306"/>
      <c r="AG22" s="306"/>
      <c r="AH22" s="307"/>
      <c r="AI22" s="437"/>
      <c r="AJ22" s="232"/>
      <c r="AK22" s="306"/>
      <c r="AL22" s="306"/>
      <c r="AM22" s="306"/>
      <c r="AN22" s="307"/>
      <c r="AO22" s="437"/>
      <c r="AQ22" s="306"/>
      <c r="AR22" s="306"/>
      <c r="AS22" s="306"/>
      <c r="AT22" s="307"/>
      <c r="AU22" s="437"/>
      <c r="AW22" s="306"/>
      <c r="AX22" s="306"/>
      <c r="AY22" s="306"/>
      <c r="AZ22" s="307"/>
      <c r="BA22" s="437"/>
    </row>
    <row r="23" spans="1:53" s="233" customFormat="1" ht="18" customHeight="1" x14ac:dyDescent="0.15">
      <c r="A23" s="225"/>
      <c r="B23" s="234" t="s">
        <v>38</v>
      </c>
      <c r="C23" s="227"/>
      <c r="D23" s="757">
        <f t="shared" si="1"/>
        <v>24776</v>
      </c>
      <c r="E23" s="740">
        <f t="shared" si="2"/>
        <v>15276</v>
      </c>
      <c r="F23" s="578">
        <f t="shared" si="3"/>
        <v>61.656441717791409</v>
      </c>
      <c r="G23" s="740">
        <f t="shared" si="4"/>
        <v>9500</v>
      </c>
      <c r="H23" s="238">
        <f t="shared" si="3"/>
        <v>38.343558282208591</v>
      </c>
      <c r="I23" s="227"/>
      <c r="J23" s="235">
        <f t="shared" si="5"/>
        <v>7488</v>
      </c>
      <c r="K23" s="752">
        <f t="shared" si="6"/>
        <v>30.222796254439782</v>
      </c>
      <c r="L23" s="746">
        <v>2912</v>
      </c>
      <c r="M23" s="749">
        <v>38.888888888888893</v>
      </c>
      <c r="N23" s="746">
        <v>4576</v>
      </c>
      <c r="O23" s="236">
        <v>61.111111111111114</v>
      </c>
      <c r="P23" s="227"/>
      <c r="Q23" s="235">
        <v>4700</v>
      </c>
      <c r="R23" s="752">
        <v>18.969970939618985</v>
      </c>
      <c r="S23" s="746">
        <v>2767</v>
      </c>
      <c r="T23" s="749">
        <v>58.87234042553191</v>
      </c>
      <c r="U23" s="746">
        <v>1933</v>
      </c>
      <c r="V23" s="236">
        <v>41.127659574468083</v>
      </c>
      <c r="W23" s="227"/>
      <c r="X23" s="235">
        <v>12588</v>
      </c>
      <c r="Y23" s="752">
        <v>50.80723280594124</v>
      </c>
      <c r="Z23" s="746">
        <v>9597</v>
      </c>
      <c r="AA23" s="749">
        <v>76.239275500476651</v>
      </c>
      <c r="AB23" s="746">
        <v>2991</v>
      </c>
      <c r="AC23" s="236">
        <f t="shared" si="0"/>
        <v>23.760724499523356</v>
      </c>
      <c r="AD23" s="576"/>
      <c r="AE23" s="306"/>
      <c r="AF23" s="306"/>
      <c r="AG23" s="306"/>
      <c r="AH23" s="307"/>
      <c r="AI23" s="437"/>
      <c r="AJ23" s="232"/>
      <c r="AK23" s="306"/>
      <c r="AL23" s="306"/>
      <c r="AM23" s="306"/>
      <c r="AN23" s="307"/>
      <c r="AO23" s="437"/>
      <c r="AQ23" s="306"/>
      <c r="AR23" s="306"/>
      <c r="AS23" s="306"/>
      <c r="AT23" s="307"/>
      <c r="AU23" s="437"/>
      <c r="AW23" s="306"/>
      <c r="AX23" s="306"/>
      <c r="AY23" s="306"/>
      <c r="AZ23" s="307"/>
      <c r="BA23" s="437"/>
    </row>
    <row r="24" spans="1:53" s="233" customFormat="1" ht="18" customHeight="1" x14ac:dyDescent="0.15">
      <c r="A24" s="225"/>
      <c r="B24" s="234" t="s">
        <v>45</v>
      </c>
      <c r="C24" s="227"/>
      <c r="D24" s="757">
        <f t="shared" si="1"/>
        <v>64221</v>
      </c>
      <c r="E24" s="740">
        <f t="shared" si="2"/>
        <v>41620</v>
      </c>
      <c r="F24" s="578">
        <f t="shared" si="3"/>
        <v>64.807461733700805</v>
      </c>
      <c r="G24" s="740">
        <f t="shared" si="4"/>
        <v>22601</v>
      </c>
      <c r="H24" s="238">
        <f t="shared" si="3"/>
        <v>35.192538266299181</v>
      </c>
      <c r="I24" s="227"/>
      <c r="J24" s="235">
        <f t="shared" si="5"/>
        <v>18906</v>
      </c>
      <c r="K24" s="752">
        <f t="shared" si="6"/>
        <v>29.438968561685432</v>
      </c>
      <c r="L24" s="746">
        <v>8705</v>
      </c>
      <c r="M24" s="749">
        <v>46.043584047392358</v>
      </c>
      <c r="N24" s="746">
        <v>10201</v>
      </c>
      <c r="O24" s="236">
        <v>53.956415952607642</v>
      </c>
      <c r="P24" s="227"/>
      <c r="Q24" s="235">
        <v>11637</v>
      </c>
      <c r="R24" s="752">
        <v>18.120241042649603</v>
      </c>
      <c r="S24" s="746">
        <v>7279</v>
      </c>
      <c r="T24" s="749">
        <v>62.550485520323107</v>
      </c>
      <c r="U24" s="746">
        <v>4358</v>
      </c>
      <c r="V24" s="236">
        <v>37.449514479676893</v>
      </c>
      <c r="W24" s="227"/>
      <c r="X24" s="235">
        <v>33678</v>
      </c>
      <c r="Y24" s="752">
        <v>52.440790395664969</v>
      </c>
      <c r="Z24" s="746">
        <v>25636</v>
      </c>
      <c r="AA24" s="749">
        <v>76.120909792743035</v>
      </c>
      <c r="AB24" s="746">
        <v>8042</v>
      </c>
      <c r="AC24" s="236">
        <f t="shared" si="0"/>
        <v>23.879090207256962</v>
      </c>
      <c r="AD24" s="576"/>
      <c r="AE24" s="306"/>
      <c r="AF24" s="306"/>
      <c r="AG24" s="306"/>
      <c r="AH24" s="307"/>
      <c r="AI24" s="437"/>
      <c r="AJ24" s="232"/>
      <c r="AK24" s="306"/>
      <c r="AL24" s="306"/>
      <c r="AM24" s="306"/>
      <c r="AN24" s="307"/>
      <c r="AO24" s="437"/>
      <c r="AQ24" s="306"/>
      <c r="AR24" s="306"/>
      <c r="AS24" s="306"/>
      <c r="AT24" s="307"/>
      <c r="AU24" s="437"/>
      <c r="AW24" s="306"/>
      <c r="AX24" s="306"/>
      <c r="AY24" s="306"/>
      <c r="AZ24" s="307"/>
      <c r="BA24" s="437"/>
    </row>
    <row r="25" spans="1:53" s="241" customFormat="1" ht="18" customHeight="1" x14ac:dyDescent="0.15">
      <c r="A25" s="240"/>
      <c r="B25" s="234" t="s">
        <v>46</v>
      </c>
      <c r="C25" s="227"/>
      <c r="D25" s="757">
        <f t="shared" si="1"/>
        <v>17391</v>
      </c>
      <c r="E25" s="740">
        <f t="shared" si="2"/>
        <v>9706</v>
      </c>
      <c r="F25" s="578">
        <f t="shared" si="3"/>
        <v>55.81047668334196</v>
      </c>
      <c r="G25" s="740">
        <f t="shared" si="4"/>
        <v>7685</v>
      </c>
      <c r="H25" s="238">
        <f t="shared" si="3"/>
        <v>44.18952331665804</v>
      </c>
      <c r="I25" s="227"/>
      <c r="J25" s="235">
        <f t="shared" si="5"/>
        <v>7126</v>
      </c>
      <c r="K25" s="752">
        <f t="shared" si="6"/>
        <v>40.975217066298661</v>
      </c>
      <c r="L25" s="746">
        <v>2635</v>
      </c>
      <c r="M25" s="749">
        <v>36.977266348582653</v>
      </c>
      <c r="N25" s="746">
        <v>4491</v>
      </c>
      <c r="O25" s="236">
        <v>63.02273365141734</v>
      </c>
      <c r="P25" s="227"/>
      <c r="Q25" s="235">
        <v>3281</v>
      </c>
      <c r="R25" s="752">
        <v>18.866080156402738</v>
      </c>
      <c r="S25" s="746">
        <v>1864</v>
      </c>
      <c r="T25" s="749">
        <v>56.811947576958246</v>
      </c>
      <c r="U25" s="746">
        <v>1417</v>
      </c>
      <c r="V25" s="236">
        <v>43.188052423041754</v>
      </c>
      <c r="W25" s="227"/>
      <c r="X25" s="235">
        <v>6984</v>
      </c>
      <c r="Y25" s="752">
        <v>40.158702777298608</v>
      </c>
      <c r="Z25" s="746">
        <v>5207</v>
      </c>
      <c r="AA25" s="749">
        <v>74.556128293241699</v>
      </c>
      <c r="AB25" s="746">
        <v>1777</v>
      </c>
      <c r="AC25" s="236">
        <f t="shared" si="0"/>
        <v>25.443871706758301</v>
      </c>
      <c r="AD25" s="576"/>
      <c r="AE25" s="306"/>
      <c r="AF25" s="306"/>
      <c r="AG25" s="306"/>
      <c r="AH25" s="307"/>
      <c r="AI25" s="437"/>
      <c r="AJ25" s="232"/>
      <c r="AK25" s="306"/>
      <c r="AL25" s="306"/>
      <c r="AM25" s="306"/>
      <c r="AN25" s="307"/>
      <c r="AO25" s="437"/>
      <c r="AQ25" s="306"/>
      <c r="AR25" s="306"/>
      <c r="AS25" s="306"/>
      <c r="AT25" s="307"/>
      <c r="AU25" s="437"/>
      <c r="AW25" s="306"/>
      <c r="AX25" s="306"/>
      <c r="AY25" s="306"/>
      <c r="AZ25" s="307"/>
      <c r="BA25" s="437"/>
    </row>
    <row r="26" spans="1:53" s="233" customFormat="1" ht="18" customHeight="1" x14ac:dyDescent="0.15">
      <c r="B26" s="234" t="s">
        <v>47</v>
      </c>
      <c r="C26" s="227"/>
      <c r="D26" s="759">
        <f t="shared" si="1"/>
        <v>5963</v>
      </c>
      <c r="E26" s="742">
        <f t="shared" si="2"/>
        <v>3822</v>
      </c>
      <c r="F26" s="580">
        <f t="shared" si="3"/>
        <v>64.095254066744928</v>
      </c>
      <c r="G26" s="742">
        <f t="shared" si="4"/>
        <v>2141</v>
      </c>
      <c r="H26" s="238">
        <f t="shared" si="3"/>
        <v>35.904745933255072</v>
      </c>
      <c r="I26" s="227"/>
      <c r="J26" s="239">
        <f t="shared" si="5"/>
        <v>1146</v>
      </c>
      <c r="K26" s="753">
        <f t="shared" si="6"/>
        <v>19.218514170719438</v>
      </c>
      <c r="L26" s="741">
        <v>443</v>
      </c>
      <c r="M26" s="579">
        <v>38.656195462478181</v>
      </c>
      <c r="N26" s="741">
        <v>703</v>
      </c>
      <c r="O26" s="236">
        <v>61.343804537521819</v>
      </c>
      <c r="P26" s="227"/>
      <c r="Q26" s="239">
        <v>850</v>
      </c>
      <c r="R26" s="753">
        <v>14.254569847392251</v>
      </c>
      <c r="S26" s="741">
        <v>464</v>
      </c>
      <c r="T26" s="579">
        <v>54.588235294117652</v>
      </c>
      <c r="U26" s="741">
        <v>386</v>
      </c>
      <c r="V26" s="236">
        <v>45.411764705882348</v>
      </c>
      <c r="W26" s="227"/>
      <c r="X26" s="239">
        <v>3967</v>
      </c>
      <c r="Y26" s="753">
        <v>66.526915981888308</v>
      </c>
      <c r="Z26" s="741">
        <v>2915</v>
      </c>
      <c r="AA26" s="579">
        <v>73.481220065540711</v>
      </c>
      <c r="AB26" s="741">
        <v>1052</v>
      </c>
      <c r="AC26" s="236">
        <f t="shared" si="0"/>
        <v>26.518779934459292</v>
      </c>
      <c r="AD26" s="576"/>
      <c r="AE26" s="306"/>
      <c r="AF26" s="306"/>
      <c r="AG26" s="306"/>
      <c r="AH26" s="307"/>
      <c r="AI26" s="437"/>
      <c r="AJ26" s="232"/>
      <c r="AK26" s="306"/>
      <c r="AL26" s="306"/>
      <c r="AM26" s="306"/>
      <c r="AN26" s="307"/>
      <c r="AO26" s="437"/>
      <c r="AQ26" s="306"/>
      <c r="AR26" s="306"/>
      <c r="AS26" s="306"/>
      <c r="AT26" s="307"/>
      <c r="AU26" s="437"/>
      <c r="AW26" s="306"/>
      <c r="AX26" s="306"/>
      <c r="AY26" s="306"/>
      <c r="AZ26" s="307"/>
      <c r="BA26" s="437"/>
    </row>
    <row r="27" spans="1:53" s="233" customFormat="1" ht="18" customHeight="1" x14ac:dyDescent="0.15">
      <c r="B27" s="234" t="s">
        <v>48</v>
      </c>
      <c r="C27" s="227"/>
      <c r="D27" s="759">
        <f t="shared" si="1"/>
        <v>25533</v>
      </c>
      <c r="E27" s="742">
        <f t="shared" si="2"/>
        <v>15764</v>
      </c>
      <c r="F27" s="580">
        <f t="shared" si="3"/>
        <v>61.739709395684017</v>
      </c>
      <c r="G27" s="742">
        <f t="shared" si="4"/>
        <v>9769</v>
      </c>
      <c r="H27" s="238">
        <f t="shared" si="3"/>
        <v>38.260290604315983</v>
      </c>
      <c r="I27" s="227"/>
      <c r="J27" s="239">
        <f t="shared" si="5"/>
        <v>6511</v>
      </c>
      <c r="K27" s="753">
        <f t="shared" si="6"/>
        <v>25.500332902518309</v>
      </c>
      <c r="L27" s="741">
        <v>2551</v>
      </c>
      <c r="M27" s="579">
        <v>39.179849485486102</v>
      </c>
      <c r="N27" s="741">
        <v>3960</v>
      </c>
      <c r="O27" s="236">
        <v>60.820150514513905</v>
      </c>
      <c r="P27" s="227"/>
      <c r="Q27" s="239">
        <v>4627</v>
      </c>
      <c r="R27" s="753">
        <v>18.121646496690559</v>
      </c>
      <c r="S27" s="741">
        <v>2551</v>
      </c>
      <c r="T27" s="579">
        <v>55.132915496001736</v>
      </c>
      <c r="U27" s="741">
        <v>2076</v>
      </c>
      <c r="V27" s="236">
        <v>44.867084503998271</v>
      </c>
      <c r="W27" s="227"/>
      <c r="X27" s="239">
        <v>14395</v>
      </c>
      <c r="Y27" s="753">
        <v>56.378020600791132</v>
      </c>
      <c r="Z27" s="741">
        <v>10662</v>
      </c>
      <c r="AA27" s="579">
        <v>74.067384508509903</v>
      </c>
      <c r="AB27" s="741">
        <v>3733</v>
      </c>
      <c r="AC27" s="236">
        <f t="shared" si="0"/>
        <v>25.9326154914901</v>
      </c>
      <c r="AD27" s="576"/>
      <c r="AE27" s="306"/>
      <c r="AF27" s="306"/>
      <c r="AG27" s="306"/>
      <c r="AH27" s="307"/>
      <c r="AI27" s="438"/>
      <c r="AJ27" s="232"/>
      <c r="AK27" s="306"/>
      <c r="AL27" s="306"/>
      <c r="AM27" s="306"/>
      <c r="AN27" s="307"/>
      <c r="AO27" s="437"/>
      <c r="AQ27" s="306"/>
      <c r="AR27" s="306"/>
      <c r="AS27" s="306"/>
      <c r="AT27" s="307"/>
      <c r="AU27" s="437"/>
      <c r="AW27" s="306"/>
      <c r="AX27" s="306"/>
      <c r="AY27" s="306"/>
      <c r="AZ27" s="307"/>
      <c r="BA27" s="437"/>
    </row>
    <row r="28" spans="1:53" s="233" customFormat="1" ht="18" customHeight="1" x14ac:dyDescent="0.15">
      <c r="B28" s="234" t="s">
        <v>49</v>
      </c>
      <c r="C28" s="227"/>
      <c r="D28" s="759">
        <f t="shared" si="1"/>
        <v>4179</v>
      </c>
      <c r="E28" s="742">
        <f t="shared" si="2"/>
        <v>2705</v>
      </c>
      <c r="F28" s="580">
        <f t="shared" si="3"/>
        <v>64.728403924383827</v>
      </c>
      <c r="G28" s="742">
        <f t="shared" si="4"/>
        <v>1474</v>
      </c>
      <c r="H28" s="244">
        <f t="shared" si="3"/>
        <v>35.271596075616173</v>
      </c>
      <c r="I28" s="227"/>
      <c r="J28" s="239">
        <f t="shared" si="5"/>
        <v>697</v>
      </c>
      <c r="K28" s="753">
        <f t="shared" si="6"/>
        <v>16.678631251495574</v>
      </c>
      <c r="L28" s="741">
        <v>286</v>
      </c>
      <c r="M28" s="579">
        <v>41.032998565279769</v>
      </c>
      <c r="N28" s="741">
        <v>411</v>
      </c>
      <c r="O28" s="243">
        <v>58.967001434720231</v>
      </c>
      <c r="P28" s="227"/>
      <c r="Q28" s="239">
        <v>754</v>
      </c>
      <c r="R28" s="753">
        <v>18.042593921990907</v>
      </c>
      <c r="S28" s="741">
        <v>422</v>
      </c>
      <c r="T28" s="579">
        <v>55.968169761273209</v>
      </c>
      <c r="U28" s="741">
        <v>332</v>
      </c>
      <c r="V28" s="243">
        <v>44.031830238726791</v>
      </c>
      <c r="W28" s="227"/>
      <c r="X28" s="239">
        <v>2728</v>
      </c>
      <c r="Y28" s="753">
        <v>65.278774826513512</v>
      </c>
      <c r="Z28" s="741">
        <v>1997</v>
      </c>
      <c r="AA28" s="579">
        <v>73.203812316715542</v>
      </c>
      <c r="AB28" s="741">
        <v>731</v>
      </c>
      <c r="AC28" s="243">
        <f t="shared" si="0"/>
        <v>26.796187683284455</v>
      </c>
      <c r="AD28" s="576"/>
      <c r="AE28" s="306"/>
      <c r="AF28" s="306"/>
      <c r="AG28" s="306"/>
      <c r="AH28" s="307"/>
      <c r="AI28" s="437"/>
      <c r="AJ28" s="232"/>
      <c r="AK28" s="306"/>
      <c r="AL28" s="306"/>
      <c r="AM28" s="306"/>
      <c r="AN28" s="307"/>
      <c r="AO28" s="437"/>
      <c r="AQ28" s="306"/>
      <c r="AR28" s="306"/>
      <c r="AS28" s="306"/>
      <c r="AT28" s="307"/>
      <c r="AU28" s="437"/>
      <c r="AW28" s="306"/>
      <c r="AX28" s="306"/>
      <c r="AY28" s="306"/>
      <c r="AZ28" s="307"/>
      <c r="BA28" s="437"/>
    </row>
    <row r="29" spans="1:53" s="233" customFormat="1" ht="18" customHeight="1" x14ac:dyDescent="0.15">
      <c r="B29" s="245" t="s">
        <v>4</v>
      </c>
      <c r="C29" s="227"/>
      <c r="D29" s="760">
        <f t="shared" si="1"/>
        <v>1271</v>
      </c>
      <c r="E29" s="743">
        <f t="shared" si="2"/>
        <v>693</v>
      </c>
      <c r="F29" s="581">
        <f t="shared" si="3"/>
        <v>54.523996852871761</v>
      </c>
      <c r="G29" s="743">
        <f t="shared" si="4"/>
        <v>578</v>
      </c>
      <c r="H29" s="249">
        <f t="shared" si="3"/>
        <v>45.476003147128246</v>
      </c>
      <c r="I29" s="227"/>
      <c r="J29" s="246">
        <f t="shared" si="5"/>
        <v>707</v>
      </c>
      <c r="K29" s="754">
        <f t="shared" si="6"/>
        <v>55.625491738788355</v>
      </c>
      <c r="L29" s="747">
        <v>259</v>
      </c>
      <c r="M29" s="750">
        <v>36.633663366336634</v>
      </c>
      <c r="N29" s="747">
        <v>448</v>
      </c>
      <c r="O29" s="247">
        <v>63.366336633663366</v>
      </c>
      <c r="P29" s="227"/>
      <c r="Q29" s="246">
        <v>193</v>
      </c>
      <c r="R29" s="754">
        <v>15.184893784421716</v>
      </c>
      <c r="S29" s="747">
        <v>135</v>
      </c>
      <c r="T29" s="750">
        <v>69.948186528497416</v>
      </c>
      <c r="U29" s="747">
        <v>58</v>
      </c>
      <c r="V29" s="247">
        <v>30.051813471502591</v>
      </c>
      <c r="W29" s="227"/>
      <c r="X29" s="246">
        <v>371</v>
      </c>
      <c r="Y29" s="754">
        <v>29.189614476789927</v>
      </c>
      <c r="Z29" s="747">
        <v>299</v>
      </c>
      <c r="AA29" s="750">
        <v>80.59299191374663</v>
      </c>
      <c r="AB29" s="747">
        <v>72</v>
      </c>
      <c r="AC29" s="247">
        <f t="shared" si="0"/>
        <v>19.40700808625337</v>
      </c>
      <c r="AD29" s="576"/>
      <c r="AE29" s="306"/>
      <c r="AF29" s="306"/>
      <c r="AG29" s="306"/>
      <c r="AH29" s="307"/>
      <c r="AI29" s="437"/>
      <c r="AJ29" s="232"/>
      <c r="AK29" s="306"/>
      <c r="AL29" s="306"/>
      <c r="AM29" s="306"/>
      <c r="AN29" s="307"/>
      <c r="AO29" s="437"/>
      <c r="AQ29" s="306"/>
      <c r="AR29" s="306"/>
      <c r="AS29" s="306"/>
      <c r="AT29" s="307"/>
      <c r="AU29" s="437"/>
      <c r="AW29" s="306"/>
      <c r="AX29" s="306"/>
      <c r="AY29" s="306"/>
      <c r="AZ29" s="307"/>
      <c r="BA29" s="437"/>
    </row>
    <row r="30" spans="1:53" s="224" customFormat="1" ht="3.75" customHeight="1" x14ac:dyDescent="0.15">
      <c r="A30" s="221"/>
      <c r="B30" s="222"/>
      <c r="C30" s="223"/>
      <c r="D30" s="222"/>
      <c r="E30" s="222"/>
      <c r="F30" s="222"/>
      <c r="G30" s="222"/>
      <c r="H30" s="251"/>
      <c r="I30" s="223"/>
      <c r="J30" s="222"/>
      <c r="K30" s="222"/>
      <c r="L30" s="222"/>
      <c r="M30" s="222"/>
      <c r="N30" s="222"/>
      <c r="O30" s="575"/>
      <c r="P30" s="223"/>
      <c r="Q30" s="222"/>
      <c r="R30" s="222"/>
      <c r="S30" s="222"/>
      <c r="T30" s="222"/>
      <c r="U30" s="222"/>
      <c r="V30" s="575"/>
      <c r="W30" s="223"/>
      <c r="X30" s="222"/>
      <c r="Y30" s="222"/>
      <c r="Z30" s="222"/>
      <c r="AA30" s="222"/>
      <c r="AB30" s="222"/>
      <c r="AC30" s="575"/>
      <c r="AD30" s="576"/>
      <c r="AE30" s="310"/>
      <c r="AF30" s="310"/>
      <c r="AG30" s="306"/>
      <c r="AH30" s="307"/>
      <c r="AI30" s="437"/>
      <c r="AJ30" s="232"/>
      <c r="AK30" s="310"/>
      <c r="AL30" s="310"/>
      <c r="AM30" s="306"/>
      <c r="AN30" s="307"/>
      <c r="AO30" s="437"/>
      <c r="AQ30" s="310"/>
      <c r="AR30" s="310"/>
      <c r="AS30" s="306"/>
      <c r="AT30" s="307"/>
      <c r="AU30" s="437"/>
      <c r="AW30" s="310"/>
      <c r="AX30" s="310"/>
      <c r="AY30" s="306"/>
      <c r="AZ30" s="307"/>
      <c r="BA30" s="437"/>
    </row>
    <row r="31" spans="1:53" s="252" customFormat="1" ht="18" customHeight="1" x14ac:dyDescent="0.15">
      <c r="B31" s="253" t="s">
        <v>3</v>
      </c>
      <c r="C31" s="212"/>
      <c r="D31" s="761">
        <f>J31+Q31+X31</f>
        <v>562182</v>
      </c>
      <c r="E31" s="744">
        <f>L31+S31+Z31</f>
        <v>353528</v>
      </c>
      <c r="F31" s="410">
        <f>E31/$D31*100</f>
        <v>62.884973193734417</v>
      </c>
      <c r="G31" s="744">
        <f>N31+U31+AB31</f>
        <v>208654</v>
      </c>
      <c r="H31" s="256">
        <f>G31/$D31*100</f>
        <v>37.11502680626559</v>
      </c>
      <c r="I31" s="212"/>
      <c r="J31" s="254">
        <f>SUM(J12:J29)</f>
        <v>155436</v>
      </c>
      <c r="K31" s="755">
        <f>J31/$D31*100</f>
        <v>27.648697396928394</v>
      </c>
      <c r="L31" s="744">
        <f>SUM(L12:L29)</f>
        <v>64034</v>
      </c>
      <c r="M31" s="410">
        <f t="shared" ref="M31:O31" si="7">L31/$J31*100</f>
        <v>41.196376643763351</v>
      </c>
      <c r="N31" s="744">
        <f>SUM(N12:N29)</f>
        <v>91402</v>
      </c>
      <c r="O31" s="255">
        <f t="shared" si="7"/>
        <v>58.803623356236642</v>
      </c>
      <c r="P31" s="212"/>
      <c r="Q31" s="254">
        <f>SUM(Q12:Q29)</f>
        <v>108264</v>
      </c>
      <c r="R31" s="755">
        <f>Q31/$D31*100</f>
        <v>19.257820421144753</v>
      </c>
      <c r="S31" s="744">
        <f>SUM(S12:S29)</f>
        <v>65512</v>
      </c>
      <c r="T31" s="410">
        <f>S31/$Q31*100</f>
        <v>60.511342643907483</v>
      </c>
      <c r="U31" s="744">
        <f>SUM(U12:U29)</f>
        <v>42752</v>
      </c>
      <c r="V31" s="255">
        <f>U31/$Q31*100</f>
        <v>39.488657356092517</v>
      </c>
      <c r="W31" s="212"/>
      <c r="X31" s="254">
        <f>SUM(X12:X29)</f>
        <v>298482</v>
      </c>
      <c r="Y31" s="755">
        <f>X31/$D31*100</f>
        <v>53.093482181926852</v>
      </c>
      <c r="Z31" s="744">
        <f>SUM(Z12:Z29)</f>
        <v>223982</v>
      </c>
      <c r="AA31" s="410">
        <f>Z31/$X31*100</f>
        <v>75.040370943641491</v>
      </c>
      <c r="AB31" s="744">
        <f>SUM(AB12:AB29)</f>
        <v>74500</v>
      </c>
      <c r="AC31" s="255">
        <f>AB31/$X31*100</f>
        <v>24.959629056358505</v>
      </c>
      <c r="AD31" s="576"/>
      <c r="AE31" s="306"/>
      <c r="AF31" s="306"/>
      <c r="AG31" s="310"/>
      <c r="AH31" s="310"/>
      <c r="AI31" s="439"/>
      <c r="AJ31" s="440"/>
      <c r="AK31" s="306"/>
      <c r="AL31" s="306"/>
      <c r="AM31" s="310"/>
      <c r="AN31" s="310"/>
      <c r="AO31" s="439"/>
      <c r="AQ31" s="306"/>
      <c r="AR31" s="306"/>
      <c r="AS31" s="310"/>
      <c r="AT31" s="310"/>
      <c r="AU31" s="439"/>
      <c r="AW31" s="306"/>
      <c r="AX31" s="306"/>
      <c r="AY31" s="310"/>
      <c r="AZ31" s="310"/>
      <c r="BA31" s="439"/>
    </row>
    <row r="32" spans="1:53" s="257" customFormat="1" ht="5.25" customHeight="1" x14ac:dyDescent="0.2">
      <c r="B32" s="258" t="s">
        <v>42</v>
      </c>
      <c r="C32" s="259"/>
      <c r="I32" s="259"/>
    </row>
    <row r="33" spans="2:14" s="252" customFormat="1" ht="5.25" customHeight="1" x14ac:dyDescent="0.2">
      <c r="B33" s="258" t="s">
        <v>50</v>
      </c>
      <c r="C33" s="261"/>
      <c r="I33" s="261"/>
    </row>
    <row r="34" spans="2:14" s="252" customFormat="1" ht="13.5" customHeight="1" x14ac:dyDescent="0.2">
      <c r="B34" s="1056"/>
      <c r="C34" s="1056"/>
      <c r="D34" s="1056"/>
      <c r="E34" s="1056"/>
      <c r="F34" s="1056"/>
      <c r="G34" s="1056"/>
      <c r="H34" s="1056"/>
    </row>
    <row r="35" spans="2:14" ht="29.25" customHeight="1" x14ac:dyDescent="0.2">
      <c r="B35" s="1078"/>
      <c r="C35" s="1078"/>
      <c r="D35" s="1078"/>
      <c r="E35" s="737"/>
      <c r="F35" s="737"/>
      <c r="G35" s="737"/>
      <c r="H35" s="263"/>
      <c r="I35" s="263"/>
      <c r="J35" s="263"/>
      <c r="K35" s="263"/>
      <c r="L35" s="263"/>
      <c r="M35" s="263"/>
      <c r="N35" s="263"/>
    </row>
    <row r="36" spans="2:14" ht="4.5" customHeight="1" x14ac:dyDescent="0.2">
      <c r="B36" s="1079"/>
      <c r="C36" s="1079"/>
      <c r="D36" s="1079"/>
      <c r="E36" s="738"/>
      <c r="F36" s="738"/>
      <c r="G36" s="738"/>
      <c r="H36" s="263"/>
      <c r="I36" s="263"/>
      <c r="J36" s="263"/>
      <c r="K36" s="263"/>
      <c r="L36" s="263"/>
      <c r="M36" s="263"/>
      <c r="N36" s="263"/>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0.140625" style="262" bestFit="1" customWidth="1"/>
    <col min="5" max="5" width="10.28515625" style="262" customWidth="1"/>
    <col min="6" max="6" width="7" style="262" customWidth="1"/>
    <col min="7" max="7" width="8.85546875" style="262" customWidth="1"/>
    <col min="8" max="8" width="7" style="262" customWidth="1"/>
    <col min="9" max="9" width="0.42578125" style="262" customWidth="1"/>
    <col min="10" max="10" width="8.42578125" style="262" bestFit="1" customWidth="1"/>
    <col min="11" max="11" width="6.7109375" style="262" customWidth="1"/>
    <col min="12" max="12" width="8.42578125" style="262" customWidth="1"/>
    <col min="13" max="13" width="6.7109375" style="262" bestFit="1" customWidth="1"/>
    <col min="14" max="14" width="8.42578125" style="262" customWidth="1"/>
    <col min="15" max="15" width="6.7109375" style="262" bestFit="1" customWidth="1"/>
    <col min="16" max="16" width="0.42578125" style="262" customWidth="1"/>
    <col min="17" max="17" width="8.42578125" style="262" bestFit="1" customWidth="1"/>
    <col min="18" max="18" width="6.85546875" style="262" customWidth="1"/>
    <col min="19" max="19" width="8.42578125" style="262" customWidth="1"/>
    <col min="20" max="20" width="6.7109375" style="262" bestFit="1" customWidth="1"/>
    <col min="21" max="21" width="8.42578125" style="262" customWidth="1"/>
    <col min="22" max="22" width="6.7109375" style="262" bestFit="1" customWidth="1"/>
    <col min="23" max="23" width="0.42578125" style="262" customWidth="1"/>
    <col min="24" max="24" width="8.42578125" style="262" bestFit="1" customWidth="1"/>
    <col min="25" max="25" width="7" style="262" customWidth="1"/>
    <col min="26" max="26" width="8.42578125" style="262" customWidth="1"/>
    <col min="27" max="27" width="6.7109375" style="262" bestFit="1" customWidth="1"/>
    <col min="28" max="28" width="8.42578125" style="262" customWidth="1"/>
    <col min="29" max="29" width="6.7109375" style="262" bestFit="1" customWidth="1"/>
    <col min="30" max="30" width="11.42578125" style="262"/>
    <col min="31" max="33" width="2.42578125" style="262" bestFit="1" customWidth="1"/>
    <col min="34" max="34" width="13" style="262" bestFit="1" customWidth="1"/>
    <col min="35" max="35" width="3.42578125" style="262" bestFit="1" customWidth="1"/>
    <col min="36" max="36" width="3.85546875" style="262" customWidth="1"/>
    <col min="37" max="39" width="2.42578125" style="262" bestFit="1" customWidth="1"/>
    <col min="40" max="40" width="8.42578125" style="262" bestFit="1" customWidth="1"/>
    <col min="41" max="41" width="3.42578125" style="262" bestFit="1" customWidth="1"/>
    <col min="42" max="42" width="3.5703125" style="262" customWidth="1"/>
    <col min="43" max="45" width="2.42578125" style="262" bestFit="1" customWidth="1"/>
    <col min="46" max="46" width="8.42578125" style="262" bestFit="1" customWidth="1"/>
    <col min="47" max="47" width="4.140625" style="262" bestFit="1" customWidth="1"/>
    <col min="48" max="48" width="3.28515625" style="262" customWidth="1"/>
    <col min="49" max="49" width="4.28515625" style="262" bestFit="1" customWidth="1"/>
    <col min="50" max="50" width="2.42578125" style="262" bestFit="1" customWidth="1"/>
    <col min="51" max="51" width="4.28515625" style="262" bestFit="1" customWidth="1"/>
    <col min="52" max="52" width="8.42578125" style="262" bestFit="1" customWidth="1"/>
    <col min="53" max="53" width="4.28515625" style="262" bestFit="1" customWidth="1"/>
    <col min="54" max="16384" width="11.42578125" style="262"/>
  </cols>
  <sheetData>
    <row r="1" spans="1:53" s="202" customFormat="1" ht="15" customHeight="1" x14ac:dyDescent="0.2">
      <c r="A1" s="714" t="s">
        <v>53</v>
      </c>
      <c r="B1" s="203"/>
      <c r="C1" s="204"/>
      <c r="I1" s="204"/>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6" customFormat="1" ht="52.5" customHeight="1" x14ac:dyDescent="0.2">
      <c r="B2" s="1057"/>
      <c r="C2" s="1057"/>
    </row>
    <row r="3" spans="1:53" s="209" customFormat="1" ht="4.5" customHeight="1" x14ac:dyDescent="0.2">
      <c r="B3" s="1058"/>
      <c r="C3" s="1058"/>
    </row>
    <row r="4" spans="1:53" s="209" customFormat="1" ht="17.25" customHeight="1" x14ac:dyDescent="0.2">
      <c r="A4" s="1058" t="s">
        <v>418</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row>
    <row r="5" spans="1:53" s="209" customFormat="1" ht="17.25" customHeight="1" x14ac:dyDescent="0.2">
      <c r="B5" s="1059" t="str">
        <f>porsaad!B6</f>
        <v>Situación a 31 de enero de 2023</v>
      </c>
      <c r="C5" s="1059"/>
      <c r="D5" s="1059"/>
      <c r="E5" s="1059"/>
      <c r="F5" s="1059"/>
      <c r="G5" s="1059"/>
      <c r="H5" s="1059"/>
      <c r="I5" s="1059"/>
      <c r="J5" s="1059"/>
      <c r="K5" s="1059"/>
      <c r="L5" s="1059"/>
      <c r="M5" s="1059"/>
      <c r="N5" s="1059"/>
      <c r="O5" s="1059"/>
      <c r="P5" s="1059"/>
      <c r="Q5" s="1059"/>
      <c r="R5" s="1059"/>
      <c r="S5" s="1059"/>
      <c r="T5" s="1059"/>
      <c r="U5" s="1059"/>
      <c r="V5" s="1059"/>
      <c r="W5" s="1059"/>
      <c r="X5" s="1059"/>
      <c r="Y5" s="1059"/>
      <c r="Z5" s="1059"/>
      <c r="AA5" s="1059"/>
      <c r="AB5" s="1059"/>
      <c r="AC5" s="1059"/>
    </row>
    <row r="6" spans="1:53" s="209" customFormat="1" ht="6" customHeight="1" x14ac:dyDescent="0.2"/>
    <row r="7" spans="1:53" s="214" customFormat="1" ht="12.75" customHeight="1" x14ac:dyDescent="0.2">
      <c r="A7" s="210"/>
      <c r="B7" s="1060" t="s">
        <v>15</v>
      </c>
      <c r="C7" s="212"/>
      <c r="D7" s="1063" t="s">
        <v>243</v>
      </c>
      <c r="E7" s="1064"/>
      <c r="F7" s="1064"/>
      <c r="G7" s="1064"/>
      <c r="H7" s="1064"/>
      <c r="I7" s="569"/>
      <c r="J7" s="1067"/>
      <c r="K7" s="1067"/>
      <c r="L7" s="1067"/>
      <c r="M7" s="1067"/>
      <c r="N7" s="1067"/>
      <c r="O7" s="1067"/>
      <c r="P7" s="569"/>
      <c r="Q7" s="1067"/>
      <c r="R7" s="1067"/>
      <c r="S7" s="1067"/>
      <c r="T7" s="1067"/>
      <c r="U7" s="1067"/>
      <c r="V7" s="1067"/>
      <c r="W7" s="569"/>
      <c r="X7" s="1067"/>
      <c r="Y7" s="1067"/>
      <c r="Z7" s="1067"/>
      <c r="AA7" s="1067"/>
      <c r="AB7" s="1067"/>
      <c r="AC7" s="1068"/>
      <c r="AD7" s="431"/>
      <c r="AE7" s="431"/>
      <c r="AF7" s="432"/>
      <c r="AG7" s="432"/>
      <c r="AH7" s="432"/>
      <c r="AI7" s="432"/>
      <c r="AJ7" s="432"/>
      <c r="AK7" s="432"/>
      <c r="AL7" s="433"/>
    </row>
    <row r="8" spans="1:53" s="214" customFormat="1" ht="25.5" customHeight="1" x14ac:dyDescent="0.2">
      <c r="A8" s="210"/>
      <c r="B8" s="1061"/>
      <c r="C8" s="212"/>
      <c r="D8" s="1065"/>
      <c r="E8" s="1066"/>
      <c r="F8" s="1066"/>
      <c r="G8" s="1066"/>
      <c r="H8" s="1066"/>
      <c r="I8" s="502"/>
      <c r="J8" s="1069" t="s">
        <v>244</v>
      </c>
      <c r="K8" s="1067"/>
      <c r="L8" s="1067"/>
      <c r="M8" s="1067"/>
      <c r="N8" s="1067"/>
      <c r="O8" s="1068"/>
      <c r="P8" s="212"/>
      <c r="Q8" s="1069" t="s">
        <v>245</v>
      </c>
      <c r="R8" s="1067"/>
      <c r="S8" s="1067"/>
      <c r="T8" s="1067"/>
      <c r="U8" s="1067"/>
      <c r="V8" s="1068"/>
      <c r="W8" s="212"/>
      <c r="X8" s="1069" t="s">
        <v>246</v>
      </c>
      <c r="Y8" s="1067"/>
      <c r="Z8" s="1067"/>
      <c r="AA8" s="1067"/>
      <c r="AB8" s="1067"/>
      <c r="AC8" s="1068"/>
      <c r="AD8" s="431"/>
      <c r="AE8" s="431"/>
      <c r="AF8" s="432"/>
      <c r="AG8" s="432"/>
      <c r="AH8" s="432"/>
      <c r="AI8" s="432"/>
      <c r="AJ8" s="432"/>
      <c r="AK8" s="432"/>
      <c r="AL8" s="433"/>
    </row>
    <row r="9" spans="1:53" s="214" customFormat="1" ht="21.75" customHeight="1" x14ac:dyDescent="0.2">
      <c r="A9" s="210"/>
      <c r="B9" s="1061"/>
      <c r="C9" s="212"/>
      <c r="D9" s="1070" t="s">
        <v>12</v>
      </c>
      <c r="E9" s="1051" t="s">
        <v>27</v>
      </c>
      <c r="F9" s="1052"/>
      <c r="G9" s="1052" t="s">
        <v>26</v>
      </c>
      <c r="H9" s="1053"/>
      <c r="I9" s="212"/>
      <c r="J9" s="1054" t="s">
        <v>12</v>
      </c>
      <c r="K9" s="1049" t="s">
        <v>230</v>
      </c>
      <c r="L9" s="1051" t="s">
        <v>27</v>
      </c>
      <c r="M9" s="1052"/>
      <c r="N9" s="1052" t="s">
        <v>26</v>
      </c>
      <c r="O9" s="1053"/>
      <c r="P9" s="212"/>
      <c r="Q9" s="1054" t="s">
        <v>12</v>
      </c>
      <c r="R9" s="1049" t="s">
        <v>230</v>
      </c>
      <c r="S9" s="1051" t="s">
        <v>27</v>
      </c>
      <c r="T9" s="1052"/>
      <c r="U9" s="1052" t="s">
        <v>26</v>
      </c>
      <c r="V9" s="1053"/>
      <c r="W9" s="212"/>
      <c r="X9" s="1054" t="s">
        <v>12</v>
      </c>
      <c r="Y9" s="1049" t="s">
        <v>230</v>
      </c>
      <c r="Z9" s="1051" t="s">
        <v>27</v>
      </c>
      <c r="AA9" s="1052"/>
      <c r="AB9" s="1052" t="s">
        <v>26</v>
      </c>
      <c r="AC9" s="1053"/>
      <c r="AD9" s="431"/>
      <c r="AE9" s="431"/>
      <c r="AF9" s="432"/>
      <c r="AG9" s="432"/>
      <c r="AH9" s="432"/>
      <c r="AI9" s="432"/>
      <c r="AJ9" s="432"/>
      <c r="AK9" s="432"/>
      <c r="AL9" s="433"/>
    </row>
    <row r="10" spans="1:53" s="220" customFormat="1" ht="44.25" customHeight="1" x14ac:dyDescent="0.2">
      <c r="A10" s="215"/>
      <c r="B10" s="1062"/>
      <c r="C10" s="217"/>
      <c r="D10" s="1071"/>
      <c r="E10" s="409" t="s">
        <v>12</v>
      </c>
      <c r="F10" s="409" t="s">
        <v>230</v>
      </c>
      <c r="G10" s="409" t="s">
        <v>12</v>
      </c>
      <c r="H10" s="219" t="s">
        <v>230</v>
      </c>
      <c r="I10" s="217"/>
      <c r="J10" s="1055"/>
      <c r="K10" s="1050"/>
      <c r="L10" s="409" t="s">
        <v>12</v>
      </c>
      <c r="M10" s="409" t="s">
        <v>231</v>
      </c>
      <c r="N10" s="409" t="s">
        <v>12</v>
      </c>
      <c r="O10" s="219" t="s">
        <v>231</v>
      </c>
      <c r="P10" s="217"/>
      <c r="Q10" s="1055"/>
      <c r="R10" s="1050"/>
      <c r="S10" s="409" t="s">
        <v>12</v>
      </c>
      <c r="T10" s="409" t="s">
        <v>231</v>
      </c>
      <c r="U10" s="409" t="s">
        <v>12</v>
      </c>
      <c r="V10" s="219" t="s">
        <v>231</v>
      </c>
      <c r="W10" s="217"/>
      <c r="X10" s="1055"/>
      <c r="Y10" s="1050"/>
      <c r="Z10" s="409" t="s">
        <v>12</v>
      </c>
      <c r="AA10" s="409" t="s">
        <v>231</v>
      </c>
      <c r="AB10" s="409" t="s">
        <v>12</v>
      </c>
      <c r="AC10" s="219" t="s">
        <v>231</v>
      </c>
      <c r="AD10" s="434"/>
      <c r="AE10" s="435"/>
      <c r="AF10" s="310"/>
      <c r="AG10" s="310"/>
      <c r="AH10" s="310"/>
      <c r="AI10" s="310"/>
      <c r="AJ10" s="436"/>
      <c r="AK10" s="436"/>
      <c r="AL10" s="436"/>
    </row>
    <row r="11" spans="1:53" s="224" customFormat="1" ht="4.5" customHeight="1" x14ac:dyDescent="0.2">
      <c r="A11" s="221"/>
      <c r="B11" s="222"/>
      <c r="C11" s="223"/>
      <c r="D11" s="222"/>
      <c r="E11" s="222"/>
      <c r="F11" s="222"/>
      <c r="G11" s="222"/>
      <c r="H11" s="222"/>
      <c r="I11" s="223"/>
      <c r="J11" s="222"/>
      <c r="K11" s="222"/>
      <c r="L11" s="222"/>
      <c r="M11" s="222"/>
      <c r="N11" s="222"/>
      <c r="O11" s="222"/>
      <c r="P11" s="223"/>
      <c r="Q11" s="222"/>
      <c r="R11" s="222"/>
      <c r="S11" s="222"/>
      <c r="T11" s="222"/>
      <c r="U11" s="222"/>
      <c r="V11" s="222"/>
      <c r="W11" s="223"/>
      <c r="X11" s="222"/>
      <c r="Y11" s="222"/>
      <c r="Z11" s="222"/>
      <c r="AA11" s="222"/>
      <c r="AB11" s="222"/>
      <c r="AC11" s="222"/>
      <c r="AD11" s="431"/>
      <c r="AE11" s="435"/>
      <c r="AF11" s="310"/>
      <c r="AG11" s="310"/>
      <c r="AH11" s="310"/>
      <c r="AI11" s="310"/>
      <c r="AJ11" s="232"/>
      <c r="AK11" s="232"/>
      <c r="AL11" s="232"/>
    </row>
    <row r="12" spans="1:53" s="233" customFormat="1" ht="18" customHeight="1" x14ac:dyDescent="0.15">
      <c r="A12" s="225"/>
      <c r="B12" s="226" t="s">
        <v>11</v>
      </c>
      <c r="C12" s="227"/>
      <c r="D12" s="756">
        <f>J12+Q12+X12</f>
        <v>86252</v>
      </c>
      <c r="E12" s="739">
        <f>L12+S12+Z12</f>
        <v>56333</v>
      </c>
      <c r="F12" s="748">
        <f>E12/$D12*100</f>
        <v>65.312108704725688</v>
      </c>
      <c r="G12" s="739">
        <f>N12+U12+AB12</f>
        <v>29919</v>
      </c>
      <c r="H12" s="231">
        <f>G12/$D12*100</f>
        <v>34.687891295274312</v>
      </c>
      <c r="I12" s="227"/>
      <c r="J12" s="228">
        <f>L12+N12</f>
        <v>21335</v>
      </c>
      <c r="K12" s="751">
        <f>J12/$D12*100</f>
        <v>24.735658303575569</v>
      </c>
      <c r="L12" s="745">
        <v>9344</v>
      </c>
      <c r="M12" s="748">
        <v>43.796578392313101</v>
      </c>
      <c r="N12" s="745">
        <v>11991</v>
      </c>
      <c r="O12" s="229">
        <v>56.203421607686899</v>
      </c>
      <c r="P12" s="227"/>
      <c r="Q12" s="228">
        <v>23155</v>
      </c>
      <c r="R12" s="751">
        <v>26.845754301349533</v>
      </c>
      <c r="S12" s="745">
        <v>16885</v>
      </c>
      <c r="T12" s="748">
        <v>72.921615201900238</v>
      </c>
      <c r="U12" s="745">
        <v>6270</v>
      </c>
      <c r="V12" s="229">
        <v>27.078384798099762</v>
      </c>
      <c r="W12" s="227"/>
      <c r="X12" s="228">
        <v>41762</v>
      </c>
      <c r="Y12" s="751">
        <v>48.418587395074894</v>
      </c>
      <c r="Z12" s="745">
        <v>30104</v>
      </c>
      <c r="AA12" s="748">
        <v>72.084670274412147</v>
      </c>
      <c r="AB12" s="745">
        <v>11658</v>
      </c>
      <c r="AC12" s="229">
        <f t="shared" ref="AC12:AC29" si="0">AB12/$X12*100</f>
        <v>27.915329725587856</v>
      </c>
      <c r="AD12" s="576"/>
      <c r="AE12" s="306"/>
      <c r="AF12" s="306"/>
      <c r="AG12" s="306"/>
      <c r="AH12" s="307"/>
      <c r="AI12" s="437"/>
      <c r="AJ12" s="232"/>
      <c r="AK12" s="306"/>
      <c r="AL12" s="306"/>
      <c r="AM12" s="306"/>
      <c r="AN12" s="307"/>
      <c r="AO12" s="437"/>
      <c r="AQ12" s="306"/>
      <c r="AR12" s="306"/>
      <c r="AS12" s="306"/>
      <c r="AT12" s="307"/>
      <c r="AU12" s="437"/>
      <c r="AW12" s="306"/>
      <c r="AX12" s="306"/>
      <c r="AY12" s="306"/>
      <c r="AZ12" s="307"/>
      <c r="BA12" s="437"/>
    </row>
    <row r="13" spans="1:53" s="233" customFormat="1" ht="18" customHeight="1" x14ac:dyDescent="0.15">
      <c r="A13" s="225"/>
      <c r="B13" s="234" t="s">
        <v>10</v>
      </c>
      <c r="C13" s="227"/>
      <c r="D13" s="757">
        <f t="shared" ref="D13:D29" si="1">J13+Q13+X13</f>
        <v>12713</v>
      </c>
      <c r="E13" s="740">
        <f t="shared" ref="E13:E29" si="2">L13+S13+Z13</f>
        <v>8250</v>
      </c>
      <c r="F13" s="578">
        <f t="shared" ref="F13:H29" si="3">E13/$D13*100</f>
        <v>64.894202784551254</v>
      </c>
      <c r="G13" s="740">
        <f t="shared" ref="G13:G29" si="4">N13+U13+AB13</f>
        <v>4463</v>
      </c>
      <c r="H13" s="238">
        <f t="shared" si="3"/>
        <v>35.105797215448753</v>
      </c>
      <c r="I13" s="227"/>
      <c r="J13" s="235">
        <f t="shared" ref="J13:J29" si="5">L13+N13</f>
        <v>2704</v>
      </c>
      <c r="K13" s="752">
        <f t="shared" ref="K13:K29" si="6">J13/$D13*100</f>
        <v>21.269566585385039</v>
      </c>
      <c r="L13" s="746">
        <v>1209</v>
      </c>
      <c r="M13" s="749">
        <v>44.711538461538467</v>
      </c>
      <c r="N13" s="746">
        <v>1495</v>
      </c>
      <c r="O13" s="236">
        <v>55.28846153846154</v>
      </c>
      <c r="P13" s="227"/>
      <c r="Q13" s="235">
        <v>2789</v>
      </c>
      <c r="R13" s="752">
        <v>21.938173523165265</v>
      </c>
      <c r="S13" s="746">
        <v>1830</v>
      </c>
      <c r="T13" s="749">
        <v>65.614915740408748</v>
      </c>
      <c r="U13" s="746">
        <v>959</v>
      </c>
      <c r="V13" s="236">
        <v>34.385084259591252</v>
      </c>
      <c r="W13" s="227"/>
      <c r="X13" s="235">
        <v>7220</v>
      </c>
      <c r="Y13" s="752">
        <v>56.792259891449689</v>
      </c>
      <c r="Z13" s="746">
        <v>5211</v>
      </c>
      <c r="AA13" s="749">
        <v>72.174515235457065</v>
      </c>
      <c r="AB13" s="746">
        <v>2009</v>
      </c>
      <c r="AC13" s="236">
        <f t="shared" si="0"/>
        <v>27.825484764542935</v>
      </c>
      <c r="AD13" s="576"/>
      <c r="AE13" s="306"/>
      <c r="AF13" s="306"/>
      <c r="AG13" s="306"/>
      <c r="AH13" s="307"/>
      <c r="AI13" s="437"/>
      <c r="AJ13" s="232"/>
      <c r="AK13" s="306"/>
      <c r="AL13" s="306"/>
      <c r="AM13" s="306"/>
      <c r="AN13" s="307"/>
      <c r="AO13" s="437"/>
      <c r="AQ13" s="306"/>
      <c r="AR13" s="306"/>
      <c r="AS13" s="306"/>
      <c r="AT13" s="307"/>
      <c r="AU13" s="437"/>
      <c r="AW13" s="306"/>
      <c r="AX13" s="306"/>
      <c r="AY13" s="306"/>
      <c r="AZ13" s="307"/>
      <c r="BA13" s="437"/>
    </row>
    <row r="14" spans="1:53" s="233" customFormat="1" ht="18" customHeight="1" x14ac:dyDescent="0.15">
      <c r="A14" s="225"/>
      <c r="B14" s="234" t="s">
        <v>40</v>
      </c>
      <c r="C14" s="227"/>
      <c r="D14" s="757">
        <f t="shared" si="1"/>
        <v>13365</v>
      </c>
      <c r="E14" s="740">
        <f t="shared" si="2"/>
        <v>8672</v>
      </c>
      <c r="F14" s="578">
        <f t="shared" si="3"/>
        <v>64.885895997007097</v>
      </c>
      <c r="G14" s="740">
        <f t="shared" si="4"/>
        <v>4693</v>
      </c>
      <c r="H14" s="238">
        <f t="shared" si="3"/>
        <v>35.114104002992889</v>
      </c>
      <c r="I14" s="227"/>
      <c r="J14" s="235">
        <f t="shared" si="5"/>
        <v>3189</v>
      </c>
      <c r="K14" s="752">
        <f t="shared" si="6"/>
        <v>23.860830527497196</v>
      </c>
      <c r="L14" s="746">
        <v>1357</v>
      </c>
      <c r="M14" s="749">
        <v>42.552524302289122</v>
      </c>
      <c r="N14" s="746">
        <v>1832</v>
      </c>
      <c r="O14" s="236">
        <v>57.447475697710878</v>
      </c>
      <c r="P14" s="227"/>
      <c r="Q14" s="235">
        <v>2996</v>
      </c>
      <c r="R14" s="752">
        <v>22.416760194537972</v>
      </c>
      <c r="S14" s="746">
        <v>1870</v>
      </c>
      <c r="T14" s="749">
        <v>62.416555407209614</v>
      </c>
      <c r="U14" s="746">
        <v>1126</v>
      </c>
      <c r="V14" s="236">
        <v>37.583444592790386</v>
      </c>
      <c r="W14" s="227"/>
      <c r="X14" s="235">
        <v>7180</v>
      </c>
      <c r="Y14" s="752">
        <v>53.722409277964836</v>
      </c>
      <c r="Z14" s="746">
        <v>5445</v>
      </c>
      <c r="AA14" s="749">
        <v>75.835654596100284</v>
      </c>
      <c r="AB14" s="746">
        <v>1735</v>
      </c>
      <c r="AC14" s="236">
        <f t="shared" si="0"/>
        <v>24.16434540389972</v>
      </c>
      <c r="AD14" s="576"/>
      <c r="AE14" s="306"/>
      <c r="AF14" s="306"/>
      <c r="AG14" s="306"/>
      <c r="AH14" s="307"/>
      <c r="AI14" s="438"/>
      <c r="AJ14" s="232"/>
      <c r="AK14" s="306"/>
      <c r="AL14" s="306"/>
      <c r="AM14" s="306"/>
      <c r="AN14" s="307"/>
      <c r="AO14" s="437"/>
      <c r="AQ14" s="306"/>
      <c r="AR14" s="306"/>
      <c r="AS14" s="306"/>
      <c r="AT14" s="307"/>
      <c r="AU14" s="437"/>
      <c r="AW14" s="306"/>
      <c r="AX14" s="306"/>
      <c r="AY14" s="306"/>
      <c r="AZ14" s="307"/>
      <c r="BA14" s="437"/>
    </row>
    <row r="15" spans="1:53" s="233" customFormat="1" ht="18" customHeight="1" x14ac:dyDescent="0.15">
      <c r="A15" s="225"/>
      <c r="B15" s="234" t="s">
        <v>41</v>
      </c>
      <c r="C15" s="227"/>
      <c r="D15" s="757">
        <f t="shared" si="1"/>
        <v>11979</v>
      </c>
      <c r="E15" s="740">
        <f t="shared" si="2"/>
        <v>7524</v>
      </c>
      <c r="F15" s="578">
        <f t="shared" si="3"/>
        <v>62.809917355371901</v>
      </c>
      <c r="G15" s="740">
        <f t="shared" si="4"/>
        <v>4455</v>
      </c>
      <c r="H15" s="238">
        <f t="shared" si="3"/>
        <v>37.190082644628099</v>
      </c>
      <c r="I15" s="227"/>
      <c r="J15" s="235">
        <f t="shared" si="5"/>
        <v>3250</v>
      </c>
      <c r="K15" s="752">
        <f t="shared" si="6"/>
        <v>27.130812254779197</v>
      </c>
      <c r="L15" s="746">
        <v>1479</v>
      </c>
      <c r="M15" s="749">
        <v>45.507692307692309</v>
      </c>
      <c r="N15" s="746">
        <v>1771</v>
      </c>
      <c r="O15" s="236">
        <v>54.492307692307698</v>
      </c>
      <c r="P15" s="227"/>
      <c r="Q15" s="235">
        <v>3034</v>
      </c>
      <c r="R15" s="752">
        <v>25.327656732615409</v>
      </c>
      <c r="S15" s="746">
        <v>1890</v>
      </c>
      <c r="T15" s="749">
        <v>62.294001318391565</v>
      </c>
      <c r="U15" s="746">
        <v>1144</v>
      </c>
      <c r="V15" s="236">
        <v>37.705998681608435</v>
      </c>
      <c r="W15" s="227"/>
      <c r="X15" s="235">
        <v>5695</v>
      </c>
      <c r="Y15" s="752">
        <v>47.54153101260539</v>
      </c>
      <c r="Z15" s="746">
        <v>4155</v>
      </c>
      <c r="AA15" s="749">
        <v>72.958735733099218</v>
      </c>
      <c r="AB15" s="746">
        <v>1540</v>
      </c>
      <c r="AC15" s="236">
        <f t="shared" si="0"/>
        <v>27.041264266900789</v>
      </c>
      <c r="AD15" s="576"/>
      <c r="AE15" s="306"/>
      <c r="AF15" s="306"/>
      <c r="AG15" s="306"/>
      <c r="AH15" s="307"/>
      <c r="AI15" s="437"/>
      <c r="AJ15" s="232"/>
      <c r="AK15" s="306"/>
      <c r="AL15" s="306"/>
      <c r="AM15" s="306"/>
      <c r="AN15" s="307"/>
      <c r="AO15" s="437"/>
      <c r="AQ15" s="306"/>
      <c r="AR15" s="306"/>
      <c r="AS15" s="306"/>
      <c r="AT15" s="307"/>
      <c r="AU15" s="437"/>
      <c r="AW15" s="306"/>
      <c r="AX15" s="306"/>
      <c r="AY15" s="306"/>
      <c r="AZ15" s="307"/>
      <c r="BA15" s="437"/>
    </row>
    <row r="16" spans="1:53" s="233" customFormat="1" ht="18" customHeight="1" x14ac:dyDescent="0.15">
      <c r="A16" s="225"/>
      <c r="B16" s="234" t="s">
        <v>9</v>
      </c>
      <c r="C16" s="227"/>
      <c r="D16" s="757">
        <f t="shared" si="1"/>
        <v>13300</v>
      </c>
      <c r="E16" s="740">
        <f t="shared" si="2"/>
        <v>7680</v>
      </c>
      <c r="F16" s="578">
        <f t="shared" si="3"/>
        <v>57.744360902255643</v>
      </c>
      <c r="G16" s="740">
        <f t="shared" si="4"/>
        <v>5620</v>
      </c>
      <c r="H16" s="238">
        <f t="shared" si="3"/>
        <v>42.255639097744364</v>
      </c>
      <c r="I16" s="227"/>
      <c r="J16" s="235">
        <f t="shared" si="5"/>
        <v>5443</v>
      </c>
      <c r="K16" s="752">
        <f t="shared" si="6"/>
        <v>40.924812030075188</v>
      </c>
      <c r="L16" s="746">
        <v>2248</v>
      </c>
      <c r="M16" s="749">
        <v>41.300753261069261</v>
      </c>
      <c r="N16" s="746">
        <v>3195</v>
      </c>
      <c r="O16" s="236">
        <v>58.699246738930732</v>
      </c>
      <c r="P16" s="227"/>
      <c r="Q16" s="235">
        <v>3030</v>
      </c>
      <c r="R16" s="752">
        <v>22.781954887218046</v>
      </c>
      <c r="S16" s="746">
        <v>1877</v>
      </c>
      <c r="T16" s="749">
        <v>61.947194719471945</v>
      </c>
      <c r="U16" s="746">
        <v>1153</v>
      </c>
      <c r="V16" s="236">
        <v>38.052805280528048</v>
      </c>
      <c r="W16" s="227"/>
      <c r="X16" s="235">
        <v>4827</v>
      </c>
      <c r="Y16" s="752">
        <v>36.293233082706763</v>
      </c>
      <c r="Z16" s="746">
        <v>3555</v>
      </c>
      <c r="AA16" s="749">
        <v>73.648228713486645</v>
      </c>
      <c r="AB16" s="746">
        <v>1272</v>
      </c>
      <c r="AC16" s="236">
        <f t="shared" si="0"/>
        <v>26.351771286513365</v>
      </c>
      <c r="AD16" s="576"/>
      <c r="AE16" s="306"/>
      <c r="AF16" s="306"/>
      <c r="AG16" s="306"/>
      <c r="AH16" s="307"/>
      <c r="AI16" s="437"/>
      <c r="AJ16" s="232"/>
      <c r="AK16" s="306"/>
      <c r="AL16" s="306"/>
      <c r="AM16" s="306"/>
      <c r="AN16" s="307"/>
      <c r="AO16" s="437"/>
      <c r="AQ16" s="306"/>
      <c r="AR16" s="306"/>
      <c r="AS16" s="306"/>
      <c r="AT16" s="307"/>
      <c r="AU16" s="437"/>
      <c r="AW16" s="306"/>
      <c r="AX16" s="306"/>
      <c r="AY16" s="306"/>
      <c r="AZ16" s="307"/>
      <c r="BA16" s="437"/>
    </row>
    <row r="17" spans="1:53" s="233" customFormat="1" ht="18" customHeight="1" x14ac:dyDescent="0.15">
      <c r="A17" s="225"/>
      <c r="B17" s="234" t="s">
        <v>8</v>
      </c>
      <c r="C17" s="227"/>
      <c r="D17" s="758">
        <f t="shared" si="1"/>
        <v>4498</v>
      </c>
      <c r="E17" s="741">
        <f t="shared" si="2"/>
        <v>2621</v>
      </c>
      <c r="F17" s="579">
        <f t="shared" si="3"/>
        <v>58.270342374388619</v>
      </c>
      <c r="G17" s="741">
        <f t="shared" si="4"/>
        <v>1877</v>
      </c>
      <c r="H17" s="238">
        <f t="shared" si="3"/>
        <v>41.729657625611381</v>
      </c>
      <c r="I17" s="227"/>
      <c r="J17" s="239">
        <f t="shared" si="5"/>
        <v>1341</v>
      </c>
      <c r="K17" s="753">
        <f t="shared" si="6"/>
        <v>29.813250333481545</v>
      </c>
      <c r="L17" s="741">
        <v>560</v>
      </c>
      <c r="M17" s="579">
        <v>41.759880686055183</v>
      </c>
      <c r="N17" s="741">
        <v>781</v>
      </c>
      <c r="O17" s="236">
        <v>58.240119313944817</v>
      </c>
      <c r="P17" s="227"/>
      <c r="Q17" s="239">
        <v>1123</v>
      </c>
      <c r="R17" s="753">
        <v>24.966651845264561</v>
      </c>
      <c r="S17" s="741">
        <v>638</v>
      </c>
      <c r="T17" s="579">
        <v>56.812110418521819</v>
      </c>
      <c r="U17" s="741">
        <v>485</v>
      </c>
      <c r="V17" s="236">
        <v>43.187889581478181</v>
      </c>
      <c r="W17" s="227"/>
      <c r="X17" s="239">
        <v>2034</v>
      </c>
      <c r="Y17" s="753">
        <v>45.220097821253887</v>
      </c>
      <c r="Z17" s="741">
        <v>1423</v>
      </c>
      <c r="AA17" s="579">
        <v>69.960668633235002</v>
      </c>
      <c r="AB17" s="741">
        <v>611</v>
      </c>
      <c r="AC17" s="236">
        <f t="shared" si="0"/>
        <v>30.039331366764994</v>
      </c>
      <c r="AD17" s="576"/>
      <c r="AE17" s="306"/>
      <c r="AF17" s="306"/>
      <c r="AG17" s="306"/>
      <c r="AH17" s="307"/>
      <c r="AI17" s="437"/>
      <c r="AJ17" s="232"/>
      <c r="AK17" s="306"/>
      <c r="AL17" s="306"/>
      <c r="AM17" s="306"/>
      <c r="AN17" s="307"/>
      <c r="AO17" s="437"/>
      <c r="AQ17" s="306"/>
      <c r="AR17" s="306"/>
      <c r="AS17" s="306"/>
      <c r="AT17" s="307"/>
      <c r="AU17" s="437"/>
      <c r="AW17" s="306"/>
      <c r="AX17" s="306"/>
      <c r="AY17" s="306"/>
      <c r="AZ17" s="307"/>
      <c r="BA17" s="437"/>
    </row>
    <row r="18" spans="1:53" s="233" customFormat="1" ht="18" customHeight="1" x14ac:dyDescent="0.15">
      <c r="A18" s="225"/>
      <c r="B18" s="234" t="s">
        <v>7</v>
      </c>
      <c r="C18" s="227"/>
      <c r="D18" s="757">
        <f t="shared" si="1"/>
        <v>43505</v>
      </c>
      <c r="E18" s="740">
        <f t="shared" si="2"/>
        <v>27153</v>
      </c>
      <c r="F18" s="578">
        <f t="shared" si="3"/>
        <v>62.413515687851969</v>
      </c>
      <c r="G18" s="740">
        <f t="shared" si="4"/>
        <v>16352</v>
      </c>
      <c r="H18" s="238">
        <f t="shared" si="3"/>
        <v>37.586484312148031</v>
      </c>
      <c r="I18" s="227"/>
      <c r="J18" s="235">
        <f t="shared" si="5"/>
        <v>8540</v>
      </c>
      <c r="K18" s="752">
        <f t="shared" si="6"/>
        <v>19.629927594529363</v>
      </c>
      <c r="L18" s="746">
        <v>3618</v>
      </c>
      <c r="M18" s="749">
        <v>42.365339578454332</v>
      </c>
      <c r="N18" s="746">
        <v>4922</v>
      </c>
      <c r="O18" s="236">
        <v>57.634660421545668</v>
      </c>
      <c r="P18" s="227"/>
      <c r="Q18" s="235">
        <v>8231</v>
      </c>
      <c r="R18" s="752">
        <v>18.919664406390069</v>
      </c>
      <c r="S18" s="746">
        <v>4797</v>
      </c>
      <c r="T18" s="749">
        <v>58.279674401652294</v>
      </c>
      <c r="U18" s="746">
        <v>3434</v>
      </c>
      <c r="V18" s="236">
        <v>41.720325598347706</v>
      </c>
      <c r="W18" s="227"/>
      <c r="X18" s="235">
        <v>26734</v>
      </c>
      <c r="Y18" s="752">
        <v>61.450407999080568</v>
      </c>
      <c r="Z18" s="746">
        <v>18738</v>
      </c>
      <c r="AA18" s="749">
        <v>70.090521433380715</v>
      </c>
      <c r="AB18" s="746">
        <v>7996</v>
      </c>
      <c r="AC18" s="236">
        <f t="shared" si="0"/>
        <v>29.909478566619285</v>
      </c>
      <c r="AD18" s="576"/>
      <c r="AE18" s="306"/>
      <c r="AF18" s="306"/>
      <c r="AG18" s="306"/>
      <c r="AH18" s="307"/>
      <c r="AI18" s="437"/>
      <c r="AJ18" s="232"/>
      <c r="AK18" s="306"/>
      <c r="AL18" s="306"/>
      <c r="AM18" s="306"/>
      <c r="AN18" s="307"/>
      <c r="AO18" s="437"/>
      <c r="AQ18" s="306"/>
      <c r="AR18" s="306"/>
      <c r="AS18" s="306"/>
      <c r="AT18" s="307"/>
      <c r="AU18" s="437"/>
      <c r="AW18" s="306"/>
      <c r="AX18" s="306"/>
      <c r="AY18" s="306"/>
      <c r="AZ18" s="307"/>
      <c r="BA18" s="437"/>
    </row>
    <row r="19" spans="1:53" s="233" customFormat="1" ht="18" customHeight="1" x14ac:dyDescent="0.15">
      <c r="A19" s="225"/>
      <c r="B19" s="234" t="s">
        <v>43</v>
      </c>
      <c r="C19" s="227"/>
      <c r="D19" s="757">
        <f t="shared" si="1"/>
        <v>25706</v>
      </c>
      <c r="E19" s="740">
        <f t="shared" si="2"/>
        <v>16909</v>
      </c>
      <c r="F19" s="578">
        <f t="shared" si="3"/>
        <v>65.77841749008013</v>
      </c>
      <c r="G19" s="740">
        <f t="shared" si="4"/>
        <v>8797</v>
      </c>
      <c r="H19" s="238">
        <f t="shared" si="3"/>
        <v>34.221582509919863</v>
      </c>
      <c r="I19" s="227"/>
      <c r="J19" s="235">
        <f t="shared" si="5"/>
        <v>4943</v>
      </c>
      <c r="K19" s="752">
        <f t="shared" si="6"/>
        <v>19.228973780440363</v>
      </c>
      <c r="L19" s="746">
        <v>2127</v>
      </c>
      <c r="M19" s="749">
        <v>43.030548250050579</v>
      </c>
      <c r="N19" s="746">
        <v>2816</v>
      </c>
      <c r="O19" s="236">
        <v>56.969451749949421</v>
      </c>
      <c r="P19" s="227"/>
      <c r="Q19" s="235">
        <v>5337</v>
      </c>
      <c r="R19" s="752">
        <v>20.76168987784953</v>
      </c>
      <c r="S19" s="746">
        <v>3636</v>
      </c>
      <c r="T19" s="749">
        <v>68.128161888701527</v>
      </c>
      <c r="U19" s="746">
        <v>1701</v>
      </c>
      <c r="V19" s="236">
        <v>31.871838111298484</v>
      </c>
      <c r="W19" s="227"/>
      <c r="X19" s="235">
        <v>15426</v>
      </c>
      <c r="Y19" s="752">
        <v>60.00933634171011</v>
      </c>
      <c r="Z19" s="746">
        <v>11146</v>
      </c>
      <c r="AA19" s="749">
        <v>72.254635031764565</v>
      </c>
      <c r="AB19" s="746">
        <v>4280</v>
      </c>
      <c r="AC19" s="236">
        <f t="shared" si="0"/>
        <v>27.745364968235446</v>
      </c>
      <c r="AD19" s="576"/>
      <c r="AE19" s="306"/>
      <c r="AF19" s="306"/>
      <c r="AG19" s="306"/>
      <c r="AH19" s="307"/>
      <c r="AI19" s="437"/>
      <c r="AJ19" s="232"/>
      <c r="AK19" s="306"/>
      <c r="AL19" s="306"/>
      <c r="AM19" s="306"/>
      <c r="AN19" s="307"/>
      <c r="AO19" s="437"/>
      <c r="AQ19" s="306"/>
      <c r="AR19" s="306"/>
      <c r="AS19" s="306"/>
      <c r="AT19" s="307"/>
      <c r="AU19" s="437"/>
      <c r="AW19" s="306"/>
      <c r="AX19" s="306"/>
      <c r="AY19" s="306"/>
      <c r="AZ19" s="307"/>
      <c r="BA19" s="437"/>
    </row>
    <row r="20" spans="1:53" s="233" customFormat="1" ht="18" customHeight="1" x14ac:dyDescent="0.15">
      <c r="A20" s="225"/>
      <c r="B20" s="234" t="s">
        <v>44</v>
      </c>
      <c r="C20" s="227"/>
      <c r="D20" s="757">
        <f t="shared" si="1"/>
        <v>112579</v>
      </c>
      <c r="E20" s="740">
        <f t="shared" si="2"/>
        <v>71858</v>
      </c>
      <c r="F20" s="578">
        <f t="shared" si="3"/>
        <v>63.828955666687392</v>
      </c>
      <c r="G20" s="740">
        <f t="shared" si="4"/>
        <v>40721</v>
      </c>
      <c r="H20" s="238">
        <f t="shared" si="3"/>
        <v>36.171044333312608</v>
      </c>
      <c r="I20" s="227"/>
      <c r="J20" s="235">
        <f t="shared" si="5"/>
        <v>29447</v>
      </c>
      <c r="K20" s="752">
        <f t="shared" si="6"/>
        <v>26.156743264729656</v>
      </c>
      <c r="L20" s="746">
        <v>13176</v>
      </c>
      <c r="M20" s="749">
        <v>44.744795734709818</v>
      </c>
      <c r="N20" s="746">
        <v>16271</v>
      </c>
      <c r="O20" s="236">
        <v>55.255204265290182</v>
      </c>
      <c r="P20" s="227"/>
      <c r="Q20" s="235">
        <v>26224</v>
      </c>
      <c r="R20" s="752">
        <v>23.2938647527514</v>
      </c>
      <c r="S20" s="746">
        <v>16864</v>
      </c>
      <c r="T20" s="749">
        <v>64.307504575960948</v>
      </c>
      <c r="U20" s="746">
        <v>9360</v>
      </c>
      <c r="V20" s="236">
        <v>35.692495424039052</v>
      </c>
      <c r="W20" s="227"/>
      <c r="X20" s="235">
        <v>56908</v>
      </c>
      <c r="Y20" s="752">
        <v>50.549391982518941</v>
      </c>
      <c r="Z20" s="746">
        <v>41818</v>
      </c>
      <c r="AA20" s="749">
        <v>73.483517255921839</v>
      </c>
      <c r="AB20" s="746">
        <v>15090</v>
      </c>
      <c r="AC20" s="236">
        <f t="shared" si="0"/>
        <v>26.516482744078161</v>
      </c>
      <c r="AD20" s="576"/>
      <c r="AE20" s="306"/>
      <c r="AF20" s="306"/>
      <c r="AG20" s="306"/>
      <c r="AH20" s="307"/>
      <c r="AI20" s="437"/>
      <c r="AJ20" s="232"/>
      <c r="AK20" s="306"/>
      <c r="AL20" s="306"/>
      <c r="AM20" s="306"/>
      <c r="AN20" s="307"/>
      <c r="AO20" s="437"/>
      <c r="AQ20" s="306"/>
      <c r="AR20" s="306"/>
      <c r="AS20" s="306"/>
      <c r="AT20" s="307"/>
      <c r="AU20" s="437"/>
      <c r="AW20" s="306"/>
      <c r="AX20" s="306"/>
      <c r="AY20" s="306"/>
      <c r="AZ20" s="307"/>
      <c r="BA20" s="437"/>
    </row>
    <row r="21" spans="1:53" s="233" customFormat="1" ht="18" customHeight="1" x14ac:dyDescent="0.15">
      <c r="A21" s="225"/>
      <c r="B21" s="234" t="s">
        <v>6</v>
      </c>
      <c r="C21" s="227"/>
      <c r="D21" s="757">
        <f t="shared" si="1"/>
        <v>47912</v>
      </c>
      <c r="E21" s="740">
        <f t="shared" si="2"/>
        <v>29094</v>
      </c>
      <c r="F21" s="578">
        <f t="shared" si="3"/>
        <v>60.723827016196367</v>
      </c>
      <c r="G21" s="740">
        <f t="shared" si="4"/>
        <v>18818</v>
      </c>
      <c r="H21" s="238">
        <f t="shared" si="3"/>
        <v>39.27617298380364</v>
      </c>
      <c r="I21" s="227"/>
      <c r="J21" s="235">
        <f t="shared" si="5"/>
        <v>15052</v>
      </c>
      <c r="K21" s="752">
        <f t="shared" si="6"/>
        <v>31.415929203539822</v>
      </c>
      <c r="L21" s="746">
        <v>5871</v>
      </c>
      <c r="M21" s="749">
        <v>39.004783417486053</v>
      </c>
      <c r="N21" s="746">
        <v>9181</v>
      </c>
      <c r="O21" s="236">
        <v>60.995216582513955</v>
      </c>
      <c r="P21" s="227"/>
      <c r="Q21" s="235">
        <v>10890</v>
      </c>
      <c r="R21" s="752">
        <v>22.729170145266323</v>
      </c>
      <c r="S21" s="746">
        <v>7143</v>
      </c>
      <c r="T21" s="749">
        <v>65.592286501377401</v>
      </c>
      <c r="U21" s="746">
        <v>3747</v>
      </c>
      <c r="V21" s="236">
        <v>34.407713498622591</v>
      </c>
      <c r="W21" s="227"/>
      <c r="X21" s="235">
        <v>21970</v>
      </c>
      <c r="Y21" s="752">
        <v>45.854900651193852</v>
      </c>
      <c r="Z21" s="746">
        <v>16080</v>
      </c>
      <c r="AA21" s="749">
        <v>73.190714610832956</v>
      </c>
      <c r="AB21" s="746">
        <v>5890</v>
      </c>
      <c r="AC21" s="236">
        <f t="shared" si="0"/>
        <v>26.809285389167048</v>
      </c>
      <c r="AD21" s="576"/>
      <c r="AE21" s="306"/>
      <c r="AF21" s="306"/>
      <c r="AG21" s="306"/>
      <c r="AH21" s="307"/>
      <c r="AI21" s="438"/>
      <c r="AJ21" s="232"/>
      <c r="AK21" s="306"/>
      <c r="AL21" s="306"/>
      <c r="AM21" s="306"/>
      <c r="AN21" s="307"/>
      <c r="AO21" s="437"/>
      <c r="AQ21" s="306"/>
      <c r="AR21" s="306"/>
      <c r="AS21" s="306"/>
      <c r="AT21" s="307"/>
      <c r="AU21" s="437"/>
      <c r="AW21" s="306"/>
      <c r="AX21" s="306"/>
      <c r="AY21" s="306"/>
      <c r="AZ21" s="307"/>
      <c r="BA21" s="437"/>
    </row>
    <row r="22" spans="1:53" s="233" customFormat="1" ht="18" customHeight="1" x14ac:dyDescent="0.15">
      <c r="A22" s="225"/>
      <c r="B22" s="234" t="s">
        <v>5</v>
      </c>
      <c r="C22" s="227"/>
      <c r="D22" s="757">
        <f t="shared" si="1"/>
        <v>13541</v>
      </c>
      <c r="E22" s="740">
        <f t="shared" si="2"/>
        <v>8696</v>
      </c>
      <c r="F22" s="578">
        <f t="shared" si="3"/>
        <v>64.219776973635618</v>
      </c>
      <c r="G22" s="740">
        <f t="shared" si="4"/>
        <v>4845</v>
      </c>
      <c r="H22" s="238">
        <f t="shared" si="3"/>
        <v>35.780223026364375</v>
      </c>
      <c r="I22" s="227"/>
      <c r="J22" s="235">
        <f t="shared" si="5"/>
        <v>3267</v>
      </c>
      <c r="K22" s="752">
        <f t="shared" si="6"/>
        <v>24.126726238830219</v>
      </c>
      <c r="L22" s="746">
        <v>1413</v>
      </c>
      <c r="M22" s="749">
        <v>43.250688705234161</v>
      </c>
      <c r="N22" s="746">
        <v>1854</v>
      </c>
      <c r="O22" s="236">
        <v>56.749311294765839</v>
      </c>
      <c r="P22" s="227"/>
      <c r="Q22" s="235">
        <v>3015</v>
      </c>
      <c r="R22" s="752">
        <v>22.265711542722102</v>
      </c>
      <c r="S22" s="746">
        <v>2060</v>
      </c>
      <c r="T22" s="749">
        <v>68.325041459369814</v>
      </c>
      <c r="U22" s="746">
        <v>955</v>
      </c>
      <c r="V22" s="236">
        <v>31.674958540630183</v>
      </c>
      <c r="W22" s="227"/>
      <c r="X22" s="235">
        <v>7259</v>
      </c>
      <c r="Y22" s="752">
        <v>53.607562218447683</v>
      </c>
      <c r="Z22" s="746">
        <v>5223</v>
      </c>
      <c r="AA22" s="749">
        <v>71.952059512329527</v>
      </c>
      <c r="AB22" s="746">
        <v>2036</v>
      </c>
      <c r="AC22" s="236">
        <f t="shared" si="0"/>
        <v>28.047940487670481</v>
      </c>
      <c r="AD22" s="576"/>
      <c r="AE22" s="306"/>
      <c r="AF22" s="306"/>
      <c r="AG22" s="306"/>
      <c r="AH22" s="307"/>
      <c r="AI22" s="437"/>
      <c r="AJ22" s="232"/>
      <c r="AK22" s="306"/>
      <c r="AL22" s="306"/>
      <c r="AM22" s="306"/>
      <c r="AN22" s="307"/>
      <c r="AO22" s="437"/>
      <c r="AQ22" s="306"/>
      <c r="AR22" s="306"/>
      <c r="AS22" s="306"/>
      <c r="AT22" s="307"/>
      <c r="AU22" s="437"/>
      <c r="AW22" s="306"/>
      <c r="AX22" s="306"/>
      <c r="AY22" s="306"/>
      <c r="AZ22" s="307"/>
      <c r="BA22" s="437"/>
    </row>
    <row r="23" spans="1:53" s="233" customFormat="1" ht="18" customHeight="1" x14ac:dyDescent="0.15">
      <c r="A23" s="225"/>
      <c r="B23" s="234" t="s">
        <v>38</v>
      </c>
      <c r="C23" s="227"/>
      <c r="D23" s="757">
        <f t="shared" si="1"/>
        <v>23185</v>
      </c>
      <c r="E23" s="740">
        <f t="shared" si="2"/>
        <v>14106</v>
      </c>
      <c r="F23" s="578">
        <f t="shared" si="3"/>
        <v>60.841061030838908</v>
      </c>
      <c r="G23" s="740">
        <f t="shared" si="4"/>
        <v>9079</v>
      </c>
      <c r="H23" s="238">
        <f t="shared" si="3"/>
        <v>39.158938969161092</v>
      </c>
      <c r="I23" s="227"/>
      <c r="J23" s="235">
        <f t="shared" si="5"/>
        <v>7392</v>
      </c>
      <c r="K23" s="752">
        <f t="shared" si="6"/>
        <v>31.8826827690317</v>
      </c>
      <c r="L23" s="746">
        <v>2827</v>
      </c>
      <c r="M23" s="749">
        <v>38.244047619047613</v>
      </c>
      <c r="N23" s="746">
        <v>4565</v>
      </c>
      <c r="O23" s="236">
        <v>61.755952380952387</v>
      </c>
      <c r="P23" s="227"/>
      <c r="Q23" s="235">
        <v>4448</v>
      </c>
      <c r="R23" s="752">
        <v>19.184817770109987</v>
      </c>
      <c r="S23" s="746">
        <v>2776</v>
      </c>
      <c r="T23" s="749">
        <v>62.410071942446045</v>
      </c>
      <c r="U23" s="746">
        <v>1672</v>
      </c>
      <c r="V23" s="236">
        <v>37.589928057553955</v>
      </c>
      <c r="W23" s="227"/>
      <c r="X23" s="235">
        <v>11345</v>
      </c>
      <c r="Y23" s="752">
        <v>48.932499460858317</v>
      </c>
      <c r="Z23" s="746">
        <v>8503</v>
      </c>
      <c r="AA23" s="749">
        <v>74.949316879682684</v>
      </c>
      <c r="AB23" s="746">
        <v>2842</v>
      </c>
      <c r="AC23" s="236">
        <f t="shared" si="0"/>
        <v>25.05068312031732</v>
      </c>
      <c r="AD23" s="576"/>
      <c r="AE23" s="306"/>
      <c r="AF23" s="306"/>
      <c r="AG23" s="306"/>
      <c r="AH23" s="307"/>
      <c r="AI23" s="437"/>
      <c r="AJ23" s="232"/>
      <c r="AK23" s="306"/>
      <c r="AL23" s="306"/>
      <c r="AM23" s="306"/>
      <c r="AN23" s="307"/>
      <c r="AO23" s="437"/>
      <c r="AQ23" s="306"/>
      <c r="AR23" s="306"/>
      <c r="AS23" s="306"/>
      <c r="AT23" s="307"/>
      <c r="AU23" s="437"/>
      <c r="AW23" s="306"/>
      <c r="AX23" s="306"/>
      <c r="AY23" s="306"/>
      <c r="AZ23" s="307"/>
      <c r="BA23" s="437"/>
    </row>
    <row r="24" spans="1:53" s="233" customFormat="1" ht="18" customHeight="1" x14ac:dyDescent="0.15">
      <c r="A24" s="225"/>
      <c r="B24" s="234" t="s">
        <v>45</v>
      </c>
      <c r="C24" s="227"/>
      <c r="D24" s="757">
        <f t="shared" si="1"/>
        <v>51231</v>
      </c>
      <c r="E24" s="740">
        <f t="shared" si="2"/>
        <v>34269</v>
      </c>
      <c r="F24" s="578">
        <f t="shared" si="3"/>
        <v>66.891140129999414</v>
      </c>
      <c r="G24" s="740">
        <f t="shared" si="4"/>
        <v>16962</v>
      </c>
      <c r="H24" s="238">
        <f t="shared" si="3"/>
        <v>33.108859870000586</v>
      </c>
      <c r="I24" s="227"/>
      <c r="J24" s="235">
        <f t="shared" si="5"/>
        <v>12582</v>
      </c>
      <c r="K24" s="752">
        <f t="shared" si="6"/>
        <v>24.559348831762019</v>
      </c>
      <c r="L24" s="746">
        <v>5908</v>
      </c>
      <c r="M24" s="749">
        <v>46.955968844380862</v>
      </c>
      <c r="N24" s="746">
        <v>6674</v>
      </c>
      <c r="O24" s="236">
        <v>53.044031155619145</v>
      </c>
      <c r="P24" s="227"/>
      <c r="Q24" s="235">
        <v>10890</v>
      </c>
      <c r="R24" s="752">
        <v>21.256661006031504</v>
      </c>
      <c r="S24" s="746">
        <v>7606</v>
      </c>
      <c r="T24" s="749">
        <v>69.843893480257108</v>
      </c>
      <c r="U24" s="746">
        <v>3284</v>
      </c>
      <c r="V24" s="236">
        <v>30.156106519742881</v>
      </c>
      <c r="W24" s="227"/>
      <c r="X24" s="235">
        <v>27759</v>
      </c>
      <c r="Y24" s="752">
        <v>54.183990162206477</v>
      </c>
      <c r="Z24" s="746">
        <v>20755</v>
      </c>
      <c r="AA24" s="749">
        <v>74.768543535429956</v>
      </c>
      <c r="AB24" s="746">
        <v>7004</v>
      </c>
      <c r="AC24" s="236">
        <f t="shared" si="0"/>
        <v>25.231456464570051</v>
      </c>
      <c r="AD24" s="576"/>
      <c r="AE24" s="306"/>
      <c r="AF24" s="306"/>
      <c r="AG24" s="306"/>
      <c r="AH24" s="307"/>
      <c r="AI24" s="437"/>
      <c r="AJ24" s="232"/>
      <c r="AK24" s="306"/>
      <c r="AL24" s="306"/>
      <c r="AM24" s="306"/>
      <c r="AN24" s="307"/>
      <c r="AO24" s="437"/>
      <c r="AQ24" s="306"/>
      <c r="AR24" s="306"/>
      <c r="AS24" s="306"/>
      <c r="AT24" s="307"/>
      <c r="AU24" s="437"/>
      <c r="AW24" s="306"/>
      <c r="AX24" s="306"/>
      <c r="AY24" s="306"/>
      <c r="AZ24" s="307"/>
      <c r="BA24" s="437"/>
    </row>
    <row r="25" spans="1:53" s="241" customFormat="1" ht="18" customHeight="1" x14ac:dyDescent="0.15">
      <c r="A25" s="240"/>
      <c r="B25" s="234" t="s">
        <v>46</v>
      </c>
      <c r="C25" s="227"/>
      <c r="D25" s="757">
        <f t="shared" si="1"/>
        <v>12722</v>
      </c>
      <c r="E25" s="740">
        <f t="shared" si="2"/>
        <v>8014</v>
      </c>
      <c r="F25" s="578">
        <f t="shared" si="3"/>
        <v>62.993240056594878</v>
      </c>
      <c r="G25" s="740">
        <f t="shared" si="4"/>
        <v>4708</v>
      </c>
      <c r="H25" s="238">
        <f t="shared" si="3"/>
        <v>37.006759943405129</v>
      </c>
      <c r="I25" s="227"/>
      <c r="J25" s="235">
        <f t="shared" si="5"/>
        <v>3610</v>
      </c>
      <c r="K25" s="752">
        <f t="shared" si="6"/>
        <v>28.37604150290835</v>
      </c>
      <c r="L25" s="746">
        <v>1448</v>
      </c>
      <c r="M25" s="749">
        <v>40.110803324099727</v>
      </c>
      <c r="N25" s="746">
        <v>2162</v>
      </c>
      <c r="O25" s="236">
        <v>59.88919667590028</v>
      </c>
      <c r="P25" s="227"/>
      <c r="Q25" s="235">
        <v>3370</v>
      </c>
      <c r="R25" s="752">
        <v>26.489545668919984</v>
      </c>
      <c r="S25" s="746">
        <v>2399</v>
      </c>
      <c r="T25" s="749">
        <v>71.186943620178042</v>
      </c>
      <c r="U25" s="746">
        <v>971</v>
      </c>
      <c r="V25" s="236">
        <v>28.813056379821962</v>
      </c>
      <c r="W25" s="227"/>
      <c r="X25" s="235">
        <v>5742</v>
      </c>
      <c r="Y25" s="752">
        <v>45.134412828171669</v>
      </c>
      <c r="Z25" s="746">
        <v>4167</v>
      </c>
      <c r="AA25" s="749">
        <v>72.570532915360502</v>
      </c>
      <c r="AB25" s="746">
        <v>1575</v>
      </c>
      <c r="AC25" s="236">
        <f t="shared" si="0"/>
        <v>27.429467084639498</v>
      </c>
      <c r="AD25" s="576"/>
      <c r="AE25" s="306"/>
      <c r="AF25" s="306"/>
      <c r="AG25" s="306"/>
      <c r="AH25" s="307"/>
      <c r="AI25" s="437"/>
      <c r="AJ25" s="232"/>
      <c r="AK25" s="306"/>
      <c r="AL25" s="306"/>
      <c r="AM25" s="306"/>
      <c r="AN25" s="307"/>
      <c r="AO25" s="437"/>
      <c r="AQ25" s="306"/>
      <c r="AR25" s="306"/>
      <c r="AS25" s="306"/>
      <c r="AT25" s="307"/>
      <c r="AU25" s="437"/>
      <c r="AW25" s="306"/>
      <c r="AX25" s="306"/>
      <c r="AY25" s="306"/>
      <c r="AZ25" s="307"/>
      <c r="BA25" s="437"/>
    </row>
    <row r="26" spans="1:53" s="233" customFormat="1" ht="18" customHeight="1" x14ac:dyDescent="0.15">
      <c r="B26" s="234" t="s">
        <v>47</v>
      </c>
      <c r="C26" s="227"/>
      <c r="D26" s="759">
        <f t="shared" si="1"/>
        <v>6510</v>
      </c>
      <c r="E26" s="742">
        <f t="shared" si="2"/>
        <v>4011</v>
      </c>
      <c r="F26" s="580">
        <f t="shared" si="3"/>
        <v>61.612903225806448</v>
      </c>
      <c r="G26" s="742">
        <f t="shared" si="4"/>
        <v>2499</v>
      </c>
      <c r="H26" s="238">
        <f t="shared" si="3"/>
        <v>38.387096774193544</v>
      </c>
      <c r="I26" s="227"/>
      <c r="J26" s="239">
        <f t="shared" si="5"/>
        <v>1604</v>
      </c>
      <c r="K26" s="753">
        <f t="shared" si="6"/>
        <v>24.639016897081415</v>
      </c>
      <c r="L26" s="741">
        <v>659</v>
      </c>
      <c r="M26" s="579">
        <v>41.084788029925186</v>
      </c>
      <c r="N26" s="741">
        <v>945</v>
      </c>
      <c r="O26" s="236">
        <v>58.915211970074807</v>
      </c>
      <c r="P26" s="227"/>
      <c r="Q26" s="239">
        <v>1319</v>
      </c>
      <c r="R26" s="753">
        <v>20.261136712749618</v>
      </c>
      <c r="S26" s="741">
        <v>743</v>
      </c>
      <c r="T26" s="579">
        <v>56.330553449583022</v>
      </c>
      <c r="U26" s="741">
        <v>576</v>
      </c>
      <c r="V26" s="236">
        <v>43.669446550416986</v>
      </c>
      <c r="W26" s="227"/>
      <c r="X26" s="239">
        <v>3587</v>
      </c>
      <c r="Y26" s="753">
        <v>55.09984639016897</v>
      </c>
      <c r="Z26" s="741">
        <v>2609</v>
      </c>
      <c r="AA26" s="579">
        <v>72.73487594089768</v>
      </c>
      <c r="AB26" s="741">
        <v>978</v>
      </c>
      <c r="AC26" s="236">
        <f t="shared" si="0"/>
        <v>27.265124059102313</v>
      </c>
      <c r="AD26" s="576"/>
      <c r="AE26" s="306"/>
      <c r="AF26" s="306"/>
      <c r="AG26" s="306"/>
      <c r="AH26" s="307"/>
      <c r="AI26" s="437"/>
      <c r="AJ26" s="232"/>
      <c r="AK26" s="306"/>
      <c r="AL26" s="306"/>
      <c r="AM26" s="306"/>
      <c r="AN26" s="307"/>
      <c r="AO26" s="437"/>
      <c r="AQ26" s="306"/>
      <c r="AR26" s="306"/>
      <c r="AS26" s="306"/>
      <c r="AT26" s="307"/>
      <c r="AU26" s="437"/>
      <c r="AW26" s="306"/>
      <c r="AX26" s="306"/>
      <c r="AY26" s="306"/>
      <c r="AZ26" s="307"/>
      <c r="BA26" s="437"/>
    </row>
    <row r="27" spans="1:53" s="233" customFormat="1" ht="18" customHeight="1" x14ac:dyDescent="0.15">
      <c r="B27" s="234" t="s">
        <v>48</v>
      </c>
      <c r="C27" s="227"/>
      <c r="D27" s="759">
        <f t="shared" si="1"/>
        <v>34520</v>
      </c>
      <c r="E27" s="742">
        <f t="shared" si="2"/>
        <v>20363</v>
      </c>
      <c r="F27" s="580">
        <f t="shared" si="3"/>
        <v>58.988991888760133</v>
      </c>
      <c r="G27" s="742">
        <f t="shared" si="4"/>
        <v>14157</v>
      </c>
      <c r="H27" s="238">
        <f t="shared" si="3"/>
        <v>41.01100811123986</v>
      </c>
      <c r="I27" s="227"/>
      <c r="J27" s="239">
        <f t="shared" si="5"/>
        <v>10693</v>
      </c>
      <c r="K27" s="753">
        <f t="shared" si="6"/>
        <v>30.976245654692931</v>
      </c>
      <c r="L27" s="741">
        <v>4172</v>
      </c>
      <c r="M27" s="579">
        <v>39.016178808566352</v>
      </c>
      <c r="N27" s="741">
        <v>6521</v>
      </c>
      <c r="O27" s="236">
        <v>60.983821191433648</v>
      </c>
      <c r="P27" s="227"/>
      <c r="Q27" s="239">
        <v>7084</v>
      </c>
      <c r="R27" s="753">
        <v>20.52143684820394</v>
      </c>
      <c r="S27" s="741">
        <v>4110</v>
      </c>
      <c r="T27" s="579">
        <v>58.018068887634101</v>
      </c>
      <c r="U27" s="741">
        <v>2974</v>
      </c>
      <c r="V27" s="236">
        <v>41.981931112365892</v>
      </c>
      <c r="W27" s="227"/>
      <c r="X27" s="239">
        <v>16743</v>
      </c>
      <c r="Y27" s="753">
        <v>48.502317497103128</v>
      </c>
      <c r="Z27" s="741">
        <v>12081</v>
      </c>
      <c r="AA27" s="579">
        <v>72.155527683210892</v>
      </c>
      <c r="AB27" s="741">
        <v>4662</v>
      </c>
      <c r="AC27" s="236">
        <f t="shared" si="0"/>
        <v>27.844472316789105</v>
      </c>
      <c r="AD27" s="576"/>
      <c r="AE27" s="306"/>
      <c r="AF27" s="306"/>
      <c r="AG27" s="306"/>
      <c r="AH27" s="307"/>
      <c r="AI27" s="438"/>
      <c r="AJ27" s="232"/>
      <c r="AK27" s="306"/>
      <c r="AL27" s="306"/>
      <c r="AM27" s="306"/>
      <c r="AN27" s="307"/>
      <c r="AO27" s="437"/>
      <c r="AQ27" s="306"/>
      <c r="AR27" s="306"/>
      <c r="AS27" s="306"/>
      <c r="AT27" s="307"/>
      <c r="AU27" s="437"/>
      <c r="AW27" s="306"/>
      <c r="AX27" s="306"/>
      <c r="AY27" s="306"/>
      <c r="AZ27" s="307"/>
      <c r="BA27" s="437"/>
    </row>
    <row r="28" spans="1:53" s="233" customFormat="1" ht="18" customHeight="1" x14ac:dyDescent="0.15">
      <c r="B28" s="234" t="s">
        <v>49</v>
      </c>
      <c r="C28" s="227"/>
      <c r="D28" s="759">
        <f t="shared" si="1"/>
        <v>3609</v>
      </c>
      <c r="E28" s="742">
        <f t="shared" si="2"/>
        <v>2387</v>
      </c>
      <c r="F28" s="580">
        <f t="shared" si="3"/>
        <v>66.140205042948182</v>
      </c>
      <c r="G28" s="742">
        <f t="shared" si="4"/>
        <v>1222</v>
      </c>
      <c r="H28" s="244">
        <f t="shared" si="3"/>
        <v>33.859794957051811</v>
      </c>
      <c r="I28" s="227"/>
      <c r="J28" s="239">
        <f t="shared" si="5"/>
        <v>494</v>
      </c>
      <c r="K28" s="753">
        <f t="shared" si="6"/>
        <v>13.68800221668052</v>
      </c>
      <c r="L28" s="741">
        <v>215</v>
      </c>
      <c r="M28" s="579">
        <v>43.522267206477736</v>
      </c>
      <c r="N28" s="741">
        <v>279</v>
      </c>
      <c r="O28" s="243">
        <v>56.477732793522264</v>
      </c>
      <c r="P28" s="227"/>
      <c r="Q28" s="239">
        <v>829</v>
      </c>
      <c r="R28" s="753">
        <v>22.970351898032696</v>
      </c>
      <c r="S28" s="741">
        <v>537</v>
      </c>
      <c r="T28" s="579">
        <v>64.776839565741867</v>
      </c>
      <c r="U28" s="741">
        <v>292</v>
      </c>
      <c r="V28" s="243">
        <v>35.223160434258141</v>
      </c>
      <c r="W28" s="227"/>
      <c r="X28" s="239">
        <v>2286</v>
      </c>
      <c r="Y28" s="753">
        <v>63.341645885286781</v>
      </c>
      <c r="Z28" s="741">
        <v>1635</v>
      </c>
      <c r="AA28" s="579">
        <v>71.522309711286098</v>
      </c>
      <c r="AB28" s="741">
        <v>651</v>
      </c>
      <c r="AC28" s="243">
        <f t="shared" si="0"/>
        <v>28.477690288713909</v>
      </c>
      <c r="AD28" s="576"/>
      <c r="AE28" s="306"/>
      <c r="AF28" s="306"/>
      <c r="AG28" s="306"/>
      <c r="AH28" s="307"/>
      <c r="AI28" s="437"/>
      <c r="AJ28" s="232"/>
      <c r="AK28" s="306"/>
      <c r="AL28" s="306"/>
      <c r="AM28" s="306"/>
      <c r="AN28" s="307"/>
      <c r="AO28" s="437"/>
      <c r="AQ28" s="306"/>
      <c r="AR28" s="306"/>
      <c r="AS28" s="306"/>
      <c r="AT28" s="307"/>
      <c r="AU28" s="437"/>
      <c r="AW28" s="306"/>
      <c r="AX28" s="306"/>
      <c r="AY28" s="306"/>
      <c r="AZ28" s="307"/>
      <c r="BA28" s="437"/>
    </row>
    <row r="29" spans="1:53" s="233" customFormat="1" ht="18" customHeight="1" x14ac:dyDescent="0.15">
      <c r="B29" s="245" t="s">
        <v>4</v>
      </c>
      <c r="C29" s="227"/>
      <c r="D29" s="760">
        <f t="shared" si="1"/>
        <v>1018</v>
      </c>
      <c r="E29" s="743">
        <f t="shared" si="2"/>
        <v>565</v>
      </c>
      <c r="F29" s="581">
        <f t="shared" si="3"/>
        <v>55.50098231827112</v>
      </c>
      <c r="G29" s="743">
        <f t="shared" si="4"/>
        <v>453</v>
      </c>
      <c r="H29" s="249">
        <f t="shared" si="3"/>
        <v>44.49901768172888</v>
      </c>
      <c r="I29" s="227"/>
      <c r="J29" s="246">
        <f t="shared" si="5"/>
        <v>507</v>
      </c>
      <c r="K29" s="754">
        <f t="shared" si="6"/>
        <v>49.803536345776031</v>
      </c>
      <c r="L29" s="747">
        <v>189</v>
      </c>
      <c r="M29" s="750">
        <v>37.278106508875744</v>
      </c>
      <c r="N29" s="747">
        <v>318</v>
      </c>
      <c r="O29" s="247">
        <v>62.721893491124256</v>
      </c>
      <c r="P29" s="227"/>
      <c r="Q29" s="246">
        <v>206</v>
      </c>
      <c r="R29" s="754">
        <v>20.235756385068761</v>
      </c>
      <c r="S29" s="747">
        <v>145</v>
      </c>
      <c r="T29" s="750">
        <v>70.388349514563103</v>
      </c>
      <c r="U29" s="747">
        <v>61</v>
      </c>
      <c r="V29" s="247">
        <v>29.61165048543689</v>
      </c>
      <c r="W29" s="227"/>
      <c r="X29" s="246">
        <v>305</v>
      </c>
      <c r="Y29" s="754">
        <v>29.960707269155208</v>
      </c>
      <c r="Z29" s="747">
        <v>231</v>
      </c>
      <c r="AA29" s="750">
        <v>75.73770491803279</v>
      </c>
      <c r="AB29" s="747">
        <v>74</v>
      </c>
      <c r="AC29" s="247">
        <f t="shared" si="0"/>
        <v>24.262295081967213</v>
      </c>
      <c r="AD29" s="576"/>
      <c r="AE29" s="306"/>
      <c r="AF29" s="306"/>
      <c r="AG29" s="306"/>
      <c r="AH29" s="307"/>
      <c r="AI29" s="437"/>
      <c r="AJ29" s="232"/>
      <c r="AK29" s="306"/>
      <c r="AL29" s="306"/>
      <c r="AM29" s="306"/>
      <c r="AN29" s="307"/>
      <c r="AO29" s="437"/>
      <c r="AQ29" s="306"/>
      <c r="AR29" s="306"/>
      <c r="AS29" s="306"/>
      <c r="AT29" s="307"/>
      <c r="AU29" s="437"/>
      <c r="AW29" s="306"/>
      <c r="AX29" s="306"/>
      <c r="AY29" s="306"/>
      <c r="AZ29" s="307"/>
      <c r="BA29" s="437"/>
    </row>
    <row r="30" spans="1:53" s="224" customFormat="1" ht="3.75" customHeight="1" x14ac:dyDescent="0.15">
      <c r="A30" s="221"/>
      <c r="B30" s="222"/>
      <c r="C30" s="223"/>
      <c r="D30" s="222"/>
      <c r="E30" s="222"/>
      <c r="F30" s="222"/>
      <c r="G30" s="222"/>
      <c r="H30" s="251"/>
      <c r="I30" s="223"/>
      <c r="J30" s="222"/>
      <c r="K30" s="222"/>
      <c r="L30" s="222"/>
      <c r="M30" s="222"/>
      <c r="N30" s="222"/>
      <c r="O30" s="575"/>
      <c r="P30" s="223"/>
      <c r="Q30" s="222"/>
      <c r="R30" s="222"/>
      <c r="S30" s="222"/>
      <c r="T30" s="222"/>
      <c r="U30" s="222"/>
      <c r="V30" s="575"/>
      <c r="W30" s="223"/>
      <c r="X30" s="222"/>
      <c r="Y30" s="222"/>
      <c r="Z30" s="222"/>
      <c r="AA30" s="222"/>
      <c r="AB30" s="222"/>
      <c r="AC30" s="575"/>
      <c r="AD30" s="576"/>
      <c r="AE30" s="310"/>
      <c r="AF30" s="310"/>
      <c r="AG30" s="306"/>
      <c r="AH30" s="307"/>
      <c r="AI30" s="437"/>
      <c r="AJ30" s="232"/>
      <c r="AK30" s="310"/>
      <c r="AL30" s="310"/>
      <c r="AM30" s="306"/>
      <c r="AN30" s="307"/>
      <c r="AO30" s="437"/>
      <c r="AQ30" s="310"/>
      <c r="AR30" s="310"/>
      <c r="AS30" s="306"/>
      <c r="AT30" s="307"/>
      <c r="AU30" s="437"/>
      <c r="AW30" s="310"/>
      <c r="AX30" s="310"/>
      <c r="AY30" s="306"/>
      <c r="AZ30" s="307"/>
      <c r="BA30" s="437"/>
    </row>
    <row r="31" spans="1:53" s="252" customFormat="1" ht="18" customHeight="1" x14ac:dyDescent="0.15">
      <c r="B31" s="253" t="s">
        <v>3</v>
      </c>
      <c r="C31" s="212"/>
      <c r="D31" s="761">
        <f>J31+Q31+X31</f>
        <v>518145</v>
      </c>
      <c r="E31" s="744">
        <f>L31+S31+Z31</f>
        <v>328505</v>
      </c>
      <c r="F31" s="410">
        <f>E31/$D31*100</f>
        <v>63.400206505900854</v>
      </c>
      <c r="G31" s="744">
        <f>N31+U31+AB31</f>
        <v>189640</v>
      </c>
      <c r="H31" s="256">
        <f>G31/$D31*100</f>
        <v>36.599793494099146</v>
      </c>
      <c r="I31" s="212"/>
      <c r="J31" s="254">
        <f>SUM(J12:J29)</f>
        <v>135393</v>
      </c>
      <c r="K31" s="755">
        <f>J31/$D31*100</f>
        <v>26.13033031294329</v>
      </c>
      <c r="L31" s="744">
        <f>SUM(L12:L29)</f>
        <v>57820</v>
      </c>
      <c r="M31" s="410">
        <f t="shared" ref="M31:O31" si="7">L31/$J31*100</f>
        <v>42.705309727977074</v>
      </c>
      <c r="N31" s="744">
        <f>SUM(N12:N29)</f>
        <v>77573</v>
      </c>
      <c r="O31" s="255">
        <f t="shared" si="7"/>
        <v>57.294690272022933</v>
      </c>
      <c r="P31" s="212"/>
      <c r="Q31" s="254">
        <f>SUM(Q12:Q29)</f>
        <v>117970</v>
      </c>
      <c r="R31" s="755">
        <f>Q31/$D31*100</f>
        <v>22.767758060002507</v>
      </c>
      <c r="S31" s="744">
        <f>SUM(S12:S29)</f>
        <v>77806</v>
      </c>
      <c r="T31" s="410">
        <f>S31/$Q31*100</f>
        <v>65.954056115961691</v>
      </c>
      <c r="U31" s="744">
        <f>SUM(U12:U29)</f>
        <v>40164</v>
      </c>
      <c r="V31" s="255">
        <f>U31/$Q31*100</f>
        <v>34.045943884038316</v>
      </c>
      <c r="W31" s="212"/>
      <c r="X31" s="254">
        <f>SUM(X12:X29)</f>
        <v>264782</v>
      </c>
      <c r="Y31" s="755">
        <f>X31/$D31*100</f>
        <v>51.101911627054207</v>
      </c>
      <c r="Z31" s="744">
        <f>SUM(Z12:Z29)</f>
        <v>192879</v>
      </c>
      <c r="AA31" s="410">
        <f>Z31/$X31*100</f>
        <v>72.844453172798751</v>
      </c>
      <c r="AB31" s="744">
        <f>SUM(AB12:AB29)</f>
        <v>71903</v>
      </c>
      <c r="AC31" s="255">
        <f>AB31/$X31*100</f>
        <v>27.155546827201242</v>
      </c>
      <c r="AD31" s="576"/>
      <c r="AE31" s="306"/>
      <c r="AF31" s="306"/>
      <c r="AG31" s="310"/>
      <c r="AH31" s="310"/>
      <c r="AI31" s="439"/>
      <c r="AJ31" s="440"/>
      <c r="AK31" s="306"/>
      <c r="AL31" s="306"/>
      <c r="AM31" s="310"/>
      <c r="AN31" s="310"/>
      <c r="AO31" s="439"/>
      <c r="AQ31" s="306"/>
      <c r="AR31" s="306"/>
      <c r="AS31" s="310"/>
      <c r="AT31" s="310"/>
      <c r="AU31" s="439"/>
      <c r="AW31" s="306"/>
      <c r="AX31" s="306"/>
      <c r="AY31" s="310"/>
      <c r="AZ31" s="310"/>
      <c r="BA31" s="439"/>
    </row>
    <row r="32" spans="1:53" s="257" customFormat="1" ht="5.25" customHeight="1" x14ac:dyDescent="0.2">
      <c r="B32" s="258" t="s">
        <v>42</v>
      </c>
      <c r="C32" s="259"/>
      <c r="I32" s="259"/>
    </row>
    <row r="33" spans="2:14" s="252" customFormat="1" ht="5.25" customHeight="1" x14ac:dyDescent="0.2">
      <c r="B33" s="258" t="s">
        <v>50</v>
      </c>
      <c r="C33" s="261"/>
      <c r="I33" s="261"/>
    </row>
    <row r="34" spans="2:14" s="252" customFormat="1" ht="13.5" customHeight="1" x14ac:dyDescent="0.2">
      <c r="B34" s="1056"/>
      <c r="C34" s="1056"/>
      <c r="D34" s="1056"/>
      <c r="E34" s="1056"/>
      <c r="F34" s="1056"/>
      <c r="G34" s="1056"/>
      <c r="H34" s="1056"/>
    </row>
    <row r="35" spans="2:14" ht="29.25" customHeight="1" x14ac:dyDescent="0.2">
      <c r="B35" s="1078"/>
      <c r="C35" s="1078"/>
      <c r="D35" s="1078"/>
      <c r="E35" s="737"/>
      <c r="F35" s="737"/>
      <c r="G35" s="737"/>
      <c r="H35" s="263"/>
      <c r="I35" s="263"/>
      <c r="J35" s="263"/>
      <c r="K35" s="263"/>
      <c r="L35" s="263"/>
      <c r="M35" s="263"/>
      <c r="N35" s="263"/>
    </row>
    <row r="36" spans="2:14" ht="4.5" customHeight="1" x14ac:dyDescent="0.2">
      <c r="B36" s="1079"/>
      <c r="C36" s="1079"/>
      <c r="D36" s="1079"/>
      <c r="E36" s="738"/>
      <c r="F36" s="738"/>
      <c r="G36" s="738"/>
      <c r="H36" s="263"/>
      <c r="I36" s="263"/>
      <c r="J36" s="263"/>
      <c r="K36" s="263"/>
      <c r="L36" s="263"/>
      <c r="M36" s="263"/>
      <c r="N36" s="263"/>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0.140625" style="262" bestFit="1" customWidth="1"/>
    <col min="5" max="5" width="10.28515625" style="262" customWidth="1"/>
    <col min="6" max="6" width="7" style="262" customWidth="1"/>
    <col min="7" max="7" width="8.85546875" style="262" customWidth="1"/>
    <col min="8" max="8" width="7" style="262" customWidth="1"/>
    <col min="9" max="9" width="0.42578125" style="262" customWidth="1"/>
    <col min="10" max="10" width="8.42578125" style="262" bestFit="1" customWidth="1"/>
    <col min="11" max="11" width="6.7109375" style="262" customWidth="1"/>
    <col min="12" max="12" width="8.42578125" style="262" customWidth="1"/>
    <col min="13" max="13" width="6.7109375" style="262" bestFit="1" customWidth="1"/>
    <col min="14" max="14" width="8.42578125" style="262" customWidth="1"/>
    <col min="15" max="15" width="6.7109375" style="262" bestFit="1" customWidth="1"/>
    <col min="16" max="16" width="0.42578125" style="262" customWidth="1"/>
    <col min="17" max="17" width="8.42578125" style="262" bestFit="1" customWidth="1"/>
    <col min="18" max="18" width="6.85546875" style="262" customWidth="1"/>
    <col min="19" max="19" width="8.42578125" style="262" customWidth="1"/>
    <col min="20" max="20" width="6.7109375" style="262" bestFit="1" customWidth="1"/>
    <col min="21" max="21" width="8.42578125" style="262" customWidth="1"/>
    <col min="22" max="22" width="6.7109375" style="262" bestFit="1" customWidth="1"/>
    <col min="23" max="23" width="0.42578125" style="262" customWidth="1"/>
    <col min="24" max="24" width="8.42578125" style="262" bestFit="1" customWidth="1"/>
    <col min="25" max="25" width="7" style="262" customWidth="1"/>
    <col min="26" max="26" width="8.42578125" style="262" customWidth="1"/>
    <col min="27" max="27" width="6.7109375" style="262" bestFit="1" customWidth="1"/>
    <col min="28" max="28" width="8.42578125" style="262" customWidth="1"/>
    <col min="29" max="29" width="6.7109375" style="262" bestFit="1" customWidth="1"/>
    <col min="30" max="30" width="11.42578125" style="262"/>
    <col min="31" max="33" width="2.42578125" style="262" bestFit="1" customWidth="1"/>
    <col min="34" max="34" width="13" style="262" bestFit="1" customWidth="1"/>
    <col min="35" max="35" width="3.42578125" style="262" bestFit="1" customWidth="1"/>
    <col min="36" max="36" width="3.85546875" style="262" customWidth="1"/>
    <col min="37" max="39" width="2.42578125" style="262" bestFit="1" customWidth="1"/>
    <col min="40" max="40" width="8.42578125" style="262" bestFit="1" customWidth="1"/>
    <col min="41" max="41" width="3.42578125" style="262" bestFit="1" customWidth="1"/>
    <col min="42" max="42" width="3.5703125" style="262" customWidth="1"/>
    <col min="43" max="45" width="2.42578125" style="262" bestFit="1" customWidth="1"/>
    <col min="46" max="46" width="8.42578125" style="262" bestFit="1" customWidth="1"/>
    <col min="47" max="47" width="4.140625" style="262" bestFit="1" customWidth="1"/>
    <col min="48" max="48" width="3.28515625" style="262" customWidth="1"/>
    <col min="49" max="49" width="4.28515625" style="262" bestFit="1" customWidth="1"/>
    <col min="50" max="50" width="2.42578125" style="262" bestFit="1" customWidth="1"/>
    <col min="51" max="51" width="4.28515625" style="262" bestFit="1" customWidth="1"/>
    <col min="52" max="52" width="8.42578125" style="262" bestFit="1" customWidth="1"/>
    <col min="53" max="53" width="4.28515625" style="262" bestFit="1" customWidth="1"/>
    <col min="54" max="16384" width="11.42578125" style="262"/>
  </cols>
  <sheetData>
    <row r="1" spans="1:53" s="202" customFormat="1" ht="15" customHeight="1" x14ac:dyDescent="0.2">
      <c r="A1" s="714" t="s">
        <v>121</v>
      </c>
      <c r="B1" s="203"/>
      <c r="C1" s="204"/>
      <c r="I1" s="204"/>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6" customFormat="1" ht="52.5" customHeight="1" x14ac:dyDescent="0.2">
      <c r="B2" s="1057"/>
      <c r="C2" s="1057"/>
    </row>
    <row r="3" spans="1:53" s="209" customFormat="1" ht="4.5" customHeight="1" x14ac:dyDescent="0.2">
      <c r="B3" s="1058"/>
      <c r="C3" s="1058"/>
    </row>
    <row r="4" spans="1:53" s="209" customFormat="1" ht="17.25" customHeight="1" x14ac:dyDescent="0.2">
      <c r="A4" s="1058" t="s">
        <v>419</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row>
    <row r="5" spans="1:53" s="209" customFormat="1" ht="17.25" customHeight="1" x14ac:dyDescent="0.2">
      <c r="B5" s="1059" t="str">
        <f>porsaad!B6</f>
        <v>Situación a 31 de enero de 2023</v>
      </c>
      <c r="C5" s="1059"/>
      <c r="D5" s="1059"/>
      <c r="E5" s="1059"/>
      <c r="F5" s="1059"/>
      <c r="G5" s="1059"/>
      <c r="H5" s="1059"/>
      <c r="I5" s="1059"/>
      <c r="J5" s="1059"/>
      <c r="K5" s="1059"/>
      <c r="L5" s="1059"/>
      <c r="M5" s="1059"/>
      <c r="N5" s="1059"/>
      <c r="O5" s="1059"/>
      <c r="P5" s="1059"/>
      <c r="Q5" s="1059"/>
      <c r="R5" s="1059"/>
      <c r="S5" s="1059"/>
      <c r="T5" s="1059"/>
      <c r="U5" s="1059"/>
      <c r="V5" s="1059"/>
      <c r="W5" s="1059"/>
      <c r="X5" s="1059"/>
      <c r="Y5" s="1059"/>
      <c r="Z5" s="1059"/>
      <c r="AA5" s="1059"/>
      <c r="AB5" s="1059"/>
      <c r="AC5" s="1059"/>
    </row>
    <row r="6" spans="1:53" s="209" customFormat="1" ht="6" customHeight="1" x14ac:dyDescent="0.2"/>
    <row r="7" spans="1:53" s="214" customFormat="1" ht="12.75" customHeight="1" x14ac:dyDescent="0.2">
      <c r="A7" s="210"/>
      <c r="B7" s="1060" t="s">
        <v>15</v>
      </c>
      <c r="C7" s="212"/>
      <c r="D7" s="1063" t="s">
        <v>247</v>
      </c>
      <c r="E7" s="1064"/>
      <c r="F7" s="1064"/>
      <c r="G7" s="1064"/>
      <c r="H7" s="1064"/>
      <c r="I7" s="569"/>
      <c r="J7" s="1067"/>
      <c r="K7" s="1067"/>
      <c r="L7" s="1067"/>
      <c r="M7" s="1067"/>
      <c r="N7" s="1067"/>
      <c r="O7" s="1067"/>
      <c r="P7" s="569"/>
      <c r="Q7" s="1067"/>
      <c r="R7" s="1067"/>
      <c r="S7" s="1067"/>
      <c r="T7" s="1067"/>
      <c r="U7" s="1067"/>
      <c r="V7" s="1067"/>
      <c r="W7" s="569"/>
      <c r="X7" s="1067"/>
      <c r="Y7" s="1067"/>
      <c r="Z7" s="1067"/>
      <c r="AA7" s="1067"/>
      <c r="AB7" s="1067"/>
      <c r="AC7" s="1068"/>
      <c r="AD7" s="431"/>
      <c r="AE7" s="431"/>
      <c r="AF7" s="432"/>
      <c r="AG7" s="432"/>
      <c r="AH7" s="432"/>
      <c r="AI7" s="432"/>
      <c r="AJ7" s="432"/>
      <c r="AK7" s="432"/>
      <c r="AL7" s="433"/>
    </row>
    <row r="8" spans="1:53" s="214" customFormat="1" ht="25.5" customHeight="1" x14ac:dyDescent="0.2">
      <c r="A8" s="210"/>
      <c r="B8" s="1061"/>
      <c r="C8" s="212"/>
      <c r="D8" s="1065"/>
      <c r="E8" s="1066"/>
      <c r="F8" s="1066"/>
      <c r="G8" s="1066"/>
      <c r="H8" s="1066"/>
      <c r="I8" s="502"/>
      <c r="J8" s="1069" t="s">
        <v>248</v>
      </c>
      <c r="K8" s="1067"/>
      <c r="L8" s="1067"/>
      <c r="M8" s="1067"/>
      <c r="N8" s="1067"/>
      <c r="O8" s="1068"/>
      <c r="P8" s="212"/>
      <c r="Q8" s="1069" t="s">
        <v>249</v>
      </c>
      <c r="R8" s="1067"/>
      <c r="S8" s="1067"/>
      <c r="T8" s="1067"/>
      <c r="U8" s="1067"/>
      <c r="V8" s="1068"/>
      <c r="W8" s="212"/>
      <c r="X8" s="1069" t="s">
        <v>250</v>
      </c>
      <c r="Y8" s="1067"/>
      <c r="Z8" s="1067"/>
      <c r="AA8" s="1067"/>
      <c r="AB8" s="1067"/>
      <c r="AC8" s="1068"/>
      <c r="AD8" s="431"/>
      <c r="AE8" s="431"/>
      <c r="AF8" s="432"/>
      <c r="AG8" s="432"/>
      <c r="AH8" s="432"/>
      <c r="AI8" s="432"/>
      <c r="AJ8" s="432"/>
      <c r="AK8" s="432"/>
      <c r="AL8" s="433"/>
    </row>
    <row r="9" spans="1:53" s="214" customFormat="1" ht="21.75" customHeight="1" x14ac:dyDescent="0.2">
      <c r="A9" s="210"/>
      <c r="B9" s="1061"/>
      <c r="C9" s="212"/>
      <c r="D9" s="1070" t="s">
        <v>12</v>
      </c>
      <c r="E9" s="1051" t="s">
        <v>27</v>
      </c>
      <c r="F9" s="1052"/>
      <c r="G9" s="1052" t="s">
        <v>26</v>
      </c>
      <c r="H9" s="1053"/>
      <c r="I9" s="212"/>
      <c r="J9" s="1054" t="s">
        <v>12</v>
      </c>
      <c r="K9" s="1049" t="s">
        <v>230</v>
      </c>
      <c r="L9" s="1051" t="s">
        <v>27</v>
      </c>
      <c r="M9" s="1052"/>
      <c r="N9" s="1052" t="s">
        <v>26</v>
      </c>
      <c r="O9" s="1053"/>
      <c r="P9" s="212"/>
      <c r="Q9" s="1054" t="s">
        <v>12</v>
      </c>
      <c r="R9" s="1049" t="s">
        <v>230</v>
      </c>
      <c r="S9" s="1051" t="s">
        <v>27</v>
      </c>
      <c r="T9" s="1052"/>
      <c r="U9" s="1052" t="s">
        <v>26</v>
      </c>
      <c r="V9" s="1053"/>
      <c r="W9" s="212"/>
      <c r="X9" s="1054" t="s">
        <v>12</v>
      </c>
      <c r="Y9" s="1049" t="s">
        <v>230</v>
      </c>
      <c r="Z9" s="1051" t="s">
        <v>27</v>
      </c>
      <c r="AA9" s="1052"/>
      <c r="AB9" s="1052" t="s">
        <v>26</v>
      </c>
      <c r="AC9" s="1053"/>
      <c r="AD9" s="431"/>
      <c r="AE9" s="431"/>
      <c r="AF9" s="432"/>
      <c r="AG9" s="432"/>
      <c r="AH9" s="432"/>
      <c r="AI9" s="432"/>
      <c r="AJ9" s="432"/>
      <c r="AK9" s="432"/>
      <c r="AL9" s="433"/>
    </row>
    <row r="10" spans="1:53" s="220" customFormat="1" ht="44.25" customHeight="1" x14ac:dyDescent="0.2">
      <c r="A10" s="215"/>
      <c r="B10" s="1062"/>
      <c r="C10" s="217"/>
      <c r="D10" s="1071"/>
      <c r="E10" s="409" t="s">
        <v>12</v>
      </c>
      <c r="F10" s="409" t="s">
        <v>230</v>
      </c>
      <c r="G10" s="409" t="s">
        <v>12</v>
      </c>
      <c r="H10" s="219" t="s">
        <v>230</v>
      </c>
      <c r="I10" s="217"/>
      <c r="J10" s="1055"/>
      <c r="K10" s="1050"/>
      <c r="L10" s="409" t="s">
        <v>12</v>
      </c>
      <c r="M10" s="409" t="s">
        <v>231</v>
      </c>
      <c r="N10" s="409" t="s">
        <v>12</v>
      </c>
      <c r="O10" s="219" t="s">
        <v>231</v>
      </c>
      <c r="P10" s="217"/>
      <c r="Q10" s="1055"/>
      <c r="R10" s="1050"/>
      <c r="S10" s="409" t="s">
        <v>12</v>
      </c>
      <c r="T10" s="409" t="s">
        <v>231</v>
      </c>
      <c r="U10" s="409" t="s">
        <v>12</v>
      </c>
      <c r="V10" s="219" t="s">
        <v>231</v>
      </c>
      <c r="W10" s="217"/>
      <c r="X10" s="1055"/>
      <c r="Y10" s="1050"/>
      <c r="Z10" s="409" t="s">
        <v>12</v>
      </c>
      <c r="AA10" s="409" t="s">
        <v>231</v>
      </c>
      <c r="AB10" s="409" t="s">
        <v>12</v>
      </c>
      <c r="AC10" s="219" t="s">
        <v>231</v>
      </c>
      <c r="AD10" s="434"/>
      <c r="AE10" s="435"/>
      <c r="AF10" s="310"/>
      <c r="AG10" s="310"/>
      <c r="AH10" s="310"/>
      <c r="AI10" s="310"/>
      <c r="AJ10" s="436"/>
      <c r="AK10" s="436"/>
      <c r="AL10" s="436"/>
    </row>
    <row r="11" spans="1:53" s="224" customFormat="1" ht="4.5" customHeight="1" x14ac:dyDescent="0.2">
      <c r="A11" s="221"/>
      <c r="B11" s="222"/>
      <c r="C11" s="223"/>
      <c r="D11" s="222"/>
      <c r="E11" s="222"/>
      <c r="F11" s="222"/>
      <c r="G11" s="222"/>
      <c r="H11" s="222"/>
      <c r="I11" s="223"/>
      <c r="J11" s="222"/>
      <c r="K11" s="222"/>
      <c r="L11" s="222"/>
      <c r="M11" s="222"/>
      <c r="N11" s="222"/>
      <c r="O11" s="222"/>
      <c r="P11" s="223"/>
      <c r="Q11" s="222"/>
      <c r="R11" s="222"/>
      <c r="S11" s="222"/>
      <c r="T11" s="222"/>
      <c r="U11" s="222"/>
      <c r="V11" s="222"/>
      <c r="W11" s="223"/>
      <c r="X11" s="222"/>
      <c r="Y11" s="222"/>
      <c r="Z11" s="222"/>
      <c r="AA11" s="222"/>
      <c r="AB11" s="222"/>
      <c r="AC11" s="222"/>
      <c r="AD11" s="431"/>
      <c r="AE11" s="435"/>
      <c r="AF11" s="310"/>
      <c r="AG11" s="310"/>
      <c r="AH11" s="310"/>
      <c r="AI11" s="310"/>
      <c r="AJ11" s="232"/>
      <c r="AK11" s="232"/>
      <c r="AL11" s="232"/>
    </row>
    <row r="12" spans="1:53" s="233" customFormat="1" ht="18" customHeight="1" x14ac:dyDescent="0.15">
      <c r="A12" s="225"/>
      <c r="B12" s="226" t="s">
        <v>11</v>
      </c>
      <c r="C12" s="227"/>
      <c r="D12" s="756">
        <f>J12+Q12+X12</f>
        <v>67981</v>
      </c>
      <c r="E12" s="739">
        <f>L12+S12+Z12</f>
        <v>42007</v>
      </c>
      <c r="F12" s="748">
        <f>E12/$D12*100</f>
        <v>61.792265485944597</v>
      </c>
      <c r="G12" s="739">
        <f>N12+U12+AB12</f>
        <v>25974</v>
      </c>
      <c r="H12" s="231">
        <f>G12/$D12*100</f>
        <v>38.207734514055396</v>
      </c>
      <c r="I12" s="227"/>
      <c r="J12" s="228">
        <f>L12+N12</f>
        <v>17946</v>
      </c>
      <c r="K12" s="751">
        <f>J12/$D12*100</f>
        <v>26.398552536738208</v>
      </c>
      <c r="L12" s="745">
        <v>8877</v>
      </c>
      <c r="M12" s="748">
        <v>49.465061852223336</v>
      </c>
      <c r="N12" s="745">
        <v>9069</v>
      </c>
      <c r="O12" s="229">
        <v>50.534938147776664</v>
      </c>
      <c r="P12" s="227"/>
      <c r="Q12" s="228">
        <v>23088</v>
      </c>
      <c r="R12" s="751">
        <v>33.962430679160356</v>
      </c>
      <c r="S12" s="745">
        <v>15945</v>
      </c>
      <c r="T12" s="748">
        <v>69.061850311850321</v>
      </c>
      <c r="U12" s="745">
        <v>7143</v>
      </c>
      <c r="V12" s="229">
        <v>30.938149688149689</v>
      </c>
      <c r="W12" s="227"/>
      <c r="X12" s="228">
        <v>26947</v>
      </c>
      <c r="Y12" s="751">
        <v>39.639016784101436</v>
      </c>
      <c r="Z12" s="745">
        <v>17185</v>
      </c>
      <c r="AA12" s="748">
        <v>63.773332838534898</v>
      </c>
      <c r="AB12" s="745">
        <v>9762</v>
      </c>
      <c r="AC12" s="229">
        <f t="shared" ref="AC12:AC29" si="0">AB12/$X12*100</f>
        <v>36.226667161465102</v>
      </c>
      <c r="AD12" s="576"/>
      <c r="AE12" s="306"/>
      <c r="AF12" s="306"/>
      <c r="AG12" s="306"/>
      <c r="AH12" s="307"/>
      <c r="AI12" s="437"/>
      <c r="AJ12" s="232"/>
      <c r="AK12" s="306"/>
      <c r="AL12" s="306"/>
      <c r="AM12" s="306"/>
      <c r="AN12" s="307"/>
      <c r="AO12" s="437"/>
      <c r="AQ12" s="306"/>
      <c r="AR12" s="306"/>
      <c r="AS12" s="306"/>
      <c r="AT12" s="307"/>
      <c r="AU12" s="437"/>
      <c r="AW12" s="306"/>
      <c r="AX12" s="306"/>
      <c r="AY12" s="306"/>
      <c r="AZ12" s="307"/>
      <c r="BA12" s="437"/>
    </row>
    <row r="13" spans="1:53" s="233" customFormat="1" ht="18" customHeight="1" x14ac:dyDescent="0.15">
      <c r="A13" s="225"/>
      <c r="B13" s="234" t="s">
        <v>10</v>
      </c>
      <c r="C13" s="227"/>
      <c r="D13" s="757">
        <f t="shared" ref="D13:D29" si="1">J13+Q13+X13</f>
        <v>7803</v>
      </c>
      <c r="E13" s="740">
        <f t="shared" ref="E13:E29" si="2">L13+S13+Z13</f>
        <v>4905</v>
      </c>
      <c r="F13" s="578">
        <f t="shared" ref="F13:H29" si="3">E13/$D13*100</f>
        <v>62.860438292964247</v>
      </c>
      <c r="G13" s="740">
        <f t="shared" ref="G13:G29" si="4">N13+U13+AB13</f>
        <v>2898</v>
      </c>
      <c r="H13" s="238">
        <f t="shared" si="3"/>
        <v>37.139561707035753</v>
      </c>
      <c r="I13" s="227"/>
      <c r="J13" s="235">
        <f t="shared" ref="J13:J29" si="5">L13+N13</f>
        <v>1478</v>
      </c>
      <c r="K13" s="752">
        <f t="shared" ref="K13:K29" si="6">J13/$D13*100</f>
        <v>18.941432782263231</v>
      </c>
      <c r="L13" s="746">
        <v>684</v>
      </c>
      <c r="M13" s="749">
        <v>46.2787550744249</v>
      </c>
      <c r="N13" s="746">
        <v>794</v>
      </c>
      <c r="O13" s="236">
        <v>53.721244925575107</v>
      </c>
      <c r="P13" s="227"/>
      <c r="Q13" s="235">
        <v>1757</v>
      </c>
      <c r="R13" s="752">
        <v>22.516980648468536</v>
      </c>
      <c r="S13" s="746">
        <v>1153</v>
      </c>
      <c r="T13" s="749">
        <v>65.623221400113835</v>
      </c>
      <c r="U13" s="746">
        <v>604</v>
      </c>
      <c r="V13" s="236">
        <v>34.376778599886173</v>
      </c>
      <c r="W13" s="227"/>
      <c r="X13" s="235">
        <v>4568</v>
      </c>
      <c r="Y13" s="752">
        <v>58.541586569268233</v>
      </c>
      <c r="Z13" s="746">
        <v>3068</v>
      </c>
      <c r="AA13" s="749">
        <v>67.162872154115576</v>
      </c>
      <c r="AB13" s="746">
        <v>1500</v>
      </c>
      <c r="AC13" s="236">
        <f t="shared" si="0"/>
        <v>32.83712784588441</v>
      </c>
      <c r="AD13" s="576"/>
      <c r="AE13" s="306"/>
      <c r="AF13" s="306"/>
      <c r="AG13" s="306"/>
      <c r="AH13" s="307"/>
      <c r="AI13" s="437"/>
      <c r="AJ13" s="232"/>
      <c r="AK13" s="306"/>
      <c r="AL13" s="306"/>
      <c r="AM13" s="306"/>
      <c r="AN13" s="307"/>
      <c r="AO13" s="437"/>
      <c r="AQ13" s="306"/>
      <c r="AR13" s="306"/>
      <c r="AS13" s="306"/>
      <c r="AT13" s="307"/>
      <c r="AU13" s="437"/>
      <c r="AW13" s="306"/>
      <c r="AX13" s="306"/>
      <c r="AY13" s="306"/>
      <c r="AZ13" s="307"/>
      <c r="BA13" s="437"/>
    </row>
    <row r="14" spans="1:53" s="233" customFormat="1" ht="18" customHeight="1" x14ac:dyDescent="0.15">
      <c r="A14" s="225"/>
      <c r="B14" s="234" t="s">
        <v>40</v>
      </c>
      <c r="C14" s="227"/>
      <c r="D14" s="757">
        <f t="shared" si="1"/>
        <v>8449</v>
      </c>
      <c r="E14" s="740">
        <f t="shared" si="2"/>
        <v>5452</v>
      </c>
      <c r="F14" s="578">
        <f t="shared" si="3"/>
        <v>64.528346549887559</v>
      </c>
      <c r="G14" s="740">
        <f t="shared" si="4"/>
        <v>2997</v>
      </c>
      <c r="H14" s="238">
        <f t="shared" si="3"/>
        <v>35.471653450112441</v>
      </c>
      <c r="I14" s="227"/>
      <c r="J14" s="235">
        <f t="shared" si="5"/>
        <v>1710</v>
      </c>
      <c r="K14" s="752">
        <f t="shared" si="6"/>
        <v>20.239081548112203</v>
      </c>
      <c r="L14" s="746">
        <v>809</v>
      </c>
      <c r="M14" s="749">
        <v>47.309941520467838</v>
      </c>
      <c r="N14" s="746">
        <v>901</v>
      </c>
      <c r="O14" s="236">
        <v>52.690058479532162</v>
      </c>
      <c r="P14" s="227"/>
      <c r="Q14" s="235">
        <v>2156</v>
      </c>
      <c r="R14" s="752">
        <v>25.517812758906377</v>
      </c>
      <c r="S14" s="746">
        <v>1430</v>
      </c>
      <c r="T14" s="749">
        <v>66.326530612244895</v>
      </c>
      <c r="U14" s="746">
        <v>726</v>
      </c>
      <c r="V14" s="236">
        <v>33.673469387755098</v>
      </c>
      <c r="W14" s="227"/>
      <c r="X14" s="235">
        <v>4583</v>
      </c>
      <c r="Y14" s="752">
        <v>54.243105692981416</v>
      </c>
      <c r="Z14" s="746">
        <v>3213</v>
      </c>
      <c r="AA14" s="749">
        <v>70.106916866681217</v>
      </c>
      <c r="AB14" s="746">
        <v>1370</v>
      </c>
      <c r="AC14" s="236">
        <f t="shared" si="0"/>
        <v>29.893083133318786</v>
      </c>
      <c r="AD14" s="576"/>
      <c r="AE14" s="306"/>
      <c r="AF14" s="306"/>
      <c r="AG14" s="306"/>
      <c r="AH14" s="307"/>
      <c r="AI14" s="438"/>
      <c r="AJ14" s="232"/>
      <c r="AK14" s="306"/>
      <c r="AL14" s="306"/>
      <c r="AM14" s="306"/>
      <c r="AN14" s="307"/>
      <c r="AO14" s="437"/>
      <c r="AQ14" s="306"/>
      <c r="AR14" s="306"/>
      <c r="AS14" s="306"/>
      <c r="AT14" s="307"/>
      <c r="AU14" s="437"/>
      <c r="AW14" s="306"/>
      <c r="AX14" s="306"/>
      <c r="AY14" s="306"/>
      <c r="AZ14" s="307"/>
      <c r="BA14" s="437"/>
    </row>
    <row r="15" spans="1:53" s="233" customFormat="1" ht="18" customHeight="1" x14ac:dyDescent="0.15">
      <c r="A15" s="225"/>
      <c r="B15" s="234" t="s">
        <v>41</v>
      </c>
      <c r="C15" s="227"/>
      <c r="D15" s="757">
        <f t="shared" si="1"/>
        <v>6558</v>
      </c>
      <c r="E15" s="740">
        <f t="shared" si="2"/>
        <v>3908</v>
      </c>
      <c r="F15" s="578">
        <f t="shared" si="3"/>
        <v>59.591338822811835</v>
      </c>
      <c r="G15" s="740">
        <f t="shared" si="4"/>
        <v>2650</v>
      </c>
      <c r="H15" s="238">
        <f t="shared" si="3"/>
        <v>40.408661177188165</v>
      </c>
      <c r="I15" s="227"/>
      <c r="J15" s="235">
        <f t="shared" si="5"/>
        <v>2252</v>
      </c>
      <c r="K15" s="752">
        <f t="shared" si="6"/>
        <v>34.339737724916134</v>
      </c>
      <c r="L15" s="746">
        <v>1040</v>
      </c>
      <c r="M15" s="749">
        <v>46.181172291296626</v>
      </c>
      <c r="N15" s="746">
        <v>1212</v>
      </c>
      <c r="O15" s="236">
        <v>53.818827708703374</v>
      </c>
      <c r="P15" s="227"/>
      <c r="Q15" s="235">
        <v>1726</v>
      </c>
      <c r="R15" s="752">
        <v>26.318999695028971</v>
      </c>
      <c r="S15" s="746">
        <v>1116</v>
      </c>
      <c r="T15" s="749">
        <v>64.658169177288528</v>
      </c>
      <c r="U15" s="746">
        <v>610</v>
      </c>
      <c r="V15" s="236">
        <v>35.341830822711472</v>
      </c>
      <c r="W15" s="227"/>
      <c r="X15" s="235">
        <v>2580</v>
      </c>
      <c r="Y15" s="752">
        <v>39.341262580054895</v>
      </c>
      <c r="Z15" s="746">
        <v>1752</v>
      </c>
      <c r="AA15" s="749">
        <v>67.906976744186039</v>
      </c>
      <c r="AB15" s="746">
        <v>828</v>
      </c>
      <c r="AC15" s="236">
        <f t="shared" si="0"/>
        <v>32.093023255813954</v>
      </c>
      <c r="AD15" s="576"/>
      <c r="AE15" s="306"/>
      <c r="AF15" s="306"/>
      <c r="AG15" s="306"/>
      <c r="AH15" s="307"/>
      <c r="AI15" s="437"/>
      <c r="AJ15" s="232"/>
      <c r="AK15" s="306"/>
      <c r="AL15" s="306"/>
      <c r="AM15" s="306"/>
      <c r="AN15" s="307"/>
      <c r="AO15" s="437"/>
      <c r="AQ15" s="306"/>
      <c r="AR15" s="306"/>
      <c r="AS15" s="306"/>
      <c r="AT15" s="307"/>
      <c r="AU15" s="437"/>
      <c r="AW15" s="306"/>
      <c r="AX15" s="306"/>
      <c r="AY15" s="306"/>
      <c r="AZ15" s="307"/>
      <c r="BA15" s="437"/>
    </row>
    <row r="16" spans="1:53" s="233" customFormat="1" ht="18" customHeight="1" x14ac:dyDescent="0.15">
      <c r="A16" s="225"/>
      <c r="B16" s="234" t="s">
        <v>9</v>
      </c>
      <c r="C16" s="227"/>
      <c r="D16" s="757">
        <f t="shared" si="1"/>
        <v>5770</v>
      </c>
      <c r="E16" s="740">
        <f t="shared" si="2"/>
        <v>3313</v>
      </c>
      <c r="F16" s="578">
        <f t="shared" si="3"/>
        <v>57.417677642980934</v>
      </c>
      <c r="G16" s="740">
        <f t="shared" si="4"/>
        <v>2457</v>
      </c>
      <c r="H16" s="238">
        <f t="shared" si="3"/>
        <v>42.582322357019066</v>
      </c>
      <c r="I16" s="227"/>
      <c r="J16" s="235">
        <f t="shared" si="5"/>
        <v>1940</v>
      </c>
      <c r="K16" s="752">
        <f t="shared" si="6"/>
        <v>33.622183708838818</v>
      </c>
      <c r="L16" s="746">
        <v>817</v>
      </c>
      <c r="M16" s="749">
        <v>42.113402061855673</v>
      </c>
      <c r="N16" s="746">
        <v>1123</v>
      </c>
      <c r="O16" s="236">
        <v>57.886597938144334</v>
      </c>
      <c r="P16" s="227"/>
      <c r="Q16" s="235">
        <v>1465</v>
      </c>
      <c r="R16" s="752">
        <v>25.389948006932411</v>
      </c>
      <c r="S16" s="746">
        <v>900</v>
      </c>
      <c r="T16" s="749">
        <v>61.43344709897611</v>
      </c>
      <c r="U16" s="746">
        <v>565</v>
      </c>
      <c r="V16" s="236">
        <v>38.56655290102389</v>
      </c>
      <c r="W16" s="227"/>
      <c r="X16" s="235">
        <v>2365</v>
      </c>
      <c r="Y16" s="752">
        <v>40.987868284228767</v>
      </c>
      <c r="Z16" s="746">
        <v>1596</v>
      </c>
      <c r="AA16" s="749">
        <v>67.484143763213538</v>
      </c>
      <c r="AB16" s="746">
        <v>769</v>
      </c>
      <c r="AC16" s="236">
        <f t="shared" si="0"/>
        <v>32.515856236786469</v>
      </c>
      <c r="AD16" s="576"/>
      <c r="AE16" s="306"/>
      <c r="AF16" s="306"/>
      <c r="AG16" s="306"/>
      <c r="AH16" s="307"/>
      <c r="AI16" s="437"/>
      <c r="AJ16" s="232"/>
      <c r="AK16" s="306"/>
      <c r="AL16" s="306"/>
      <c r="AM16" s="306"/>
      <c r="AN16" s="307"/>
      <c r="AO16" s="437"/>
      <c r="AQ16" s="306"/>
      <c r="AR16" s="306"/>
      <c r="AS16" s="306"/>
      <c r="AT16" s="307"/>
      <c r="AU16" s="437"/>
      <c r="AW16" s="306"/>
      <c r="AX16" s="306"/>
      <c r="AY16" s="306"/>
      <c r="AZ16" s="307"/>
      <c r="BA16" s="437"/>
    </row>
    <row r="17" spans="1:53" s="233" customFormat="1" ht="18" customHeight="1" x14ac:dyDescent="0.15">
      <c r="A17" s="225"/>
      <c r="B17" s="234" t="s">
        <v>8</v>
      </c>
      <c r="C17" s="227"/>
      <c r="D17" s="758">
        <f t="shared" si="1"/>
        <v>3981</v>
      </c>
      <c r="E17" s="741">
        <f t="shared" si="2"/>
        <v>2317</v>
      </c>
      <c r="F17" s="579">
        <f t="shared" si="3"/>
        <v>58.201456920371761</v>
      </c>
      <c r="G17" s="741">
        <f t="shared" si="4"/>
        <v>1664</v>
      </c>
      <c r="H17" s="238">
        <f t="shared" si="3"/>
        <v>41.798543079628239</v>
      </c>
      <c r="I17" s="227"/>
      <c r="J17" s="239">
        <f t="shared" si="5"/>
        <v>1591</v>
      </c>
      <c r="K17" s="753">
        <f t="shared" si="6"/>
        <v>39.964832956543582</v>
      </c>
      <c r="L17" s="741">
        <v>745</v>
      </c>
      <c r="M17" s="579">
        <v>46.825895663104966</v>
      </c>
      <c r="N17" s="741">
        <v>846</v>
      </c>
      <c r="O17" s="236">
        <v>53.174104336895034</v>
      </c>
      <c r="P17" s="227"/>
      <c r="Q17" s="239">
        <v>868</v>
      </c>
      <c r="R17" s="753">
        <v>21.803566942979153</v>
      </c>
      <c r="S17" s="741">
        <v>553</v>
      </c>
      <c r="T17" s="579">
        <v>63.70967741935484</v>
      </c>
      <c r="U17" s="741">
        <v>315</v>
      </c>
      <c r="V17" s="236">
        <v>36.29032258064516</v>
      </c>
      <c r="W17" s="227"/>
      <c r="X17" s="239">
        <v>1522</v>
      </c>
      <c r="Y17" s="753">
        <v>38.231600100477266</v>
      </c>
      <c r="Z17" s="741">
        <v>1019</v>
      </c>
      <c r="AA17" s="579">
        <v>66.95137976346912</v>
      </c>
      <c r="AB17" s="741">
        <v>503</v>
      </c>
      <c r="AC17" s="236">
        <f t="shared" si="0"/>
        <v>33.04862023653088</v>
      </c>
      <c r="AD17" s="576"/>
      <c r="AE17" s="306"/>
      <c r="AF17" s="306"/>
      <c r="AG17" s="306"/>
      <c r="AH17" s="307"/>
      <c r="AI17" s="437"/>
      <c r="AJ17" s="232"/>
      <c r="AK17" s="306"/>
      <c r="AL17" s="306"/>
      <c r="AM17" s="306"/>
      <c r="AN17" s="307"/>
      <c r="AO17" s="437"/>
      <c r="AQ17" s="306"/>
      <c r="AR17" s="306"/>
      <c r="AS17" s="306"/>
      <c r="AT17" s="307"/>
      <c r="AU17" s="437"/>
      <c r="AW17" s="306"/>
      <c r="AX17" s="306"/>
      <c r="AY17" s="306"/>
      <c r="AZ17" s="307"/>
      <c r="BA17" s="437"/>
    </row>
    <row r="18" spans="1:53" s="233" customFormat="1" ht="18" customHeight="1" x14ac:dyDescent="0.15">
      <c r="A18" s="225"/>
      <c r="B18" s="234" t="s">
        <v>7</v>
      </c>
      <c r="C18" s="227"/>
      <c r="D18" s="757">
        <f t="shared" si="1"/>
        <v>24751</v>
      </c>
      <c r="E18" s="740">
        <f t="shared" si="2"/>
        <v>14247</v>
      </c>
      <c r="F18" s="578">
        <f t="shared" si="3"/>
        <v>57.561310654114983</v>
      </c>
      <c r="G18" s="740">
        <f t="shared" si="4"/>
        <v>10504</v>
      </c>
      <c r="H18" s="238">
        <f t="shared" si="3"/>
        <v>42.438689345885017</v>
      </c>
      <c r="I18" s="227"/>
      <c r="J18" s="235">
        <f t="shared" si="5"/>
        <v>5269</v>
      </c>
      <c r="K18" s="752">
        <f t="shared" si="6"/>
        <v>21.288028766514483</v>
      </c>
      <c r="L18" s="746">
        <v>2219</v>
      </c>
      <c r="M18" s="749">
        <v>42.114253178971339</v>
      </c>
      <c r="N18" s="746">
        <v>3050</v>
      </c>
      <c r="O18" s="236">
        <v>57.885746821028661</v>
      </c>
      <c r="P18" s="227"/>
      <c r="Q18" s="235">
        <v>5048</v>
      </c>
      <c r="R18" s="752">
        <v>20.395135550078784</v>
      </c>
      <c r="S18" s="746">
        <v>2966</v>
      </c>
      <c r="T18" s="749">
        <v>58.755942947702053</v>
      </c>
      <c r="U18" s="746">
        <v>2082</v>
      </c>
      <c r="V18" s="236">
        <v>41.24405705229794</v>
      </c>
      <c r="W18" s="227"/>
      <c r="X18" s="235">
        <v>14434</v>
      </c>
      <c r="Y18" s="752">
        <v>58.31683568340673</v>
      </c>
      <c r="Z18" s="746">
        <v>9062</v>
      </c>
      <c r="AA18" s="749">
        <v>62.782319523347653</v>
      </c>
      <c r="AB18" s="746">
        <v>5372</v>
      </c>
      <c r="AC18" s="236">
        <f t="shared" si="0"/>
        <v>37.217680476652347</v>
      </c>
      <c r="AD18" s="576"/>
      <c r="AE18" s="306"/>
      <c r="AF18" s="306"/>
      <c r="AG18" s="306"/>
      <c r="AH18" s="307"/>
      <c r="AI18" s="437"/>
      <c r="AJ18" s="232"/>
      <c r="AK18" s="306"/>
      <c r="AL18" s="306"/>
      <c r="AM18" s="306"/>
      <c r="AN18" s="307"/>
      <c r="AO18" s="437"/>
      <c r="AQ18" s="306"/>
      <c r="AR18" s="306"/>
      <c r="AS18" s="306"/>
      <c r="AT18" s="307"/>
      <c r="AU18" s="437"/>
      <c r="AW18" s="306"/>
      <c r="AX18" s="306"/>
      <c r="AY18" s="306"/>
      <c r="AZ18" s="307"/>
      <c r="BA18" s="437"/>
    </row>
    <row r="19" spans="1:53" s="233" customFormat="1" ht="18" customHeight="1" x14ac:dyDescent="0.15">
      <c r="A19" s="225"/>
      <c r="B19" s="234" t="s">
        <v>43</v>
      </c>
      <c r="C19" s="227"/>
      <c r="D19" s="757">
        <f t="shared" si="1"/>
        <v>16754</v>
      </c>
      <c r="E19" s="740">
        <f t="shared" si="2"/>
        <v>10122</v>
      </c>
      <c r="F19" s="578">
        <f t="shared" si="3"/>
        <v>60.415423182523575</v>
      </c>
      <c r="G19" s="740">
        <f t="shared" si="4"/>
        <v>6632</v>
      </c>
      <c r="H19" s="238">
        <f t="shared" si="3"/>
        <v>39.584576817476425</v>
      </c>
      <c r="I19" s="227"/>
      <c r="J19" s="235">
        <f t="shared" si="5"/>
        <v>4128</v>
      </c>
      <c r="K19" s="752">
        <f t="shared" si="6"/>
        <v>24.638892204846606</v>
      </c>
      <c r="L19" s="746">
        <v>2013</v>
      </c>
      <c r="M19" s="749">
        <v>48.764534883720927</v>
      </c>
      <c r="N19" s="746">
        <v>2115</v>
      </c>
      <c r="O19" s="236">
        <v>51.235465116279066</v>
      </c>
      <c r="P19" s="227"/>
      <c r="Q19" s="235">
        <v>4379</v>
      </c>
      <c r="R19" s="752">
        <v>26.137041900441687</v>
      </c>
      <c r="S19" s="746">
        <v>2871</v>
      </c>
      <c r="T19" s="749">
        <v>65.562913907284766</v>
      </c>
      <c r="U19" s="746">
        <v>1508</v>
      </c>
      <c r="V19" s="236">
        <v>34.437086092715234</v>
      </c>
      <c r="W19" s="227"/>
      <c r="X19" s="235">
        <v>8247</v>
      </c>
      <c r="Y19" s="752">
        <v>49.224065894711714</v>
      </c>
      <c r="Z19" s="746">
        <v>5238</v>
      </c>
      <c r="AA19" s="749">
        <v>63.514005092761003</v>
      </c>
      <c r="AB19" s="746">
        <v>3009</v>
      </c>
      <c r="AC19" s="236">
        <f t="shared" si="0"/>
        <v>36.485994907238997</v>
      </c>
      <c r="AD19" s="576"/>
      <c r="AE19" s="306"/>
      <c r="AF19" s="306"/>
      <c r="AG19" s="306"/>
      <c r="AH19" s="307"/>
      <c r="AI19" s="437"/>
      <c r="AJ19" s="232"/>
      <c r="AK19" s="306"/>
      <c r="AL19" s="306"/>
      <c r="AM19" s="306"/>
      <c r="AN19" s="307"/>
      <c r="AO19" s="437"/>
      <c r="AQ19" s="306"/>
      <c r="AR19" s="306"/>
      <c r="AS19" s="306"/>
      <c r="AT19" s="307"/>
      <c r="AU19" s="437"/>
      <c r="AW19" s="306"/>
      <c r="AX19" s="306"/>
      <c r="AY19" s="306"/>
      <c r="AZ19" s="307"/>
      <c r="BA19" s="437"/>
    </row>
    <row r="20" spans="1:53" s="233" customFormat="1" ht="18" customHeight="1" x14ac:dyDescent="0.15">
      <c r="A20" s="225"/>
      <c r="B20" s="234" t="s">
        <v>44</v>
      </c>
      <c r="C20" s="227"/>
      <c r="D20" s="757">
        <f t="shared" si="1"/>
        <v>73003</v>
      </c>
      <c r="E20" s="740">
        <f t="shared" si="2"/>
        <v>46130</v>
      </c>
      <c r="F20" s="578">
        <f t="shared" si="3"/>
        <v>63.189184006136735</v>
      </c>
      <c r="G20" s="740">
        <f t="shared" si="4"/>
        <v>26873</v>
      </c>
      <c r="H20" s="238">
        <f t="shared" si="3"/>
        <v>36.810815993863265</v>
      </c>
      <c r="I20" s="227"/>
      <c r="J20" s="235">
        <f t="shared" si="5"/>
        <v>18673</v>
      </c>
      <c r="K20" s="752">
        <f t="shared" si="6"/>
        <v>25.578400887634757</v>
      </c>
      <c r="L20" s="746">
        <v>9047</v>
      </c>
      <c r="M20" s="749">
        <v>48.449633160177797</v>
      </c>
      <c r="N20" s="746">
        <v>9626</v>
      </c>
      <c r="O20" s="236">
        <v>51.550366839822203</v>
      </c>
      <c r="P20" s="227"/>
      <c r="Q20" s="235">
        <v>20088</v>
      </c>
      <c r="R20" s="752">
        <v>27.516677396819311</v>
      </c>
      <c r="S20" s="746">
        <v>13811</v>
      </c>
      <c r="T20" s="749">
        <v>68.752489048187968</v>
      </c>
      <c r="U20" s="746">
        <v>6277</v>
      </c>
      <c r="V20" s="236">
        <v>31.247510951812028</v>
      </c>
      <c r="W20" s="227"/>
      <c r="X20" s="235">
        <v>34242</v>
      </c>
      <c r="Y20" s="752">
        <v>46.904921715545939</v>
      </c>
      <c r="Z20" s="746">
        <v>23272</v>
      </c>
      <c r="AA20" s="749">
        <v>67.963319899538575</v>
      </c>
      <c r="AB20" s="746">
        <v>10970</v>
      </c>
      <c r="AC20" s="236">
        <f t="shared" si="0"/>
        <v>32.036680100461425</v>
      </c>
      <c r="AD20" s="576"/>
      <c r="AE20" s="306"/>
      <c r="AF20" s="306"/>
      <c r="AG20" s="306"/>
      <c r="AH20" s="307"/>
      <c r="AI20" s="437"/>
      <c r="AJ20" s="232"/>
      <c r="AK20" s="306"/>
      <c r="AL20" s="306"/>
      <c r="AM20" s="306"/>
      <c r="AN20" s="307"/>
      <c r="AO20" s="437"/>
      <c r="AQ20" s="306"/>
      <c r="AR20" s="306"/>
      <c r="AS20" s="306"/>
      <c r="AT20" s="307"/>
      <c r="AU20" s="437"/>
      <c r="AW20" s="306"/>
      <c r="AX20" s="306"/>
      <c r="AY20" s="306"/>
      <c r="AZ20" s="307"/>
      <c r="BA20" s="437"/>
    </row>
    <row r="21" spans="1:53" s="233" customFormat="1" ht="18" customHeight="1" x14ac:dyDescent="0.15">
      <c r="A21" s="225"/>
      <c r="B21" s="234" t="s">
        <v>6</v>
      </c>
      <c r="C21" s="227"/>
      <c r="D21" s="757">
        <f t="shared" si="1"/>
        <v>24827</v>
      </c>
      <c r="E21" s="740">
        <f t="shared" si="2"/>
        <v>14699</v>
      </c>
      <c r="F21" s="578">
        <f t="shared" si="3"/>
        <v>59.205703467998546</v>
      </c>
      <c r="G21" s="740">
        <f t="shared" si="4"/>
        <v>10128</v>
      </c>
      <c r="H21" s="238">
        <f t="shared" si="3"/>
        <v>40.794296532001454</v>
      </c>
      <c r="I21" s="227"/>
      <c r="J21" s="235">
        <f t="shared" si="5"/>
        <v>7951</v>
      </c>
      <c r="K21" s="752">
        <f t="shared" si="6"/>
        <v>32.025617271518911</v>
      </c>
      <c r="L21" s="746">
        <v>3609</v>
      </c>
      <c r="M21" s="749">
        <v>45.390516916111181</v>
      </c>
      <c r="N21" s="746">
        <v>4342</v>
      </c>
      <c r="O21" s="236">
        <v>54.609483083888819</v>
      </c>
      <c r="P21" s="227"/>
      <c r="Q21" s="235">
        <v>6816</v>
      </c>
      <c r="R21" s="752">
        <v>27.45398155234221</v>
      </c>
      <c r="S21" s="746">
        <v>4465</v>
      </c>
      <c r="T21" s="749">
        <v>65.507629107981231</v>
      </c>
      <c r="U21" s="746">
        <v>2351</v>
      </c>
      <c r="V21" s="236">
        <v>34.492370892018783</v>
      </c>
      <c r="W21" s="227"/>
      <c r="X21" s="235">
        <v>10060</v>
      </c>
      <c r="Y21" s="752">
        <v>40.520401176138883</v>
      </c>
      <c r="Z21" s="746">
        <v>6625</v>
      </c>
      <c r="AA21" s="749">
        <v>65.854870775347919</v>
      </c>
      <c r="AB21" s="746">
        <v>3435</v>
      </c>
      <c r="AC21" s="236">
        <f t="shared" si="0"/>
        <v>34.145129224652088</v>
      </c>
      <c r="AD21" s="576"/>
      <c r="AE21" s="306"/>
      <c r="AF21" s="306"/>
      <c r="AG21" s="306"/>
      <c r="AH21" s="307"/>
      <c r="AI21" s="438"/>
      <c r="AJ21" s="232"/>
      <c r="AK21" s="306"/>
      <c r="AL21" s="306"/>
      <c r="AM21" s="306"/>
      <c r="AN21" s="307"/>
      <c r="AO21" s="437"/>
      <c r="AQ21" s="306"/>
      <c r="AR21" s="306"/>
      <c r="AS21" s="306"/>
      <c r="AT21" s="307"/>
      <c r="AU21" s="437"/>
      <c r="AW21" s="306"/>
      <c r="AX21" s="306"/>
      <c r="AY21" s="306"/>
      <c r="AZ21" s="307"/>
      <c r="BA21" s="437"/>
    </row>
    <row r="22" spans="1:53" s="233" customFormat="1" ht="18" customHeight="1" x14ac:dyDescent="0.15">
      <c r="A22" s="225"/>
      <c r="B22" s="234" t="s">
        <v>5</v>
      </c>
      <c r="C22" s="227"/>
      <c r="D22" s="757">
        <f t="shared" si="1"/>
        <v>14923</v>
      </c>
      <c r="E22" s="740">
        <f t="shared" si="2"/>
        <v>9315</v>
      </c>
      <c r="F22" s="578">
        <f t="shared" si="3"/>
        <v>62.420424847550763</v>
      </c>
      <c r="G22" s="740">
        <f t="shared" si="4"/>
        <v>5608</v>
      </c>
      <c r="H22" s="238">
        <f t="shared" si="3"/>
        <v>37.579575152449237</v>
      </c>
      <c r="I22" s="227"/>
      <c r="J22" s="235">
        <f t="shared" si="5"/>
        <v>3165</v>
      </c>
      <c r="K22" s="752">
        <f t="shared" si="6"/>
        <v>21.208872210681498</v>
      </c>
      <c r="L22" s="746">
        <v>1560</v>
      </c>
      <c r="M22" s="749">
        <v>49.289099526066352</v>
      </c>
      <c r="N22" s="746">
        <v>1605</v>
      </c>
      <c r="O22" s="236">
        <v>50.710900473933648</v>
      </c>
      <c r="P22" s="227"/>
      <c r="Q22" s="235">
        <v>4277</v>
      </c>
      <c r="R22" s="752">
        <v>28.660457012665013</v>
      </c>
      <c r="S22" s="746">
        <v>2840</v>
      </c>
      <c r="T22" s="749">
        <v>66.401683422960019</v>
      </c>
      <c r="U22" s="746">
        <v>1437</v>
      </c>
      <c r="V22" s="236">
        <v>33.598316577039981</v>
      </c>
      <c r="W22" s="227"/>
      <c r="X22" s="235">
        <v>7481</v>
      </c>
      <c r="Y22" s="752">
        <v>50.130670776653488</v>
      </c>
      <c r="Z22" s="746">
        <v>4915</v>
      </c>
      <c r="AA22" s="749">
        <v>65.699772757652724</v>
      </c>
      <c r="AB22" s="746">
        <v>2566</v>
      </c>
      <c r="AC22" s="236">
        <f t="shared" si="0"/>
        <v>34.300227242347283</v>
      </c>
      <c r="AD22" s="576"/>
      <c r="AE22" s="306"/>
      <c r="AF22" s="306"/>
      <c r="AG22" s="306"/>
      <c r="AH22" s="307"/>
      <c r="AI22" s="437"/>
      <c r="AJ22" s="232"/>
      <c r="AK22" s="306"/>
      <c r="AL22" s="306"/>
      <c r="AM22" s="306"/>
      <c r="AN22" s="307"/>
      <c r="AO22" s="437"/>
      <c r="AQ22" s="306"/>
      <c r="AR22" s="306"/>
      <c r="AS22" s="306"/>
      <c r="AT22" s="307"/>
      <c r="AU22" s="437"/>
      <c r="AW22" s="306"/>
      <c r="AX22" s="306"/>
      <c r="AY22" s="306"/>
      <c r="AZ22" s="307"/>
      <c r="BA22" s="437"/>
    </row>
    <row r="23" spans="1:53" s="233" customFormat="1" ht="18" customHeight="1" x14ac:dyDescent="0.15">
      <c r="A23" s="225"/>
      <c r="B23" s="234" t="s">
        <v>38</v>
      </c>
      <c r="C23" s="227"/>
      <c r="D23" s="757">
        <f t="shared" si="1"/>
        <v>7593</v>
      </c>
      <c r="E23" s="740">
        <f t="shared" si="2"/>
        <v>4695</v>
      </c>
      <c r="F23" s="578">
        <f t="shared" si="3"/>
        <v>61.833267483208218</v>
      </c>
      <c r="G23" s="740">
        <f t="shared" si="4"/>
        <v>2898</v>
      </c>
      <c r="H23" s="238">
        <f t="shared" si="3"/>
        <v>38.166732516791782</v>
      </c>
      <c r="I23" s="227"/>
      <c r="J23" s="235">
        <f t="shared" si="5"/>
        <v>2267</v>
      </c>
      <c r="K23" s="752">
        <f t="shared" si="6"/>
        <v>29.85644672724878</v>
      </c>
      <c r="L23" s="746">
        <v>984</v>
      </c>
      <c r="M23" s="749">
        <v>43.405381561535066</v>
      </c>
      <c r="N23" s="746">
        <v>1283</v>
      </c>
      <c r="O23" s="236">
        <v>56.594618438464927</v>
      </c>
      <c r="P23" s="227"/>
      <c r="Q23" s="235">
        <v>1479</v>
      </c>
      <c r="R23" s="752">
        <v>19.478467009087318</v>
      </c>
      <c r="S23" s="746">
        <v>890</v>
      </c>
      <c r="T23" s="749">
        <v>60.175794455713316</v>
      </c>
      <c r="U23" s="746">
        <v>589</v>
      </c>
      <c r="V23" s="236">
        <v>39.824205544286677</v>
      </c>
      <c r="W23" s="227"/>
      <c r="X23" s="235">
        <v>3847</v>
      </c>
      <c r="Y23" s="752">
        <v>50.665086263663909</v>
      </c>
      <c r="Z23" s="746">
        <v>2821</v>
      </c>
      <c r="AA23" s="749">
        <v>73.329867429165589</v>
      </c>
      <c r="AB23" s="746">
        <v>1026</v>
      </c>
      <c r="AC23" s="236">
        <f t="shared" si="0"/>
        <v>26.670132570834415</v>
      </c>
      <c r="AD23" s="576"/>
      <c r="AE23" s="306"/>
      <c r="AF23" s="306"/>
      <c r="AG23" s="306"/>
      <c r="AH23" s="307"/>
      <c r="AI23" s="437"/>
      <c r="AJ23" s="232"/>
      <c r="AK23" s="306"/>
      <c r="AL23" s="306"/>
      <c r="AM23" s="306"/>
      <c r="AN23" s="307"/>
      <c r="AO23" s="437"/>
      <c r="AQ23" s="306"/>
      <c r="AR23" s="306"/>
      <c r="AS23" s="306"/>
      <c r="AT23" s="307"/>
      <c r="AU23" s="437"/>
      <c r="AW23" s="306"/>
      <c r="AX23" s="306"/>
      <c r="AY23" s="306"/>
      <c r="AZ23" s="307"/>
      <c r="BA23" s="437"/>
    </row>
    <row r="24" spans="1:53" s="233" customFormat="1" ht="18" customHeight="1" x14ac:dyDescent="0.15">
      <c r="A24" s="225"/>
      <c r="B24" s="234" t="s">
        <v>45</v>
      </c>
      <c r="C24" s="227"/>
      <c r="D24" s="757">
        <f t="shared" si="1"/>
        <v>51480</v>
      </c>
      <c r="E24" s="740">
        <f t="shared" si="2"/>
        <v>35376</v>
      </c>
      <c r="F24" s="578">
        <f t="shared" si="3"/>
        <v>68.717948717948715</v>
      </c>
      <c r="G24" s="740">
        <f t="shared" si="4"/>
        <v>16104</v>
      </c>
      <c r="H24" s="238">
        <f t="shared" si="3"/>
        <v>31.282051282051281</v>
      </c>
      <c r="I24" s="227"/>
      <c r="J24" s="235">
        <f t="shared" si="5"/>
        <v>7410</v>
      </c>
      <c r="K24" s="752">
        <f t="shared" si="6"/>
        <v>14.393939393939394</v>
      </c>
      <c r="L24" s="746">
        <v>3788</v>
      </c>
      <c r="M24" s="749">
        <v>51.120107962213226</v>
      </c>
      <c r="N24" s="746">
        <v>3622</v>
      </c>
      <c r="O24" s="236">
        <v>48.879892037786774</v>
      </c>
      <c r="P24" s="227"/>
      <c r="Q24" s="235">
        <v>11970</v>
      </c>
      <c r="R24" s="752">
        <v>23.251748251748253</v>
      </c>
      <c r="S24" s="746">
        <v>8644</v>
      </c>
      <c r="T24" s="749">
        <v>72.213868003341688</v>
      </c>
      <c r="U24" s="746">
        <v>3326</v>
      </c>
      <c r="V24" s="236">
        <v>27.786131996658312</v>
      </c>
      <c r="W24" s="227"/>
      <c r="X24" s="235">
        <v>32100</v>
      </c>
      <c r="Y24" s="752">
        <v>62.354312354312356</v>
      </c>
      <c r="Z24" s="746">
        <v>22944</v>
      </c>
      <c r="AA24" s="749">
        <v>71.476635514018696</v>
      </c>
      <c r="AB24" s="746">
        <v>9156</v>
      </c>
      <c r="AC24" s="236">
        <f t="shared" si="0"/>
        <v>28.523364485981308</v>
      </c>
      <c r="AD24" s="576"/>
      <c r="AE24" s="306"/>
      <c r="AF24" s="306"/>
      <c r="AG24" s="306"/>
      <c r="AH24" s="307"/>
      <c r="AI24" s="437"/>
      <c r="AJ24" s="232"/>
      <c r="AK24" s="306"/>
      <c r="AL24" s="306"/>
      <c r="AM24" s="306"/>
      <c r="AN24" s="307"/>
      <c r="AO24" s="437"/>
      <c r="AQ24" s="306"/>
      <c r="AR24" s="306"/>
      <c r="AS24" s="306"/>
      <c r="AT24" s="307"/>
      <c r="AU24" s="437"/>
      <c r="AW24" s="306"/>
      <c r="AX24" s="306"/>
      <c r="AY24" s="306"/>
      <c r="AZ24" s="307"/>
      <c r="BA24" s="437"/>
    </row>
    <row r="25" spans="1:53" s="241" customFormat="1" ht="18" customHeight="1" x14ac:dyDescent="0.15">
      <c r="A25" s="240"/>
      <c r="B25" s="234" t="s">
        <v>46</v>
      </c>
      <c r="C25" s="227"/>
      <c r="D25" s="757">
        <f t="shared" si="1"/>
        <v>5834</v>
      </c>
      <c r="E25" s="740">
        <f t="shared" si="2"/>
        <v>3569</v>
      </c>
      <c r="F25" s="578">
        <f t="shared" si="3"/>
        <v>61.175865615358248</v>
      </c>
      <c r="G25" s="740">
        <f t="shared" si="4"/>
        <v>2265</v>
      </c>
      <c r="H25" s="238">
        <f t="shared" si="3"/>
        <v>38.824134384641759</v>
      </c>
      <c r="I25" s="227"/>
      <c r="J25" s="235">
        <f t="shared" si="5"/>
        <v>2117</v>
      </c>
      <c r="K25" s="752">
        <f t="shared" si="6"/>
        <v>36.287281453548168</v>
      </c>
      <c r="L25" s="746">
        <v>1005</v>
      </c>
      <c r="M25" s="749">
        <v>47.472838923004254</v>
      </c>
      <c r="N25" s="746">
        <v>1112</v>
      </c>
      <c r="O25" s="236">
        <v>52.527161076995753</v>
      </c>
      <c r="P25" s="227"/>
      <c r="Q25" s="235">
        <v>1929</v>
      </c>
      <c r="R25" s="752">
        <v>33.064792595131983</v>
      </c>
      <c r="S25" s="746">
        <v>1367</v>
      </c>
      <c r="T25" s="749">
        <v>70.865733540694663</v>
      </c>
      <c r="U25" s="746">
        <v>562</v>
      </c>
      <c r="V25" s="236">
        <v>29.134266459305341</v>
      </c>
      <c r="W25" s="227"/>
      <c r="X25" s="235">
        <v>1788</v>
      </c>
      <c r="Y25" s="752">
        <v>30.647925951319849</v>
      </c>
      <c r="Z25" s="746">
        <v>1197</v>
      </c>
      <c r="AA25" s="749">
        <v>66.946308724832221</v>
      </c>
      <c r="AB25" s="746">
        <v>591</v>
      </c>
      <c r="AC25" s="236">
        <f t="shared" si="0"/>
        <v>33.053691275167786</v>
      </c>
      <c r="AD25" s="576"/>
      <c r="AE25" s="306"/>
      <c r="AF25" s="306"/>
      <c r="AG25" s="306"/>
      <c r="AH25" s="307"/>
      <c r="AI25" s="437"/>
      <c r="AJ25" s="232"/>
      <c r="AK25" s="306"/>
      <c r="AL25" s="306"/>
      <c r="AM25" s="306"/>
      <c r="AN25" s="307"/>
      <c r="AO25" s="437"/>
      <c r="AQ25" s="306"/>
      <c r="AR25" s="306"/>
      <c r="AS25" s="306"/>
      <c r="AT25" s="307"/>
      <c r="AU25" s="437"/>
      <c r="AW25" s="306"/>
      <c r="AX25" s="306"/>
      <c r="AY25" s="306"/>
      <c r="AZ25" s="307"/>
      <c r="BA25" s="437"/>
    </row>
    <row r="26" spans="1:53" s="233" customFormat="1" ht="18" customHeight="1" x14ac:dyDescent="0.15">
      <c r="B26" s="234" t="s">
        <v>47</v>
      </c>
      <c r="C26" s="227"/>
      <c r="D26" s="759">
        <f t="shared" si="1"/>
        <v>5220</v>
      </c>
      <c r="E26" s="742">
        <f t="shared" si="2"/>
        <v>3049</v>
      </c>
      <c r="F26" s="580">
        <f t="shared" si="3"/>
        <v>58.409961685823752</v>
      </c>
      <c r="G26" s="742">
        <f t="shared" si="4"/>
        <v>2171</v>
      </c>
      <c r="H26" s="238">
        <f t="shared" si="3"/>
        <v>41.590038314176248</v>
      </c>
      <c r="I26" s="227"/>
      <c r="J26" s="239">
        <f t="shared" si="5"/>
        <v>1680</v>
      </c>
      <c r="K26" s="753">
        <f t="shared" si="6"/>
        <v>32.183908045977013</v>
      </c>
      <c r="L26" s="741">
        <v>820</v>
      </c>
      <c r="M26" s="579">
        <v>48.80952380952381</v>
      </c>
      <c r="N26" s="741">
        <v>860</v>
      </c>
      <c r="O26" s="236">
        <v>51.19047619047619</v>
      </c>
      <c r="P26" s="227"/>
      <c r="Q26" s="239">
        <v>1280</v>
      </c>
      <c r="R26" s="753">
        <v>24.521072796934863</v>
      </c>
      <c r="S26" s="741">
        <v>705</v>
      </c>
      <c r="T26" s="579">
        <v>55.078125</v>
      </c>
      <c r="U26" s="741">
        <v>575</v>
      </c>
      <c r="V26" s="236">
        <v>44.921875</v>
      </c>
      <c r="W26" s="227"/>
      <c r="X26" s="239">
        <v>2260</v>
      </c>
      <c r="Y26" s="753">
        <v>43.29501915708812</v>
      </c>
      <c r="Z26" s="741">
        <v>1524</v>
      </c>
      <c r="AA26" s="579">
        <v>67.43362831858407</v>
      </c>
      <c r="AB26" s="741">
        <v>736</v>
      </c>
      <c r="AC26" s="236">
        <f t="shared" si="0"/>
        <v>32.56637168141593</v>
      </c>
      <c r="AD26" s="576"/>
      <c r="AE26" s="306"/>
      <c r="AF26" s="306"/>
      <c r="AG26" s="306"/>
      <c r="AH26" s="307"/>
      <c r="AI26" s="437"/>
      <c r="AJ26" s="232"/>
      <c r="AK26" s="306"/>
      <c r="AL26" s="306"/>
      <c r="AM26" s="306"/>
      <c r="AN26" s="307"/>
      <c r="AO26" s="437"/>
      <c r="AQ26" s="306"/>
      <c r="AR26" s="306"/>
      <c r="AS26" s="306"/>
      <c r="AT26" s="307"/>
      <c r="AU26" s="437"/>
      <c r="AW26" s="306"/>
      <c r="AX26" s="306"/>
      <c r="AY26" s="306"/>
      <c r="AZ26" s="307"/>
      <c r="BA26" s="437"/>
    </row>
    <row r="27" spans="1:53" s="233" customFormat="1" ht="18" customHeight="1" x14ac:dyDescent="0.15">
      <c r="B27" s="234" t="s">
        <v>48</v>
      </c>
      <c r="C27" s="227"/>
      <c r="D27" s="759">
        <f t="shared" si="1"/>
        <v>29560</v>
      </c>
      <c r="E27" s="742">
        <f t="shared" si="2"/>
        <v>17727</v>
      </c>
      <c r="F27" s="580">
        <f t="shared" si="3"/>
        <v>59.969553450608927</v>
      </c>
      <c r="G27" s="742">
        <f t="shared" si="4"/>
        <v>11833</v>
      </c>
      <c r="H27" s="238">
        <f t="shared" si="3"/>
        <v>40.030446549391066</v>
      </c>
      <c r="I27" s="227"/>
      <c r="J27" s="239">
        <f t="shared" si="5"/>
        <v>7940</v>
      </c>
      <c r="K27" s="753">
        <f t="shared" si="6"/>
        <v>26.860622462787553</v>
      </c>
      <c r="L27" s="741">
        <v>3598</v>
      </c>
      <c r="M27" s="579">
        <v>45.314861460957175</v>
      </c>
      <c r="N27" s="741">
        <v>4342</v>
      </c>
      <c r="O27" s="236">
        <v>54.685138539042825</v>
      </c>
      <c r="P27" s="227"/>
      <c r="Q27" s="239">
        <v>6911</v>
      </c>
      <c r="R27" s="753">
        <v>23.379566982408662</v>
      </c>
      <c r="S27" s="741">
        <v>4134</v>
      </c>
      <c r="T27" s="579">
        <v>59.817681956301548</v>
      </c>
      <c r="U27" s="741">
        <v>2777</v>
      </c>
      <c r="V27" s="236">
        <v>40.182318043698452</v>
      </c>
      <c r="W27" s="227"/>
      <c r="X27" s="239">
        <v>14709</v>
      </c>
      <c r="Y27" s="753">
        <v>49.759810554803792</v>
      </c>
      <c r="Z27" s="741">
        <v>9995</v>
      </c>
      <c r="AA27" s="579">
        <v>67.951594262016457</v>
      </c>
      <c r="AB27" s="741">
        <v>4714</v>
      </c>
      <c r="AC27" s="236">
        <f t="shared" si="0"/>
        <v>32.048405737983551</v>
      </c>
      <c r="AD27" s="576"/>
      <c r="AE27" s="306"/>
      <c r="AF27" s="306"/>
      <c r="AG27" s="306"/>
      <c r="AH27" s="307"/>
      <c r="AI27" s="438"/>
      <c r="AJ27" s="232"/>
      <c r="AK27" s="306"/>
      <c r="AL27" s="306"/>
      <c r="AM27" s="306"/>
      <c r="AN27" s="307"/>
      <c r="AO27" s="437"/>
      <c r="AQ27" s="306"/>
      <c r="AR27" s="306"/>
      <c r="AS27" s="306"/>
      <c r="AT27" s="307"/>
      <c r="AU27" s="437"/>
      <c r="AW27" s="306"/>
      <c r="AX27" s="306"/>
      <c r="AY27" s="306"/>
      <c r="AZ27" s="307"/>
      <c r="BA27" s="437"/>
    </row>
    <row r="28" spans="1:53" s="233" customFormat="1" ht="18" customHeight="1" x14ac:dyDescent="0.15">
      <c r="B28" s="234" t="s">
        <v>49</v>
      </c>
      <c r="C28" s="227"/>
      <c r="D28" s="759">
        <f t="shared" si="1"/>
        <v>3829</v>
      </c>
      <c r="E28" s="742">
        <f t="shared" si="2"/>
        <v>2078</v>
      </c>
      <c r="F28" s="580">
        <f t="shared" si="3"/>
        <v>54.270044398015152</v>
      </c>
      <c r="G28" s="742">
        <f t="shared" si="4"/>
        <v>1751</v>
      </c>
      <c r="H28" s="244">
        <f t="shared" si="3"/>
        <v>45.729955601984848</v>
      </c>
      <c r="I28" s="227"/>
      <c r="J28" s="239">
        <f t="shared" si="5"/>
        <v>1612</v>
      </c>
      <c r="K28" s="753">
        <f t="shared" si="6"/>
        <v>42.099764951684513</v>
      </c>
      <c r="L28" s="741">
        <v>638</v>
      </c>
      <c r="M28" s="579">
        <v>39.578163771712163</v>
      </c>
      <c r="N28" s="741">
        <v>974</v>
      </c>
      <c r="O28" s="243">
        <v>60.421836228287837</v>
      </c>
      <c r="P28" s="227"/>
      <c r="Q28" s="239">
        <v>653</v>
      </c>
      <c r="R28" s="753">
        <v>17.054061112562028</v>
      </c>
      <c r="S28" s="741">
        <v>393</v>
      </c>
      <c r="T28" s="579">
        <v>60.183767228177643</v>
      </c>
      <c r="U28" s="741">
        <v>260</v>
      </c>
      <c r="V28" s="243">
        <v>39.816232771822357</v>
      </c>
      <c r="W28" s="227"/>
      <c r="X28" s="239">
        <v>1564</v>
      </c>
      <c r="Y28" s="753">
        <v>40.846173935753463</v>
      </c>
      <c r="Z28" s="741">
        <v>1047</v>
      </c>
      <c r="AA28" s="579">
        <v>66.943734015345271</v>
      </c>
      <c r="AB28" s="741">
        <v>517</v>
      </c>
      <c r="AC28" s="243">
        <f t="shared" si="0"/>
        <v>33.056265984654729</v>
      </c>
      <c r="AD28" s="576"/>
      <c r="AE28" s="306"/>
      <c r="AF28" s="306"/>
      <c r="AG28" s="306"/>
      <c r="AH28" s="307"/>
      <c r="AI28" s="437"/>
      <c r="AJ28" s="232"/>
      <c r="AK28" s="306"/>
      <c r="AL28" s="306"/>
      <c r="AM28" s="306"/>
      <c r="AN28" s="307"/>
      <c r="AO28" s="437"/>
      <c r="AQ28" s="306"/>
      <c r="AR28" s="306"/>
      <c r="AS28" s="306"/>
      <c r="AT28" s="307"/>
      <c r="AU28" s="437"/>
      <c r="AW28" s="306"/>
      <c r="AX28" s="306"/>
      <c r="AY28" s="306"/>
      <c r="AZ28" s="307"/>
      <c r="BA28" s="437"/>
    </row>
    <row r="29" spans="1:53" s="233" customFormat="1" ht="18" customHeight="1" x14ac:dyDescent="0.15">
      <c r="B29" s="245" t="s">
        <v>4</v>
      </c>
      <c r="C29" s="227"/>
      <c r="D29" s="760">
        <f t="shared" si="1"/>
        <v>1263</v>
      </c>
      <c r="E29" s="743">
        <f t="shared" si="2"/>
        <v>764</v>
      </c>
      <c r="F29" s="581">
        <f t="shared" si="3"/>
        <v>60.490894695170226</v>
      </c>
      <c r="G29" s="743">
        <f t="shared" si="4"/>
        <v>499</v>
      </c>
      <c r="H29" s="249">
        <f t="shared" si="3"/>
        <v>39.509105304829774</v>
      </c>
      <c r="I29" s="227"/>
      <c r="J29" s="246">
        <f t="shared" si="5"/>
        <v>623</v>
      </c>
      <c r="K29" s="754">
        <f t="shared" si="6"/>
        <v>49.326999208234362</v>
      </c>
      <c r="L29" s="747">
        <v>282</v>
      </c>
      <c r="M29" s="750">
        <v>45.264847512038529</v>
      </c>
      <c r="N29" s="747">
        <v>341</v>
      </c>
      <c r="O29" s="247">
        <v>54.735152487961479</v>
      </c>
      <c r="P29" s="227"/>
      <c r="Q29" s="246">
        <v>295</v>
      </c>
      <c r="R29" s="754">
        <v>23.357086302454473</v>
      </c>
      <c r="S29" s="747">
        <v>209</v>
      </c>
      <c r="T29" s="750">
        <v>70.847457627118644</v>
      </c>
      <c r="U29" s="747">
        <v>86</v>
      </c>
      <c r="V29" s="247">
        <v>29.152542372881356</v>
      </c>
      <c r="W29" s="227"/>
      <c r="X29" s="246">
        <v>345</v>
      </c>
      <c r="Y29" s="754">
        <v>27.315914489311165</v>
      </c>
      <c r="Z29" s="747">
        <v>273</v>
      </c>
      <c r="AA29" s="750">
        <v>79.130434782608688</v>
      </c>
      <c r="AB29" s="747">
        <v>72</v>
      </c>
      <c r="AC29" s="247">
        <f t="shared" si="0"/>
        <v>20.869565217391305</v>
      </c>
      <c r="AD29" s="576"/>
      <c r="AE29" s="306"/>
      <c r="AF29" s="306"/>
      <c r="AG29" s="306"/>
      <c r="AH29" s="307"/>
      <c r="AI29" s="437"/>
      <c r="AJ29" s="232"/>
      <c r="AK29" s="306"/>
      <c r="AL29" s="306"/>
      <c r="AM29" s="306"/>
      <c r="AN29" s="307"/>
      <c r="AO29" s="437"/>
      <c r="AQ29" s="306"/>
      <c r="AR29" s="306"/>
      <c r="AS29" s="306"/>
      <c r="AT29" s="307"/>
      <c r="AU29" s="437"/>
      <c r="AW29" s="306"/>
      <c r="AX29" s="306"/>
      <c r="AY29" s="306"/>
      <c r="AZ29" s="307"/>
      <c r="BA29" s="437"/>
    </row>
    <row r="30" spans="1:53" s="224" customFormat="1" ht="3.75" customHeight="1" x14ac:dyDescent="0.15">
      <c r="A30" s="221"/>
      <c r="B30" s="222"/>
      <c r="C30" s="223"/>
      <c r="D30" s="222"/>
      <c r="E30" s="222"/>
      <c r="F30" s="222"/>
      <c r="G30" s="222"/>
      <c r="H30" s="251"/>
      <c r="I30" s="223"/>
      <c r="J30" s="222"/>
      <c r="K30" s="222"/>
      <c r="L30" s="222"/>
      <c r="M30" s="222"/>
      <c r="N30" s="222"/>
      <c r="O30" s="575"/>
      <c r="P30" s="223"/>
      <c r="Q30" s="222"/>
      <c r="R30" s="222"/>
      <c r="S30" s="222"/>
      <c r="T30" s="222"/>
      <c r="U30" s="222"/>
      <c r="V30" s="575"/>
      <c r="W30" s="223"/>
      <c r="X30" s="222"/>
      <c r="Y30" s="222"/>
      <c r="Z30" s="222"/>
      <c r="AA30" s="222"/>
      <c r="AB30" s="222"/>
      <c r="AC30" s="575"/>
      <c r="AD30" s="576"/>
      <c r="AE30" s="310"/>
      <c r="AF30" s="310"/>
      <c r="AG30" s="306"/>
      <c r="AH30" s="307"/>
      <c r="AI30" s="437"/>
      <c r="AJ30" s="232"/>
      <c r="AK30" s="310"/>
      <c r="AL30" s="310"/>
      <c r="AM30" s="306"/>
      <c r="AN30" s="307"/>
      <c r="AO30" s="437"/>
      <c r="AQ30" s="310"/>
      <c r="AR30" s="310"/>
      <c r="AS30" s="306"/>
      <c r="AT30" s="307"/>
      <c r="AU30" s="437"/>
      <c r="AW30" s="310"/>
      <c r="AX30" s="310"/>
      <c r="AY30" s="306"/>
      <c r="AZ30" s="307"/>
      <c r="BA30" s="437"/>
    </row>
    <row r="31" spans="1:53" s="252" customFormat="1" ht="18" customHeight="1" x14ac:dyDescent="0.15">
      <c r="B31" s="253" t="s">
        <v>3</v>
      </c>
      <c r="C31" s="212"/>
      <c r="D31" s="761">
        <f>J31+Q31+X31</f>
        <v>359579</v>
      </c>
      <c r="E31" s="744">
        <f>L31+S31+Z31</f>
        <v>223673</v>
      </c>
      <c r="F31" s="410">
        <f>E31/$D31*100</f>
        <v>62.204133166842333</v>
      </c>
      <c r="G31" s="744">
        <f>N31+U31+AB31</f>
        <v>135906</v>
      </c>
      <c r="H31" s="256">
        <f>G31/$D31*100</f>
        <v>37.795866833157667</v>
      </c>
      <c r="I31" s="212"/>
      <c r="J31" s="254">
        <f>SUM(J12:J29)</f>
        <v>89752</v>
      </c>
      <c r="K31" s="755">
        <f>J31/$D31*100</f>
        <v>24.960300796208902</v>
      </c>
      <c r="L31" s="744">
        <f>SUM(L12:L29)</f>
        <v>42535</v>
      </c>
      <c r="M31" s="410">
        <f t="shared" ref="M31:O31" si="7">L31/$J31*100</f>
        <v>47.39170157768072</v>
      </c>
      <c r="N31" s="744">
        <f>SUM(N12:N29)</f>
        <v>47217</v>
      </c>
      <c r="O31" s="255">
        <f t="shared" si="7"/>
        <v>52.60829842231928</v>
      </c>
      <c r="P31" s="212"/>
      <c r="Q31" s="254">
        <f>SUM(Q12:Q29)</f>
        <v>96185</v>
      </c>
      <c r="R31" s="755">
        <f>Q31/$D31*100</f>
        <v>26.749337419593466</v>
      </c>
      <c r="S31" s="744">
        <f>SUM(S12:S29)</f>
        <v>64392</v>
      </c>
      <c r="T31" s="410">
        <f>S31/$Q31*100</f>
        <v>66.945989499402188</v>
      </c>
      <c r="U31" s="744">
        <f>SUM(U12:U29)</f>
        <v>31793</v>
      </c>
      <c r="V31" s="255">
        <f>U31/$Q31*100</f>
        <v>33.054010500597805</v>
      </c>
      <c r="W31" s="212"/>
      <c r="X31" s="254">
        <f>SUM(X12:X29)</f>
        <v>173642</v>
      </c>
      <c r="Y31" s="755">
        <f>X31/$D31*100</f>
        <v>48.290361784197636</v>
      </c>
      <c r="Z31" s="744">
        <f>SUM(Z12:Z29)</f>
        <v>116746</v>
      </c>
      <c r="AA31" s="410">
        <f>Z31/$X31*100</f>
        <v>67.233733774086915</v>
      </c>
      <c r="AB31" s="744">
        <f>SUM(AB12:AB29)</f>
        <v>56896</v>
      </c>
      <c r="AC31" s="255">
        <f>AB31/$X31*100</f>
        <v>32.766266225913085</v>
      </c>
      <c r="AD31" s="576"/>
      <c r="AE31" s="306"/>
      <c r="AF31" s="306"/>
      <c r="AG31" s="310"/>
      <c r="AH31" s="310"/>
      <c r="AI31" s="439"/>
      <c r="AJ31" s="440"/>
      <c r="AK31" s="306"/>
      <c r="AL31" s="306"/>
      <c r="AM31" s="310"/>
      <c r="AN31" s="310"/>
      <c r="AO31" s="439"/>
      <c r="AQ31" s="306"/>
      <c r="AR31" s="306"/>
      <c r="AS31" s="310"/>
      <c r="AT31" s="310"/>
      <c r="AU31" s="439"/>
      <c r="AW31" s="306"/>
      <c r="AX31" s="306"/>
      <c r="AY31" s="310"/>
      <c r="AZ31" s="310"/>
      <c r="BA31" s="439"/>
    </row>
    <row r="32" spans="1:53" s="257" customFormat="1" ht="5.25" customHeight="1" x14ac:dyDescent="0.2">
      <c r="B32" s="258" t="s">
        <v>42</v>
      </c>
      <c r="C32" s="259"/>
      <c r="I32" s="259"/>
    </row>
    <row r="33" spans="2:14" s="252" customFormat="1" ht="5.25" customHeight="1" x14ac:dyDescent="0.2">
      <c r="B33" s="258" t="s">
        <v>50</v>
      </c>
      <c r="C33" s="261"/>
      <c r="I33" s="261"/>
    </row>
    <row r="34" spans="2:14" s="252" customFormat="1" ht="13.5" customHeight="1" x14ac:dyDescent="0.2">
      <c r="B34" s="1056"/>
      <c r="C34" s="1056"/>
      <c r="D34" s="1056"/>
      <c r="E34" s="1056"/>
      <c r="F34" s="1056"/>
      <c r="G34" s="1056"/>
      <c r="H34" s="1056"/>
    </row>
    <row r="35" spans="2:14" ht="29.25" customHeight="1" x14ac:dyDescent="0.2">
      <c r="B35" s="1078"/>
      <c r="C35" s="1078"/>
      <c r="D35" s="1078"/>
      <c r="E35" s="737"/>
      <c r="F35" s="737"/>
      <c r="G35" s="737"/>
      <c r="H35" s="263"/>
      <c r="I35" s="263"/>
      <c r="J35" s="263"/>
      <c r="K35" s="263"/>
      <c r="L35" s="263"/>
      <c r="M35" s="263"/>
      <c r="N35" s="263"/>
    </row>
    <row r="36" spans="2:14" ht="4.5" customHeight="1" x14ac:dyDescent="0.2">
      <c r="B36" s="1079"/>
      <c r="C36" s="1079"/>
      <c r="D36" s="1079"/>
      <c r="E36" s="738"/>
      <c r="F36" s="738"/>
      <c r="G36" s="738"/>
      <c r="H36" s="263"/>
      <c r="I36" s="263"/>
      <c r="J36" s="263"/>
      <c r="K36" s="263"/>
      <c r="L36" s="263"/>
      <c r="M36" s="263"/>
      <c r="N36" s="263"/>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6.140625" style="262" customWidth="1"/>
    <col min="5" max="5" width="8.7109375" style="262" customWidth="1"/>
    <col min="6" max="6" width="0.42578125" style="262" customWidth="1"/>
    <col min="7" max="7" width="16.140625" style="262" customWidth="1"/>
    <col min="8" max="8" width="8.7109375" style="262" customWidth="1"/>
    <col min="9" max="9" width="0.42578125" style="262" customWidth="1"/>
    <col min="10" max="10" width="16.140625" style="262" customWidth="1"/>
    <col min="11" max="11" width="8.7109375" style="262" customWidth="1"/>
    <col min="12" max="12" width="0.42578125" style="262" customWidth="1"/>
    <col min="13" max="13" width="16.140625" style="262" customWidth="1"/>
    <col min="14" max="14" width="8.7109375" style="262" customWidth="1"/>
    <col min="15" max="15" width="11.42578125" style="262"/>
    <col min="16" max="18" width="2.42578125" style="262" bestFit="1" customWidth="1"/>
    <col min="19" max="19" width="13" style="262" bestFit="1" customWidth="1"/>
    <col min="20" max="20" width="3.42578125" style="262" bestFit="1" customWidth="1"/>
    <col min="21" max="21" width="3.85546875" style="262" customWidth="1"/>
    <col min="22" max="24" width="2.42578125" style="262" bestFit="1" customWidth="1"/>
    <col min="25" max="25" width="8.42578125" style="262" bestFit="1" customWidth="1"/>
    <col min="26" max="26" width="3.42578125" style="262" bestFit="1" customWidth="1"/>
    <col min="27" max="27" width="3.5703125" style="262" customWidth="1"/>
    <col min="28" max="30" width="2.42578125" style="262" bestFit="1" customWidth="1"/>
    <col min="31" max="31" width="8.42578125" style="262" bestFit="1" customWidth="1"/>
    <col min="32" max="32" width="4.140625" style="262" bestFit="1" customWidth="1"/>
    <col min="33" max="33" width="3.28515625" style="262" customWidth="1"/>
    <col min="34" max="34" width="4.28515625" style="262" bestFit="1" customWidth="1"/>
    <col min="35" max="35" width="2.42578125" style="262" bestFit="1" customWidth="1"/>
    <col min="36" max="36" width="4.28515625" style="262" bestFit="1" customWidth="1"/>
    <col min="37" max="37" width="8.42578125" style="262" bestFit="1" customWidth="1"/>
    <col min="38" max="38" width="4.28515625" style="262" bestFit="1" customWidth="1"/>
    <col min="39" max="16384" width="11.42578125" style="262"/>
  </cols>
  <sheetData>
    <row r="1" spans="1:38" s="202" customFormat="1" ht="15" customHeight="1" x14ac:dyDescent="0.2">
      <c r="B1" s="203"/>
      <c r="C1" s="204"/>
      <c r="F1" s="204"/>
      <c r="G1" s="714" t="s">
        <v>143</v>
      </c>
      <c r="H1" s="714"/>
      <c r="I1" s="714"/>
      <c r="J1" s="714" t="s">
        <v>19</v>
      </c>
      <c r="K1" s="714"/>
      <c r="L1" s="714"/>
      <c r="M1" s="714" t="s">
        <v>18</v>
      </c>
      <c r="N1" s="714"/>
    </row>
    <row r="2" spans="1:38" s="206" customFormat="1" ht="52.5" customHeight="1" x14ac:dyDescent="0.2">
      <c r="B2" s="1057"/>
      <c r="C2" s="1057"/>
    </row>
    <row r="3" spans="1:38" s="209" customFormat="1" ht="4.5" customHeight="1" x14ac:dyDescent="0.2">
      <c r="B3" s="1058"/>
      <c r="C3" s="1058"/>
    </row>
    <row r="4" spans="1:38" s="209" customFormat="1" ht="37.5" customHeight="1" x14ac:dyDescent="0.2">
      <c r="A4" s="1094" t="s">
        <v>420</v>
      </c>
      <c r="B4" s="1094"/>
      <c r="C4" s="1094"/>
      <c r="D4" s="1094"/>
      <c r="E4" s="1094"/>
      <c r="F4" s="1094"/>
      <c r="G4" s="1094"/>
      <c r="H4" s="1094"/>
      <c r="I4" s="1094"/>
      <c r="J4" s="1094"/>
      <c r="K4" s="1094"/>
      <c r="L4" s="1094"/>
      <c r="M4" s="1094"/>
      <c r="N4" s="1094"/>
    </row>
    <row r="5" spans="1:38" s="209" customFormat="1" ht="17.25" customHeight="1" x14ac:dyDescent="0.2">
      <c r="B5" s="1059" t="str">
        <f>porsaad!B6</f>
        <v>Situación a 31 de enero de 2023</v>
      </c>
      <c r="C5" s="1059"/>
      <c r="D5" s="1059"/>
      <c r="E5" s="1059"/>
      <c r="F5" s="1059"/>
      <c r="G5" s="1059"/>
      <c r="H5" s="1059"/>
      <c r="I5" s="1059"/>
      <c r="J5" s="1059"/>
      <c r="K5" s="1059"/>
      <c r="L5" s="1059"/>
      <c r="M5" s="1059"/>
      <c r="N5" s="1059"/>
    </row>
    <row r="6" spans="1:38" s="209" customFormat="1" ht="6" customHeight="1" x14ac:dyDescent="0.2"/>
    <row r="7" spans="1:38" s="214" customFormat="1" ht="12.75" customHeight="1" x14ac:dyDescent="0.2">
      <c r="A7" s="210"/>
      <c r="B7" s="1060" t="s">
        <v>15</v>
      </c>
      <c r="C7" s="212"/>
      <c r="D7" s="1063" t="s">
        <v>254</v>
      </c>
      <c r="E7" s="1064"/>
      <c r="F7" s="569"/>
      <c r="G7" s="1067"/>
      <c r="H7" s="1067"/>
      <c r="I7" s="569"/>
      <c r="J7" s="1067"/>
      <c r="K7" s="1067"/>
      <c r="L7" s="569"/>
      <c r="M7" s="1126"/>
      <c r="N7" s="1127"/>
      <c r="O7" s="431"/>
      <c r="P7" s="431"/>
      <c r="Q7" s="432"/>
      <c r="R7" s="432"/>
      <c r="S7" s="432"/>
      <c r="T7" s="432"/>
      <c r="U7" s="432"/>
      <c r="V7" s="432"/>
      <c r="W7" s="433"/>
    </row>
    <row r="8" spans="1:38" s="214" customFormat="1" ht="33.75" customHeight="1" x14ac:dyDescent="0.2">
      <c r="A8" s="210"/>
      <c r="B8" s="1061"/>
      <c r="C8" s="212"/>
      <c r="D8" s="1065"/>
      <c r="E8" s="1066"/>
      <c r="F8" s="502"/>
      <c r="G8" s="1069" t="s">
        <v>232</v>
      </c>
      <c r="H8" s="1068"/>
      <c r="I8" s="212"/>
      <c r="J8" s="1069" t="s">
        <v>185</v>
      </c>
      <c r="K8" s="1068"/>
      <c r="L8" s="212"/>
      <c r="M8" s="1069" t="s">
        <v>186</v>
      </c>
      <c r="N8" s="1068"/>
      <c r="O8" s="431"/>
      <c r="P8" s="431"/>
      <c r="Q8" s="432"/>
      <c r="R8" s="432"/>
      <c r="S8" s="432"/>
      <c r="T8" s="432"/>
      <c r="U8" s="432"/>
      <c r="V8" s="432"/>
      <c r="W8" s="433"/>
    </row>
    <row r="9" spans="1:38" s="214" customFormat="1" ht="6" customHeight="1" x14ac:dyDescent="0.2">
      <c r="A9" s="210"/>
      <c r="B9" s="1061"/>
      <c r="C9" s="212"/>
      <c r="D9" s="1054" t="s">
        <v>12</v>
      </c>
      <c r="E9" s="1085" t="s">
        <v>228</v>
      </c>
      <c r="F9" s="212"/>
      <c r="G9" s="1054" t="s">
        <v>12</v>
      </c>
      <c r="H9" s="1083" t="s">
        <v>228</v>
      </c>
      <c r="I9" s="212"/>
      <c r="J9" s="1054" t="s">
        <v>12</v>
      </c>
      <c r="K9" s="1083" t="s">
        <v>228</v>
      </c>
      <c r="L9" s="212"/>
      <c r="M9" s="1054" t="s">
        <v>12</v>
      </c>
      <c r="N9" s="1083" t="s">
        <v>228</v>
      </c>
      <c r="O9" s="431"/>
      <c r="P9" s="431"/>
      <c r="Q9" s="432"/>
      <c r="R9" s="432"/>
      <c r="S9" s="432"/>
      <c r="T9" s="432"/>
      <c r="U9" s="432"/>
      <c r="V9" s="432"/>
      <c r="W9" s="433"/>
    </row>
    <row r="10" spans="1:38" s="220" customFormat="1" ht="27.75" customHeight="1" x14ac:dyDescent="0.2">
      <c r="A10" s="215"/>
      <c r="B10" s="1062"/>
      <c r="C10" s="217"/>
      <c r="D10" s="1055"/>
      <c r="E10" s="1086"/>
      <c r="F10" s="217"/>
      <c r="G10" s="1055"/>
      <c r="H10" s="1084"/>
      <c r="I10" s="217"/>
      <c r="J10" s="1055"/>
      <c r="K10" s="1084"/>
      <c r="L10" s="217"/>
      <c r="M10" s="1055"/>
      <c r="N10" s="1084"/>
      <c r="O10" s="434"/>
      <c r="P10" s="435"/>
      <c r="Q10" s="310"/>
      <c r="R10" s="310"/>
      <c r="S10" s="310"/>
      <c r="T10" s="310"/>
      <c r="U10" s="436"/>
      <c r="V10" s="436"/>
      <c r="W10" s="436"/>
    </row>
    <row r="11" spans="1:38" s="224" customFormat="1" ht="4.5" customHeight="1" x14ac:dyDescent="0.2">
      <c r="A11" s="221"/>
      <c r="B11" s="222"/>
      <c r="C11" s="223"/>
      <c r="D11" s="222"/>
      <c r="E11" s="222"/>
      <c r="F11" s="223"/>
      <c r="G11" s="222"/>
      <c r="H11" s="222"/>
      <c r="I11" s="223"/>
      <c r="J11" s="222"/>
      <c r="K11" s="222"/>
      <c r="L11" s="223"/>
      <c r="M11" s="222"/>
      <c r="N11" s="222"/>
      <c r="O11" s="431"/>
      <c r="P11" s="435"/>
      <c r="Q11" s="310"/>
      <c r="R11" s="310"/>
      <c r="S11" s="310"/>
      <c r="T11" s="310"/>
      <c r="U11" s="232"/>
      <c r="V11" s="232"/>
      <c r="W11" s="232"/>
    </row>
    <row r="12" spans="1:38" s="233" customFormat="1" ht="18" customHeight="1" x14ac:dyDescent="0.15">
      <c r="A12" s="225"/>
      <c r="B12" s="226" t="s">
        <v>11</v>
      </c>
      <c r="C12" s="227"/>
      <c r="D12" s="230">
        <f t="shared" ref="D12:D29" si="0">G12+J12+M12</f>
        <v>374904</v>
      </c>
      <c r="E12" s="762">
        <f>D12/'20pobl'!D12*100</f>
        <v>4.4105382622758764</v>
      </c>
      <c r="F12" s="227"/>
      <c r="G12" s="228">
        <v>109494</v>
      </c>
      <c r="H12" s="768">
        <v>1.5702118927051989</v>
      </c>
      <c r="I12" s="227"/>
      <c r="J12" s="228">
        <v>89534</v>
      </c>
      <c r="K12" s="768">
        <v>8.0891108609508464</v>
      </c>
      <c r="L12" s="227"/>
      <c r="M12" s="228">
        <v>175876</v>
      </c>
      <c r="N12" s="768">
        <f>M12/'20pobl'!X12*100</f>
        <v>41.861085061717226</v>
      </c>
      <c r="O12" s="576"/>
      <c r="P12" s="306"/>
      <c r="Q12" s="306"/>
      <c r="R12" s="306"/>
      <c r="S12" s="307"/>
      <c r="T12" s="437"/>
      <c r="U12" s="232"/>
      <c r="V12" s="306"/>
      <c r="W12" s="306"/>
      <c r="X12" s="306"/>
      <c r="Y12" s="307"/>
      <c r="Z12" s="437"/>
      <c r="AB12" s="306"/>
      <c r="AC12" s="306"/>
      <c r="AD12" s="306"/>
      <c r="AE12" s="307"/>
      <c r="AF12" s="437"/>
      <c r="AH12" s="306"/>
      <c r="AI12" s="306"/>
      <c r="AJ12" s="306"/>
      <c r="AK12" s="307"/>
      <c r="AL12" s="437"/>
    </row>
    <row r="13" spans="1:38" s="233" customFormat="1" ht="18" customHeight="1" x14ac:dyDescent="0.15">
      <c r="A13" s="225"/>
      <c r="B13" s="234" t="s">
        <v>10</v>
      </c>
      <c r="C13" s="227"/>
      <c r="D13" s="237">
        <f t="shared" si="0"/>
        <v>47020</v>
      </c>
      <c r="E13" s="763">
        <f>D13/'20pobl'!D13*100</f>
        <v>3.5451608403735158</v>
      </c>
      <c r="F13" s="227"/>
      <c r="G13" s="235">
        <v>9543</v>
      </c>
      <c r="H13" s="769">
        <v>0.92347353009199895</v>
      </c>
      <c r="I13" s="227"/>
      <c r="J13" s="235">
        <v>8919</v>
      </c>
      <c r="K13" s="769">
        <v>4.5514158429483418</v>
      </c>
      <c r="L13" s="227"/>
      <c r="M13" s="235">
        <v>28558</v>
      </c>
      <c r="N13" s="769">
        <f>M13/'20pobl'!X13*100</f>
        <v>29.449434378641477</v>
      </c>
      <c r="O13" s="576"/>
      <c r="P13" s="306"/>
      <c r="Q13" s="306"/>
      <c r="R13" s="306"/>
      <c r="S13" s="307"/>
      <c r="T13" s="437"/>
      <c r="U13" s="232"/>
      <c r="V13" s="306"/>
      <c r="W13" s="306"/>
      <c r="X13" s="306"/>
      <c r="Y13" s="307"/>
      <c r="Z13" s="437"/>
      <c r="AB13" s="306"/>
      <c r="AC13" s="306"/>
      <c r="AD13" s="306"/>
      <c r="AE13" s="307"/>
      <c r="AF13" s="437"/>
      <c r="AH13" s="306"/>
      <c r="AI13" s="306"/>
      <c r="AJ13" s="306"/>
      <c r="AK13" s="307"/>
      <c r="AL13" s="437"/>
    </row>
    <row r="14" spans="1:38" s="233" customFormat="1" ht="18" customHeight="1" x14ac:dyDescent="0.15">
      <c r="A14" s="225"/>
      <c r="B14" s="234" t="s">
        <v>40</v>
      </c>
      <c r="C14" s="227"/>
      <c r="D14" s="237">
        <f t="shared" si="0"/>
        <v>40217</v>
      </c>
      <c r="E14" s="763">
        <f>D14/'20pobl'!D14*100</f>
        <v>4.0029422127908623</v>
      </c>
      <c r="F14" s="227"/>
      <c r="G14" s="235">
        <v>9394</v>
      </c>
      <c r="H14" s="769">
        <v>1.2836314444611454</v>
      </c>
      <c r="I14" s="227"/>
      <c r="J14" s="235">
        <v>8668</v>
      </c>
      <c r="K14" s="769">
        <v>4.6194841185248343</v>
      </c>
      <c r="L14" s="227"/>
      <c r="M14" s="235">
        <v>22155</v>
      </c>
      <c r="N14" s="769">
        <f>M14/'20pobl'!X14*100</f>
        <v>25.998638753285768</v>
      </c>
      <c r="O14" s="576"/>
      <c r="P14" s="306"/>
      <c r="Q14" s="306"/>
      <c r="R14" s="306"/>
      <c r="S14" s="307"/>
      <c r="T14" s="438"/>
      <c r="U14" s="232"/>
      <c r="V14" s="306"/>
      <c r="W14" s="306"/>
      <c r="X14" s="306"/>
      <c r="Y14" s="307"/>
      <c r="Z14" s="437"/>
      <c r="AB14" s="306"/>
      <c r="AC14" s="306"/>
      <c r="AD14" s="306"/>
      <c r="AE14" s="307"/>
      <c r="AF14" s="437"/>
      <c r="AH14" s="306"/>
      <c r="AI14" s="306"/>
      <c r="AJ14" s="306"/>
      <c r="AK14" s="307"/>
      <c r="AL14" s="437"/>
    </row>
    <row r="15" spans="1:38" s="233" customFormat="1" ht="18" customHeight="1" x14ac:dyDescent="0.15">
      <c r="A15" s="225"/>
      <c r="B15" s="234" t="s">
        <v>41</v>
      </c>
      <c r="C15" s="227"/>
      <c r="D15" s="237">
        <f t="shared" si="0"/>
        <v>36155</v>
      </c>
      <c r="E15" s="763">
        <f>D15/'20pobl'!D15*100</f>
        <v>3.0726829098319905</v>
      </c>
      <c r="F15" s="227"/>
      <c r="G15" s="235">
        <v>10210</v>
      </c>
      <c r="H15" s="769">
        <v>1.0372074028773617</v>
      </c>
      <c r="I15" s="227"/>
      <c r="J15" s="235">
        <v>8280</v>
      </c>
      <c r="K15" s="769">
        <v>5.8716324982094354</v>
      </c>
      <c r="L15" s="227"/>
      <c r="M15" s="235">
        <v>17665</v>
      </c>
      <c r="N15" s="769">
        <f>M15/'20pobl'!X15*100</f>
        <v>34.456190996333</v>
      </c>
      <c r="O15" s="576"/>
      <c r="P15" s="306"/>
      <c r="Q15" s="306"/>
      <c r="R15" s="306"/>
      <c r="S15" s="307"/>
      <c r="T15" s="437"/>
      <c r="U15" s="232"/>
      <c r="V15" s="306"/>
      <c r="W15" s="306"/>
      <c r="X15" s="306"/>
      <c r="Y15" s="307"/>
      <c r="Z15" s="437"/>
      <c r="AB15" s="306"/>
      <c r="AC15" s="306"/>
      <c r="AD15" s="306"/>
      <c r="AE15" s="307"/>
      <c r="AF15" s="437"/>
      <c r="AH15" s="306"/>
      <c r="AI15" s="306"/>
      <c r="AJ15" s="306"/>
      <c r="AK15" s="307"/>
      <c r="AL15" s="437"/>
    </row>
    <row r="16" spans="1:38" s="233" customFormat="1" ht="18" customHeight="1" x14ac:dyDescent="0.15">
      <c r="A16" s="225"/>
      <c r="B16" s="234" t="s">
        <v>9</v>
      </c>
      <c r="C16" s="227"/>
      <c r="D16" s="237">
        <f t="shared" si="0"/>
        <v>47595</v>
      </c>
      <c r="E16" s="763">
        <f>D16/'20pobl'!D16*100</f>
        <v>2.1855617460799257</v>
      </c>
      <c r="F16" s="227"/>
      <c r="G16" s="235">
        <v>18254</v>
      </c>
      <c r="H16" s="769">
        <v>1.0113949537741422</v>
      </c>
      <c r="I16" s="227"/>
      <c r="J16" s="235">
        <v>9922</v>
      </c>
      <c r="K16" s="769">
        <v>3.5765523506045032</v>
      </c>
      <c r="L16" s="227"/>
      <c r="M16" s="235">
        <v>19419</v>
      </c>
      <c r="N16" s="769">
        <f>M16/'20pobl'!X16*100</f>
        <v>20.344896227304634</v>
      </c>
      <c r="O16" s="576"/>
      <c r="P16" s="306"/>
      <c r="Q16" s="306"/>
      <c r="R16" s="306"/>
      <c r="S16" s="307"/>
      <c r="T16" s="437"/>
      <c r="U16" s="232"/>
      <c r="V16" s="306"/>
      <c r="W16" s="306"/>
      <c r="X16" s="306"/>
      <c r="Y16" s="307"/>
      <c r="Z16" s="437"/>
      <c r="AB16" s="306"/>
      <c r="AC16" s="306"/>
      <c r="AD16" s="306"/>
      <c r="AE16" s="307"/>
      <c r="AF16" s="437"/>
      <c r="AH16" s="306"/>
      <c r="AI16" s="306"/>
      <c r="AJ16" s="306"/>
      <c r="AK16" s="307"/>
      <c r="AL16" s="437"/>
    </row>
    <row r="17" spans="1:38" s="233" customFormat="1" ht="18" customHeight="1" x14ac:dyDescent="0.15">
      <c r="A17" s="225"/>
      <c r="B17" s="234" t="s">
        <v>8</v>
      </c>
      <c r="C17" s="227"/>
      <c r="D17" s="239">
        <f t="shared" si="0"/>
        <v>22403</v>
      </c>
      <c r="E17" s="764">
        <f>D17/'20pobl'!D17*100</f>
        <v>3.8269428529454972</v>
      </c>
      <c r="F17" s="227"/>
      <c r="G17" s="239">
        <v>6173</v>
      </c>
      <c r="H17" s="770">
        <v>1.3707512374066533</v>
      </c>
      <c r="I17" s="227"/>
      <c r="J17" s="239">
        <v>4679</v>
      </c>
      <c r="K17" s="770">
        <v>4.9757010538405098</v>
      </c>
      <c r="L17" s="227"/>
      <c r="M17" s="239">
        <v>11551</v>
      </c>
      <c r="N17" s="770">
        <f>M17/'20pobl'!X17*100</f>
        <v>28.153943648240226</v>
      </c>
      <c r="O17" s="576"/>
      <c r="P17" s="306"/>
      <c r="Q17" s="306"/>
      <c r="R17" s="306"/>
      <c r="S17" s="307"/>
      <c r="T17" s="437"/>
      <c r="U17" s="232"/>
      <c r="V17" s="306"/>
      <c r="W17" s="306"/>
      <c r="X17" s="306"/>
      <c r="Y17" s="307"/>
      <c r="Z17" s="437"/>
      <c r="AB17" s="306"/>
      <c r="AC17" s="306"/>
      <c r="AD17" s="306"/>
      <c r="AE17" s="307"/>
      <c r="AF17" s="437"/>
      <c r="AH17" s="306"/>
      <c r="AI17" s="306"/>
      <c r="AJ17" s="306"/>
      <c r="AK17" s="307"/>
      <c r="AL17" s="437"/>
    </row>
    <row r="18" spans="1:38" s="233" customFormat="1" ht="18" customHeight="1" x14ac:dyDescent="0.15">
      <c r="A18" s="225"/>
      <c r="B18" s="234" t="s">
        <v>7</v>
      </c>
      <c r="C18" s="227"/>
      <c r="D18" s="237">
        <f t="shared" si="0"/>
        <v>139708</v>
      </c>
      <c r="E18" s="763">
        <f>D18/'20pobl'!D18*100</f>
        <v>5.8882932092521409</v>
      </c>
      <c r="F18" s="227"/>
      <c r="G18" s="235">
        <v>29465</v>
      </c>
      <c r="H18" s="769">
        <v>1.6831958613889779</v>
      </c>
      <c r="I18" s="227"/>
      <c r="J18" s="235">
        <v>24668</v>
      </c>
      <c r="K18" s="769">
        <v>6.1173273023052808</v>
      </c>
      <c r="L18" s="227"/>
      <c r="M18" s="235">
        <v>85575</v>
      </c>
      <c r="N18" s="769">
        <f>M18/'20pobl'!X18*100</f>
        <v>39.101588737645812</v>
      </c>
      <c r="O18" s="576"/>
      <c r="P18" s="306"/>
      <c r="Q18" s="306"/>
      <c r="R18" s="306"/>
      <c r="S18" s="307"/>
      <c r="T18" s="437"/>
      <c r="U18" s="232"/>
      <c r="V18" s="306"/>
      <c r="W18" s="306"/>
      <c r="X18" s="306"/>
      <c r="Y18" s="307"/>
      <c r="Z18" s="437"/>
      <c r="AB18" s="306"/>
      <c r="AC18" s="306"/>
      <c r="AD18" s="306"/>
      <c r="AE18" s="307"/>
      <c r="AF18" s="437"/>
      <c r="AH18" s="306"/>
      <c r="AI18" s="306"/>
      <c r="AJ18" s="306"/>
      <c r="AK18" s="307"/>
      <c r="AL18" s="437"/>
    </row>
    <row r="19" spans="1:38" s="233" customFormat="1" ht="18" customHeight="1" x14ac:dyDescent="0.15">
      <c r="A19" s="225"/>
      <c r="B19" s="234" t="s">
        <v>43</v>
      </c>
      <c r="C19" s="227"/>
      <c r="D19" s="237">
        <f t="shared" si="0"/>
        <v>87070</v>
      </c>
      <c r="E19" s="763">
        <f>D19/'20pobl'!D19*100</f>
        <v>4.2404330920340048</v>
      </c>
      <c r="F19" s="227"/>
      <c r="G19" s="235">
        <v>20385</v>
      </c>
      <c r="H19" s="769">
        <v>1.2296261176568519</v>
      </c>
      <c r="I19" s="227"/>
      <c r="J19" s="235">
        <v>16959</v>
      </c>
      <c r="K19" s="769">
        <v>6.4409663538410715</v>
      </c>
      <c r="L19" s="227"/>
      <c r="M19" s="235">
        <v>49726</v>
      </c>
      <c r="N19" s="769">
        <f>M19/'20pobl'!X19*100</f>
        <v>37.611944814232118</v>
      </c>
      <c r="O19" s="576"/>
      <c r="P19" s="306"/>
      <c r="Q19" s="306"/>
      <c r="R19" s="306"/>
      <c r="S19" s="307"/>
      <c r="T19" s="437"/>
      <c r="U19" s="232"/>
      <c r="V19" s="306"/>
      <c r="W19" s="306"/>
      <c r="X19" s="306"/>
      <c r="Y19" s="307"/>
      <c r="Z19" s="437"/>
      <c r="AB19" s="306"/>
      <c r="AC19" s="306"/>
      <c r="AD19" s="306"/>
      <c r="AE19" s="307"/>
      <c r="AF19" s="437"/>
      <c r="AH19" s="306"/>
      <c r="AI19" s="306"/>
      <c r="AJ19" s="306"/>
      <c r="AK19" s="307"/>
      <c r="AL19" s="437"/>
    </row>
    <row r="20" spans="1:38" s="233" customFormat="1" ht="18" customHeight="1" x14ac:dyDescent="0.15">
      <c r="A20" s="225"/>
      <c r="B20" s="234" t="s">
        <v>44</v>
      </c>
      <c r="C20" s="227"/>
      <c r="D20" s="237">
        <f t="shared" si="0"/>
        <v>330861</v>
      </c>
      <c r="E20" s="763">
        <f>D20/'20pobl'!D20*100</f>
        <v>4.2458297995370229</v>
      </c>
      <c r="F20" s="227"/>
      <c r="G20" s="235">
        <v>83354</v>
      </c>
      <c r="H20" s="769">
        <v>1.3250109365780212</v>
      </c>
      <c r="I20" s="227"/>
      <c r="J20" s="235">
        <v>73126</v>
      </c>
      <c r="K20" s="769">
        <v>6.9741913148304802</v>
      </c>
      <c r="L20" s="227"/>
      <c r="M20" s="235">
        <v>174381</v>
      </c>
      <c r="N20" s="769">
        <f>M20/'20pobl'!X20*100</f>
        <v>38.471602040276039</v>
      </c>
      <c r="O20" s="576"/>
      <c r="P20" s="306"/>
      <c r="Q20" s="306"/>
      <c r="R20" s="306"/>
      <c r="S20" s="307"/>
      <c r="T20" s="437"/>
      <c r="U20" s="232"/>
      <c r="V20" s="306"/>
      <c r="W20" s="306"/>
      <c r="X20" s="306"/>
      <c r="Y20" s="307"/>
      <c r="Z20" s="437"/>
      <c r="AB20" s="306"/>
      <c r="AC20" s="306"/>
      <c r="AD20" s="306"/>
      <c r="AE20" s="307"/>
      <c r="AF20" s="437"/>
      <c r="AH20" s="306"/>
      <c r="AI20" s="306"/>
      <c r="AJ20" s="306"/>
      <c r="AK20" s="307"/>
      <c r="AL20" s="437"/>
    </row>
    <row r="21" spans="1:38" s="233" customFormat="1" ht="18" customHeight="1" x14ac:dyDescent="0.15">
      <c r="A21" s="225"/>
      <c r="B21" s="234" t="s">
        <v>6</v>
      </c>
      <c r="C21" s="227"/>
      <c r="D21" s="237">
        <f t="shared" si="0"/>
        <v>170093</v>
      </c>
      <c r="E21" s="763">
        <f>D21/'20pobl'!D21*100</f>
        <v>3.3364868780045063</v>
      </c>
      <c r="F21" s="227"/>
      <c r="G21" s="235">
        <v>47621</v>
      </c>
      <c r="H21" s="769">
        <v>1.1672540398348328</v>
      </c>
      <c r="I21" s="227"/>
      <c r="J21" s="235">
        <v>36397</v>
      </c>
      <c r="K21" s="769">
        <v>4.9875779887167297</v>
      </c>
      <c r="L21" s="227"/>
      <c r="M21" s="235">
        <v>86075</v>
      </c>
      <c r="N21" s="769">
        <f>M21/'20pobl'!X21*100</f>
        <v>29.838664947238513</v>
      </c>
      <c r="O21" s="576"/>
      <c r="P21" s="306"/>
      <c r="Q21" s="306"/>
      <c r="R21" s="306"/>
      <c r="S21" s="307"/>
      <c r="T21" s="438"/>
      <c r="U21" s="232"/>
      <c r="V21" s="306"/>
      <c r="W21" s="306"/>
      <c r="X21" s="306"/>
      <c r="Y21" s="307"/>
      <c r="Z21" s="437"/>
      <c r="AB21" s="306"/>
      <c r="AC21" s="306"/>
      <c r="AD21" s="306"/>
      <c r="AE21" s="307"/>
      <c r="AF21" s="437"/>
      <c r="AH21" s="306"/>
      <c r="AI21" s="306"/>
      <c r="AJ21" s="306"/>
      <c r="AK21" s="307"/>
      <c r="AL21" s="437"/>
    </row>
    <row r="22" spans="1:38" s="233" customFormat="1" ht="18" customHeight="1" x14ac:dyDescent="0.15">
      <c r="A22" s="225"/>
      <c r="B22" s="234" t="s">
        <v>5</v>
      </c>
      <c r="C22" s="227"/>
      <c r="D22" s="237">
        <f t="shared" si="0"/>
        <v>53736</v>
      </c>
      <c r="E22" s="763">
        <f>D22/'20pobl'!D22*100</f>
        <v>5.0945414002593914</v>
      </c>
      <c r="F22" s="227"/>
      <c r="G22" s="235">
        <v>12515</v>
      </c>
      <c r="H22" s="769">
        <v>1.5113766872410341</v>
      </c>
      <c r="I22" s="227"/>
      <c r="J22" s="235">
        <v>11745</v>
      </c>
      <c r="K22" s="769">
        <v>7.6955333800722041</v>
      </c>
      <c r="L22" s="227"/>
      <c r="M22" s="235">
        <v>29476</v>
      </c>
      <c r="N22" s="769">
        <f>M22/'20pobl'!X22*100</f>
        <v>39.777603843351059</v>
      </c>
      <c r="O22" s="576"/>
      <c r="P22" s="306"/>
      <c r="Q22" s="306"/>
      <c r="R22" s="306"/>
      <c r="S22" s="307"/>
      <c r="T22" s="437"/>
      <c r="U22" s="232"/>
      <c r="V22" s="306"/>
      <c r="W22" s="306"/>
      <c r="X22" s="306"/>
      <c r="Y22" s="307"/>
      <c r="Z22" s="437"/>
      <c r="AB22" s="306"/>
      <c r="AC22" s="306"/>
      <c r="AD22" s="306"/>
      <c r="AE22" s="307"/>
      <c r="AF22" s="437"/>
      <c r="AH22" s="306"/>
      <c r="AI22" s="306"/>
      <c r="AJ22" s="306"/>
      <c r="AK22" s="307"/>
      <c r="AL22" s="437"/>
    </row>
    <row r="23" spans="1:38" s="233" customFormat="1" ht="18" customHeight="1" x14ac:dyDescent="0.15">
      <c r="A23" s="225"/>
      <c r="B23" s="234" t="s">
        <v>38</v>
      </c>
      <c r="C23" s="227"/>
      <c r="D23" s="237">
        <f t="shared" si="0"/>
        <v>79725</v>
      </c>
      <c r="E23" s="763">
        <f>D23/'20pobl'!D23*100</f>
        <v>2.963243514873271</v>
      </c>
      <c r="F23" s="227"/>
      <c r="G23" s="235">
        <v>22428</v>
      </c>
      <c r="H23" s="769">
        <v>1.1282632251988849</v>
      </c>
      <c r="I23" s="227"/>
      <c r="J23" s="235">
        <v>14698</v>
      </c>
      <c r="K23" s="769">
        <v>3.1620230235204771</v>
      </c>
      <c r="L23" s="227"/>
      <c r="M23" s="235">
        <v>42599</v>
      </c>
      <c r="N23" s="769">
        <f>M23/'20pobl'!X23*100</f>
        <v>17.913717772423158</v>
      </c>
      <c r="O23" s="576"/>
      <c r="P23" s="306"/>
      <c r="Q23" s="306"/>
      <c r="R23" s="306"/>
      <c r="S23" s="307"/>
      <c r="T23" s="437"/>
      <c r="U23" s="232"/>
      <c r="V23" s="306"/>
      <c r="W23" s="306"/>
      <c r="X23" s="306"/>
      <c r="Y23" s="307"/>
      <c r="Z23" s="437"/>
      <c r="AB23" s="306"/>
      <c r="AC23" s="306"/>
      <c r="AD23" s="306"/>
      <c r="AE23" s="307"/>
      <c r="AF23" s="437"/>
      <c r="AH23" s="306"/>
      <c r="AI23" s="306"/>
      <c r="AJ23" s="306"/>
      <c r="AK23" s="307"/>
      <c r="AL23" s="437"/>
    </row>
    <row r="24" spans="1:38" s="233" customFormat="1" ht="18" customHeight="1" x14ac:dyDescent="0.15">
      <c r="A24" s="225"/>
      <c r="B24" s="234" t="s">
        <v>45</v>
      </c>
      <c r="C24" s="227"/>
      <c r="D24" s="237">
        <f t="shared" si="0"/>
        <v>224954</v>
      </c>
      <c r="E24" s="763">
        <f>D24/'20pobl'!D24*100</f>
        <v>3.332485968105884</v>
      </c>
      <c r="F24" s="227"/>
      <c r="G24" s="235">
        <v>53441</v>
      </c>
      <c r="H24" s="769">
        <v>0.96918277694323951</v>
      </c>
      <c r="I24" s="227"/>
      <c r="J24" s="235">
        <v>43560</v>
      </c>
      <c r="K24" s="769">
        <v>5.0298198109776164</v>
      </c>
      <c r="L24" s="227"/>
      <c r="M24" s="235">
        <v>127953</v>
      </c>
      <c r="N24" s="769">
        <f>M24/'20pobl'!X24*100</f>
        <v>34.556301549663218</v>
      </c>
      <c r="O24" s="576"/>
      <c r="P24" s="306"/>
      <c r="Q24" s="306"/>
      <c r="R24" s="306"/>
      <c r="S24" s="307"/>
      <c r="T24" s="437"/>
      <c r="U24" s="232"/>
      <c r="V24" s="306"/>
      <c r="W24" s="306"/>
      <c r="X24" s="306"/>
      <c r="Y24" s="307"/>
      <c r="Z24" s="437"/>
      <c r="AB24" s="306"/>
      <c r="AC24" s="306"/>
      <c r="AD24" s="306"/>
      <c r="AE24" s="307"/>
      <c r="AF24" s="437"/>
      <c r="AH24" s="306"/>
      <c r="AI24" s="306"/>
      <c r="AJ24" s="306"/>
      <c r="AK24" s="307"/>
      <c r="AL24" s="437"/>
    </row>
    <row r="25" spans="1:38" s="241" customFormat="1" ht="18" customHeight="1" x14ac:dyDescent="0.15">
      <c r="A25" s="240"/>
      <c r="B25" s="234" t="s">
        <v>46</v>
      </c>
      <c r="C25" s="227"/>
      <c r="D25" s="237">
        <f t="shared" si="0"/>
        <v>50107</v>
      </c>
      <c r="E25" s="763">
        <f>D25/'20pobl'!D25*100</f>
        <v>3.2709523865477541</v>
      </c>
      <c r="F25" s="227"/>
      <c r="G25" s="235">
        <v>17946</v>
      </c>
      <c r="H25" s="769">
        <v>1.3965334904232478</v>
      </c>
      <c r="I25" s="227"/>
      <c r="J25" s="235">
        <v>10785</v>
      </c>
      <c r="K25" s="769">
        <v>6.1559976026713095</v>
      </c>
      <c r="L25" s="227"/>
      <c r="M25" s="235">
        <v>21376</v>
      </c>
      <c r="N25" s="769">
        <f>M25/'20pobl'!X25*100</f>
        <v>29.8364133772542</v>
      </c>
      <c r="O25" s="576"/>
      <c r="P25" s="306"/>
      <c r="Q25" s="306"/>
      <c r="R25" s="306"/>
      <c r="S25" s="307"/>
      <c r="T25" s="437"/>
      <c r="U25" s="232"/>
      <c r="V25" s="306"/>
      <c r="W25" s="306"/>
      <c r="X25" s="306"/>
      <c r="Y25" s="307"/>
      <c r="Z25" s="437"/>
      <c r="AB25" s="306"/>
      <c r="AC25" s="306"/>
      <c r="AD25" s="306"/>
      <c r="AE25" s="307"/>
      <c r="AF25" s="437"/>
      <c r="AH25" s="306"/>
      <c r="AI25" s="306"/>
      <c r="AJ25" s="306"/>
      <c r="AK25" s="307"/>
      <c r="AL25" s="437"/>
    </row>
    <row r="26" spans="1:38" s="233" customFormat="1" ht="18" customHeight="1" x14ac:dyDescent="0.15">
      <c r="B26" s="234" t="s">
        <v>47</v>
      </c>
      <c r="C26" s="227"/>
      <c r="D26" s="242">
        <f t="shared" si="0"/>
        <v>21269</v>
      </c>
      <c r="E26" s="765">
        <f>D26/'20pobl'!D26*100</f>
        <v>3.2025983373411613</v>
      </c>
      <c r="F26" s="227"/>
      <c r="G26" s="239">
        <v>5097</v>
      </c>
      <c r="H26" s="770">
        <v>0.96260441434482658</v>
      </c>
      <c r="I26" s="227"/>
      <c r="J26" s="239">
        <v>3981</v>
      </c>
      <c r="K26" s="770">
        <v>4.274302647684082</v>
      </c>
      <c r="L26" s="227"/>
      <c r="M26" s="239">
        <v>12191</v>
      </c>
      <c r="N26" s="770">
        <f>M26/'20pobl'!X26*100</f>
        <v>29.391484642461062</v>
      </c>
      <c r="O26" s="576"/>
      <c r="P26" s="306"/>
      <c r="Q26" s="306"/>
      <c r="R26" s="306"/>
      <c r="S26" s="307"/>
      <c r="T26" s="437"/>
      <c r="U26" s="232"/>
      <c r="V26" s="306"/>
      <c r="W26" s="306"/>
      <c r="X26" s="306"/>
      <c r="Y26" s="307"/>
      <c r="Z26" s="437"/>
      <c r="AB26" s="306"/>
      <c r="AC26" s="306"/>
      <c r="AD26" s="306"/>
      <c r="AE26" s="307"/>
      <c r="AF26" s="437"/>
      <c r="AH26" s="306"/>
      <c r="AI26" s="306"/>
      <c r="AJ26" s="306"/>
      <c r="AK26" s="307"/>
      <c r="AL26" s="437"/>
    </row>
    <row r="27" spans="1:38" s="233" customFormat="1" ht="18" customHeight="1" x14ac:dyDescent="0.15">
      <c r="B27" s="234" t="s">
        <v>48</v>
      </c>
      <c r="C27" s="227"/>
      <c r="D27" s="242">
        <f t="shared" si="0"/>
        <v>108729</v>
      </c>
      <c r="E27" s="765">
        <f>D27/'20pobl'!D27*100</f>
        <v>4.92393262487467</v>
      </c>
      <c r="F27" s="227"/>
      <c r="G27" s="239">
        <v>28776</v>
      </c>
      <c r="H27" s="770">
        <v>1.6970413238054631</v>
      </c>
      <c r="I27" s="227"/>
      <c r="J27" s="239">
        <v>21623</v>
      </c>
      <c r="K27" s="770">
        <v>6.1218538546473775</v>
      </c>
      <c r="L27" s="227"/>
      <c r="M27" s="239">
        <v>58330</v>
      </c>
      <c r="N27" s="770">
        <f>M27/'20pobl'!X27*100</f>
        <v>36.61483801716183</v>
      </c>
      <c r="O27" s="576"/>
      <c r="P27" s="306"/>
      <c r="Q27" s="306"/>
      <c r="R27" s="306"/>
      <c r="S27" s="307"/>
      <c r="T27" s="438"/>
      <c r="U27" s="232"/>
      <c r="V27" s="306"/>
      <c r="W27" s="306"/>
      <c r="X27" s="306"/>
      <c r="Y27" s="307"/>
      <c r="Z27" s="437"/>
      <c r="AB27" s="306"/>
      <c r="AC27" s="306"/>
      <c r="AD27" s="306"/>
      <c r="AE27" s="307"/>
      <c r="AF27" s="437"/>
      <c r="AH27" s="306"/>
      <c r="AI27" s="306"/>
      <c r="AJ27" s="306"/>
      <c r="AK27" s="307"/>
      <c r="AL27" s="437"/>
    </row>
    <row r="28" spans="1:38" s="233" customFormat="1" ht="18" customHeight="1" x14ac:dyDescent="0.15">
      <c r="B28" s="234" t="s">
        <v>49</v>
      </c>
      <c r="C28" s="227"/>
      <c r="D28" s="242">
        <f t="shared" si="0"/>
        <v>14222</v>
      </c>
      <c r="E28" s="765">
        <f>D28/'20pobl'!D28*100</f>
        <v>4.4458754829755049</v>
      </c>
      <c r="F28" s="227"/>
      <c r="G28" s="239">
        <v>3362</v>
      </c>
      <c r="H28" s="770">
        <v>1.3392234734565271</v>
      </c>
      <c r="I28" s="227"/>
      <c r="J28" s="239">
        <v>2638</v>
      </c>
      <c r="K28" s="770">
        <v>5.6476129308499257</v>
      </c>
      <c r="L28" s="227"/>
      <c r="M28" s="239">
        <v>8222</v>
      </c>
      <c r="N28" s="770">
        <f>M28/'20pobl'!X28*100</f>
        <v>37.134727428752093</v>
      </c>
      <c r="O28" s="576"/>
      <c r="P28" s="306"/>
      <c r="Q28" s="306"/>
      <c r="R28" s="306"/>
      <c r="S28" s="307"/>
      <c r="T28" s="437"/>
      <c r="U28" s="232"/>
      <c r="V28" s="306"/>
      <c r="W28" s="306"/>
      <c r="X28" s="306"/>
      <c r="Y28" s="307"/>
      <c r="Z28" s="437"/>
      <c r="AB28" s="306"/>
      <c r="AC28" s="306"/>
      <c r="AD28" s="306"/>
      <c r="AE28" s="307"/>
      <c r="AF28" s="437"/>
      <c r="AH28" s="306"/>
      <c r="AI28" s="306"/>
      <c r="AJ28" s="306"/>
      <c r="AK28" s="307"/>
      <c r="AL28" s="437"/>
    </row>
    <row r="29" spans="1:38" s="233" customFormat="1" ht="18" customHeight="1" x14ac:dyDescent="0.15">
      <c r="B29" s="245" t="s">
        <v>4</v>
      </c>
      <c r="C29" s="227"/>
      <c r="D29" s="248">
        <f t="shared" si="0"/>
        <v>4720</v>
      </c>
      <c r="E29" s="766">
        <f>D29/'20pobl'!D29*100</f>
        <v>2.8047323916880091</v>
      </c>
      <c r="F29" s="227"/>
      <c r="G29" s="246">
        <v>2476</v>
      </c>
      <c r="H29" s="771">
        <v>1.6686772565220616</v>
      </c>
      <c r="I29" s="227"/>
      <c r="J29" s="246">
        <v>861</v>
      </c>
      <c r="K29" s="771">
        <v>5.7220708446866482</v>
      </c>
      <c r="L29" s="227"/>
      <c r="M29" s="246">
        <v>1383</v>
      </c>
      <c r="N29" s="771">
        <f>M29/'20pobl'!X29*100</f>
        <v>28.462646635110104</v>
      </c>
      <c r="O29" s="576"/>
      <c r="P29" s="306"/>
      <c r="Q29" s="306"/>
      <c r="R29" s="306"/>
      <c r="S29" s="307"/>
      <c r="T29" s="437"/>
      <c r="U29" s="232"/>
      <c r="V29" s="306"/>
      <c r="W29" s="306"/>
      <c r="X29" s="306"/>
      <c r="Y29" s="307"/>
      <c r="Z29" s="437"/>
      <c r="AB29" s="306"/>
      <c r="AC29" s="306"/>
      <c r="AD29" s="306"/>
      <c r="AE29" s="307"/>
      <c r="AF29" s="437"/>
      <c r="AH29" s="306"/>
      <c r="AI29" s="306"/>
      <c r="AJ29" s="306"/>
      <c r="AK29" s="307"/>
      <c r="AL29" s="437"/>
    </row>
    <row r="30" spans="1:38" s="224" customFormat="1" ht="3.75" customHeight="1" x14ac:dyDescent="0.15">
      <c r="A30" s="221"/>
      <c r="B30" s="222"/>
      <c r="C30" s="223"/>
      <c r="D30" s="222"/>
      <c r="E30" s="222"/>
      <c r="F30" s="223"/>
      <c r="G30" s="222"/>
      <c r="H30" s="222"/>
      <c r="I30" s="223"/>
      <c r="J30" s="222"/>
      <c r="K30" s="222"/>
      <c r="L30" s="223"/>
      <c r="M30" s="222"/>
      <c r="N30" s="222"/>
      <c r="O30" s="576"/>
      <c r="P30" s="310"/>
      <c r="Q30" s="310"/>
      <c r="R30" s="306"/>
      <c r="S30" s="307"/>
      <c r="T30" s="437"/>
      <c r="U30" s="232"/>
      <c r="V30" s="310"/>
      <c r="W30" s="310"/>
      <c r="X30" s="306"/>
      <c r="Y30" s="307"/>
      <c r="Z30" s="437"/>
      <c r="AB30" s="310"/>
      <c r="AC30" s="310"/>
      <c r="AD30" s="306"/>
      <c r="AE30" s="307"/>
      <c r="AF30" s="437"/>
      <c r="AH30" s="310"/>
      <c r="AI30" s="310"/>
      <c r="AJ30" s="306"/>
      <c r="AK30" s="307"/>
      <c r="AL30" s="437"/>
    </row>
    <row r="31" spans="1:38" s="252" customFormat="1" ht="18" customHeight="1" x14ac:dyDescent="0.15">
      <c r="B31" s="253" t="s">
        <v>3</v>
      </c>
      <c r="C31" s="212"/>
      <c r="D31" s="254">
        <f>G31+J31+M31</f>
        <v>1853488</v>
      </c>
      <c r="E31" s="767">
        <f>D31/'20pobl'!D31*100</f>
        <v>3.9041002691498043</v>
      </c>
      <c r="F31" s="212"/>
      <c r="G31" s="254">
        <f>SUM(G12:G29)</f>
        <v>489934</v>
      </c>
      <c r="H31" s="255">
        <f>G31/'20pobl'!J31*100</f>
        <v>1.2894218164294995</v>
      </c>
      <c r="I31" s="212"/>
      <c r="J31" s="254">
        <f>SUM(J12:J29)</f>
        <v>391043</v>
      </c>
      <c r="K31" s="255">
        <f>J31/'20pobl'!Q31*100</f>
        <v>5.9118815298508878</v>
      </c>
      <c r="L31" s="212"/>
      <c r="M31" s="254">
        <f>SUM(M12:M29)</f>
        <v>972511</v>
      </c>
      <c r="N31" s="255">
        <f>M31/'20pobl'!X31*100</f>
        <v>33.950664046531259</v>
      </c>
      <c r="O31" s="576"/>
      <c r="P31" s="306"/>
      <c r="Q31" s="306"/>
      <c r="R31" s="310"/>
      <c r="S31" s="310"/>
      <c r="T31" s="439"/>
      <c r="U31" s="440"/>
      <c r="V31" s="306"/>
      <c r="W31" s="306"/>
      <c r="X31" s="310"/>
      <c r="Y31" s="310"/>
      <c r="Z31" s="439"/>
      <c r="AB31" s="306"/>
      <c r="AC31" s="306"/>
      <c r="AD31" s="310"/>
      <c r="AE31" s="310"/>
      <c r="AF31" s="439"/>
      <c r="AH31" s="306"/>
      <c r="AI31" s="306"/>
      <c r="AJ31" s="310"/>
      <c r="AK31" s="310"/>
      <c r="AL31" s="439"/>
    </row>
    <row r="32" spans="1:38" s="257" customFormat="1" ht="5.25" customHeight="1" x14ac:dyDescent="0.2">
      <c r="B32" s="258" t="s">
        <v>42</v>
      </c>
      <c r="C32" s="259"/>
      <c r="F32" s="259"/>
    </row>
    <row r="33" spans="2:14" s="252" customFormat="1" ht="5.25" customHeight="1" x14ac:dyDescent="0.2">
      <c r="B33" s="258" t="s">
        <v>50</v>
      </c>
      <c r="C33" s="261"/>
      <c r="F33" s="261"/>
    </row>
    <row r="34" spans="2:14" s="252" customFormat="1" ht="13.5" customHeight="1" x14ac:dyDescent="0.2">
      <c r="B34" s="1056" t="str">
        <f>'24solcasaad_pobl'!B34:N34</f>
        <v>(1) Cifras definitivas INE de la Estadística del Padrón continuo referidas al 01/01/2022. Datos definitivos (publicado 24/1/2023)</v>
      </c>
      <c r="C34" s="1087"/>
      <c r="D34" s="1087"/>
      <c r="E34" s="1087"/>
      <c r="F34" s="1087"/>
      <c r="G34" s="1087"/>
      <c r="H34" s="1087"/>
      <c r="I34" s="1087"/>
      <c r="J34" s="1087"/>
      <c r="K34" s="1087"/>
      <c r="L34" s="1087"/>
      <c r="M34" s="1087"/>
      <c r="N34" s="1087"/>
    </row>
    <row r="35" spans="2:14" ht="29.25" customHeight="1" x14ac:dyDescent="0.2">
      <c r="B35" s="1078"/>
      <c r="C35" s="1078"/>
      <c r="D35" s="1078"/>
      <c r="E35" s="737"/>
      <c r="F35" s="263"/>
      <c r="G35" s="263"/>
      <c r="H35" s="263"/>
    </row>
    <row r="36" spans="2:14" ht="4.5" customHeight="1" x14ac:dyDescent="0.2">
      <c r="B36" s="1079"/>
      <c r="C36" s="1079"/>
      <c r="D36" s="1079"/>
      <c r="E36" s="738"/>
      <c r="F36" s="263"/>
      <c r="G36" s="263"/>
      <c r="H36" s="263"/>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1"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AD44"/>
  <sheetViews>
    <sheetView zoomScaleNormal="100" workbookViewId="0"/>
  </sheetViews>
  <sheetFormatPr baseColWidth="10" defaultColWidth="11.42578125" defaultRowHeight="15" x14ac:dyDescent="0.2"/>
  <cols>
    <col min="1" max="1" width="2" style="1" customWidth="1"/>
    <col min="2" max="2" width="4.5703125" style="1" customWidth="1"/>
    <col min="3" max="3" width="13.42578125" style="1" customWidth="1"/>
    <col min="4" max="4" width="0.85546875" style="1" customWidth="1"/>
    <col min="5" max="5" width="7" style="1" customWidth="1"/>
    <col min="6" max="6" width="7.140625" style="1" customWidth="1"/>
    <col min="7" max="7" width="7" style="1" customWidth="1"/>
    <col min="8" max="8" width="7.140625" style="1" customWidth="1"/>
    <col min="9" max="9" width="7" style="1" customWidth="1"/>
    <col min="10" max="10" width="7.140625" style="1" customWidth="1"/>
    <col min="11" max="11" width="7" style="1" customWidth="1"/>
    <col min="12" max="12" width="7.140625" style="1" customWidth="1"/>
    <col min="13" max="13" width="7" style="1" customWidth="1"/>
    <col min="14" max="14" width="7.140625" style="1" customWidth="1"/>
    <col min="15" max="15" width="7" style="2" customWidth="1"/>
    <col min="16" max="16" width="5.28515625" style="1" customWidth="1"/>
    <col min="17" max="17" width="7" style="2" customWidth="1"/>
    <col min="18" max="18" width="7.140625" style="1" customWidth="1"/>
    <col min="19" max="19" width="2.85546875" style="1" customWidth="1"/>
    <col min="20" max="20" width="11.140625" style="12" customWidth="1"/>
    <col min="21" max="30" width="11.42578125" style="12"/>
    <col min="31" max="16384" width="11.42578125" style="1"/>
  </cols>
  <sheetData>
    <row r="1" spans="1:30" s="2" customFormat="1" ht="13.5" customHeight="1" x14ac:dyDescent="0.2">
      <c r="T1" s="17"/>
      <c r="U1" s="17"/>
      <c r="V1" s="17"/>
      <c r="W1" s="17"/>
      <c r="X1" s="17"/>
      <c r="Y1" s="17"/>
      <c r="Z1" s="17"/>
      <c r="AA1" s="17"/>
      <c r="AB1" s="17"/>
      <c r="AC1" s="17"/>
      <c r="AD1" s="17"/>
    </row>
    <row r="2" spans="1:30" s="9" customFormat="1" ht="66.75" customHeight="1" x14ac:dyDescent="0.2">
      <c r="A2" s="10"/>
      <c r="B2" s="1030"/>
      <c r="C2" s="1030"/>
      <c r="D2" s="1030"/>
      <c r="E2" s="1030"/>
      <c r="F2" s="1030"/>
      <c r="G2" s="1030"/>
      <c r="H2" s="1030"/>
      <c r="I2" s="1030"/>
      <c r="J2" s="1030"/>
      <c r="K2" s="1030"/>
      <c r="L2" s="1030"/>
      <c r="M2" s="1030"/>
      <c r="N2" s="1030"/>
      <c r="O2" s="1030"/>
      <c r="P2" s="1030"/>
      <c r="Q2" s="1030"/>
      <c r="R2" s="1030"/>
      <c r="S2" s="10"/>
      <c r="T2" s="16"/>
      <c r="U2" s="15"/>
      <c r="V2" s="15"/>
      <c r="W2" s="15"/>
      <c r="X2" s="15"/>
      <c r="Y2" s="15"/>
      <c r="Z2" s="15"/>
      <c r="AA2" s="15"/>
      <c r="AB2" s="15"/>
      <c r="AC2" s="15"/>
      <c r="AD2" s="15"/>
    </row>
    <row r="3" spans="1:30" x14ac:dyDescent="0.2">
      <c r="B3" s="3"/>
      <c r="C3" s="1035" t="s">
        <v>326</v>
      </c>
      <c r="D3" s="1035"/>
      <c r="E3" s="1035"/>
      <c r="F3" s="3"/>
      <c r="G3" s="3"/>
      <c r="H3" s="3"/>
      <c r="I3" s="3"/>
      <c r="J3" s="3"/>
      <c r="K3" s="3"/>
      <c r="L3" s="3"/>
      <c r="M3" s="3"/>
      <c r="N3" s="3"/>
      <c r="O3" s="14"/>
      <c r="P3" s="3"/>
      <c r="Q3" s="14"/>
      <c r="R3" s="3"/>
    </row>
    <row r="4" spans="1:30" x14ac:dyDescent="0.2">
      <c r="B4" s="3"/>
      <c r="C4" s="3"/>
      <c r="D4" s="3"/>
      <c r="E4" s="3"/>
      <c r="F4" s="3"/>
      <c r="G4" s="3"/>
      <c r="H4" s="3"/>
      <c r="I4" s="3"/>
      <c r="J4" s="3"/>
      <c r="K4" s="3"/>
      <c r="L4" s="3"/>
      <c r="M4" s="3"/>
      <c r="N4" s="3"/>
      <c r="O4" s="14"/>
      <c r="P4" s="3"/>
      <c r="Q4" s="14"/>
      <c r="R4" s="3"/>
    </row>
    <row r="5" spans="1:30" ht="23.25" customHeight="1" x14ac:dyDescent="0.2">
      <c r="B5" s="1036" t="s">
        <v>302</v>
      </c>
      <c r="C5" s="1037"/>
      <c r="D5" s="1037"/>
      <c r="E5" s="1037"/>
      <c r="F5" s="1037"/>
      <c r="G5" s="1037"/>
      <c r="H5" s="1037"/>
      <c r="I5" s="1037"/>
      <c r="J5" s="1037"/>
      <c r="K5" s="1037"/>
      <c r="L5" s="1037"/>
      <c r="M5" s="1037"/>
      <c r="N5" s="1037"/>
      <c r="O5" s="1037"/>
      <c r="P5" s="1037"/>
      <c r="Q5" s="1038">
        <v>44957</v>
      </c>
      <c r="R5" s="1039"/>
      <c r="S5" s="1039"/>
      <c r="T5" s="1"/>
    </row>
    <row r="6" spans="1:30" ht="18.95" customHeight="1" x14ac:dyDescent="0.2">
      <c r="B6" s="141"/>
      <c r="C6" s="141"/>
      <c r="D6" s="141"/>
      <c r="E6" s="141"/>
      <c r="F6" s="141"/>
      <c r="G6" s="141"/>
      <c r="H6" s="141"/>
      <c r="I6" s="141"/>
      <c r="J6" s="141"/>
      <c r="K6" s="141"/>
      <c r="L6" s="141"/>
      <c r="M6" s="141"/>
      <c r="N6" s="141"/>
      <c r="O6" s="141"/>
      <c r="P6" s="141"/>
      <c r="Q6" s="141"/>
      <c r="R6" s="141"/>
      <c r="S6" s="141"/>
      <c r="T6" s="1"/>
    </row>
    <row r="7" spans="1:30" ht="18.75" customHeight="1" x14ac:dyDescent="0.2">
      <c r="B7" s="1040" t="s">
        <v>327</v>
      </c>
      <c r="C7" s="1040"/>
      <c r="D7" s="1040"/>
      <c r="E7" s="1040"/>
      <c r="F7" s="1040"/>
      <c r="G7" s="1040"/>
      <c r="H7" s="1040"/>
      <c r="I7" s="1040"/>
      <c r="J7" s="1040"/>
      <c r="K7" s="1040"/>
      <c r="L7" s="1040"/>
      <c r="M7" s="1040"/>
      <c r="N7" s="1040"/>
      <c r="O7" s="1040"/>
      <c r="P7" s="1040"/>
      <c r="Q7" s="1040"/>
      <c r="R7" s="1040"/>
      <c r="S7" s="1040"/>
      <c r="T7" s="1"/>
    </row>
    <row r="8" spans="1:30" ht="18.75" customHeight="1" x14ac:dyDescent="0.2">
      <c r="B8" s="1034" t="s">
        <v>328</v>
      </c>
      <c r="C8" s="1034"/>
      <c r="D8" s="1034"/>
      <c r="E8" s="1034"/>
      <c r="F8" s="1034"/>
      <c r="G8" s="1034"/>
      <c r="H8" s="1034"/>
      <c r="I8" s="1034"/>
      <c r="J8" s="1034"/>
      <c r="K8" s="1034"/>
      <c r="L8" s="1034"/>
      <c r="M8" s="1034"/>
      <c r="N8" s="1034"/>
      <c r="O8" s="1034"/>
      <c r="P8" s="1034"/>
      <c r="Q8" s="1034"/>
      <c r="R8" s="1034"/>
      <c r="S8" s="1034"/>
      <c r="T8" s="1034"/>
    </row>
    <row r="9" spans="1:30" ht="18.75" customHeight="1" x14ac:dyDescent="0.2">
      <c r="B9" s="1034" t="s">
        <v>329</v>
      </c>
      <c r="C9" s="1034"/>
      <c r="D9" s="1034"/>
      <c r="E9" s="1034"/>
      <c r="F9" s="1034"/>
      <c r="G9" s="1034"/>
      <c r="H9" s="1034"/>
      <c r="I9" s="1034"/>
      <c r="J9" s="1034"/>
      <c r="K9" s="1034"/>
      <c r="L9" s="1034"/>
      <c r="M9" s="1034"/>
      <c r="N9" s="1034"/>
      <c r="O9" s="1034"/>
      <c r="P9" s="1034"/>
      <c r="Q9" s="1034"/>
      <c r="R9" s="1034"/>
      <c r="S9" s="1034"/>
      <c r="T9" s="1034"/>
    </row>
    <row r="10" spans="1:30" ht="18.75" customHeight="1" x14ac:dyDescent="0.2">
      <c r="B10" s="1034" t="s">
        <v>330</v>
      </c>
      <c r="C10" s="1034"/>
      <c r="D10" s="1034"/>
      <c r="E10" s="1034"/>
      <c r="F10" s="1034"/>
      <c r="G10" s="1034"/>
      <c r="H10" s="1034"/>
      <c r="I10" s="1034"/>
      <c r="J10" s="1034"/>
      <c r="K10" s="1034"/>
      <c r="L10" s="1034"/>
      <c r="M10" s="1034"/>
      <c r="N10" s="1034"/>
      <c r="O10" s="1034"/>
      <c r="P10" s="1034"/>
      <c r="Q10" s="1034"/>
      <c r="R10" s="1034"/>
      <c r="S10" s="1034"/>
      <c r="T10" s="1034"/>
    </row>
    <row r="11" spans="1:30" ht="18.75" customHeight="1" x14ac:dyDescent="0.2">
      <c r="B11" s="1034" t="s">
        <v>331</v>
      </c>
      <c r="C11" s="1034"/>
      <c r="D11" s="1034"/>
      <c r="E11" s="1034"/>
      <c r="F11" s="1034"/>
      <c r="G11" s="1034"/>
      <c r="H11" s="1034"/>
      <c r="I11" s="1034"/>
      <c r="J11" s="1034"/>
      <c r="K11" s="1034"/>
      <c r="L11" s="1034"/>
      <c r="M11" s="1034"/>
      <c r="N11" s="1034"/>
      <c r="O11" s="1034"/>
      <c r="P11" s="1034"/>
      <c r="Q11" s="1034"/>
      <c r="R11" s="1034"/>
      <c r="S11" s="1034"/>
      <c r="T11" s="1034"/>
    </row>
    <row r="12" spans="1:30" ht="18.75" customHeight="1" x14ac:dyDescent="0.2">
      <c r="B12" s="1034" t="s">
        <v>332</v>
      </c>
      <c r="C12" s="1034"/>
      <c r="D12" s="1034"/>
      <c r="E12" s="1034"/>
      <c r="F12" s="1034"/>
      <c r="G12" s="1034"/>
      <c r="H12" s="1034"/>
      <c r="I12" s="1034"/>
      <c r="J12" s="1034"/>
      <c r="K12" s="1034"/>
      <c r="L12" s="1034"/>
      <c r="M12" s="1034"/>
      <c r="N12" s="1034"/>
      <c r="O12" s="1034"/>
      <c r="P12" s="1034"/>
      <c r="Q12" s="1034"/>
      <c r="R12" s="1034"/>
      <c r="S12" s="1034"/>
      <c r="T12" s="1034"/>
    </row>
    <row r="13" spans="1:30" ht="18.75" customHeight="1" x14ac:dyDescent="0.2">
      <c r="B13" s="1034" t="s">
        <v>333</v>
      </c>
      <c r="C13" s="1034"/>
      <c r="D13" s="1034"/>
      <c r="E13" s="1034"/>
      <c r="F13" s="1034"/>
      <c r="G13" s="1034"/>
      <c r="H13" s="1034"/>
      <c r="I13" s="1034"/>
      <c r="J13" s="1034"/>
      <c r="K13" s="1034"/>
      <c r="L13" s="1034"/>
      <c r="M13" s="1034"/>
      <c r="N13" s="1034"/>
      <c r="O13" s="1034"/>
      <c r="P13" s="1034"/>
      <c r="Q13" s="1034"/>
      <c r="R13" s="1034"/>
      <c r="S13" s="1034"/>
      <c r="T13" s="1034"/>
    </row>
    <row r="14" spans="1:30" ht="18.75" customHeight="1" x14ac:dyDescent="0.2">
      <c r="B14" s="867"/>
      <c r="C14" s="867"/>
      <c r="D14" s="867"/>
      <c r="E14" s="867"/>
      <c r="F14" s="867"/>
      <c r="G14" s="867"/>
      <c r="H14" s="867"/>
      <c r="I14" s="867"/>
      <c r="J14" s="867"/>
      <c r="K14" s="867"/>
      <c r="L14" s="867"/>
      <c r="M14" s="867"/>
      <c r="N14" s="867"/>
      <c r="O14" s="867"/>
      <c r="P14" s="867"/>
      <c r="Q14" s="867"/>
      <c r="R14" s="867"/>
      <c r="S14" s="867"/>
      <c r="T14" s="788"/>
    </row>
    <row r="15" spans="1:30" ht="18.75" customHeight="1" x14ac:dyDescent="0.2">
      <c r="B15" s="1040" t="s">
        <v>334</v>
      </c>
      <c r="C15" s="1040"/>
      <c r="D15" s="1040"/>
      <c r="E15" s="1040"/>
      <c r="F15" s="1040"/>
      <c r="G15" s="1040"/>
      <c r="H15" s="1040"/>
      <c r="I15" s="1040"/>
      <c r="J15" s="1040"/>
      <c r="K15" s="1040"/>
      <c r="L15" s="1040"/>
      <c r="M15" s="1040"/>
      <c r="N15" s="1040"/>
      <c r="O15" s="1040"/>
      <c r="P15" s="1040"/>
      <c r="Q15" s="1040"/>
      <c r="R15" s="1040"/>
      <c r="S15" s="1040"/>
      <c r="T15" s="1"/>
    </row>
    <row r="16" spans="1:30" ht="18.75" customHeight="1" x14ac:dyDescent="0.2">
      <c r="B16" s="1034" t="s">
        <v>335</v>
      </c>
      <c r="C16" s="1034"/>
      <c r="D16" s="1034"/>
      <c r="E16" s="1034"/>
      <c r="F16" s="1034"/>
      <c r="G16" s="1034"/>
      <c r="H16" s="1034"/>
      <c r="I16" s="1034"/>
      <c r="J16" s="1034"/>
      <c r="K16" s="1034"/>
      <c r="L16" s="1034"/>
      <c r="M16" s="1034"/>
      <c r="N16" s="1034"/>
      <c r="O16" s="1034"/>
      <c r="P16" s="1034"/>
      <c r="Q16" s="1034"/>
      <c r="R16" s="1034"/>
      <c r="S16" s="1034"/>
      <c r="T16" s="788"/>
    </row>
    <row r="17" spans="2:20" ht="18.75" customHeight="1" x14ac:dyDescent="0.2">
      <c r="B17" s="1034" t="s">
        <v>336</v>
      </c>
      <c r="C17" s="1034"/>
      <c r="D17" s="1034"/>
      <c r="E17" s="1034"/>
      <c r="F17" s="1034"/>
      <c r="G17" s="1034"/>
      <c r="H17" s="1034"/>
      <c r="I17" s="1034"/>
      <c r="J17" s="1034"/>
      <c r="K17" s="1034"/>
      <c r="L17" s="1034"/>
      <c r="M17" s="1034"/>
      <c r="N17" s="1034"/>
      <c r="O17" s="1034"/>
      <c r="P17" s="1034"/>
      <c r="Q17" s="1034"/>
      <c r="R17" s="1034"/>
      <c r="S17" s="1034"/>
      <c r="T17" s="867"/>
    </row>
    <row r="18" spans="2:20" ht="18.75" customHeight="1" x14ac:dyDescent="0.2">
      <c r="B18" s="1034" t="s">
        <v>337</v>
      </c>
      <c r="C18" s="1034"/>
      <c r="D18" s="1034"/>
      <c r="E18" s="1034"/>
      <c r="F18" s="1034"/>
      <c r="G18" s="1034"/>
      <c r="H18" s="1034"/>
      <c r="I18" s="1034"/>
      <c r="J18" s="1034"/>
      <c r="K18" s="1034"/>
      <c r="L18" s="1034"/>
      <c r="M18" s="1034"/>
      <c r="N18" s="1034"/>
      <c r="O18" s="1034"/>
      <c r="P18" s="1034"/>
      <c r="Q18" s="1034"/>
      <c r="R18" s="1034"/>
      <c r="S18" s="1034"/>
      <c r="T18" s="867"/>
    </row>
    <row r="19" spans="2:20" ht="18.75" customHeight="1" x14ac:dyDescent="0.2">
      <c r="B19" s="867"/>
      <c r="C19" s="867"/>
      <c r="D19" s="867"/>
      <c r="E19" s="867"/>
      <c r="F19" s="867"/>
      <c r="G19" s="867"/>
      <c r="H19" s="867"/>
      <c r="I19" s="867"/>
      <c r="J19" s="867"/>
      <c r="K19" s="867"/>
      <c r="L19" s="867"/>
      <c r="M19" s="867"/>
      <c r="N19" s="867"/>
      <c r="O19" s="867"/>
      <c r="P19" s="867"/>
      <c r="Q19" s="867"/>
      <c r="R19" s="867"/>
      <c r="S19" s="867"/>
      <c r="T19" s="788"/>
    </row>
    <row r="20" spans="2:20" ht="18.75" customHeight="1" x14ac:dyDescent="0.2">
      <c r="B20" s="1040" t="s">
        <v>338</v>
      </c>
      <c r="C20" s="1040"/>
      <c r="D20" s="1040"/>
      <c r="E20" s="1040"/>
      <c r="F20" s="1040"/>
      <c r="G20" s="1040"/>
      <c r="H20" s="1040"/>
      <c r="I20" s="1040"/>
      <c r="J20" s="1040"/>
      <c r="K20" s="1040"/>
      <c r="L20" s="1040"/>
      <c r="M20" s="1040"/>
      <c r="N20" s="1040"/>
      <c r="O20" s="1040"/>
      <c r="P20" s="1040"/>
      <c r="Q20" s="1040"/>
      <c r="R20" s="1040"/>
      <c r="S20" s="1040"/>
      <c r="T20" s="1"/>
    </row>
    <row r="21" spans="2:20" ht="18.75" customHeight="1" x14ac:dyDescent="0.2">
      <c r="B21" s="1034" t="s">
        <v>339</v>
      </c>
      <c r="C21" s="1034"/>
      <c r="D21" s="1034"/>
      <c r="E21" s="1034"/>
      <c r="F21" s="1034"/>
      <c r="G21" s="1034"/>
      <c r="H21" s="1034"/>
      <c r="I21" s="1034"/>
      <c r="J21" s="1034"/>
      <c r="K21" s="1034"/>
      <c r="L21" s="1034"/>
      <c r="M21" s="1034"/>
      <c r="N21" s="1034"/>
      <c r="O21" s="1034"/>
      <c r="P21" s="1034"/>
      <c r="Q21" s="1034"/>
      <c r="R21" s="1034"/>
      <c r="S21" s="1034"/>
      <c r="T21" s="788"/>
    </row>
    <row r="22" spans="2:20" ht="18.75" customHeight="1" x14ac:dyDescent="0.2">
      <c r="B22" s="867"/>
      <c r="C22" s="867"/>
      <c r="D22" s="867"/>
      <c r="E22" s="867"/>
      <c r="F22" s="867"/>
      <c r="G22" s="867"/>
      <c r="H22" s="867"/>
      <c r="I22" s="867"/>
      <c r="J22" s="867"/>
      <c r="K22" s="867"/>
      <c r="L22" s="867"/>
      <c r="M22" s="867"/>
      <c r="N22" s="867"/>
      <c r="O22" s="867"/>
      <c r="P22" s="867"/>
      <c r="Q22" s="867"/>
      <c r="R22" s="867"/>
      <c r="S22" s="867"/>
      <c r="T22" s="788"/>
    </row>
    <row r="23" spans="2:20" ht="18.75" customHeight="1" x14ac:dyDescent="0.2">
      <c r="B23" s="1040" t="s">
        <v>340</v>
      </c>
      <c r="C23" s="1040"/>
      <c r="D23" s="1040"/>
      <c r="E23" s="1040"/>
      <c r="F23" s="1040"/>
      <c r="G23" s="1040"/>
      <c r="H23" s="1040"/>
      <c r="I23" s="1040"/>
      <c r="J23" s="1040"/>
      <c r="K23" s="1040"/>
      <c r="L23" s="1040"/>
      <c r="M23" s="1040"/>
      <c r="N23" s="1040"/>
      <c r="O23" s="1040"/>
      <c r="P23" s="1040"/>
      <c r="Q23" s="1040"/>
      <c r="R23" s="1040"/>
      <c r="S23" s="1040"/>
      <c r="T23" s="1"/>
    </row>
    <row r="24" spans="2:20" ht="18.75" customHeight="1" x14ac:dyDescent="0.2">
      <c r="B24" s="1034" t="s">
        <v>340</v>
      </c>
      <c r="C24" s="1034"/>
      <c r="D24" s="1034"/>
      <c r="E24" s="1034"/>
      <c r="F24" s="1034"/>
      <c r="G24" s="1034"/>
      <c r="H24" s="1034"/>
      <c r="I24" s="1034"/>
      <c r="J24" s="1034"/>
      <c r="K24" s="1034"/>
      <c r="L24" s="1034"/>
      <c r="M24" s="1034"/>
      <c r="N24" s="1034"/>
      <c r="O24" s="1034"/>
      <c r="P24" s="1034"/>
      <c r="Q24" s="1034"/>
      <c r="R24" s="1034"/>
      <c r="S24" s="1034"/>
      <c r="T24" s="788"/>
    </row>
    <row r="25" spans="2:20" ht="18.75" customHeight="1" x14ac:dyDescent="0.2">
      <c r="B25" s="1034" t="s">
        <v>341</v>
      </c>
      <c r="C25" s="1034"/>
      <c r="D25" s="1034"/>
      <c r="E25" s="1034"/>
      <c r="F25" s="1034"/>
      <c r="G25" s="1034"/>
      <c r="H25" s="1034"/>
      <c r="I25" s="1034"/>
      <c r="J25" s="1034"/>
      <c r="K25" s="1034"/>
      <c r="L25" s="1034"/>
      <c r="M25" s="1034"/>
      <c r="N25" s="1034"/>
      <c r="O25" s="1034"/>
      <c r="P25" s="1034"/>
      <c r="Q25" s="1034"/>
      <c r="R25" s="1034"/>
      <c r="S25" s="1034"/>
      <c r="T25" s="788"/>
    </row>
    <row r="26" spans="2:20" ht="18.75" customHeight="1" x14ac:dyDescent="0.2">
      <c r="B26" s="867"/>
      <c r="C26" s="867"/>
      <c r="D26" s="867"/>
      <c r="E26" s="867"/>
      <c r="F26" s="867"/>
      <c r="G26" s="867"/>
      <c r="H26" s="867"/>
      <c r="I26" s="867"/>
      <c r="J26" s="867"/>
      <c r="K26" s="867"/>
      <c r="L26" s="867"/>
      <c r="M26" s="867"/>
      <c r="N26" s="867"/>
      <c r="O26" s="867"/>
      <c r="P26" s="867"/>
      <c r="Q26" s="867"/>
      <c r="R26" s="867"/>
      <c r="S26" s="867"/>
      <c r="T26" s="788"/>
    </row>
    <row r="27" spans="2:20" ht="18.75" customHeight="1" x14ac:dyDescent="0.2">
      <c r="B27" s="1040" t="s">
        <v>342</v>
      </c>
      <c r="C27" s="1040"/>
      <c r="D27" s="1040"/>
      <c r="E27" s="1040"/>
      <c r="F27" s="1040"/>
      <c r="G27" s="1040"/>
      <c r="H27" s="1040"/>
      <c r="I27" s="1040"/>
      <c r="J27" s="1040"/>
      <c r="K27" s="1040"/>
      <c r="L27" s="1040"/>
      <c r="M27" s="1040"/>
      <c r="N27" s="1040"/>
      <c r="O27" s="1040"/>
      <c r="P27" s="1040"/>
      <c r="Q27" s="1040"/>
      <c r="R27" s="1040"/>
      <c r="S27" s="1040"/>
      <c r="T27" s="1"/>
    </row>
    <row r="28" spans="2:20" ht="18.75" customHeight="1" x14ac:dyDescent="0.2">
      <c r="B28" s="1034" t="s">
        <v>342</v>
      </c>
      <c r="C28" s="1034"/>
      <c r="D28" s="1034"/>
      <c r="E28" s="1034"/>
      <c r="F28" s="1034"/>
      <c r="G28" s="1034"/>
      <c r="H28" s="1034"/>
      <c r="I28" s="1034"/>
      <c r="J28" s="1034"/>
      <c r="K28" s="1034"/>
      <c r="L28" s="1034"/>
      <c r="M28" s="1034"/>
      <c r="N28" s="1034"/>
      <c r="O28" s="1034"/>
      <c r="P28" s="1034"/>
      <c r="Q28" s="1034"/>
      <c r="R28" s="1034"/>
      <c r="S28" s="1034"/>
      <c r="T28" s="788"/>
    </row>
    <row r="29" spans="2:20" ht="18.75" customHeight="1" x14ac:dyDescent="0.2">
      <c r="B29" s="1034" t="s">
        <v>343</v>
      </c>
      <c r="C29" s="1034"/>
      <c r="D29" s="1034"/>
      <c r="E29" s="1034"/>
      <c r="F29" s="1034"/>
      <c r="G29" s="1034"/>
      <c r="H29" s="1034"/>
      <c r="I29" s="1034"/>
      <c r="J29" s="1034"/>
      <c r="K29" s="1034"/>
      <c r="L29" s="1034"/>
      <c r="M29" s="1034"/>
      <c r="N29" s="1034"/>
      <c r="O29" s="1034"/>
      <c r="P29" s="1034"/>
      <c r="Q29" s="1034"/>
      <c r="R29" s="1034"/>
      <c r="S29" s="1034"/>
      <c r="T29" s="788"/>
    </row>
    <row r="30" spans="2:20" ht="18.75" customHeight="1" x14ac:dyDescent="0.2">
      <c r="B30" s="867"/>
      <c r="C30" s="867"/>
      <c r="D30" s="867"/>
      <c r="E30" s="867"/>
      <c r="F30" s="867"/>
      <c r="G30" s="867"/>
      <c r="H30" s="867"/>
      <c r="I30" s="867"/>
      <c r="J30" s="867"/>
      <c r="K30" s="867"/>
      <c r="L30" s="867"/>
      <c r="M30" s="867"/>
      <c r="N30" s="867"/>
      <c r="O30" s="867"/>
      <c r="P30" s="867"/>
      <c r="Q30" s="867"/>
      <c r="R30" s="867"/>
      <c r="S30" s="867"/>
      <c r="T30" s="788"/>
    </row>
    <row r="31" spans="2:20" ht="18.75" customHeight="1" x14ac:dyDescent="0.2">
      <c r="B31" s="1040" t="s">
        <v>344</v>
      </c>
      <c r="C31" s="1040"/>
      <c r="D31" s="1040"/>
      <c r="E31" s="1040"/>
      <c r="F31" s="1040"/>
      <c r="G31" s="1040"/>
      <c r="H31" s="1040"/>
      <c r="I31" s="1040"/>
      <c r="J31" s="1040"/>
      <c r="K31" s="1040"/>
      <c r="L31" s="1040"/>
      <c r="M31" s="1040"/>
      <c r="N31" s="1040"/>
      <c r="O31" s="1040"/>
      <c r="P31" s="1040"/>
      <c r="Q31" s="1040"/>
      <c r="R31" s="1040"/>
      <c r="S31" s="1040"/>
      <c r="T31" s="1"/>
    </row>
    <row r="32" spans="2:20" ht="18.75" customHeight="1" x14ac:dyDescent="0.2">
      <c r="B32" s="1034" t="s">
        <v>345</v>
      </c>
      <c r="C32" s="1034"/>
      <c r="D32" s="1034"/>
      <c r="E32" s="1034"/>
      <c r="F32" s="1034"/>
      <c r="G32" s="1034"/>
      <c r="H32" s="1034"/>
      <c r="I32" s="1034"/>
      <c r="J32" s="1034"/>
      <c r="K32" s="1034"/>
      <c r="L32" s="1034"/>
      <c r="M32" s="1034"/>
      <c r="N32" s="1034"/>
      <c r="O32" s="1034"/>
      <c r="P32" s="1034"/>
      <c r="Q32" s="1034"/>
      <c r="R32" s="1034"/>
      <c r="S32" s="1034"/>
      <c r="T32" s="788"/>
    </row>
    <row r="33" spans="2:20" ht="18.75" customHeight="1" x14ac:dyDescent="0.2">
      <c r="B33" s="1034" t="s">
        <v>346</v>
      </c>
      <c r="C33" s="1034"/>
      <c r="D33" s="1034"/>
      <c r="E33" s="1034"/>
      <c r="F33" s="1034"/>
      <c r="G33" s="1034"/>
      <c r="H33" s="1034"/>
      <c r="I33" s="1034"/>
      <c r="J33" s="1034"/>
      <c r="K33" s="1034"/>
      <c r="L33" s="1034"/>
      <c r="M33" s="1034"/>
      <c r="N33" s="1034"/>
      <c r="O33" s="1034"/>
      <c r="P33" s="1034"/>
      <c r="Q33" s="1034"/>
      <c r="R33" s="1034"/>
      <c r="S33" s="1034"/>
      <c r="T33" s="788"/>
    </row>
    <row r="34" spans="2:20" ht="18.75" customHeight="1" x14ac:dyDescent="0.2">
      <c r="B34" s="1034" t="s">
        <v>347</v>
      </c>
      <c r="C34" s="1034"/>
      <c r="D34" s="1034"/>
      <c r="E34" s="1034"/>
      <c r="F34" s="1034"/>
      <c r="G34" s="1034"/>
      <c r="H34" s="1034"/>
      <c r="I34" s="1034"/>
      <c r="J34" s="1034"/>
      <c r="K34" s="1034"/>
      <c r="L34" s="1034"/>
      <c r="M34" s="1034"/>
      <c r="N34" s="1034"/>
      <c r="O34" s="1034"/>
      <c r="P34" s="1034"/>
      <c r="Q34" s="1034"/>
      <c r="R34" s="1034"/>
      <c r="S34" s="1034"/>
      <c r="T34" s="867"/>
    </row>
    <row r="35" spans="2:20" ht="18.75" customHeight="1" x14ac:dyDescent="0.2">
      <c r="B35" s="1034" t="s">
        <v>348</v>
      </c>
      <c r="C35" s="1034"/>
      <c r="D35" s="1034"/>
      <c r="E35" s="1034"/>
      <c r="F35" s="1034"/>
      <c r="G35" s="1034"/>
      <c r="H35" s="1034"/>
      <c r="I35" s="1034"/>
      <c r="J35" s="1034"/>
      <c r="K35" s="1034"/>
      <c r="L35" s="1034"/>
      <c r="M35" s="1034"/>
      <c r="N35" s="1034"/>
      <c r="O35" s="1034"/>
      <c r="P35" s="1034"/>
      <c r="Q35" s="1034"/>
      <c r="R35" s="1034"/>
      <c r="S35" s="1034"/>
      <c r="T35" s="867"/>
    </row>
    <row r="36" spans="2:20" ht="15" customHeight="1" x14ac:dyDescent="0.2">
      <c r="B36" s="1034" t="s">
        <v>349</v>
      </c>
      <c r="C36" s="1034"/>
      <c r="D36" s="1034"/>
      <c r="E36" s="1034"/>
      <c r="F36" s="1034"/>
      <c r="G36" s="1034"/>
      <c r="H36" s="1034"/>
      <c r="I36" s="1034"/>
      <c r="J36" s="1034"/>
      <c r="K36" s="1034"/>
      <c r="L36" s="1034"/>
      <c r="M36" s="1034"/>
      <c r="N36" s="1034"/>
      <c r="O36" s="1034"/>
      <c r="P36" s="1034"/>
      <c r="Q36" s="1034"/>
      <c r="R36" s="1034"/>
      <c r="S36" s="1034"/>
      <c r="T36" s="867"/>
    </row>
    <row r="37" spans="2:20" ht="15.95" customHeight="1" x14ac:dyDescent="0.2">
      <c r="B37" s="788"/>
      <c r="C37" s="788"/>
      <c r="D37" s="788"/>
      <c r="E37" s="788"/>
      <c r="F37" s="788"/>
      <c r="G37" s="788"/>
      <c r="H37" s="788"/>
      <c r="I37" s="788"/>
      <c r="J37" s="788"/>
      <c r="K37" s="788"/>
      <c r="L37" s="788"/>
      <c r="M37" s="788"/>
      <c r="N37" s="788"/>
      <c r="O37" s="789"/>
      <c r="P37" s="788"/>
      <c r="Q37" s="789"/>
      <c r="R37" s="788"/>
      <c r="S37" s="788"/>
      <c r="T37" s="788"/>
    </row>
    <row r="38" spans="2:20" ht="15.95" customHeight="1" x14ac:dyDescent="0.2"/>
    <row r="39" spans="2:20" ht="15.95" customHeight="1" x14ac:dyDescent="0.2"/>
    <row r="40" spans="2:20" ht="15.95" customHeight="1" x14ac:dyDescent="0.2"/>
    <row r="41" spans="2:20" ht="15.95" customHeight="1" x14ac:dyDescent="0.2"/>
    <row r="42" spans="2:20" ht="15.95" customHeight="1" x14ac:dyDescent="0.2"/>
    <row r="43" spans="2:20" ht="15.95" customHeight="1" x14ac:dyDescent="0.2"/>
    <row r="44" spans="2:20" ht="18" customHeight="1" x14ac:dyDescent="0.2"/>
  </sheetData>
  <mergeCells count="29">
    <mergeCell ref="B32:S32"/>
    <mergeCell ref="B33:S33"/>
    <mergeCell ref="B34:S34"/>
    <mergeCell ref="B35:S35"/>
    <mergeCell ref="B36:S36"/>
    <mergeCell ref="B31:S31"/>
    <mergeCell ref="B16:S16"/>
    <mergeCell ref="B17:S17"/>
    <mergeCell ref="B18:S18"/>
    <mergeCell ref="B20:S20"/>
    <mergeCell ref="B21:S21"/>
    <mergeCell ref="B23:S23"/>
    <mergeCell ref="B24:S24"/>
    <mergeCell ref="B25:S25"/>
    <mergeCell ref="B27:S27"/>
    <mergeCell ref="B28:S28"/>
    <mergeCell ref="B29:S29"/>
    <mergeCell ref="B15:S15"/>
    <mergeCell ref="B2:R2"/>
    <mergeCell ref="C3:E3"/>
    <mergeCell ref="B5:P5"/>
    <mergeCell ref="Q5:S5"/>
    <mergeCell ref="B7:S7"/>
    <mergeCell ref="B8:T8"/>
    <mergeCell ref="B9:T9"/>
    <mergeCell ref="B10:T10"/>
    <mergeCell ref="B11:T11"/>
    <mergeCell ref="B12:T12"/>
    <mergeCell ref="B13:T13"/>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6:T36" location="'12BenefEfect'!A1" display="12. PERSONAS CON RESOLUCIÓN DE PIA Y PRESTACIÓN EFECTIVA O NO EFECTIVA" xr:uid="{00000000-0004-0000-1000-00000D000000}"/>
    <hyperlink ref="B34:S34"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5:S35"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 ref="B33:S33" location="'91TiempoEspera_evo'!A1" display="9.1. EVOLUCIÓN DEL TIEMPO MEDIO DE RESOLUCIÓN POR CCAA" xr:uid="{00000000-0004-0000-1000-000012000000}"/>
  </hyperlinks>
  <pageMargins left="1.0236220472440944" right="0.23622047244094491" top="0.47244094488188981" bottom="0.47244094488188981" header="0.31496062992125984" footer="0.31496062992125984"/>
  <pageSetup paperSize="9" scale="74"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2578125" defaultRowHeight="15" x14ac:dyDescent="0.2"/>
  <cols>
    <col min="1" max="1" width="1.140625" style="262" customWidth="1"/>
    <col min="2" max="2" width="28.7109375" style="262" customWidth="1"/>
    <col min="3" max="3" width="0.5703125" style="262" customWidth="1"/>
    <col min="4" max="4" width="11.85546875" style="262" customWidth="1"/>
    <col min="5" max="5" width="7.7109375" style="262" customWidth="1"/>
    <col min="6" max="6" width="0.42578125" style="262" customWidth="1"/>
    <col min="7" max="7" width="12.42578125" style="262" customWidth="1"/>
    <col min="8" max="8" width="6.28515625" style="262" customWidth="1"/>
    <col min="9" max="9" width="0.42578125" style="262" customWidth="1"/>
    <col min="10" max="10" width="10.85546875" style="262" customWidth="1"/>
    <col min="11" max="11" width="6.28515625" style="262" customWidth="1"/>
    <col min="12" max="12" width="0.42578125" style="262" customWidth="1"/>
    <col min="13" max="13" width="11.85546875" style="262" customWidth="1"/>
    <col min="14" max="14" width="6.28515625" style="262" customWidth="1"/>
    <col min="15" max="15" width="0.7109375" style="260" customWidth="1"/>
    <col min="16" max="16" width="10.140625" style="262" bestFit="1" customWidth="1"/>
    <col min="17" max="17" width="8.5703125" style="262" customWidth="1"/>
    <col min="18" max="18" width="0.42578125" style="262" customWidth="1"/>
    <col min="19" max="19" width="8.42578125" style="262" bestFit="1" customWidth="1"/>
    <col min="20" max="20" width="7.85546875" style="262" bestFit="1" customWidth="1"/>
    <col min="21" max="21" width="0.42578125" style="262" customWidth="1"/>
    <col min="22" max="22" width="8.42578125" style="262" bestFit="1" customWidth="1"/>
    <col min="23" max="23" width="7.7109375" style="262" bestFit="1" customWidth="1"/>
    <col min="24" max="24" width="0.42578125" style="262" customWidth="1"/>
    <col min="25" max="25" width="8.42578125" style="262" bestFit="1" customWidth="1"/>
    <col min="26" max="26" width="7.7109375" style="262" bestFit="1" customWidth="1"/>
    <col min="27" max="27" width="11.42578125" style="262"/>
    <col min="28" max="30" width="2.42578125" style="262" bestFit="1" customWidth="1"/>
    <col min="31" max="31" width="13" style="262" bestFit="1" customWidth="1"/>
    <col min="32" max="32" width="3.42578125" style="262" bestFit="1" customWidth="1"/>
    <col min="33" max="33" width="3.85546875" style="262" customWidth="1"/>
    <col min="34" max="36" width="2.42578125" style="262" bestFit="1" customWidth="1"/>
    <col min="37" max="37" width="8.42578125" style="262" bestFit="1" customWidth="1"/>
    <col min="38" max="38" width="3.42578125" style="262" bestFit="1" customWidth="1"/>
    <col min="39" max="39" width="3.5703125" style="262" customWidth="1"/>
    <col min="40" max="42" width="2.42578125" style="262" bestFit="1" customWidth="1"/>
    <col min="43" max="43" width="8.42578125" style="262" bestFit="1" customWidth="1"/>
    <col min="44" max="44" width="4.140625" style="262" bestFit="1" customWidth="1"/>
    <col min="45" max="45" width="3.28515625" style="262" customWidth="1"/>
    <col min="46" max="46" width="4.28515625" style="262" bestFit="1" customWidth="1"/>
    <col min="47" max="47" width="2.42578125" style="262" bestFit="1" customWidth="1"/>
    <col min="48" max="48" width="4.28515625" style="262" bestFit="1" customWidth="1"/>
    <col min="49" max="49" width="8.42578125" style="262" bestFit="1" customWidth="1"/>
    <col min="50" max="50" width="4.28515625" style="262" bestFit="1" customWidth="1"/>
    <col min="51" max="16384" width="11.42578125" style="262"/>
  </cols>
  <sheetData>
    <row r="1" spans="1:50" s="202" customFormat="1" ht="15" customHeight="1" x14ac:dyDescent="0.2">
      <c r="B1" s="203"/>
      <c r="C1" s="204"/>
      <c r="F1" s="204"/>
      <c r="I1" s="204"/>
      <c r="O1" s="205"/>
      <c r="R1" s="204"/>
      <c r="S1" s="202" t="s">
        <v>143</v>
      </c>
      <c r="V1" s="202" t="s">
        <v>19</v>
      </c>
      <c r="Y1" s="202" t="s">
        <v>18</v>
      </c>
    </row>
    <row r="2" spans="1:50" s="206" customFormat="1" ht="52.5" customHeight="1" x14ac:dyDescent="0.2">
      <c r="B2" s="1057"/>
      <c r="C2" s="1057"/>
      <c r="D2" s="1057"/>
      <c r="E2" s="1057"/>
      <c r="F2" s="1057"/>
      <c r="G2" s="1057"/>
      <c r="H2" s="1057"/>
      <c r="I2" s="1057"/>
      <c r="O2" s="208"/>
    </row>
    <row r="3" spans="1:50" s="209" customFormat="1" ht="4.5" customHeight="1" x14ac:dyDescent="0.2">
      <c r="B3" s="1058"/>
      <c r="C3" s="1058"/>
      <c r="D3" s="1058"/>
      <c r="E3" s="1058"/>
      <c r="F3" s="1058"/>
      <c r="G3" s="1058"/>
      <c r="H3" s="1058"/>
      <c r="I3" s="1058"/>
      <c r="O3" s="208"/>
    </row>
    <row r="4" spans="1:50" s="209" customFormat="1" ht="17.25" customHeight="1" x14ac:dyDescent="0.2">
      <c r="A4" s="1058" t="s">
        <v>202</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row>
    <row r="5" spans="1:50" s="209" customFormat="1" ht="17.25" customHeight="1" x14ac:dyDescent="0.2">
      <c r="B5" s="1059" t="str">
        <f>porsaad!B6</f>
        <v>Situación a 31 de enero de 2023</v>
      </c>
      <c r="C5" s="1059"/>
      <c r="D5" s="1059"/>
      <c r="E5" s="1059"/>
      <c r="F5" s="1059"/>
      <c r="G5" s="1059"/>
      <c r="H5" s="1059"/>
      <c r="I5" s="1059"/>
      <c r="J5" s="1059"/>
      <c r="K5" s="1059"/>
      <c r="L5" s="1059"/>
      <c r="M5" s="1059"/>
      <c r="N5" s="1059"/>
      <c r="O5" s="1059"/>
      <c r="P5" s="1059"/>
      <c r="Q5" s="1059"/>
      <c r="R5" s="1059"/>
      <c r="S5" s="1059"/>
      <c r="T5" s="1059"/>
      <c r="U5" s="1059"/>
      <c r="V5" s="1059"/>
      <c r="W5" s="1059"/>
      <c r="X5" s="1059"/>
      <c r="Y5" s="1059"/>
      <c r="Z5" s="1059"/>
    </row>
    <row r="6" spans="1:50" s="209" customFormat="1" ht="6" customHeight="1" x14ac:dyDescent="0.2">
      <c r="O6" s="208"/>
    </row>
    <row r="7" spans="1:50" s="214" customFormat="1" ht="12.75" customHeight="1" x14ac:dyDescent="0.2">
      <c r="A7" s="210"/>
      <c r="B7" s="1060" t="s">
        <v>15</v>
      </c>
      <c r="C7" s="212"/>
      <c r="D7" s="1069" t="s">
        <v>115</v>
      </c>
      <c r="E7" s="1067"/>
      <c r="F7" s="569"/>
      <c r="G7" s="1067"/>
      <c r="H7" s="1067"/>
      <c r="I7" s="569"/>
      <c r="J7" s="1067"/>
      <c r="K7" s="1067"/>
      <c r="L7" s="569"/>
      <c r="M7" s="1067"/>
      <c r="N7" s="1068"/>
      <c r="O7" s="212"/>
      <c r="P7" s="1069" t="s">
        <v>33</v>
      </c>
      <c r="Q7" s="1067"/>
      <c r="R7" s="569"/>
      <c r="S7" s="1067"/>
      <c r="T7" s="1067"/>
      <c r="U7" s="569"/>
      <c r="V7" s="1067"/>
      <c r="W7" s="1067"/>
      <c r="X7" s="569"/>
      <c r="Y7" s="1067"/>
      <c r="Z7" s="1068"/>
      <c r="AA7" s="431"/>
      <c r="AB7" s="431"/>
      <c r="AC7" s="432"/>
      <c r="AD7" s="432"/>
      <c r="AE7" s="432"/>
      <c r="AF7" s="432"/>
      <c r="AG7" s="432"/>
      <c r="AH7" s="432"/>
      <c r="AI7" s="433"/>
    </row>
    <row r="8" spans="1:50" s="214" customFormat="1" ht="33.75" customHeight="1" x14ac:dyDescent="0.2">
      <c r="A8" s="210"/>
      <c r="B8" s="1061"/>
      <c r="C8" s="212"/>
      <c r="D8" s="1088"/>
      <c r="E8" s="1089"/>
      <c r="F8" s="212"/>
      <c r="G8" s="1069" t="s">
        <v>177</v>
      </c>
      <c r="H8" s="1068"/>
      <c r="I8" s="212"/>
      <c r="J8" s="1069" t="s">
        <v>183</v>
      </c>
      <c r="K8" s="1068"/>
      <c r="L8" s="212"/>
      <c r="M8" s="1069" t="s">
        <v>178</v>
      </c>
      <c r="N8" s="1068"/>
      <c r="O8" s="212"/>
      <c r="P8" s="1088"/>
      <c r="Q8" s="1090"/>
      <c r="R8" s="502"/>
      <c r="S8" s="1069" t="s">
        <v>184</v>
      </c>
      <c r="T8" s="1068"/>
      <c r="U8" s="212"/>
      <c r="V8" s="1069" t="s">
        <v>185</v>
      </c>
      <c r="W8" s="1068"/>
      <c r="X8" s="212"/>
      <c r="Y8" s="1069" t="s">
        <v>186</v>
      </c>
      <c r="Z8" s="1068"/>
      <c r="AA8" s="431"/>
      <c r="AB8" s="431"/>
      <c r="AC8" s="432"/>
      <c r="AD8" s="432"/>
      <c r="AE8" s="432"/>
      <c r="AF8" s="432"/>
      <c r="AG8" s="432"/>
      <c r="AH8" s="432"/>
      <c r="AI8" s="433"/>
    </row>
    <row r="9" spans="1:50" s="220" customFormat="1" ht="36.75" customHeight="1" x14ac:dyDescent="0.2">
      <c r="A9" s="215"/>
      <c r="B9" s="1062"/>
      <c r="C9" s="217"/>
      <c r="D9" s="218" t="s">
        <v>12</v>
      </c>
      <c r="E9" s="219" t="s">
        <v>13</v>
      </c>
      <c r="F9" s="217"/>
      <c r="G9" s="218" t="s">
        <v>12</v>
      </c>
      <c r="H9" s="272" t="s">
        <v>13</v>
      </c>
      <c r="I9" s="217"/>
      <c r="J9" s="218" t="s">
        <v>12</v>
      </c>
      <c r="K9" s="272" t="s">
        <v>13</v>
      </c>
      <c r="L9" s="217"/>
      <c r="M9" s="218" t="s">
        <v>12</v>
      </c>
      <c r="N9" s="272" t="s">
        <v>13</v>
      </c>
      <c r="O9" s="217"/>
      <c r="P9" s="218" t="s">
        <v>12</v>
      </c>
      <c r="Q9" s="219" t="s">
        <v>119</v>
      </c>
      <c r="R9" s="217"/>
      <c r="S9" s="218" t="s">
        <v>12</v>
      </c>
      <c r="T9" s="272" t="s">
        <v>119</v>
      </c>
      <c r="U9" s="217"/>
      <c r="V9" s="218" t="s">
        <v>12</v>
      </c>
      <c r="W9" s="272" t="s">
        <v>119</v>
      </c>
      <c r="X9" s="217"/>
      <c r="Y9" s="218" t="s">
        <v>12</v>
      </c>
      <c r="Z9" s="272" t="s">
        <v>119</v>
      </c>
      <c r="AA9" s="434"/>
      <c r="AB9" s="435"/>
      <c r="AC9" s="310"/>
      <c r="AD9" s="310"/>
      <c r="AE9" s="310"/>
      <c r="AF9" s="310"/>
      <c r="AG9" s="436"/>
      <c r="AH9" s="436"/>
      <c r="AI9" s="436"/>
    </row>
    <row r="10" spans="1:50" s="224" customFormat="1" ht="4.5" customHeight="1" x14ac:dyDescent="0.2">
      <c r="A10" s="221"/>
      <c r="B10" s="222"/>
      <c r="C10" s="223"/>
      <c r="D10" s="222"/>
      <c r="E10" s="222"/>
      <c r="F10" s="223"/>
      <c r="G10" s="222"/>
      <c r="H10" s="222"/>
      <c r="I10" s="223"/>
      <c r="J10" s="222"/>
      <c r="K10" s="222"/>
      <c r="L10" s="223"/>
      <c r="M10" s="222"/>
      <c r="N10" s="222"/>
      <c r="O10" s="223"/>
      <c r="P10" s="222"/>
      <c r="Q10" s="222"/>
      <c r="R10" s="223"/>
      <c r="S10" s="222"/>
      <c r="T10" s="222"/>
      <c r="U10" s="223"/>
      <c r="V10" s="222"/>
      <c r="W10" s="222"/>
      <c r="X10" s="223"/>
      <c r="Y10" s="222"/>
      <c r="Z10" s="222"/>
      <c r="AA10" s="431"/>
      <c r="AB10" s="435"/>
      <c r="AC10" s="310"/>
      <c r="AD10" s="310"/>
      <c r="AE10" s="310"/>
      <c r="AF10" s="310"/>
      <c r="AG10" s="232"/>
      <c r="AH10" s="232"/>
      <c r="AI10" s="232"/>
    </row>
    <row r="11" spans="1:50" s="233" customFormat="1" ht="18" customHeight="1" x14ac:dyDescent="0.15">
      <c r="A11" s="225"/>
      <c r="B11" s="226" t="s">
        <v>11</v>
      </c>
      <c r="C11" s="227"/>
      <c r="D11" s="405">
        <f>G11+J11+M11</f>
        <v>8384408</v>
      </c>
      <c r="E11" s="186">
        <f t="shared" ref="E11:E28" si="0">D11*100/$D$30</f>
        <v>17.944934163017855</v>
      </c>
      <c r="F11" s="227"/>
      <c r="G11" s="228">
        <f>'3solcasaad'!G11</f>
        <v>6973463</v>
      </c>
      <c r="H11" s="570">
        <f>G11*100/$G$30</f>
        <v>18.441080349722064</v>
      </c>
      <c r="I11" s="227"/>
      <c r="J11" s="228">
        <f>'3solcasaad'!J11</f>
        <v>999769</v>
      </c>
      <c r="K11" s="570">
        <f>J11*100/$J$30</f>
        <v>16.561910466829101</v>
      </c>
      <c r="L11" s="227"/>
      <c r="M11" s="228">
        <f>'3solcasaad'!M11</f>
        <v>411176</v>
      </c>
      <c r="N11" s="570">
        <f t="shared" ref="N11:N28" si="1">M11*100/$M$30</f>
        <v>14.318732272482714</v>
      </c>
      <c r="O11" s="227"/>
      <c r="P11" s="230" t="e">
        <f>S11+V11+Y11</f>
        <v>#REF!</v>
      </c>
      <c r="Q11" s="231" t="e">
        <f>P11*100/D11</f>
        <v>#REF!</v>
      </c>
      <c r="R11" s="227"/>
      <c r="S11" s="228" t="e">
        <f>GETPIVOTDATA("Cuenta número de expedientes",#REF!,"CCAA",$B11,"TramoEdad",S$1)</f>
        <v>#REF!</v>
      </c>
      <c r="T11" s="229" t="e">
        <f>S11*100/G11</f>
        <v>#REF!</v>
      </c>
      <c r="U11" s="227"/>
      <c r="V11" s="228" t="e">
        <f>GETPIVOTDATA("Cuenta número de expedientes",#REF!,"CCAA",$B11,"TramoEdad",V$1)</f>
        <v>#REF!</v>
      </c>
      <c r="W11" s="229" t="e">
        <f>V11*100/J11</f>
        <v>#REF!</v>
      </c>
      <c r="X11" s="227"/>
      <c r="Y11" s="228" t="e">
        <f>GETPIVOTDATA("Cuenta número de expedientes",#REF!,"CCAA",$B11,"TramoEdad",Y$1)</f>
        <v>#REF!</v>
      </c>
      <c r="Z11" s="229" t="e">
        <f>Y11*100/M11</f>
        <v>#REF!</v>
      </c>
      <c r="AA11" s="576"/>
      <c r="AB11" s="306"/>
      <c r="AC11" s="306"/>
      <c r="AD11" s="306"/>
      <c r="AE11" s="307"/>
      <c r="AF11" s="437"/>
      <c r="AG11" s="232"/>
      <c r="AH11" s="306"/>
      <c r="AI11" s="306"/>
      <c r="AJ11" s="306"/>
      <c r="AK11" s="307"/>
      <c r="AL11" s="437"/>
      <c r="AN11" s="306"/>
      <c r="AO11" s="306"/>
      <c r="AP11" s="306"/>
      <c r="AQ11" s="307"/>
      <c r="AR11" s="437"/>
      <c r="AT11" s="306"/>
      <c r="AU11" s="306"/>
      <c r="AV11" s="306"/>
      <c r="AW11" s="307"/>
      <c r="AX11" s="437"/>
    </row>
    <row r="12" spans="1:50" s="233" customFormat="1" ht="18" customHeight="1" x14ac:dyDescent="0.15">
      <c r="A12" s="225"/>
      <c r="B12" s="234" t="s">
        <v>10</v>
      </c>
      <c r="C12" s="227"/>
      <c r="D12" s="406">
        <f t="shared" ref="D12:D28" si="2">G12+J12+M12</f>
        <v>1308728</v>
      </c>
      <c r="E12" s="187">
        <f t="shared" si="0"/>
        <v>2.801037091384154</v>
      </c>
      <c r="F12" s="227"/>
      <c r="G12" s="235">
        <f>'3solcasaad'!G12</f>
        <v>1025808</v>
      </c>
      <c r="H12" s="571">
        <f t="shared" ref="H12:H28" si="3">G12*100/$G$30</f>
        <v>2.7127135759360437</v>
      </c>
      <c r="I12" s="227"/>
      <c r="J12" s="235">
        <f>'3solcasaad'!J12</f>
        <v>180311</v>
      </c>
      <c r="K12" s="571">
        <f t="shared" ref="K12:K28" si="4">J12*100/$J$30</f>
        <v>2.9869846316343294</v>
      </c>
      <c r="L12" s="227"/>
      <c r="M12" s="235">
        <f>'3solcasaad'!M12</f>
        <v>102609</v>
      </c>
      <c r="N12" s="571">
        <f t="shared" si="1"/>
        <v>3.5732406554545468</v>
      </c>
      <c r="O12" s="227"/>
      <c r="P12" s="237" t="e">
        <f t="shared" ref="P12:P28" si="5">S12+V12+Y12</f>
        <v>#REF!</v>
      </c>
      <c r="Q12" s="238" t="e">
        <f t="shared" ref="Q12:Q28" si="6">P12*100/D12</f>
        <v>#REF!</v>
      </c>
      <c r="R12" s="227"/>
      <c r="S12" s="235" t="e">
        <f>GETPIVOTDATA("Cuenta número de expedientes",#REF!,"CCAA",$B12,"TramoEdad",S$1)</f>
        <v>#REF!</v>
      </c>
      <c r="T12" s="236" t="e">
        <f t="shared" ref="T12:T28" si="7">S12*100/G12</f>
        <v>#REF!</v>
      </c>
      <c r="U12" s="227"/>
      <c r="V12" s="235" t="e">
        <f>GETPIVOTDATA("Cuenta número de expedientes",#REF!,"CCAA",$B12,"TramoEdad",V$1)</f>
        <v>#REF!</v>
      </c>
      <c r="W12" s="236" t="e">
        <f t="shared" ref="W12:W28" si="8">V12*100/J12</f>
        <v>#REF!</v>
      </c>
      <c r="X12" s="227"/>
      <c r="Y12" s="235" t="e">
        <f>GETPIVOTDATA("Cuenta número de expedientes",#REF!,"CCAA",$B12,"TramoEdad",Y$1)</f>
        <v>#REF!</v>
      </c>
      <c r="Z12" s="236" t="e">
        <f t="shared" ref="Z12:Z28" si="9">Y12*100/M12</f>
        <v>#REF!</v>
      </c>
      <c r="AA12" s="576"/>
      <c r="AB12" s="306"/>
      <c r="AC12" s="306"/>
      <c r="AD12" s="306"/>
      <c r="AE12" s="307"/>
      <c r="AF12" s="437"/>
      <c r="AG12" s="232"/>
      <c r="AH12" s="306"/>
      <c r="AI12" s="306"/>
      <c r="AJ12" s="306"/>
      <c r="AK12" s="307"/>
      <c r="AL12" s="437"/>
      <c r="AN12" s="306"/>
      <c r="AO12" s="306"/>
      <c r="AP12" s="306"/>
      <c r="AQ12" s="307"/>
      <c r="AR12" s="437"/>
      <c r="AT12" s="306"/>
      <c r="AU12" s="306"/>
      <c r="AV12" s="306"/>
      <c r="AW12" s="307"/>
      <c r="AX12" s="437"/>
    </row>
    <row r="13" spans="1:50" s="233" customFormat="1" ht="18" customHeight="1" x14ac:dyDescent="0.15">
      <c r="A13" s="225"/>
      <c r="B13" s="234" t="s">
        <v>40</v>
      </c>
      <c r="C13" s="227"/>
      <c r="D13" s="406">
        <f t="shared" si="2"/>
        <v>1028244</v>
      </c>
      <c r="E13" s="187">
        <f t="shared" si="0"/>
        <v>2.2007243544825266</v>
      </c>
      <c r="F13" s="227"/>
      <c r="G13" s="235">
        <f>'3solcasaad'!G13</f>
        <v>768630</v>
      </c>
      <c r="H13" s="571">
        <f t="shared" si="3"/>
        <v>2.0326153002040548</v>
      </c>
      <c r="I13" s="227"/>
      <c r="J13" s="235">
        <f>'3solcasaad'!J13</f>
        <v>168505</v>
      </c>
      <c r="K13" s="571">
        <f t="shared" si="4"/>
        <v>2.7914095388165041</v>
      </c>
      <c r="L13" s="227"/>
      <c r="M13" s="235">
        <f>'3solcasaad'!M13</f>
        <v>91109</v>
      </c>
      <c r="N13" s="571">
        <f t="shared" si="1"/>
        <v>3.1727663545869107</v>
      </c>
      <c r="O13" s="227"/>
      <c r="P13" s="237" t="e">
        <f t="shared" si="5"/>
        <v>#REF!</v>
      </c>
      <c r="Q13" s="238" t="e">
        <f t="shared" si="6"/>
        <v>#REF!</v>
      </c>
      <c r="R13" s="227"/>
      <c r="S13" s="235" t="e">
        <f>GETPIVOTDATA("Cuenta número de expedientes",#REF!,"CCAA",$B13,"TramoEdad",S$1)</f>
        <v>#REF!</v>
      </c>
      <c r="T13" s="236" t="e">
        <f t="shared" si="7"/>
        <v>#REF!</v>
      </c>
      <c r="U13" s="227"/>
      <c r="V13" s="235" t="e">
        <f>GETPIVOTDATA("Cuenta número de expedientes",#REF!,"CCAA",$B13,"TramoEdad",V$1)</f>
        <v>#REF!</v>
      </c>
      <c r="W13" s="236" t="e">
        <f t="shared" si="8"/>
        <v>#REF!</v>
      </c>
      <c r="X13" s="227"/>
      <c r="Y13" s="235" t="e">
        <f>GETPIVOTDATA("Cuenta número de expedientes",#REF!,"CCAA",$B13,"TramoEdad",Y$1)</f>
        <v>#REF!</v>
      </c>
      <c r="Z13" s="236" t="e">
        <f t="shared" si="9"/>
        <v>#REF!</v>
      </c>
      <c r="AA13" s="576"/>
      <c r="AB13" s="306"/>
      <c r="AC13" s="306"/>
      <c r="AD13" s="306"/>
      <c r="AE13" s="307"/>
      <c r="AF13" s="438"/>
      <c r="AG13" s="232"/>
      <c r="AH13" s="306"/>
      <c r="AI13" s="306"/>
      <c r="AJ13" s="306"/>
      <c r="AK13" s="307"/>
      <c r="AL13" s="437"/>
      <c r="AN13" s="306"/>
      <c r="AO13" s="306"/>
      <c r="AP13" s="306"/>
      <c r="AQ13" s="307"/>
      <c r="AR13" s="437"/>
      <c r="AT13" s="306"/>
      <c r="AU13" s="306"/>
      <c r="AV13" s="306"/>
      <c r="AW13" s="307"/>
      <c r="AX13" s="437"/>
    </row>
    <row r="14" spans="1:50" s="233" customFormat="1" ht="18" customHeight="1" x14ac:dyDescent="0.15">
      <c r="A14" s="225"/>
      <c r="B14" s="234" t="s">
        <v>41</v>
      </c>
      <c r="C14" s="227"/>
      <c r="D14" s="406">
        <f t="shared" si="2"/>
        <v>1128908</v>
      </c>
      <c r="E14" s="187">
        <f t="shared" si="0"/>
        <v>2.4161729410238815</v>
      </c>
      <c r="F14" s="227"/>
      <c r="G14" s="235">
        <f>'3solcasaad'!G14</f>
        <v>954069</v>
      </c>
      <c r="H14" s="571">
        <f t="shared" si="3"/>
        <v>2.5230022856906213</v>
      </c>
      <c r="I14" s="227"/>
      <c r="J14" s="235">
        <f>'3solcasaad'!J14</f>
        <v>125636</v>
      </c>
      <c r="K14" s="571">
        <f t="shared" si="4"/>
        <v>2.0812529528426476</v>
      </c>
      <c r="L14" s="227"/>
      <c r="M14" s="235">
        <f>'3solcasaad'!M14</f>
        <v>49203</v>
      </c>
      <c r="N14" s="571">
        <f t="shared" si="1"/>
        <v>1.7134380022252442</v>
      </c>
      <c r="O14" s="227"/>
      <c r="P14" s="237" t="e">
        <f t="shared" si="5"/>
        <v>#REF!</v>
      </c>
      <c r="Q14" s="238" t="e">
        <f t="shared" si="6"/>
        <v>#REF!</v>
      </c>
      <c r="R14" s="227"/>
      <c r="S14" s="235" t="e">
        <f>GETPIVOTDATA("Cuenta número de expedientes",#REF!,"CCAA",$B14,"TramoEdad",S$1)</f>
        <v>#REF!</v>
      </c>
      <c r="T14" s="236" t="e">
        <f t="shared" si="7"/>
        <v>#REF!</v>
      </c>
      <c r="U14" s="227"/>
      <c r="V14" s="235" t="e">
        <f>GETPIVOTDATA("Cuenta número de expedientes",#REF!,"CCAA",$B14,"TramoEdad",V$1)</f>
        <v>#REF!</v>
      </c>
      <c r="W14" s="236" t="e">
        <f t="shared" si="8"/>
        <v>#REF!</v>
      </c>
      <c r="X14" s="227"/>
      <c r="Y14" s="235" t="e">
        <f>GETPIVOTDATA("Cuenta número de expedientes",#REF!,"CCAA",$B14,"TramoEdad",Y$1)</f>
        <v>#REF!</v>
      </c>
      <c r="Z14" s="236" t="e">
        <f t="shared" si="9"/>
        <v>#REF!</v>
      </c>
      <c r="AA14" s="576"/>
      <c r="AB14" s="306"/>
      <c r="AC14" s="306"/>
      <c r="AD14" s="306"/>
      <c r="AE14" s="307"/>
      <c r="AF14" s="437"/>
      <c r="AG14" s="232"/>
      <c r="AH14" s="306"/>
      <c r="AI14" s="306"/>
      <c r="AJ14" s="306"/>
      <c r="AK14" s="307"/>
      <c r="AL14" s="437"/>
      <c r="AN14" s="306"/>
      <c r="AO14" s="306"/>
      <c r="AP14" s="306"/>
      <c r="AQ14" s="307"/>
      <c r="AR14" s="437"/>
      <c r="AT14" s="306"/>
      <c r="AU14" s="306"/>
      <c r="AV14" s="306"/>
      <c r="AW14" s="307"/>
      <c r="AX14" s="437"/>
    </row>
    <row r="15" spans="1:50" s="233" customFormat="1" ht="18" customHeight="1" x14ac:dyDescent="0.15">
      <c r="A15" s="225"/>
      <c r="B15" s="234" t="s">
        <v>9</v>
      </c>
      <c r="C15" s="227"/>
      <c r="D15" s="406">
        <f t="shared" si="2"/>
        <v>2127685</v>
      </c>
      <c r="E15" s="187">
        <f t="shared" si="0"/>
        <v>4.5538298284912475</v>
      </c>
      <c r="F15" s="227"/>
      <c r="G15" s="235">
        <f>'3solcasaad'!G15</f>
        <v>1796155</v>
      </c>
      <c r="H15" s="571">
        <f t="shared" si="3"/>
        <v>4.7498694229187182</v>
      </c>
      <c r="I15" s="227"/>
      <c r="J15" s="235">
        <f>'3solcasaad'!J15</f>
        <v>243113</v>
      </c>
      <c r="K15" s="571">
        <f t="shared" si="4"/>
        <v>4.0273460562612193</v>
      </c>
      <c r="L15" s="227"/>
      <c r="M15" s="235">
        <f>'3solcasaad'!M15</f>
        <v>88417</v>
      </c>
      <c r="N15" s="571">
        <f t="shared" si="1"/>
        <v>3.0790205443316343</v>
      </c>
      <c r="O15" s="227"/>
      <c r="P15" s="237" t="e">
        <f t="shared" si="5"/>
        <v>#REF!</v>
      </c>
      <c r="Q15" s="238" t="e">
        <f t="shared" si="6"/>
        <v>#REF!</v>
      </c>
      <c r="R15" s="227"/>
      <c r="S15" s="235" t="e">
        <f>GETPIVOTDATA("Cuenta número de expedientes",#REF!,"CCAA",$B15,"TramoEdad",S$1)</f>
        <v>#REF!</v>
      </c>
      <c r="T15" s="236" t="e">
        <f t="shared" si="7"/>
        <v>#REF!</v>
      </c>
      <c r="U15" s="227"/>
      <c r="V15" s="235" t="e">
        <f>GETPIVOTDATA("Cuenta número de expedientes",#REF!,"CCAA",$B15,"TramoEdad",V$1)</f>
        <v>#REF!</v>
      </c>
      <c r="W15" s="236" t="e">
        <f t="shared" si="8"/>
        <v>#REF!</v>
      </c>
      <c r="X15" s="227"/>
      <c r="Y15" s="235" t="e">
        <f>GETPIVOTDATA("Cuenta número de expedientes",#REF!,"CCAA",$B15,"TramoEdad",Y$1)</f>
        <v>#REF!</v>
      </c>
      <c r="Z15" s="236" t="e">
        <f t="shared" si="9"/>
        <v>#REF!</v>
      </c>
      <c r="AA15" s="576"/>
      <c r="AB15" s="306"/>
      <c r="AC15" s="306"/>
      <c r="AD15" s="306"/>
      <c r="AE15" s="307"/>
      <c r="AF15" s="437"/>
      <c r="AG15" s="232"/>
      <c r="AH15" s="306"/>
      <c r="AI15" s="306"/>
      <c r="AJ15" s="306"/>
      <c r="AK15" s="307"/>
      <c r="AL15" s="437"/>
      <c r="AN15" s="306"/>
      <c r="AO15" s="306"/>
      <c r="AP15" s="306"/>
      <c r="AQ15" s="307"/>
      <c r="AR15" s="437"/>
      <c r="AT15" s="306"/>
      <c r="AU15" s="306"/>
      <c r="AV15" s="306"/>
      <c r="AW15" s="307"/>
      <c r="AX15" s="437"/>
    </row>
    <row r="16" spans="1:50" s="233" customFormat="1" ht="18" customHeight="1" x14ac:dyDescent="0.15">
      <c r="A16" s="225"/>
      <c r="B16" s="234" t="s">
        <v>8</v>
      </c>
      <c r="C16" s="227"/>
      <c r="D16" s="407">
        <f t="shared" si="2"/>
        <v>580229</v>
      </c>
      <c r="E16" s="187">
        <f t="shared" si="0"/>
        <v>1.2418492998520214</v>
      </c>
      <c r="F16" s="227"/>
      <c r="G16" s="239">
        <f>'3solcasaad'!G16</f>
        <v>455643</v>
      </c>
      <c r="H16" s="571">
        <f t="shared" si="3"/>
        <v>1.2049320651430158</v>
      </c>
      <c r="I16" s="227"/>
      <c r="J16" s="239">
        <f>'3solcasaad'!J16</f>
        <v>82278</v>
      </c>
      <c r="K16" s="571">
        <f t="shared" si="4"/>
        <v>1.3629957214014083</v>
      </c>
      <c r="L16" s="227"/>
      <c r="M16" s="239">
        <f>'3solcasaad'!M16</f>
        <v>42308</v>
      </c>
      <c r="N16" s="571">
        <f t="shared" si="1"/>
        <v>1.4733275409659092</v>
      </c>
      <c r="O16" s="227"/>
      <c r="P16" s="239" t="e">
        <f t="shared" si="5"/>
        <v>#REF!</v>
      </c>
      <c r="Q16" s="238" t="e">
        <f t="shared" si="6"/>
        <v>#REF!</v>
      </c>
      <c r="R16" s="227"/>
      <c r="S16" s="239" t="e">
        <f>GETPIVOTDATA("Cuenta número de expedientes",#REF!,"CCAA",$B16,"TramoEdad",S$1)</f>
        <v>#REF!</v>
      </c>
      <c r="T16" s="236" t="e">
        <f t="shared" si="7"/>
        <v>#REF!</v>
      </c>
      <c r="U16" s="227"/>
      <c r="V16" s="239" t="e">
        <f>GETPIVOTDATA("Cuenta número de expedientes",#REF!,"CCAA",$B16,"TramoEdad",V$1)</f>
        <v>#REF!</v>
      </c>
      <c r="W16" s="236" t="e">
        <f t="shared" si="8"/>
        <v>#REF!</v>
      </c>
      <c r="X16" s="227"/>
      <c r="Y16" s="239" t="e">
        <f>GETPIVOTDATA("Cuenta número de expedientes",#REF!,"CCAA",$B16,"TramoEdad",Y$1)</f>
        <v>#REF!</v>
      </c>
      <c r="Z16" s="236" t="e">
        <f t="shared" si="9"/>
        <v>#REF!</v>
      </c>
      <c r="AA16" s="576"/>
      <c r="AB16" s="306"/>
      <c r="AC16" s="306"/>
      <c r="AD16" s="306"/>
      <c r="AE16" s="307"/>
      <c r="AF16" s="437"/>
      <c r="AG16" s="232"/>
      <c r="AH16" s="306"/>
      <c r="AI16" s="306"/>
      <c r="AJ16" s="306"/>
      <c r="AK16" s="307"/>
      <c r="AL16" s="437"/>
      <c r="AN16" s="306"/>
      <c r="AO16" s="306"/>
      <c r="AP16" s="306"/>
      <c r="AQ16" s="307"/>
      <c r="AR16" s="437"/>
      <c r="AT16" s="306"/>
      <c r="AU16" s="306"/>
      <c r="AV16" s="306"/>
      <c r="AW16" s="307"/>
      <c r="AX16" s="437"/>
    </row>
    <row r="17" spans="1:50" s="233" customFormat="1" ht="18" customHeight="1" x14ac:dyDescent="0.15">
      <c r="A17" s="225"/>
      <c r="B17" s="234" t="s">
        <v>7</v>
      </c>
      <c r="C17" s="227"/>
      <c r="D17" s="406">
        <f t="shared" si="2"/>
        <v>2409164</v>
      </c>
      <c r="E17" s="187">
        <f t="shared" si="0"/>
        <v>5.1562721384637706</v>
      </c>
      <c r="F17" s="227"/>
      <c r="G17" s="235">
        <f>'3solcasaad'!G17</f>
        <v>1805325</v>
      </c>
      <c r="H17" s="571">
        <f t="shared" si="3"/>
        <v>4.7741191689641118</v>
      </c>
      <c r="I17" s="227"/>
      <c r="J17" s="235">
        <f>'3solcasaad'!J17</f>
        <v>372394</v>
      </c>
      <c r="K17" s="571">
        <f t="shared" si="4"/>
        <v>6.1689811210233119</v>
      </c>
      <c r="L17" s="227"/>
      <c r="M17" s="235">
        <f>'3solcasaad'!M17</f>
        <v>231445</v>
      </c>
      <c r="N17" s="571">
        <f t="shared" si="1"/>
        <v>8.0598064838530501</v>
      </c>
      <c r="O17" s="227"/>
      <c r="P17" s="237" t="e">
        <f t="shared" si="5"/>
        <v>#REF!</v>
      </c>
      <c r="Q17" s="238" t="e">
        <f>P17*100/D17</f>
        <v>#REF!</v>
      </c>
      <c r="R17" s="227"/>
      <c r="S17" s="235" t="e">
        <f>GETPIVOTDATA("Cuenta número de expedientes",#REF!,"CCAA",$B17,"TramoEdad",S$1)</f>
        <v>#REF!</v>
      </c>
      <c r="T17" s="236" t="e">
        <f>S17*100/G17</f>
        <v>#REF!</v>
      </c>
      <c r="U17" s="227"/>
      <c r="V17" s="235" t="e">
        <f>GETPIVOTDATA("Cuenta número de expedientes",#REF!,"CCAA",$B17,"TramoEdad",V$1)</f>
        <v>#REF!</v>
      </c>
      <c r="W17" s="236" t="e">
        <f>V17*100/J17</f>
        <v>#REF!</v>
      </c>
      <c r="X17" s="227"/>
      <c r="Y17" s="235" t="e">
        <f>GETPIVOTDATA("Cuenta número de expedientes",#REF!,"CCAA",$B17,"TramoEdad",Y$1)</f>
        <v>#REF!</v>
      </c>
      <c r="Z17" s="236" t="e">
        <f>Y17*100/M17</f>
        <v>#REF!</v>
      </c>
      <c r="AA17" s="576"/>
      <c r="AB17" s="306"/>
      <c r="AC17" s="306"/>
      <c r="AD17" s="306"/>
      <c r="AE17" s="307"/>
      <c r="AF17" s="437"/>
      <c r="AG17" s="232"/>
      <c r="AH17" s="306"/>
      <c r="AI17" s="306"/>
      <c r="AJ17" s="306"/>
      <c r="AK17" s="307"/>
      <c r="AL17" s="437"/>
      <c r="AN17" s="306"/>
      <c r="AO17" s="306"/>
      <c r="AP17" s="306"/>
      <c r="AQ17" s="307"/>
      <c r="AR17" s="437"/>
      <c r="AT17" s="306"/>
      <c r="AU17" s="306"/>
      <c r="AV17" s="306"/>
      <c r="AW17" s="307"/>
      <c r="AX17" s="437"/>
    </row>
    <row r="18" spans="1:50" s="233" customFormat="1" ht="18" customHeight="1" x14ac:dyDescent="0.15">
      <c r="A18" s="225"/>
      <c r="B18" s="234" t="s">
        <v>43</v>
      </c>
      <c r="C18" s="227"/>
      <c r="D18" s="406">
        <f t="shared" si="2"/>
        <v>2026807</v>
      </c>
      <c r="E18" s="187">
        <f t="shared" si="0"/>
        <v>4.3379232232190672</v>
      </c>
      <c r="F18" s="227"/>
      <c r="G18" s="235">
        <f>'3solcasaad'!G18</f>
        <v>1644219</v>
      </c>
      <c r="H18" s="571">
        <f t="shared" si="3"/>
        <v>4.3480799556174112</v>
      </c>
      <c r="I18" s="227"/>
      <c r="J18" s="235">
        <f>'3solcasaad'!J18</f>
        <v>241609</v>
      </c>
      <c r="K18" s="571">
        <f t="shared" si="4"/>
        <v>4.0024311875844436</v>
      </c>
      <c r="L18" s="227"/>
      <c r="M18" s="235">
        <f>'3solcasaad'!M18</f>
        <v>140979</v>
      </c>
      <c r="N18" s="571">
        <f t="shared" si="1"/>
        <v>4.9094318662624774</v>
      </c>
      <c r="O18" s="227"/>
      <c r="P18" s="237" t="e">
        <f t="shared" si="5"/>
        <v>#REF!</v>
      </c>
      <c r="Q18" s="238" t="e">
        <f t="shared" si="6"/>
        <v>#REF!</v>
      </c>
      <c r="R18" s="227"/>
      <c r="S18" s="235" t="e">
        <f>GETPIVOTDATA("Cuenta número de expedientes",#REF!,"CCAA",$B18,"TramoEdad",S$1)</f>
        <v>#REF!</v>
      </c>
      <c r="T18" s="236" t="e">
        <f t="shared" si="7"/>
        <v>#REF!</v>
      </c>
      <c r="U18" s="227"/>
      <c r="V18" s="235" t="e">
        <f>GETPIVOTDATA("Cuenta número de expedientes",#REF!,"CCAA",$B18,"TramoEdad",V$1)</f>
        <v>#REF!</v>
      </c>
      <c r="W18" s="236" t="e">
        <f t="shared" si="8"/>
        <v>#REF!</v>
      </c>
      <c r="X18" s="227"/>
      <c r="Y18" s="235" t="e">
        <f>GETPIVOTDATA("Cuenta número de expedientes",#REF!,"CCAA",$B18,"TramoEdad",Y$1)</f>
        <v>#REF!</v>
      </c>
      <c r="Z18" s="236" t="e">
        <f t="shared" si="9"/>
        <v>#REF!</v>
      </c>
      <c r="AA18" s="576"/>
      <c r="AB18" s="306"/>
      <c r="AC18" s="306"/>
      <c r="AD18" s="306"/>
      <c r="AE18" s="307"/>
      <c r="AF18" s="437"/>
      <c r="AG18" s="232"/>
      <c r="AH18" s="306"/>
      <c r="AI18" s="306"/>
      <c r="AJ18" s="306"/>
      <c r="AK18" s="307"/>
      <c r="AL18" s="437"/>
      <c r="AN18" s="306"/>
      <c r="AO18" s="306"/>
      <c r="AP18" s="306"/>
      <c r="AQ18" s="307"/>
      <c r="AR18" s="437"/>
      <c r="AT18" s="306"/>
      <c r="AU18" s="306"/>
      <c r="AV18" s="306"/>
      <c r="AW18" s="307"/>
      <c r="AX18" s="437"/>
    </row>
    <row r="19" spans="1:50" s="233" customFormat="1" ht="18" customHeight="1" x14ac:dyDescent="0.15">
      <c r="A19" s="225"/>
      <c r="B19" s="234" t="s">
        <v>44</v>
      </c>
      <c r="C19" s="227"/>
      <c r="D19" s="406">
        <f t="shared" si="2"/>
        <v>7600065</v>
      </c>
      <c r="E19" s="187">
        <f t="shared" si="0"/>
        <v>16.266224885484615</v>
      </c>
      <c r="F19" s="227"/>
      <c r="G19" s="235">
        <f>'3solcasaad'!G19</f>
        <v>6178644</v>
      </c>
      <c r="H19" s="571">
        <f t="shared" si="3"/>
        <v>16.339209149934277</v>
      </c>
      <c r="I19" s="227"/>
      <c r="J19" s="235">
        <f>'3solcasaad'!J19</f>
        <v>960955</v>
      </c>
      <c r="K19" s="571">
        <f t="shared" si="4"/>
        <v>15.918927945007054</v>
      </c>
      <c r="L19" s="227"/>
      <c r="M19" s="235">
        <f>'3solcasaad'!M19</f>
        <v>460466</v>
      </c>
      <c r="N19" s="571">
        <f t="shared" si="1"/>
        <v>16.035199949853652</v>
      </c>
      <c r="O19" s="227"/>
      <c r="P19" s="237" t="e">
        <f t="shared" si="5"/>
        <v>#REF!</v>
      </c>
      <c r="Q19" s="238" t="e">
        <f t="shared" si="6"/>
        <v>#REF!</v>
      </c>
      <c r="R19" s="227"/>
      <c r="S19" s="235" t="e">
        <f>GETPIVOTDATA("Cuenta número de expedientes",#REF!,"CCAA",$B19,"TramoEdad",S$1)</f>
        <v>#REF!</v>
      </c>
      <c r="T19" s="236" t="e">
        <f t="shared" si="7"/>
        <v>#REF!</v>
      </c>
      <c r="U19" s="227"/>
      <c r="V19" s="235" t="e">
        <f>GETPIVOTDATA("Cuenta número de expedientes",#REF!,"CCAA",$B19,"TramoEdad",V$1)</f>
        <v>#REF!</v>
      </c>
      <c r="W19" s="236" t="e">
        <f t="shared" si="8"/>
        <v>#REF!</v>
      </c>
      <c r="X19" s="227"/>
      <c r="Y19" s="235" t="e">
        <f>GETPIVOTDATA("Cuenta número de expedientes",#REF!,"CCAA",$B19,"TramoEdad",Y$1)</f>
        <v>#REF!</v>
      </c>
      <c r="Z19" s="236" t="e">
        <f t="shared" si="9"/>
        <v>#REF!</v>
      </c>
      <c r="AA19" s="576"/>
      <c r="AB19" s="306"/>
      <c r="AC19" s="306"/>
      <c r="AD19" s="306"/>
      <c r="AE19" s="307"/>
      <c r="AF19" s="437"/>
      <c r="AG19" s="232"/>
      <c r="AH19" s="306"/>
      <c r="AI19" s="306"/>
      <c r="AJ19" s="306"/>
      <c r="AK19" s="307"/>
      <c r="AL19" s="437"/>
      <c r="AN19" s="306"/>
      <c r="AO19" s="306"/>
      <c r="AP19" s="306"/>
      <c r="AQ19" s="307"/>
      <c r="AR19" s="437"/>
      <c r="AT19" s="306"/>
      <c r="AU19" s="306"/>
      <c r="AV19" s="306"/>
      <c r="AW19" s="307"/>
      <c r="AX19" s="437"/>
    </row>
    <row r="20" spans="1:50" s="233" customFormat="1" ht="18" customHeight="1" x14ac:dyDescent="0.15">
      <c r="A20" s="225"/>
      <c r="B20" s="234" t="s">
        <v>6</v>
      </c>
      <c r="C20" s="227"/>
      <c r="D20" s="406">
        <f t="shared" si="2"/>
        <v>4963703</v>
      </c>
      <c r="E20" s="187">
        <f t="shared" si="0"/>
        <v>10.623686674094845</v>
      </c>
      <c r="F20" s="227"/>
      <c r="G20" s="235">
        <f>'3solcasaad'!G20</f>
        <v>4017065</v>
      </c>
      <c r="H20" s="571">
        <f t="shared" si="3"/>
        <v>10.622988669339216</v>
      </c>
      <c r="I20" s="227"/>
      <c r="J20" s="235">
        <f>'3solcasaad'!J20</f>
        <v>669229</v>
      </c>
      <c r="K20" s="571">
        <f t="shared" si="4"/>
        <v>11.086271708570251</v>
      </c>
      <c r="L20" s="227"/>
      <c r="M20" s="235">
        <f>'3solcasaad'!M20</f>
        <v>277409</v>
      </c>
      <c r="N20" s="571">
        <f t="shared" si="1"/>
        <v>9.660450028642618</v>
      </c>
      <c r="O20" s="227"/>
      <c r="P20" s="237" t="e">
        <f t="shared" si="5"/>
        <v>#REF!</v>
      </c>
      <c r="Q20" s="238" t="e">
        <f t="shared" si="6"/>
        <v>#REF!</v>
      </c>
      <c r="R20" s="227"/>
      <c r="S20" s="235" t="e">
        <f>GETPIVOTDATA("Cuenta número de expedientes",#REF!,"CCAA",$B20,"TramoEdad",S$1)</f>
        <v>#REF!</v>
      </c>
      <c r="T20" s="236" t="e">
        <f t="shared" si="7"/>
        <v>#REF!</v>
      </c>
      <c r="U20" s="227"/>
      <c r="V20" s="235" t="e">
        <f>GETPIVOTDATA("Cuenta número de expedientes",#REF!,"CCAA",$B20,"TramoEdad",V$1)</f>
        <v>#REF!</v>
      </c>
      <c r="W20" s="236" t="e">
        <f t="shared" si="8"/>
        <v>#REF!</v>
      </c>
      <c r="X20" s="227"/>
      <c r="Y20" s="235" t="e">
        <f>GETPIVOTDATA("Cuenta número de expedientes",#REF!,"CCAA",$B20,"TramoEdad",Y$1)</f>
        <v>#REF!</v>
      </c>
      <c r="Z20" s="236" t="e">
        <f t="shared" si="9"/>
        <v>#REF!</v>
      </c>
      <c r="AA20" s="576"/>
      <c r="AB20" s="306"/>
      <c r="AC20" s="306"/>
      <c r="AD20" s="306"/>
      <c r="AE20" s="307"/>
      <c r="AF20" s="438"/>
      <c r="AG20" s="232"/>
      <c r="AH20" s="306"/>
      <c r="AI20" s="306"/>
      <c r="AJ20" s="306"/>
      <c r="AK20" s="307"/>
      <c r="AL20" s="437"/>
      <c r="AN20" s="306"/>
      <c r="AO20" s="306"/>
      <c r="AP20" s="306"/>
      <c r="AQ20" s="307"/>
      <c r="AR20" s="437"/>
      <c r="AT20" s="306"/>
      <c r="AU20" s="306"/>
      <c r="AV20" s="306"/>
      <c r="AW20" s="307"/>
      <c r="AX20" s="437"/>
    </row>
    <row r="21" spans="1:50" s="233" customFormat="1" ht="18" customHeight="1" x14ac:dyDescent="0.15">
      <c r="A21" s="225"/>
      <c r="B21" s="234" t="s">
        <v>5</v>
      </c>
      <c r="C21" s="227"/>
      <c r="D21" s="406">
        <f t="shared" si="2"/>
        <v>1072863</v>
      </c>
      <c r="E21" s="187">
        <f t="shared" si="0"/>
        <v>2.2962212598597094</v>
      </c>
      <c r="F21" s="227"/>
      <c r="G21" s="235">
        <f>'3solcasaad'!G21</f>
        <v>853665</v>
      </c>
      <c r="H21" s="571">
        <f t="shared" si="3"/>
        <v>2.2574873999826894</v>
      </c>
      <c r="I21" s="227"/>
      <c r="J21" s="235">
        <f>'3solcasaad'!J21</f>
        <v>141083</v>
      </c>
      <c r="K21" s="571">
        <f t="shared" si="4"/>
        <v>2.3371438946313097</v>
      </c>
      <c r="L21" s="227"/>
      <c r="M21" s="235">
        <f>'3solcasaad'!M21</f>
        <v>78115</v>
      </c>
      <c r="N21" s="571">
        <f t="shared" si="1"/>
        <v>2.720265218458731</v>
      </c>
      <c r="O21" s="227"/>
      <c r="P21" s="237" t="e">
        <f t="shared" si="5"/>
        <v>#REF!</v>
      </c>
      <c r="Q21" s="238" t="e">
        <f t="shared" si="6"/>
        <v>#REF!</v>
      </c>
      <c r="R21" s="227"/>
      <c r="S21" s="235" t="e">
        <f>GETPIVOTDATA("Cuenta número de expedientes",#REF!,"CCAA",$B21,"TramoEdad",S$1)</f>
        <v>#REF!</v>
      </c>
      <c r="T21" s="236" t="e">
        <f t="shared" si="7"/>
        <v>#REF!</v>
      </c>
      <c r="U21" s="227"/>
      <c r="V21" s="235" t="e">
        <f>GETPIVOTDATA("Cuenta número de expedientes",#REF!,"CCAA",$B21,"TramoEdad",V$1)</f>
        <v>#REF!</v>
      </c>
      <c r="W21" s="236" t="e">
        <f t="shared" si="8"/>
        <v>#REF!</v>
      </c>
      <c r="X21" s="227"/>
      <c r="Y21" s="235" t="e">
        <f>GETPIVOTDATA("Cuenta número de expedientes",#REF!,"CCAA",$B21,"TramoEdad",Y$1)</f>
        <v>#REF!</v>
      </c>
      <c r="Z21" s="236" t="e">
        <f t="shared" si="9"/>
        <v>#REF!</v>
      </c>
      <c r="AA21" s="576"/>
      <c r="AB21" s="306"/>
      <c r="AC21" s="306"/>
      <c r="AD21" s="306"/>
      <c r="AE21" s="307"/>
      <c r="AF21" s="437"/>
      <c r="AG21" s="232"/>
      <c r="AH21" s="306"/>
      <c r="AI21" s="306"/>
      <c r="AJ21" s="306"/>
      <c r="AK21" s="307"/>
      <c r="AL21" s="437"/>
      <c r="AN21" s="306"/>
      <c r="AO21" s="306"/>
      <c r="AP21" s="306"/>
      <c r="AQ21" s="307"/>
      <c r="AR21" s="437"/>
      <c r="AT21" s="306"/>
      <c r="AU21" s="306"/>
      <c r="AV21" s="306"/>
      <c r="AW21" s="307"/>
      <c r="AX21" s="437"/>
    </row>
    <row r="22" spans="1:50" s="233" customFormat="1" ht="18" customHeight="1" x14ac:dyDescent="0.15">
      <c r="A22" s="225"/>
      <c r="B22" s="234" t="s">
        <v>38</v>
      </c>
      <c r="C22" s="227"/>
      <c r="D22" s="406">
        <f t="shared" si="2"/>
        <v>2701743</v>
      </c>
      <c r="E22" s="187">
        <f t="shared" si="0"/>
        <v>5.7824714947548292</v>
      </c>
      <c r="F22" s="227"/>
      <c r="G22" s="235">
        <f>'3solcasaad'!G22</f>
        <v>2028813</v>
      </c>
      <c r="H22" s="571">
        <f t="shared" si="3"/>
        <v>5.365125411515149</v>
      </c>
      <c r="I22" s="227"/>
      <c r="J22" s="235">
        <f>'3solcasaad'!J22</f>
        <v>434138</v>
      </c>
      <c r="K22" s="571">
        <f t="shared" si="4"/>
        <v>7.1918159957432684</v>
      </c>
      <c r="L22" s="227"/>
      <c r="M22" s="235">
        <f>'3solcasaad'!M22</f>
        <v>238792</v>
      </c>
      <c r="N22" s="571">
        <f t="shared" si="1"/>
        <v>8.3156573263290952</v>
      </c>
      <c r="O22" s="227"/>
      <c r="P22" s="237" t="e">
        <f t="shared" si="5"/>
        <v>#REF!</v>
      </c>
      <c r="Q22" s="238" t="e">
        <f t="shared" si="6"/>
        <v>#REF!</v>
      </c>
      <c r="R22" s="227"/>
      <c r="S22" s="235" t="e">
        <f>GETPIVOTDATA("Cuenta número de expedientes",#REF!,"CCAA",$B22,"TramoEdad",S$1)</f>
        <v>#REF!</v>
      </c>
      <c r="T22" s="236" t="e">
        <f t="shared" si="7"/>
        <v>#REF!</v>
      </c>
      <c r="U22" s="227"/>
      <c r="V22" s="235" t="e">
        <f>GETPIVOTDATA("Cuenta número de expedientes",#REF!,"CCAA",$B22,"TramoEdad",V$1)</f>
        <v>#REF!</v>
      </c>
      <c r="W22" s="236" t="e">
        <f t="shared" si="8"/>
        <v>#REF!</v>
      </c>
      <c r="X22" s="227"/>
      <c r="Y22" s="235" t="e">
        <f>GETPIVOTDATA("Cuenta número de expedientes",#REF!,"CCAA",$B22,"TramoEdad",Y$1)</f>
        <v>#REF!</v>
      </c>
      <c r="Z22" s="236" t="e">
        <f t="shared" si="9"/>
        <v>#REF!</v>
      </c>
      <c r="AA22" s="576"/>
      <c r="AB22" s="306"/>
      <c r="AC22" s="306"/>
      <c r="AD22" s="306"/>
      <c r="AE22" s="307"/>
      <c r="AF22" s="437"/>
      <c r="AG22" s="232"/>
      <c r="AH22" s="306"/>
      <c r="AI22" s="306"/>
      <c r="AJ22" s="306"/>
      <c r="AK22" s="307"/>
      <c r="AL22" s="437"/>
      <c r="AN22" s="306"/>
      <c r="AO22" s="306"/>
      <c r="AP22" s="306"/>
      <c r="AQ22" s="307"/>
      <c r="AR22" s="437"/>
      <c r="AT22" s="306"/>
      <c r="AU22" s="306"/>
      <c r="AV22" s="306"/>
      <c r="AW22" s="307"/>
      <c r="AX22" s="437"/>
    </row>
    <row r="23" spans="1:50" s="233" customFormat="1" ht="18" customHeight="1" x14ac:dyDescent="0.15">
      <c r="A23" s="225"/>
      <c r="B23" s="234" t="s">
        <v>45</v>
      </c>
      <c r="C23" s="227"/>
      <c r="D23" s="406">
        <f t="shared" si="2"/>
        <v>6578079</v>
      </c>
      <c r="E23" s="187">
        <f t="shared" si="0"/>
        <v>14.078894368467079</v>
      </c>
      <c r="F23" s="227"/>
      <c r="G23" s="235">
        <f>'3solcasaad'!G23</f>
        <v>5423824</v>
      </c>
      <c r="H23" s="571">
        <f t="shared" si="3"/>
        <v>14.343113914385279</v>
      </c>
      <c r="I23" s="227"/>
      <c r="J23" s="235">
        <f>'3solcasaad'!J23</f>
        <v>793640</v>
      </c>
      <c r="K23" s="571">
        <f t="shared" si="4"/>
        <v>13.147231633401562</v>
      </c>
      <c r="L23" s="227"/>
      <c r="M23" s="235">
        <f>'3solcasaad'!M23</f>
        <v>360615</v>
      </c>
      <c r="N23" s="571">
        <f t="shared" si="1"/>
        <v>12.55800347890284</v>
      </c>
      <c r="O23" s="227"/>
      <c r="P23" s="237" t="e">
        <f t="shared" si="5"/>
        <v>#REF!</v>
      </c>
      <c r="Q23" s="238" t="e">
        <f t="shared" si="6"/>
        <v>#REF!</v>
      </c>
      <c r="R23" s="227"/>
      <c r="S23" s="235" t="e">
        <f>GETPIVOTDATA("Cuenta número de expedientes",#REF!,"CCAA",$B23,"TramoEdad",S$1)</f>
        <v>#REF!</v>
      </c>
      <c r="T23" s="236" t="e">
        <f t="shared" si="7"/>
        <v>#REF!</v>
      </c>
      <c r="U23" s="227"/>
      <c r="V23" s="235" t="e">
        <f>GETPIVOTDATA("Cuenta número de expedientes",#REF!,"CCAA",$B23,"TramoEdad",V$1)</f>
        <v>#REF!</v>
      </c>
      <c r="W23" s="236" t="e">
        <f t="shared" si="8"/>
        <v>#REF!</v>
      </c>
      <c r="X23" s="227"/>
      <c r="Y23" s="235" t="e">
        <f>GETPIVOTDATA("Cuenta número de expedientes",#REF!,"CCAA",$B23,"TramoEdad",Y$1)</f>
        <v>#REF!</v>
      </c>
      <c r="Z23" s="236" t="e">
        <f t="shared" si="9"/>
        <v>#REF!</v>
      </c>
      <c r="AA23" s="576"/>
      <c r="AB23" s="306"/>
      <c r="AC23" s="306"/>
      <c r="AD23" s="306"/>
      <c r="AE23" s="307"/>
      <c r="AF23" s="437"/>
      <c r="AG23" s="232"/>
      <c r="AH23" s="306"/>
      <c r="AI23" s="306"/>
      <c r="AJ23" s="306"/>
      <c r="AK23" s="307"/>
      <c r="AL23" s="437"/>
      <c r="AN23" s="306"/>
      <c r="AO23" s="306"/>
      <c r="AP23" s="306"/>
      <c r="AQ23" s="307"/>
      <c r="AR23" s="437"/>
      <c r="AT23" s="306"/>
      <c r="AU23" s="306"/>
      <c r="AV23" s="306"/>
      <c r="AW23" s="307"/>
      <c r="AX23" s="437"/>
    </row>
    <row r="24" spans="1:50" s="241" customFormat="1" ht="18" customHeight="1" x14ac:dyDescent="0.15">
      <c r="A24" s="240"/>
      <c r="B24" s="234" t="s">
        <v>46</v>
      </c>
      <c r="C24" s="227"/>
      <c r="D24" s="406">
        <f t="shared" si="2"/>
        <v>1478509</v>
      </c>
      <c r="E24" s="187">
        <f t="shared" si="0"/>
        <v>3.1644150266100319</v>
      </c>
      <c r="F24" s="227"/>
      <c r="G24" s="235">
        <f>'3solcasaad'!G24</f>
        <v>1249999</v>
      </c>
      <c r="H24" s="571">
        <f t="shared" si="3"/>
        <v>3.3055788775350536</v>
      </c>
      <c r="I24" s="227"/>
      <c r="J24" s="235">
        <f>'3solcasaad'!J24</f>
        <v>159024</v>
      </c>
      <c r="K24" s="571">
        <f t="shared" si="4"/>
        <v>2.6343497848773372</v>
      </c>
      <c r="L24" s="227"/>
      <c r="M24" s="235">
        <f>'3solcasaad'!M24</f>
        <v>69486</v>
      </c>
      <c r="N24" s="571">
        <f t="shared" si="1"/>
        <v>2.4197701973990067</v>
      </c>
      <c r="O24" s="227"/>
      <c r="P24" s="237" t="e">
        <f t="shared" si="5"/>
        <v>#REF!</v>
      </c>
      <c r="Q24" s="238" t="e">
        <f t="shared" si="6"/>
        <v>#REF!</v>
      </c>
      <c r="R24" s="227"/>
      <c r="S24" s="235" t="e">
        <f>GETPIVOTDATA("Cuenta número de expedientes",#REF!,"CCAA",$B24,"TramoEdad",S$1)</f>
        <v>#REF!</v>
      </c>
      <c r="T24" s="236" t="e">
        <f t="shared" si="7"/>
        <v>#REF!</v>
      </c>
      <c r="U24" s="227"/>
      <c r="V24" s="235" t="e">
        <f>GETPIVOTDATA("Cuenta número de expedientes",#REF!,"CCAA",$B24,"TramoEdad",V$1)</f>
        <v>#REF!</v>
      </c>
      <c r="W24" s="236" t="e">
        <f t="shared" si="8"/>
        <v>#REF!</v>
      </c>
      <c r="X24" s="227"/>
      <c r="Y24" s="235" t="e">
        <f>GETPIVOTDATA("Cuenta número de expedientes",#REF!,"CCAA",$B24,"TramoEdad",Y$1)</f>
        <v>#REF!</v>
      </c>
      <c r="Z24" s="236" t="e">
        <f t="shared" si="9"/>
        <v>#REF!</v>
      </c>
      <c r="AA24" s="576"/>
      <c r="AB24" s="306"/>
      <c r="AC24" s="306"/>
      <c r="AD24" s="306"/>
      <c r="AE24" s="307"/>
      <c r="AF24" s="437"/>
      <c r="AG24" s="232"/>
      <c r="AH24" s="306"/>
      <c r="AI24" s="306"/>
      <c r="AJ24" s="306"/>
      <c r="AK24" s="307"/>
      <c r="AL24" s="437"/>
      <c r="AN24" s="306"/>
      <c r="AO24" s="306"/>
      <c r="AP24" s="306"/>
      <c r="AQ24" s="307"/>
      <c r="AR24" s="437"/>
      <c r="AT24" s="306"/>
      <c r="AU24" s="306"/>
      <c r="AV24" s="306"/>
      <c r="AW24" s="307"/>
      <c r="AX24" s="437"/>
    </row>
    <row r="25" spans="1:50" s="233" customFormat="1" ht="18" customHeight="1" x14ac:dyDescent="0.15">
      <c r="B25" s="234" t="s">
        <v>47</v>
      </c>
      <c r="C25" s="227"/>
      <c r="D25" s="407">
        <f t="shared" si="2"/>
        <v>647554</v>
      </c>
      <c r="E25" s="187">
        <f t="shared" si="0"/>
        <v>1.385943276734489</v>
      </c>
      <c r="F25" s="227"/>
      <c r="G25" s="239">
        <f>'3solcasaad'!G25</f>
        <v>521118</v>
      </c>
      <c r="H25" s="571">
        <f t="shared" si="3"/>
        <v>1.3780784252653899</v>
      </c>
      <c r="I25" s="227"/>
      <c r="J25" s="239">
        <f>'3solcasaad'!J25</f>
        <v>84596</v>
      </c>
      <c r="K25" s="571">
        <f t="shared" si="4"/>
        <v>1.4013951001200022</v>
      </c>
      <c r="L25" s="227"/>
      <c r="M25" s="239">
        <f>'3solcasaad'!M25</f>
        <v>41840</v>
      </c>
      <c r="N25" s="571">
        <f t="shared" si="1"/>
        <v>1.4570299781132088</v>
      </c>
      <c r="O25" s="227"/>
      <c r="P25" s="242" t="e">
        <f t="shared" si="5"/>
        <v>#REF!</v>
      </c>
      <c r="Q25" s="238" t="e">
        <f t="shared" si="6"/>
        <v>#REF!</v>
      </c>
      <c r="R25" s="227"/>
      <c r="S25" s="239" t="e">
        <f>GETPIVOTDATA("Cuenta número de expedientes",#REF!,"CCAA",$B25,"TramoEdad",S$1)</f>
        <v>#REF!</v>
      </c>
      <c r="T25" s="236" t="e">
        <f t="shared" si="7"/>
        <v>#REF!</v>
      </c>
      <c r="U25" s="227"/>
      <c r="V25" s="239" t="e">
        <f>GETPIVOTDATA("Cuenta número de expedientes",#REF!,"CCAA",$B25,"TramoEdad",V$1)</f>
        <v>#REF!</v>
      </c>
      <c r="W25" s="236" t="e">
        <f t="shared" si="8"/>
        <v>#REF!</v>
      </c>
      <c r="X25" s="227"/>
      <c r="Y25" s="239" t="e">
        <f>GETPIVOTDATA("Cuenta número de expedientes",#REF!,"CCAA",$B25,"TramoEdad",Y$1)</f>
        <v>#REF!</v>
      </c>
      <c r="Z25" s="236" t="e">
        <f t="shared" si="9"/>
        <v>#REF!</v>
      </c>
      <c r="AA25" s="576"/>
      <c r="AB25" s="306"/>
      <c r="AC25" s="306"/>
      <c r="AD25" s="306"/>
      <c r="AE25" s="307"/>
      <c r="AF25" s="437"/>
      <c r="AG25" s="232"/>
      <c r="AH25" s="306"/>
      <c r="AI25" s="306"/>
      <c r="AJ25" s="306"/>
      <c r="AK25" s="307"/>
      <c r="AL25" s="437"/>
      <c r="AN25" s="306"/>
      <c r="AO25" s="306"/>
      <c r="AP25" s="306"/>
      <c r="AQ25" s="307"/>
      <c r="AR25" s="437"/>
      <c r="AT25" s="306"/>
      <c r="AU25" s="306"/>
      <c r="AV25" s="306"/>
      <c r="AW25" s="307"/>
      <c r="AX25" s="437"/>
    </row>
    <row r="26" spans="1:50" s="233" customFormat="1" ht="18" customHeight="1" x14ac:dyDescent="0.15">
      <c r="B26" s="234" t="s">
        <v>48</v>
      </c>
      <c r="C26" s="227"/>
      <c r="D26" s="407">
        <f t="shared" si="2"/>
        <v>2199088</v>
      </c>
      <c r="E26" s="187">
        <f t="shared" si="0"/>
        <v>4.7066518445527237</v>
      </c>
      <c r="F26" s="227"/>
      <c r="G26" s="239">
        <f>'3solcasaad'!G26</f>
        <v>1714987</v>
      </c>
      <c r="H26" s="571">
        <f t="shared" si="3"/>
        <v>4.5352234701365433</v>
      </c>
      <c r="I26" s="227"/>
      <c r="J26" s="239">
        <f>'3solcasaad'!J26</f>
        <v>324460</v>
      </c>
      <c r="K26" s="571">
        <f t="shared" si="4"/>
        <v>5.3749190763740122</v>
      </c>
      <c r="L26" s="227"/>
      <c r="M26" s="239">
        <f>'3solcasaad'!M26</f>
        <v>159641</v>
      </c>
      <c r="N26" s="571">
        <f t="shared" si="1"/>
        <v>5.5593145969400277</v>
      </c>
      <c r="O26" s="227"/>
      <c r="P26" s="242" t="e">
        <f t="shared" si="5"/>
        <v>#REF!</v>
      </c>
      <c r="Q26" s="238" t="e">
        <f t="shared" si="6"/>
        <v>#REF!</v>
      </c>
      <c r="R26" s="227"/>
      <c r="S26" s="239" t="e">
        <f>GETPIVOTDATA("Cuenta número de expedientes",#REF!,"CCAA",$B26,"TramoEdad",S$1)</f>
        <v>#REF!</v>
      </c>
      <c r="T26" s="236" t="e">
        <f t="shared" si="7"/>
        <v>#REF!</v>
      </c>
      <c r="U26" s="227"/>
      <c r="V26" s="239" t="e">
        <f>GETPIVOTDATA("Cuenta número de expedientes",#REF!,"CCAA",$B26,"TramoEdad",V$1)</f>
        <v>#REF!</v>
      </c>
      <c r="W26" s="236" t="e">
        <f t="shared" si="8"/>
        <v>#REF!</v>
      </c>
      <c r="X26" s="227"/>
      <c r="Y26" s="239" t="e">
        <f>GETPIVOTDATA("Cuenta número de expedientes",#REF!,"CCAA",$B26,"TramoEdad",Y$1)</f>
        <v>#REF!</v>
      </c>
      <c r="Z26" s="236" t="e">
        <f t="shared" si="9"/>
        <v>#REF!</v>
      </c>
      <c r="AA26" s="576"/>
      <c r="AB26" s="306"/>
      <c r="AC26" s="306"/>
      <c r="AD26" s="306"/>
      <c r="AE26" s="307"/>
      <c r="AF26" s="438"/>
      <c r="AG26" s="232"/>
      <c r="AH26" s="306"/>
      <c r="AI26" s="306"/>
      <c r="AJ26" s="306"/>
      <c r="AK26" s="307"/>
      <c r="AL26" s="437"/>
      <c r="AN26" s="306"/>
      <c r="AO26" s="306"/>
      <c r="AP26" s="306"/>
      <c r="AQ26" s="307"/>
      <c r="AR26" s="437"/>
      <c r="AT26" s="306"/>
      <c r="AU26" s="306"/>
      <c r="AV26" s="306"/>
      <c r="AW26" s="307"/>
      <c r="AX26" s="437"/>
    </row>
    <row r="27" spans="1:50" s="233" customFormat="1" ht="18" customHeight="1" x14ac:dyDescent="0.15">
      <c r="B27" s="234" t="s">
        <v>49</v>
      </c>
      <c r="C27" s="227"/>
      <c r="D27" s="407">
        <f t="shared" si="2"/>
        <v>315675</v>
      </c>
      <c r="E27" s="188">
        <f t="shared" si="0"/>
        <v>0.67563113482915682</v>
      </c>
      <c r="F27" s="227"/>
      <c r="G27" s="239">
        <f>'3solcasaad'!G27</f>
        <v>250290</v>
      </c>
      <c r="H27" s="572">
        <f t="shared" si="3"/>
        <v>0.66188319931315831</v>
      </c>
      <c r="I27" s="227"/>
      <c r="J27" s="239">
        <f>'3solcasaad'!J27</f>
        <v>42318</v>
      </c>
      <c r="K27" s="572">
        <f t="shared" si="4"/>
        <v>0.70102886480304327</v>
      </c>
      <c r="L27" s="227"/>
      <c r="M27" s="239">
        <f>'3solcasaad'!M27</f>
        <v>23067</v>
      </c>
      <c r="N27" s="572">
        <f t="shared" si="1"/>
        <v>0.80328179983597969</v>
      </c>
      <c r="O27" s="227"/>
      <c r="P27" s="242" t="e">
        <f t="shared" si="5"/>
        <v>#REF!</v>
      </c>
      <c r="Q27" s="244" t="e">
        <f t="shared" si="6"/>
        <v>#REF!</v>
      </c>
      <c r="R27" s="227"/>
      <c r="S27" s="239" t="e">
        <f>GETPIVOTDATA("Cuenta número de expedientes",#REF!,"CCAA",$B27,"TramoEdad",S$1)</f>
        <v>#REF!</v>
      </c>
      <c r="T27" s="243" t="e">
        <f t="shared" si="7"/>
        <v>#REF!</v>
      </c>
      <c r="U27" s="227"/>
      <c r="V27" s="239" t="e">
        <f>GETPIVOTDATA("Cuenta número de expedientes",#REF!,"CCAA",$B27,"TramoEdad",V$1)</f>
        <v>#REF!</v>
      </c>
      <c r="W27" s="243" t="e">
        <f t="shared" si="8"/>
        <v>#REF!</v>
      </c>
      <c r="X27" s="227"/>
      <c r="Y27" s="239" t="e">
        <f>GETPIVOTDATA("Cuenta número de expedientes",#REF!,"CCAA",$B27,"TramoEdad",Y$1)</f>
        <v>#REF!</v>
      </c>
      <c r="Z27" s="243" t="e">
        <f t="shared" si="9"/>
        <v>#REF!</v>
      </c>
      <c r="AA27" s="576"/>
      <c r="AB27" s="306"/>
      <c r="AC27" s="306"/>
      <c r="AD27" s="306"/>
      <c r="AE27" s="307"/>
      <c r="AF27" s="437"/>
      <c r="AG27" s="232"/>
      <c r="AH27" s="306"/>
      <c r="AI27" s="306"/>
      <c r="AJ27" s="306"/>
      <c r="AK27" s="307"/>
      <c r="AL27" s="437"/>
      <c r="AN27" s="306"/>
      <c r="AO27" s="306"/>
      <c r="AP27" s="306"/>
      <c r="AQ27" s="307"/>
      <c r="AR27" s="437"/>
      <c r="AT27" s="306"/>
      <c r="AU27" s="306"/>
      <c r="AV27" s="306"/>
      <c r="AW27" s="307"/>
      <c r="AX27" s="437"/>
    </row>
    <row r="28" spans="1:50" s="233" customFormat="1" ht="18" customHeight="1" x14ac:dyDescent="0.15">
      <c r="B28" s="245" t="s">
        <v>4</v>
      </c>
      <c r="C28" s="227"/>
      <c r="D28" s="408">
        <f t="shared" si="2"/>
        <v>171528</v>
      </c>
      <c r="E28" s="189">
        <f t="shared" si="0"/>
        <v>0.36711699467799358</v>
      </c>
      <c r="F28" s="227"/>
      <c r="G28" s="246">
        <f>'3solcasaad'!G28</f>
        <v>153112</v>
      </c>
      <c r="H28" s="573">
        <f t="shared" si="3"/>
        <v>0.40489935839720442</v>
      </c>
      <c r="I28" s="227"/>
      <c r="J28" s="246">
        <f>'3solcasaad'!J28</f>
        <v>13498</v>
      </c>
      <c r="K28" s="573">
        <f t="shared" si="4"/>
        <v>0.22360432007919748</v>
      </c>
      <c r="L28" s="227"/>
      <c r="M28" s="246">
        <f>'3solcasaad'!M28</f>
        <v>4918</v>
      </c>
      <c r="N28" s="573">
        <f t="shared" si="1"/>
        <v>0.17126370536235089</v>
      </c>
      <c r="O28" s="227"/>
      <c r="P28" s="248" t="e">
        <f t="shared" si="5"/>
        <v>#REF!</v>
      </c>
      <c r="Q28" s="249" t="e">
        <f t="shared" si="6"/>
        <v>#REF!</v>
      </c>
      <c r="R28" s="227"/>
      <c r="S28" s="246" t="e">
        <f>GETPIVOTDATA("Cuenta número de expedientes",#REF!,"CCAA","Ceuta","TramoEdad",S$1)+GETPIVOTDATA("Cuenta número de expedientes",#REF!,"CCAA","Melilla","TramoEdad",S$1)</f>
        <v>#REF!</v>
      </c>
      <c r="T28" s="247" t="e">
        <f t="shared" si="7"/>
        <v>#REF!</v>
      </c>
      <c r="U28" s="227"/>
      <c r="V28" s="246" t="e">
        <f>GETPIVOTDATA("Cuenta número de expedientes",#REF!,"CCAA","Ceuta","TramoEdad",V$1)+GETPIVOTDATA("Cuenta número de expedientes",#REF!,"CCAA","Melilla","TramoEdad",V$1)</f>
        <v>#REF!</v>
      </c>
      <c r="W28" s="247" t="e">
        <f t="shared" si="8"/>
        <v>#REF!</v>
      </c>
      <c r="X28" s="227"/>
      <c r="Y28" s="246" t="e">
        <f>GETPIVOTDATA("Cuenta número de expedientes",#REF!,"CCAA","Ceuta","TramoEdad",Y$1)+GETPIVOTDATA("Cuenta número de expedientes",#REF!,"CCAA","Melilla","TramoEdad",Y$1)</f>
        <v>#REF!</v>
      </c>
      <c r="Z28" s="247" t="e">
        <f t="shared" si="9"/>
        <v>#REF!</v>
      </c>
      <c r="AA28" s="576"/>
      <c r="AB28" s="306"/>
      <c r="AC28" s="306"/>
      <c r="AD28" s="306"/>
      <c r="AE28" s="307"/>
      <c r="AF28" s="437"/>
      <c r="AG28" s="232"/>
      <c r="AH28" s="306"/>
      <c r="AI28" s="306"/>
      <c r="AJ28" s="306"/>
      <c r="AK28" s="307"/>
      <c r="AL28" s="437"/>
      <c r="AN28" s="306"/>
      <c r="AO28" s="306"/>
      <c r="AP28" s="306"/>
      <c r="AQ28" s="307"/>
      <c r="AR28" s="437"/>
      <c r="AT28" s="306"/>
      <c r="AU28" s="306"/>
      <c r="AV28" s="306"/>
      <c r="AW28" s="307"/>
      <c r="AX28" s="437"/>
    </row>
    <row r="29" spans="1:50" s="224" customFormat="1" ht="3.75" customHeight="1" x14ac:dyDescent="0.15">
      <c r="A29" s="221"/>
      <c r="B29" s="222"/>
      <c r="C29" s="223"/>
      <c r="D29" s="222"/>
      <c r="E29" s="250"/>
      <c r="F29" s="223"/>
      <c r="G29" s="222"/>
      <c r="H29" s="574"/>
      <c r="I29" s="223"/>
      <c r="J29" s="222"/>
      <c r="K29" s="574"/>
      <c r="L29" s="223"/>
      <c r="M29" s="222"/>
      <c r="N29" s="574"/>
      <c r="O29" s="223"/>
      <c r="P29" s="222"/>
      <c r="Q29" s="251"/>
      <c r="R29" s="223"/>
      <c r="S29" s="222"/>
      <c r="T29" s="575"/>
      <c r="U29" s="223"/>
      <c r="V29" s="222"/>
      <c r="W29" s="574"/>
      <c r="X29" s="223"/>
      <c r="Y29" s="222"/>
      <c r="Z29" s="574"/>
      <c r="AA29" s="576"/>
      <c r="AB29" s="310"/>
      <c r="AC29" s="310"/>
      <c r="AD29" s="306"/>
      <c r="AE29" s="307"/>
      <c r="AF29" s="437"/>
      <c r="AG29" s="232"/>
      <c r="AH29" s="310"/>
      <c r="AI29" s="310"/>
      <c r="AJ29" s="306"/>
      <c r="AK29" s="307"/>
      <c r="AL29" s="437"/>
      <c r="AN29" s="310"/>
      <c r="AO29" s="310"/>
      <c r="AP29" s="306"/>
      <c r="AQ29" s="307"/>
      <c r="AR29" s="437"/>
      <c r="AT29" s="310"/>
      <c r="AU29" s="310"/>
      <c r="AV29" s="306"/>
      <c r="AW29" s="307"/>
      <c r="AX29" s="437"/>
    </row>
    <row r="30" spans="1:50" s="252" customFormat="1" ht="18" customHeight="1" x14ac:dyDescent="0.15">
      <c r="B30" s="253" t="s">
        <v>3</v>
      </c>
      <c r="C30" s="212"/>
      <c r="D30" s="254">
        <f>SUM(D11:D28)</f>
        <v>46722980</v>
      </c>
      <c r="E30" s="255">
        <f>SUM(E11:E28)</f>
        <v>100</v>
      </c>
      <c r="F30" s="212"/>
      <c r="G30" s="254">
        <f>SUM(G11:G28)</f>
        <v>37814829</v>
      </c>
      <c r="H30" s="505">
        <f>SUM(H11:H28)</f>
        <v>100</v>
      </c>
      <c r="I30" s="212"/>
      <c r="J30" s="254">
        <f>SUM(J11:J28)</f>
        <v>6036556</v>
      </c>
      <c r="K30" s="505">
        <f>SUM(K11:K28)</f>
        <v>100.00000000000001</v>
      </c>
      <c r="L30" s="212"/>
      <c r="M30" s="254">
        <f>SUM(M11:M28)</f>
        <v>2871595</v>
      </c>
      <c r="N30" s="505">
        <f>SUM(N11:N28)</f>
        <v>100</v>
      </c>
      <c r="O30" s="212"/>
      <c r="P30" s="254" t="e">
        <f>SUM(P11:P28)</f>
        <v>#REF!</v>
      </c>
      <c r="Q30" s="256" t="e">
        <f>P30*100/D30</f>
        <v>#REF!</v>
      </c>
      <c r="R30" s="212"/>
      <c r="S30" s="254" t="e">
        <f>SUM(S11:S28)</f>
        <v>#REF!</v>
      </c>
      <c r="T30" s="255" t="e">
        <f>S30*100/G30</f>
        <v>#REF!</v>
      </c>
      <c r="U30" s="212"/>
      <c r="V30" s="254" t="e">
        <f>SUM(V11:V28)</f>
        <v>#REF!</v>
      </c>
      <c r="W30" s="255" t="e">
        <f>V30*100/J30</f>
        <v>#REF!</v>
      </c>
      <c r="X30" s="212"/>
      <c r="Y30" s="254" t="e">
        <f>SUM(Y11:Y28)</f>
        <v>#REF!</v>
      </c>
      <c r="Z30" s="255" t="e">
        <f>Y30*100/M30</f>
        <v>#REF!</v>
      </c>
      <c r="AA30" s="576"/>
      <c r="AB30" s="306"/>
      <c r="AC30" s="306"/>
      <c r="AD30" s="310"/>
      <c r="AE30" s="310"/>
      <c r="AF30" s="439"/>
      <c r="AG30" s="440"/>
      <c r="AH30" s="306"/>
      <c r="AI30" s="306"/>
      <c r="AJ30" s="310"/>
      <c r="AK30" s="310"/>
      <c r="AL30" s="439"/>
      <c r="AN30" s="306"/>
      <c r="AO30" s="306"/>
      <c r="AP30" s="310"/>
      <c r="AQ30" s="310"/>
      <c r="AR30" s="439"/>
      <c r="AT30" s="306"/>
      <c r="AU30" s="306"/>
      <c r="AV30" s="310"/>
      <c r="AW30" s="310"/>
      <c r="AX30" s="439"/>
    </row>
    <row r="31" spans="1:50" s="257" customFormat="1" ht="5.25" customHeight="1" x14ac:dyDescent="0.2">
      <c r="B31" s="258" t="s">
        <v>42</v>
      </c>
      <c r="C31" s="259"/>
      <c r="D31" s="259"/>
      <c r="E31" s="259"/>
      <c r="F31" s="259"/>
      <c r="G31" s="259"/>
      <c r="H31" s="259"/>
      <c r="I31" s="259"/>
      <c r="O31" s="260"/>
      <c r="R31" s="259"/>
    </row>
    <row r="32" spans="1:50" s="252" customFormat="1" ht="5.25" customHeight="1" x14ac:dyDescent="0.2">
      <c r="B32" s="258" t="s">
        <v>50</v>
      </c>
      <c r="C32" s="261"/>
      <c r="D32" s="261"/>
      <c r="E32" s="261"/>
      <c r="F32" s="261"/>
      <c r="G32" s="261"/>
      <c r="H32" s="261"/>
      <c r="I32" s="261"/>
      <c r="O32" s="260"/>
      <c r="R32" s="261"/>
    </row>
    <row r="33" spans="2:19" s="252" customFormat="1" ht="13.5" customHeight="1" x14ac:dyDescent="0.2">
      <c r="B33" s="1056" t="s">
        <v>227</v>
      </c>
      <c r="C33" s="1056"/>
      <c r="D33" s="1056"/>
      <c r="E33" s="1056"/>
      <c r="F33" s="1056"/>
      <c r="G33" s="1056"/>
      <c r="H33" s="1056"/>
      <c r="I33" s="1056"/>
      <c r="J33" s="1056"/>
      <c r="K33" s="1056"/>
      <c r="L33" s="1056"/>
      <c r="M33" s="1056"/>
      <c r="O33" s="260"/>
    </row>
    <row r="34" spans="2:19" ht="29.25" customHeight="1" x14ac:dyDescent="0.2">
      <c r="B34" s="1078"/>
      <c r="C34" s="1078"/>
      <c r="D34" s="1078"/>
      <c r="E34" s="1078"/>
      <c r="F34" s="1078"/>
      <c r="G34" s="1078"/>
      <c r="H34" s="1078"/>
      <c r="I34" s="1078"/>
      <c r="J34" s="1078"/>
      <c r="K34" s="1078"/>
      <c r="L34" s="1078"/>
      <c r="M34" s="1078"/>
      <c r="N34" s="1078"/>
      <c r="O34" s="1078"/>
      <c r="P34" s="1078"/>
      <c r="Q34" s="263"/>
      <c r="R34" s="263"/>
      <c r="S34" s="263"/>
    </row>
    <row r="35" spans="2:19" ht="4.5" customHeight="1" x14ac:dyDescent="0.2">
      <c r="B35" s="1079"/>
      <c r="C35" s="1079"/>
      <c r="D35" s="1079"/>
      <c r="E35" s="1079"/>
      <c r="F35" s="1079"/>
      <c r="G35" s="1079"/>
      <c r="H35" s="1079"/>
      <c r="I35" s="1079"/>
      <c r="J35" s="1079"/>
      <c r="K35" s="1079"/>
      <c r="L35" s="1079"/>
      <c r="M35" s="1079"/>
      <c r="N35" s="1079"/>
      <c r="O35" s="1079"/>
      <c r="P35" s="1079"/>
      <c r="Q35" s="263"/>
      <c r="R35" s="263"/>
      <c r="S35" s="263"/>
    </row>
    <row r="38" spans="2:19" x14ac:dyDescent="0.2">
      <c r="L38" s="264"/>
      <c r="M38" s="264"/>
      <c r="N38" s="264"/>
    </row>
  </sheetData>
  <mergeCells count="22">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 ref="V7:W7"/>
    <mergeCell ref="P7:Q8"/>
    <mergeCell ref="B33:M33"/>
    <mergeCell ref="B34:P34"/>
    <mergeCell ref="B35:P35"/>
    <mergeCell ref="S7:T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38"/>
  <sheetViews>
    <sheetView showGridLines="0" topLeftCell="A18"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1.85546875" style="262" customWidth="1"/>
    <col min="5" max="5" width="7.7109375" style="262" customWidth="1"/>
    <col min="6" max="6" width="0.42578125" style="262" customWidth="1"/>
    <col min="7" max="7" width="12.42578125" style="262" customWidth="1"/>
    <col min="8" max="8" width="6.28515625" style="262" customWidth="1"/>
    <col min="9" max="9" width="0.42578125" style="262" customWidth="1"/>
    <col min="10" max="10" width="10.85546875" style="262" customWidth="1"/>
    <col min="11" max="11" width="6.28515625" style="262" customWidth="1"/>
    <col min="12" max="12" width="0.42578125" style="262" customWidth="1"/>
    <col min="13" max="13" width="11.85546875" style="262" customWidth="1"/>
    <col min="14" max="14" width="6.28515625" style="262" customWidth="1"/>
    <col min="15" max="15" width="0.7109375" style="260" customWidth="1"/>
    <col min="16" max="16" width="10.140625" style="262" bestFit="1" customWidth="1"/>
    <col min="17" max="17" width="8.5703125" style="262" customWidth="1"/>
    <col min="18" max="18" width="0.42578125" style="262" customWidth="1"/>
    <col min="19" max="19" width="8.42578125" style="262" bestFit="1" customWidth="1"/>
    <col min="20" max="20" width="7.85546875" style="262" bestFit="1" customWidth="1"/>
    <col min="21" max="21" width="0.42578125" style="262" customWidth="1"/>
    <col min="22" max="22" width="8.42578125" style="262" bestFit="1" customWidth="1"/>
    <col min="23" max="23" width="7.7109375" style="262" bestFit="1" customWidth="1"/>
    <col min="24" max="24" width="0.42578125" style="262" customWidth="1"/>
    <col min="25" max="25" width="8.42578125" style="298" bestFit="1" customWidth="1"/>
    <col min="26" max="26" width="7.7109375" style="298" bestFit="1" customWidth="1"/>
    <col min="27" max="27" width="11.42578125" style="298"/>
    <col min="28" max="30" width="2.42578125" style="298" bestFit="1" customWidth="1"/>
    <col min="31" max="31" width="13" style="298" bestFit="1" customWidth="1"/>
    <col min="32" max="32" width="3.42578125" style="298" bestFit="1" customWidth="1"/>
    <col min="33" max="33" width="3.85546875" style="298" customWidth="1"/>
    <col min="34" max="36" width="2.42578125" style="298" bestFit="1" customWidth="1"/>
    <col min="37" max="37" width="8.42578125" style="298" bestFit="1" customWidth="1"/>
    <col min="38" max="38" width="3.42578125" style="298" bestFit="1" customWidth="1"/>
    <col min="39" max="39" width="3.5703125" style="298" customWidth="1"/>
    <col min="40" max="42" width="2.42578125" style="298" bestFit="1" customWidth="1"/>
    <col min="43" max="43" width="8.42578125" style="298" bestFit="1" customWidth="1"/>
    <col min="44" max="44" width="4.140625" style="298" bestFit="1" customWidth="1"/>
    <col min="45" max="45" width="3.28515625" style="298" customWidth="1"/>
    <col min="46" max="46" width="4.28515625" style="298" bestFit="1" customWidth="1"/>
    <col min="47" max="47" width="2.42578125" style="298" bestFit="1" customWidth="1"/>
    <col min="48" max="48" width="4.28515625" style="298" bestFit="1" customWidth="1"/>
    <col min="49" max="49" width="8.42578125" style="298" bestFit="1" customWidth="1"/>
    <col min="50" max="50" width="4.28515625" style="298" bestFit="1" customWidth="1"/>
    <col min="51" max="16384" width="11.42578125" style="262"/>
  </cols>
  <sheetData>
    <row r="1" spans="1:50" s="202" customFormat="1" ht="15" customHeight="1" x14ac:dyDescent="0.2">
      <c r="B1" s="203"/>
      <c r="C1" s="204"/>
      <c r="F1" s="204"/>
      <c r="I1" s="204"/>
      <c r="O1" s="205"/>
      <c r="R1" s="204"/>
      <c r="Y1" s="714"/>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6" customFormat="1" ht="52.5" customHeight="1" x14ac:dyDescent="0.2">
      <c r="B2" s="1057"/>
      <c r="C2" s="1057"/>
      <c r="D2" s="1057"/>
      <c r="E2" s="1057"/>
      <c r="F2" s="1057"/>
      <c r="G2" s="1057"/>
      <c r="H2" s="1057"/>
      <c r="I2" s="1057"/>
      <c r="O2" s="208"/>
      <c r="Y2" s="618"/>
      <c r="Z2" s="618"/>
      <c r="AA2" s="618"/>
      <c r="AB2" s="618"/>
      <c r="AC2" s="618"/>
      <c r="AD2" s="618"/>
      <c r="AE2" s="618"/>
      <c r="AF2" s="618"/>
      <c r="AG2" s="618"/>
      <c r="AH2" s="618"/>
      <c r="AI2" s="618"/>
      <c r="AJ2" s="618"/>
      <c r="AK2" s="618"/>
      <c r="AL2" s="618"/>
      <c r="AM2" s="618"/>
      <c r="AN2" s="618"/>
      <c r="AO2" s="618"/>
      <c r="AP2" s="618"/>
      <c r="AQ2" s="618"/>
      <c r="AR2" s="618"/>
      <c r="AS2" s="618"/>
      <c r="AT2" s="618"/>
      <c r="AU2" s="618"/>
      <c r="AV2" s="618"/>
      <c r="AW2" s="618"/>
      <c r="AX2" s="618"/>
    </row>
    <row r="3" spans="1:50" s="209" customFormat="1" ht="4.5" customHeight="1" x14ac:dyDescent="0.2">
      <c r="B3" s="1058"/>
      <c r="C3" s="1058"/>
      <c r="D3" s="1058"/>
      <c r="E3" s="1058"/>
      <c r="F3" s="1058"/>
      <c r="G3" s="1058"/>
      <c r="H3" s="1058"/>
      <c r="I3" s="1058"/>
      <c r="O3" s="208"/>
      <c r="Y3" s="618"/>
      <c r="Z3" s="618"/>
      <c r="AA3" s="618"/>
      <c r="AB3" s="618"/>
      <c r="AC3" s="618"/>
      <c r="AD3" s="618"/>
      <c r="AE3" s="618"/>
      <c r="AF3" s="618"/>
      <c r="AG3" s="618"/>
      <c r="AH3" s="618"/>
      <c r="AI3" s="618"/>
      <c r="AJ3" s="618"/>
      <c r="AK3" s="618"/>
      <c r="AL3" s="618"/>
      <c r="AM3" s="618"/>
      <c r="AN3" s="618"/>
      <c r="AO3" s="618"/>
      <c r="AP3" s="618"/>
      <c r="AQ3" s="618"/>
      <c r="AR3" s="618"/>
      <c r="AS3" s="618"/>
      <c r="AT3" s="618"/>
      <c r="AU3" s="618"/>
      <c r="AV3" s="618"/>
      <c r="AW3" s="618"/>
      <c r="AX3" s="618"/>
    </row>
    <row r="4" spans="1:50" s="209" customFormat="1" ht="17.25" customHeight="1" x14ac:dyDescent="0.2">
      <c r="A4" s="1058" t="s">
        <v>421</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618"/>
      <c r="AB4" s="618"/>
      <c r="AC4" s="618"/>
      <c r="AD4" s="618"/>
      <c r="AE4" s="618"/>
      <c r="AF4" s="618"/>
      <c r="AG4" s="618"/>
      <c r="AH4" s="618"/>
      <c r="AI4" s="618"/>
      <c r="AJ4" s="618"/>
      <c r="AK4" s="618"/>
      <c r="AL4" s="618"/>
      <c r="AM4" s="618"/>
      <c r="AN4" s="618"/>
      <c r="AO4" s="618"/>
      <c r="AP4" s="618"/>
      <c r="AQ4" s="618"/>
      <c r="AR4" s="618"/>
      <c r="AS4" s="618"/>
      <c r="AT4" s="618"/>
      <c r="AU4" s="618"/>
      <c r="AV4" s="618"/>
      <c r="AW4" s="618"/>
      <c r="AX4" s="618"/>
    </row>
    <row r="5" spans="1:50" s="209" customFormat="1" ht="17.25" customHeight="1" x14ac:dyDescent="0.2">
      <c r="B5" s="1059" t="str">
        <f>porsaad!B6</f>
        <v>Situación a 31 de enero de 2023</v>
      </c>
      <c r="C5" s="1059"/>
      <c r="D5" s="1059"/>
      <c r="E5" s="1059"/>
      <c r="F5" s="1059"/>
      <c r="G5" s="1059"/>
      <c r="H5" s="1059"/>
      <c r="I5" s="1059"/>
      <c r="J5" s="1059"/>
      <c r="K5" s="1059"/>
      <c r="L5" s="1059"/>
      <c r="M5" s="1059"/>
      <c r="N5" s="1059"/>
      <c r="O5" s="1059"/>
      <c r="P5" s="1059"/>
      <c r="Q5" s="1059"/>
      <c r="R5" s="1059"/>
      <c r="S5" s="1059"/>
      <c r="T5" s="1059"/>
      <c r="U5" s="1059"/>
      <c r="V5" s="1059"/>
      <c r="W5" s="1059"/>
      <c r="X5" s="1059"/>
      <c r="Y5" s="1059"/>
      <c r="Z5" s="1059"/>
      <c r="AA5" s="618"/>
      <c r="AB5" s="618"/>
      <c r="AC5" s="618"/>
      <c r="AD5" s="618"/>
      <c r="AE5" s="618"/>
      <c r="AF5" s="618"/>
      <c r="AG5" s="618"/>
      <c r="AH5" s="618"/>
      <c r="AI5" s="618"/>
      <c r="AJ5" s="618"/>
      <c r="AK5" s="618"/>
      <c r="AL5" s="618"/>
      <c r="AM5" s="618"/>
      <c r="AN5" s="618"/>
      <c r="AO5" s="618"/>
      <c r="AP5" s="618"/>
      <c r="AQ5" s="618"/>
      <c r="AR5" s="618"/>
      <c r="AS5" s="618"/>
      <c r="AT5" s="618"/>
      <c r="AU5" s="618"/>
      <c r="AV5" s="618"/>
      <c r="AW5" s="618"/>
      <c r="AX5" s="618"/>
    </row>
    <row r="6" spans="1:50" s="618" customFormat="1" ht="6" customHeight="1" x14ac:dyDescent="0.2"/>
    <row r="7" spans="1:50" s="432" customFormat="1" ht="12.75" customHeight="1" x14ac:dyDescent="0.2">
      <c r="A7" s="715"/>
      <c r="B7" s="1129" t="s">
        <v>15</v>
      </c>
      <c r="C7" s="675"/>
      <c r="D7" s="1128" t="s">
        <v>218</v>
      </c>
      <c r="E7" s="1128"/>
      <c r="F7" s="675"/>
      <c r="G7" s="1128"/>
      <c r="H7" s="1128"/>
      <c r="I7" s="675"/>
      <c r="J7" s="1128"/>
      <c r="K7" s="1128"/>
      <c r="L7" s="675"/>
      <c r="M7" s="1128"/>
      <c r="N7" s="1128"/>
      <c r="O7" s="675"/>
      <c r="P7" s="1128" t="s">
        <v>33</v>
      </c>
      <c r="Q7" s="1128"/>
      <c r="R7" s="675"/>
      <c r="S7" s="1128"/>
      <c r="T7" s="1128"/>
      <c r="U7" s="675"/>
      <c r="V7" s="1128"/>
      <c r="W7" s="1128"/>
      <c r="X7" s="675"/>
      <c r="Y7" s="1091"/>
      <c r="Z7" s="1091"/>
      <c r="AA7" s="673"/>
      <c r="AB7" s="673"/>
      <c r="AC7" s="597"/>
      <c r="AD7" s="597"/>
      <c r="AE7" s="597"/>
      <c r="AF7" s="597"/>
      <c r="AG7" s="597"/>
      <c r="AH7" s="597"/>
      <c r="AI7" s="598"/>
      <c r="AJ7" s="597"/>
      <c r="AK7" s="597"/>
      <c r="AL7" s="597"/>
      <c r="AM7" s="597"/>
      <c r="AN7" s="597"/>
      <c r="AO7" s="597"/>
      <c r="AP7" s="597"/>
      <c r="AQ7" s="597"/>
      <c r="AR7" s="597"/>
      <c r="AS7" s="597"/>
      <c r="AT7" s="597"/>
      <c r="AU7" s="597"/>
      <c r="AV7" s="597"/>
      <c r="AW7" s="597"/>
      <c r="AX7" s="597"/>
    </row>
    <row r="8" spans="1:50" s="432" customFormat="1" ht="33.75" customHeight="1" x14ac:dyDescent="0.2">
      <c r="A8" s="715"/>
      <c r="B8" s="1129"/>
      <c r="C8" s="675"/>
      <c r="D8" s="1128"/>
      <c r="E8" s="1128"/>
      <c r="F8" s="675"/>
      <c r="G8" s="1128" t="s">
        <v>177</v>
      </c>
      <c r="H8" s="1128"/>
      <c r="I8" s="675"/>
      <c r="J8" s="1128" t="s">
        <v>183</v>
      </c>
      <c r="K8" s="1128"/>
      <c r="L8" s="675"/>
      <c r="M8" s="1128" t="s">
        <v>178</v>
      </c>
      <c r="N8" s="1128"/>
      <c r="O8" s="675"/>
      <c r="P8" s="1128"/>
      <c r="Q8" s="1128"/>
      <c r="R8" s="675"/>
      <c r="S8" s="1128" t="s">
        <v>184</v>
      </c>
      <c r="T8" s="1128"/>
      <c r="U8" s="675"/>
      <c r="V8" s="1128" t="s">
        <v>185</v>
      </c>
      <c r="W8" s="1128"/>
      <c r="X8" s="675"/>
      <c r="Y8" s="1091" t="s">
        <v>186</v>
      </c>
      <c r="Z8" s="1091"/>
      <c r="AA8" s="673"/>
      <c r="AB8" s="673"/>
      <c r="AC8" s="597"/>
      <c r="AD8" s="597"/>
      <c r="AE8" s="597"/>
      <c r="AF8" s="597"/>
      <c r="AG8" s="597"/>
      <c r="AH8" s="597"/>
      <c r="AI8" s="598"/>
      <c r="AJ8" s="597"/>
      <c r="AK8" s="597"/>
      <c r="AL8" s="597"/>
      <c r="AM8" s="597"/>
      <c r="AN8" s="597"/>
      <c r="AO8" s="597"/>
      <c r="AP8" s="597"/>
      <c r="AQ8" s="597"/>
      <c r="AR8" s="597"/>
      <c r="AS8" s="597"/>
      <c r="AT8" s="597"/>
      <c r="AU8" s="597"/>
      <c r="AV8" s="597"/>
      <c r="AW8" s="597"/>
      <c r="AX8" s="597"/>
    </row>
    <row r="9" spans="1:50" s="436" customFormat="1" ht="36.75" customHeight="1" x14ac:dyDescent="0.2">
      <c r="A9" s="716"/>
      <c r="B9" s="1129"/>
      <c r="C9" s="507"/>
      <c r="D9" s="676" t="s">
        <v>12</v>
      </c>
      <c r="E9" s="676" t="s">
        <v>13</v>
      </c>
      <c r="F9" s="507"/>
      <c r="G9" s="676" t="s">
        <v>12</v>
      </c>
      <c r="H9" s="434" t="s">
        <v>13</v>
      </c>
      <c r="I9" s="507"/>
      <c r="J9" s="676" t="s">
        <v>12</v>
      </c>
      <c r="K9" s="434" t="s">
        <v>13</v>
      </c>
      <c r="L9" s="507"/>
      <c r="M9" s="676" t="s">
        <v>12</v>
      </c>
      <c r="N9" s="434" t="s">
        <v>13</v>
      </c>
      <c r="O9" s="507"/>
      <c r="P9" s="676" t="s">
        <v>12</v>
      </c>
      <c r="Q9" s="676" t="s">
        <v>119</v>
      </c>
      <c r="R9" s="507"/>
      <c r="S9" s="676" t="s">
        <v>12</v>
      </c>
      <c r="T9" s="434" t="s">
        <v>119</v>
      </c>
      <c r="U9" s="507"/>
      <c r="V9" s="676" t="s">
        <v>12</v>
      </c>
      <c r="W9" s="434" t="s">
        <v>13</v>
      </c>
      <c r="X9" s="507"/>
      <c r="Y9" s="600" t="s">
        <v>12</v>
      </c>
      <c r="Z9" s="584" t="s">
        <v>13</v>
      </c>
      <c r="AA9" s="584"/>
      <c r="AB9" s="585"/>
      <c r="AC9" s="586"/>
      <c r="AD9" s="586"/>
      <c r="AE9" s="586"/>
      <c r="AF9" s="586"/>
      <c r="AG9" s="601"/>
      <c r="AH9" s="601"/>
      <c r="AI9" s="601"/>
      <c r="AJ9" s="601"/>
      <c r="AK9" s="601"/>
      <c r="AL9" s="601"/>
      <c r="AM9" s="601"/>
      <c r="AN9" s="601"/>
      <c r="AO9" s="601"/>
      <c r="AP9" s="601"/>
      <c r="AQ9" s="601"/>
      <c r="AR9" s="601"/>
      <c r="AS9" s="601"/>
      <c r="AT9" s="601"/>
      <c r="AU9" s="601"/>
      <c r="AV9" s="601"/>
      <c r="AW9" s="601"/>
      <c r="AX9" s="601"/>
    </row>
    <row r="10" spans="1:50" s="232" customFormat="1" ht="4.5" customHeight="1" x14ac:dyDescent="0.2">
      <c r="A10" s="677"/>
      <c r="B10" s="431"/>
      <c r="C10" s="514"/>
      <c r="D10" s="431"/>
      <c r="E10" s="431"/>
      <c r="F10" s="514"/>
      <c r="G10" s="431"/>
      <c r="H10" s="431"/>
      <c r="I10" s="514"/>
      <c r="J10" s="431"/>
      <c r="K10" s="431"/>
      <c r="L10" s="514"/>
      <c r="M10" s="431"/>
      <c r="N10" s="431"/>
      <c r="O10" s="514"/>
      <c r="P10" s="431"/>
      <c r="Q10" s="431"/>
      <c r="R10" s="514"/>
      <c r="S10" s="431"/>
      <c r="T10" s="431"/>
      <c r="U10" s="514"/>
      <c r="V10" s="431"/>
      <c r="W10" s="431"/>
      <c r="X10" s="514"/>
      <c r="Y10" s="673"/>
      <c r="Z10" s="673"/>
      <c r="AA10" s="673"/>
      <c r="AB10" s="585"/>
      <c r="AC10" s="586"/>
      <c r="AD10" s="586"/>
      <c r="AE10" s="586"/>
      <c r="AF10" s="586"/>
      <c r="AG10" s="588"/>
      <c r="AH10" s="588"/>
      <c r="AI10" s="588"/>
      <c r="AJ10" s="588"/>
      <c r="AK10" s="588"/>
      <c r="AL10" s="588"/>
      <c r="AM10" s="588"/>
      <c r="AN10" s="588"/>
      <c r="AO10" s="588"/>
      <c r="AP10" s="588"/>
      <c r="AQ10" s="588"/>
      <c r="AR10" s="588"/>
      <c r="AS10" s="588"/>
      <c r="AT10" s="588"/>
      <c r="AU10" s="588"/>
      <c r="AV10" s="588"/>
      <c r="AW10" s="588"/>
      <c r="AX10" s="588"/>
    </row>
    <row r="11" spans="1:50" s="232" customFormat="1" ht="18" customHeight="1" x14ac:dyDescent="0.15">
      <c r="A11" s="677"/>
      <c r="B11" s="678" t="s">
        <v>11</v>
      </c>
      <c r="C11" s="679"/>
      <c r="D11" s="680">
        <f>G11+J11+M11</f>
        <v>8500187</v>
      </c>
      <c r="E11" s="681">
        <f t="shared" ref="E11:E28" si="0">D11*100/$D$30</f>
        <v>17.904395579860061</v>
      </c>
      <c r="F11" s="679"/>
      <c r="G11" s="682">
        <f>'20pobl'!J12</f>
        <v>6973199</v>
      </c>
      <c r="H11" s="683">
        <f>G11*100/$G$30</f>
        <v>18.352257489589149</v>
      </c>
      <c r="I11" s="679"/>
      <c r="J11" s="682">
        <f>'20pobl'!Q12</f>
        <v>1106846</v>
      </c>
      <c r="K11" s="683">
        <f>J11*100/$J$30</f>
        <v>16.733562354496399</v>
      </c>
      <c r="L11" s="679"/>
      <c r="M11" s="682">
        <f>'20pobl'!X12</f>
        <v>420142</v>
      </c>
      <c r="N11" s="683">
        <f t="shared" ref="N11:N28" si="1">M11*100/$M$30</f>
        <v>14.66728900119149</v>
      </c>
      <c r="O11" s="679"/>
      <c r="P11" s="684">
        <f t="shared" ref="P11:P28" si="2">S11+V11+Y11</f>
        <v>374904</v>
      </c>
      <c r="Q11" s="685">
        <f>P11*100/D11</f>
        <v>4.4105382622758773</v>
      </c>
      <c r="R11" s="679"/>
      <c r="S11" s="682">
        <f>'34adictcasaad'!G12</f>
        <v>109494</v>
      </c>
      <c r="T11" s="686">
        <f>S11*100/G11</f>
        <v>1.5702118927051989</v>
      </c>
      <c r="U11" s="679"/>
      <c r="V11" s="682">
        <f>'34adictcasaad'!J12</f>
        <v>89534</v>
      </c>
      <c r="W11" s="686">
        <f>V11*100/J11</f>
        <v>8.0891108609508464</v>
      </c>
      <c r="X11" s="679"/>
      <c r="Y11" s="606">
        <f>'34adictcasaad'!M12</f>
        <v>175876</v>
      </c>
      <c r="Z11" s="610">
        <f>Y11*100/M11</f>
        <v>41.861085061717226</v>
      </c>
      <c r="AA11" s="589"/>
      <c r="AB11" s="590">
        <f t="shared" ref="AB11:AB28" si="3">_xlfn.RANK.EQ(Q11,Q$11:Q$30,0)</f>
        <v>5</v>
      </c>
      <c r="AC11" s="590">
        <v>1</v>
      </c>
      <c r="AD11" s="590">
        <f>MATCH(AC11,AB$11:AB$30,0)</f>
        <v>7</v>
      </c>
      <c r="AE11" s="591" t="str">
        <f t="shared" ref="AE11:AE29" si="4">INDEX(B$11:B$30,AD11,1)</f>
        <v>Castilla y León</v>
      </c>
      <c r="AF11" s="592">
        <f t="shared" ref="AF11:AF29" si="5">INDEX(Q$11:Q$30,AD11,1)</f>
        <v>5.8882932092521409</v>
      </c>
      <c r="AG11" s="588"/>
      <c r="AH11" s="590">
        <f>_xlfn.RANK.EQ(T11,T$11:T$30,0)</f>
        <v>4</v>
      </c>
      <c r="AI11" s="590">
        <v>1</v>
      </c>
      <c r="AJ11" s="590">
        <f>MATCH(AI11,AH$11:AH$30,0)</f>
        <v>16</v>
      </c>
      <c r="AK11" s="591" t="str">
        <f>INDEX(B$11:B$30,AJ11,1)</f>
        <v>País Vasco</v>
      </c>
      <c r="AL11" s="592">
        <f>INDEX(T$11:T$30,AJ11,1)</f>
        <v>1.6970413238054629</v>
      </c>
      <c r="AM11" s="588"/>
      <c r="AN11" s="590">
        <f>_xlfn.RANK.EQ(W11,W$11:W$30,0)</f>
        <v>1</v>
      </c>
      <c r="AO11" s="590">
        <v>1</v>
      </c>
      <c r="AP11" s="590">
        <f>MATCH(AO11,AN$11:AN$30,0)</f>
        <v>1</v>
      </c>
      <c r="AQ11" s="591" t="str">
        <f>INDEX(B$11:B$30,AP11,1)</f>
        <v>Andalucía</v>
      </c>
      <c r="AR11" s="592">
        <f>INDEX(W$11:W$30,AP11,1)</f>
        <v>8.0891108609508464</v>
      </c>
      <c r="AS11" s="588"/>
      <c r="AT11" s="590">
        <f>_xlfn.RANK.EQ(Z11,Z$11:Z$30,0)</f>
        <v>1</v>
      </c>
      <c r="AU11" s="590">
        <v>1</v>
      </c>
      <c r="AV11" s="590">
        <f>MATCH(AU11,AT$11:AT$30,0)</f>
        <v>1</v>
      </c>
      <c r="AW11" s="591" t="str">
        <f>INDEX(B$11:B$30,AV11,1)</f>
        <v>Andalucía</v>
      </c>
      <c r="AX11" s="592">
        <f>INDEX(Z$11:Z$30,AV11,1)</f>
        <v>41.861085061717226</v>
      </c>
    </row>
    <row r="12" spans="1:50" s="232" customFormat="1" ht="18" customHeight="1" x14ac:dyDescent="0.15">
      <c r="A12" s="677"/>
      <c r="B12" s="678" t="s">
        <v>10</v>
      </c>
      <c r="C12" s="679"/>
      <c r="D12" s="680">
        <f t="shared" ref="D12:D28" si="6">G12+J12+M12</f>
        <v>1326315</v>
      </c>
      <c r="E12" s="681">
        <f t="shared" si="0"/>
        <v>2.793687765163531</v>
      </c>
      <c r="F12" s="679"/>
      <c r="G12" s="682">
        <f>'20pobl'!J13</f>
        <v>1033381</v>
      </c>
      <c r="H12" s="683">
        <f t="shared" ref="H12:H28" si="7">G12*100/$G$30</f>
        <v>2.7196806224588062</v>
      </c>
      <c r="I12" s="679"/>
      <c r="J12" s="682">
        <f>'20pobl'!Q13</f>
        <v>195961</v>
      </c>
      <c r="K12" s="683">
        <f t="shared" ref="K12:K28" si="8">J12*100/$J$30</f>
        <v>2.9625852309620928</v>
      </c>
      <c r="L12" s="679"/>
      <c r="M12" s="682">
        <f>'20pobl'!X13</f>
        <v>96973</v>
      </c>
      <c r="N12" s="683">
        <f t="shared" si="1"/>
        <v>3.3853578464246428</v>
      </c>
      <c r="O12" s="679"/>
      <c r="P12" s="684">
        <f t="shared" si="2"/>
        <v>47020</v>
      </c>
      <c r="Q12" s="685">
        <f t="shared" ref="Q12:Q28" si="9">P12*100/D12</f>
        <v>3.5451608403735162</v>
      </c>
      <c r="R12" s="679"/>
      <c r="S12" s="682">
        <f>'34adictcasaad'!G13</f>
        <v>9543</v>
      </c>
      <c r="T12" s="686">
        <f t="shared" ref="T12:T28" si="10">S12*100/G12</f>
        <v>0.92347353009199895</v>
      </c>
      <c r="U12" s="679"/>
      <c r="V12" s="682">
        <f>'34adictcasaad'!J13</f>
        <v>8919</v>
      </c>
      <c r="W12" s="686">
        <f t="shared" ref="W12:W28" si="11">V12*100/J12</f>
        <v>4.5514158429483418</v>
      </c>
      <c r="X12" s="679"/>
      <c r="Y12" s="606">
        <f>'34adictcasaad'!M13</f>
        <v>28558</v>
      </c>
      <c r="Z12" s="610">
        <f t="shared" ref="Z12:Z28" si="12">Y12*100/M12</f>
        <v>29.449434378641477</v>
      </c>
      <c r="AA12" s="589"/>
      <c r="AB12" s="590">
        <f t="shared" si="3"/>
        <v>11</v>
      </c>
      <c r="AC12" s="590">
        <v>2</v>
      </c>
      <c r="AD12" s="590">
        <f t="shared" ref="AD12:AD28" si="13">MATCH(AC12,AB$11:AB$30,0)</f>
        <v>11</v>
      </c>
      <c r="AE12" s="591" t="str">
        <f t="shared" si="4"/>
        <v>Extremadura</v>
      </c>
      <c r="AF12" s="592">
        <f t="shared" si="5"/>
        <v>5.0945414002593914</v>
      </c>
      <c r="AG12" s="588"/>
      <c r="AH12" s="590">
        <f t="shared" ref="AH12:AH30" si="14">_xlfn.RANK.EQ(T12,T$11:T$30,0)</f>
        <v>19</v>
      </c>
      <c r="AI12" s="590">
        <v>2</v>
      </c>
      <c r="AJ12" s="590">
        <f t="shared" ref="AJ12:AJ28" si="15">MATCH(AI12,AH$11:AH$30,0)</f>
        <v>7</v>
      </c>
      <c r="AK12" s="591" t="str">
        <f t="shared" ref="AK12:AK29" si="16">INDEX(B$11:B$30,AJ12,1)</f>
        <v>Castilla y León</v>
      </c>
      <c r="AL12" s="592">
        <f t="shared" ref="AL12:AL29" si="17">INDEX(T$11:T$30,AJ12,1)</f>
        <v>1.6831958613889779</v>
      </c>
      <c r="AM12" s="588"/>
      <c r="AN12" s="590">
        <f t="shared" ref="AN12:AN30" si="18">_xlfn.RANK.EQ(W12,W$11:W$30,0)</f>
        <v>16</v>
      </c>
      <c r="AO12" s="590">
        <v>2</v>
      </c>
      <c r="AP12" s="590">
        <f t="shared" ref="AP12:AP28" si="19">MATCH(AO12,AN$11:AN$30,0)</f>
        <v>11</v>
      </c>
      <c r="AQ12" s="591" t="str">
        <f t="shared" ref="AQ12:AQ29" si="20">INDEX(B$11:B$30,AP12,1)</f>
        <v>Extremadura</v>
      </c>
      <c r="AR12" s="592">
        <f t="shared" ref="AR12:AR28" si="21">INDEX(W$11:W$30,AP12,1)</f>
        <v>7.695533380072205</v>
      </c>
      <c r="AS12" s="588"/>
      <c r="AT12" s="590">
        <f t="shared" ref="AT12:AT30" si="22">_xlfn.RANK.EQ(Z12,Z$11:Z$30,0)</f>
        <v>13</v>
      </c>
      <c r="AU12" s="590">
        <v>2</v>
      </c>
      <c r="AV12" s="590">
        <f t="shared" ref="AV12:AV28" si="23">MATCH(AU12,AT$11:AT$30,0)</f>
        <v>11</v>
      </c>
      <c r="AW12" s="591" t="str">
        <f t="shared" ref="AW12:AW29" si="24">INDEX(B$11:B$30,AV12,1)</f>
        <v>Extremadura</v>
      </c>
      <c r="AX12" s="592">
        <f t="shared" ref="AX12:AX29" si="25">INDEX(Z$11:Z$30,AV12,1)</f>
        <v>39.777603843351059</v>
      </c>
    </row>
    <row r="13" spans="1:50" s="232" customFormat="1" ht="18" customHeight="1" x14ac:dyDescent="0.15">
      <c r="A13" s="677"/>
      <c r="B13" s="678" t="s">
        <v>40</v>
      </c>
      <c r="C13" s="679"/>
      <c r="D13" s="680">
        <f t="shared" si="6"/>
        <v>1004686</v>
      </c>
      <c r="E13" s="681">
        <f t="shared" si="0"/>
        <v>2.1162235110294971</v>
      </c>
      <c r="F13" s="679"/>
      <c r="G13" s="682">
        <f>'20pobl'!J14</f>
        <v>731830</v>
      </c>
      <c r="H13" s="683">
        <f t="shared" si="7"/>
        <v>1.9260503821282062</v>
      </c>
      <c r="I13" s="679"/>
      <c r="J13" s="682">
        <f>'20pobl'!Q14</f>
        <v>187640</v>
      </c>
      <c r="K13" s="683">
        <f t="shared" si="8"/>
        <v>2.8367863643159974</v>
      </c>
      <c r="L13" s="679"/>
      <c r="M13" s="682">
        <f>'20pobl'!X14</f>
        <v>85216</v>
      </c>
      <c r="N13" s="683">
        <f t="shared" si="1"/>
        <v>2.974917288739364</v>
      </c>
      <c r="O13" s="679"/>
      <c r="P13" s="684">
        <f t="shared" si="2"/>
        <v>40217</v>
      </c>
      <c r="Q13" s="685">
        <f t="shared" si="9"/>
        <v>4.0029422127908623</v>
      </c>
      <c r="R13" s="679"/>
      <c r="S13" s="682">
        <f>'34adictcasaad'!G14</f>
        <v>9394</v>
      </c>
      <c r="T13" s="686">
        <f t="shared" si="10"/>
        <v>1.2836314444611454</v>
      </c>
      <c r="U13" s="679"/>
      <c r="V13" s="682">
        <f>'34adictcasaad'!J14</f>
        <v>8668</v>
      </c>
      <c r="W13" s="686">
        <f t="shared" si="11"/>
        <v>4.6194841185248352</v>
      </c>
      <c r="X13" s="679"/>
      <c r="Y13" s="606">
        <f>'34adictcasaad'!M14</f>
        <v>22155</v>
      </c>
      <c r="Z13" s="610">
        <f t="shared" si="12"/>
        <v>25.998638753285768</v>
      </c>
      <c r="AA13" s="589"/>
      <c r="AB13" s="590">
        <f t="shared" si="3"/>
        <v>8</v>
      </c>
      <c r="AC13" s="590">
        <v>3</v>
      </c>
      <c r="AD13" s="590">
        <f t="shared" si="13"/>
        <v>16</v>
      </c>
      <c r="AE13" s="591" t="str">
        <f t="shared" si="4"/>
        <v>País Vasco</v>
      </c>
      <c r="AF13" s="593">
        <f t="shared" si="5"/>
        <v>4.92393262487467</v>
      </c>
      <c r="AG13" s="588"/>
      <c r="AH13" s="590">
        <f t="shared" si="14"/>
        <v>11</v>
      </c>
      <c r="AI13" s="590">
        <v>3</v>
      </c>
      <c r="AJ13" s="590">
        <f t="shared" si="15"/>
        <v>18</v>
      </c>
      <c r="AK13" s="591" t="str">
        <f t="shared" si="16"/>
        <v>Ceuta y Melilla</v>
      </c>
      <c r="AL13" s="592">
        <f t="shared" si="17"/>
        <v>1.6686772565220616</v>
      </c>
      <c r="AM13" s="588"/>
      <c r="AN13" s="590">
        <f t="shared" si="18"/>
        <v>15</v>
      </c>
      <c r="AO13" s="590">
        <v>3</v>
      </c>
      <c r="AP13" s="590">
        <f t="shared" si="19"/>
        <v>9</v>
      </c>
      <c r="AQ13" s="591" t="str">
        <f t="shared" si="20"/>
        <v>Cataluña</v>
      </c>
      <c r="AR13" s="592">
        <f t="shared" si="21"/>
        <v>6.9741913148304802</v>
      </c>
      <c r="AS13" s="588"/>
      <c r="AT13" s="590">
        <f t="shared" si="22"/>
        <v>17</v>
      </c>
      <c r="AU13" s="590">
        <v>3</v>
      </c>
      <c r="AV13" s="590">
        <f t="shared" si="23"/>
        <v>7</v>
      </c>
      <c r="AW13" s="591" t="str">
        <f t="shared" si="24"/>
        <v>Castilla y León</v>
      </c>
      <c r="AX13" s="592">
        <f t="shared" si="25"/>
        <v>39.10158873764582</v>
      </c>
    </row>
    <row r="14" spans="1:50" s="232" customFormat="1" ht="18" customHeight="1" x14ac:dyDescent="0.15">
      <c r="A14" s="677"/>
      <c r="B14" s="678" t="s">
        <v>41</v>
      </c>
      <c r="C14" s="679"/>
      <c r="D14" s="680">
        <f t="shared" si="6"/>
        <v>1176659</v>
      </c>
      <c r="E14" s="681">
        <f t="shared" si="0"/>
        <v>2.4784593796115968</v>
      </c>
      <c r="F14" s="679"/>
      <c r="G14" s="682">
        <f>'20pobl'!J15</f>
        <v>984374</v>
      </c>
      <c r="H14" s="683">
        <f t="shared" si="7"/>
        <v>2.5907026479606889</v>
      </c>
      <c r="I14" s="679"/>
      <c r="J14" s="682">
        <f>'20pobl'!Q15</f>
        <v>141017</v>
      </c>
      <c r="K14" s="683">
        <f t="shared" si="8"/>
        <v>2.1319287078274836</v>
      </c>
      <c r="L14" s="679"/>
      <c r="M14" s="682">
        <f>'20pobl'!X15</f>
        <v>51268</v>
      </c>
      <c r="N14" s="683">
        <f t="shared" si="1"/>
        <v>1.789781960653982</v>
      </c>
      <c r="O14" s="679"/>
      <c r="P14" s="684">
        <f t="shared" si="2"/>
        <v>36155</v>
      </c>
      <c r="Q14" s="685">
        <f t="shared" si="9"/>
        <v>3.0726829098319905</v>
      </c>
      <c r="R14" s="679"/>
      <c r="S14" s="682">
        <f>'34adictcasaad'!G15</f>
        <v>10210</v>
      </c>
      <c r="T14" s="686">
        <f t="shared" si="10"/>
        <v>1.0372074028773617</v>
      </c>
      <c r="U14" s="679"/>
      <c r="V14" s="682">
        <f>'34adictcasaad'!J15</f>
        <v>8280</v>
      </c>
      <c r="W14" s="686">
        <f t="shared" si="11"/>
        <v>5.8716324982094354</v>
      </c>
      <c r="X14" s="679"/>
      <c r="Y14" s="606">
        <f>'34adictcasaad'!M15</f>
        <v>17665</v>
      </c>
      <c r="Z14" s="610">
        <f t="shared" si="12"/>
        <v>34.456190996332992</v>
      </c>
      <c r="AA14" s="589"/>
      <c r="AB14" s="590">
        <f t="shared" si="3"/>
        <v>16</v>
      </c>
      <c r="AC14" s="590">
        <v>4</v>
      </c>
      <c r="AD14" s="590">
        <f t="shared" si="13"/>
        <v>17</v>
      </c>
      <c r="AE14" s="591" t="str">
        <f t="shared" si="4"/>
        <v>Rioja, La</v>
      </c>
      <c r="AF14" s="592">
        <f t="shared" si="5"/>
        <v>4.4458754829755041</v>
      </c>
      <c r="AG14" s="588"/>
      <c r="AH14" s="590">
        <f t="shared" si="14"/>
        <v>15</v>
      </c>
      <c r="AI14" s="590">
        <v>4</v>
      </c>
      <c r="AJ14" s="590">
        <f t="shared" si="15"/>
        <v>1</v>
      </c>
      <c r="AK14" s="591" t="str">
        <f t="shared" si="16"/>
        <v>Andalucía</v>
      </c>
      <c r="AL14" s="592">
        <f t="shared" si="17"/>
        <v>1.5702118927051989</v>
      </c>
      <c r="AM14" s="588"/>
      <c r="AN14" s="590">
        <f t="shared" si="18"/>
        <v>9</v>
      </c>
      <c r="AO14" s="590">
        <v>4</v>
      </c>
      <c r="AP14" s="590">
        <f t="shared" si="19"/>
        <v>8</v>
      </c>
      <c r="AQ14" s="591" t="str">
        <f t="shared" si="20"/>
        <v>Castilla - La Mancha</v>
      </c>
      <c r="AR14" s="592">
        <f t="shared" si="21"/>
        <v>6.4409663538410706</v>
      </c>
      <c r="AS14" s="588"/>
      <c r="AT14" s="590">
        <f t="shared" si="22"/>
        <v>9</v>
      </c>
      <c r="AU14" s="590">
        <v>4</v>
      </c>
      <c r="AV14" s="590">
        <f t="shared" si="23"/>
        <v>9</v>
      </c>
      <c r="AW14" s="591" t="str">
        <f t="shared" si="24"/>
        <v>Cataluña</v>
      </c>
      <c r="AX14" s="592">
        <f t="shared" si="25"/>
        <v>38.471602040276039</v>
      </c>
    </row>
    <row r="15" spans="1:50" s="232" customFormat="1" ht="18" customHeight="1" x14ac:dyDescent="0.15">
      <c r="A15" s="677"/>
      <c r="B15" s="678" t="s">
        <v>9</v>
      </c>
      <c r="C15" s="679"/>
      <c r="D15" s="680">
        <f t="shared" si="6"/>
        <v>2177701</v>
      </c>
      <c r="E15" s="681">
        <f t="shared" si="0"/>
        <v>4.5870073397981521</v>
      </c>
      <c r="F15" s="679"/>
      <c r="G15" s="682">
        <f>'20pobl'!J16</f>
        <v>1804834</v>
      </c>
      <c r="H15" s="683">
        <f t="shared" si="7"/>
        <v>4.7500119090198254</v>
      </c>
      <c r="I15" s="679"/>
      <c r="J15" s="682">
        <f>'20pobl'!Q16</f>
        <v>277418</v>
      </c>
      <c r="K15" s="683">
        <f t="shared" si="8"/>
        <v>4.1940716244714098</v>
      </c>
      <c r="L15" s="679"/>
      <c r="M15" s="682">
        <f>'20pobl'!X16</f>
        <v>95449</v>
      </c>
      <c r="N15" s="683">
        <f t="shared" si="1"/>
        <v>3.3321545284087914</v>
      </c>
      <c r="O15" s="679"/>
      <c r="P15" s="684">
        <f t="shared" si="2"/>
        <v>47595</v>
      </c>
      <c r="Q15" s="685">
        <f t="shared" si="9"/>
        <v>2.1855617460799257</v>
      </c>
      <c r="R15" s="679"/>
      <c r="S15" s="682">
        <f>'34adictcasaad'!G16</f>
        <v>18254</v>
      </c>
      <c r="T15" s="686">
        <f t="shared" si="10"/>
        <v>1.011394953774142</v>
      </c>
      <c r="U15" s="679"/>
      <c r="V15" s="682">
        <f>'34adictcasaad'!J16</f>
        <v>9922</v>
      </c>
      <c r="W15" s="686">
        <f t="shared" si="11"/>
        <v>3.5765523506045032</v>
      </c>
      <c r="X15" s="679"/>
      <c r="Y15" s="606">
        <f>'34adictcasaad'!M16</f>
        <v>19419</v>
      </c>
      <c r="Z15" s="610">
        <f t="shared" si="12"/>
        <v>20.344896227304634</v>
      </c>
      <c r="AA15" s="589"/>
      <c r="AB15" s="590">
        <f t="shared" si="3"/>
        <v>19</v>
      </c>
      <c r="AC15" s="590">
        <v>5</v>
      </c>
      <c r="AD15" s="590">
        <f t="shared" si="13"/>
        <v>1</v>
      </c>
      <c r="AE15" s="591" t="str">
        <f t="shared" si="4"/>
        <v>Andalucía</v>
      </c>
      <c r="AF15" s="592">
        <f t="shared" si="5"/>
        <v>4.4105382622758773</v>
      </c>
      <c r="AG15" s="588"/>
      <c r="AH15" s="590">
        <f t="shared" si="14"/>
        <v>16</v>
      </c>
      <c r="AI15" s="590">
        <v>5</v>
      </c>
      <c r="AJ15" s="590">
        <f t="shared" si="15"/>
        <v>11</v>
      </c>
      <c r="AK15" s="591" t="str">
        <f t="shared" si="16"/>
        <v>Extremadura</v>
      </c>
      <c r="AL15" s="592">
        <f t="shared" si="17"/>
        <v>1.5113766872410341</v>
      </c>
      <c r="AM15" s="588"/>
      <c r="AN15" s="590">
        <f t="shared" si="18"/>
        <v>18</v>
      </c>
      <c r="AO15" s="590">
        <v>5</v>
      </c>
      <c r="AP15" s="590">
        <f t="shared" si="19"/>
        <v>14</v>
      </c>
      <c r="AQ15" s="591" t="str">
        <f t="shared" si="20"/>
        <v>Murcia, Región de</v>
      </c>
      <c r="AR15" s="592">
        <f t="shared" si="21"/>
        <v>6.1559976026713095</v>
      </c>
      <c r="AS15" s="588"/>
      <c r="AT15" s="590">
        <f t="shared" si="22"/>
        <v>18</v>
      </c>
      <c r="AU15" s="590">
        <v>5</v>
      </c>
      <c r="AV15" s="590">
        <f t="shared" si="23"/>
        <v>8</v>
      </c>
      <c r="AW15" s="591" t="str">
        <f t="shared" si="24"/>
        <v>Castilla - La Mancha</v>
      </c>
      <c r="AX15" s="592">
        <f t="shared" si="25"/>
        <v>37.611944814232118</v>
      </c>
    </row>
    <row r="16" spans="1:50" s="232" customFormat="1" ht="18" customHeight="1" x14ac:dyDescent="0.15">
      <c r="A16" s="677"/>
      <c r="B16" s="678" t="s">
        <v>8</v>
      </c>
      <c r="C16" s="679"/>
      <c r="D16" s="687">
        <f t="shared" si="6"/>
        <v>585402</v>
      </c>
      <c r="E16" s="681">
        <f t="shared" si="0"/>
        <v>1.2330633409878207</v>
      </c>
      <c r="F16" s="679"/>
      <c r="G16" s="688">
        <f>'20pobl'!J17</f>
        <v>450337</v>
      </c>
      <c r="H16" s="683">
        <f t="shared" si="7"/>
        <v>1.1852093395139172</v>
      </c>
      <c r="I16" s="679"/>
      <c r="J16" s="688">
        <f>'20pobl'!Q17</f>
        <v>94037</v>
      </c>
      <c r="K16" s="683">
        <f t="shared" si="8"/>
        <v>1.4216738400190974</v>
      </c>
      <c r="L16" s="679"/>
      <c r="M16" s="688">
        <f>'20pobl'!X17</f>
        <v>41028</v>
      </c>
      <c r="N16" s="683">
        <f t="shared" si="1"/>
        <v>1.4323003487889439</v>
      </c>
      <c r="O16" s="679"/>
      <c r="P16" s="688">
        <f t="shared" si="2"/>
        <v>22403</v>
      </c>
      <c r="Q16" s="685">
        <f t="shared" si="9"/>
        <v>3.8269428529454972</v>
      </c>
      <c r="R16" s="679"/>
      <c r="S16" s="688">
        <f>'34adictcasaad'!G17</f>
        <v>6173</v>
      </c>
      <c r="T16" s="686">
        <f t="shared" si="10"/>
        <v>1.3707512374066533</v>
      </c>
      <c r="U16" s="679"/>
      <c r="V16" s="688">
        <f>'34adictcasaad'!J17</f>
        <v>4679</v>
      </c>
      <c r="W16" s="686">
        <f t="shared" si="11"/>
        <v>4.9757010538405098</v>
      </c>
      <c r="X16" s="679"/>
      <c r="Y16" s="612">
        <f>'34adictcasaad'!M17</f>
        <v>11551</v>
      </c>
      <c r="Z16" s="610">
        <f t="shared" si="12"/>
        <v>28.153943648240226</v>
      </c>
      <c r="AA16" s="589"/>
      <c r="AB16" s="590">
        <f t="shared" si="3"/>
        <v>10</v>
      </c>
      <c r="AC16" s="590">
        <v>6</v>
      </c>
      <c r="AD16" s="590">
        <f t="shared" si="13"/>
        <v>9</v>
      </c>
      <c r="AE16" s="591" t="str">
        <f t="shared" si="4"/>
        <v>Cataluña</v>
      </c>
      <c r="AF16" s="592">
        <f t="shared" si="5"/>
        <v>4.2458297995370229</v>
      </c>
      <c r="AG16" s="588"/>
      <c r="AH16" s="590">
        <f t="shared" si="14"/>
        <v>7</v>
      </c>
      <c r="AI16" s="590">
        <v>6</v>
      </c>
      <c r="AJ16" s="590">
        <f t="shared" si="15"/>
        <v>14</v>
      </c>
      <c r="AK16" s="591" t="str">
        <f t="shared" si="16"/>
        <v>Murcia, Región de</v>
      </c>
      <c r="AL16" s="592">
        <f t="shared" si="17"/>
        <v>1.3965334904232478</v>
      </c>
      <c r="AM16" s="588"/>
      <c r="AN16" s="590">
        <f t="shared" si="18"/>
        <v>14</v>
      </c>
      <c r="AO16" s="590">
        <v>6</v>
      </c>
      <c r="AP16" s="590">
        <f t="shared" si="19"/>
        <v>16</v>
      </c>
      <c r="AQ16" s="591" t="str">
        <f t="shared" si="20"/>
        <v>País Vasco</v>
      </c>
      <c r="AR16" s="592">
        <f t="shared" si="21"/>
        <v>6.1218538546473766</v>
      </c>
      <c r="AS16" s="588"/>
      <c r="AT16" s="590">
        <f t="shared" si="22"/>
        <v>16</v>
      </c>
      <c r="AU16" s="590">
        <v>6</v>
      </c>
      <c r="AV16" s="590">
        <f t="shared" si="23"/>
        <v>17</v>
      </c>
      <c r="AW16" s="591" t="str">
        <f t="shared" si="24"/>
        <v>Rioja, La</v>
      </c>
      <c r="AX16" s="592">
        <f t="shared" si="25"/>
        <v>37.134727428752086</v>
      </c>
    </row>
    <row r="17" spans="1:50" s="232" customFormat="1" ht="18" customHeight="1" x14ac:dyDescent="0.15">
      <c r="A17" s="677"/>
      <c r="B17" s="678" t="s">
        <v>7</v>
      </c>
      <c r="C17" s="679"/>
      <c r="D17" s="680">
        <f t="shared" si="6"/>
        <v>2372640</v>
      </c>
      <c r="E17" s="681">
        <f t="shared" si="0"/>
        <v>4.9976177145984177</v>
      </c>
      <c r="F17" s="679"/>
      <c r="G17" s="682">
        <f>'20pobl'!J18</f>
        <v>1750539</v>
      </c>
      <c r="H17" s="683">
        <f t="shared" si="7"/>
        <v>4.60711683024791</v>
      </c>
      <c r="I17" s="679"/>
      <c r="J17" s="682">
        <f>'20pobl'!Q18</f>
        <v>403248</v>
      </c>
      <c r="K17" s="683">
        <f t="shared" si="8"/>
        <v>6.0963996367389539</v>
      </c>
      <c r="L17" s="679"/>
      <c r="M17" s="682">
        <f>'20pobl'!X18</f>
        <v>218853</v>
      </c>
      <c r="N17" s="683">
        <f t="shared" si="1"/>
        <v>7.6402268751464053</v>
      </c>
      <c r="O17" s="679"/>
      <c r="P17" s="684">
        <f t="shared" si="2"/>
        <v>139708</v>
      </c>
      <c r="Q17" s="685">
        <f>P17*100/D17</f>
        <v>5.8882932092521409</v>
      </c>
      <c r="R17" s="679"/>
      <c r="S17" s="682">
        <f>'34adictcasaad'!G18</f>
        <v>29465</v>
      </c>
      <c r="T17" s="686">
        <f>S17*100/G17</f>
        <v>1.6831958613889779</v>
      </c>
      <c r="U17" s="679"/>
      <c r="V17" s="682">
        <f>'34adictcasaad'!J18</f>
        <v>24668</v>
      </c>
      <c r="W17" s="686">
        <f>V17*100/J17</f>
        <v>6.1173273023052808</v>
      </c>
      <c r="X17" s="679"/>
      <c r="Y17" s="606">
        <f>'34adictcasaad'!M18</f>
        <v>85575</v>
      </c>
      <c r="Z17" s="610">
        <f>Y17*100/M17</f>
        <v>39.10158873764582</v>
      </c>
      <c r="AA17" s="589"/>
      <c r="AB17" s="590">
        <f t="shared" si="3"/>
        <v>1</v>
      </c>
      <c r="AC17" s="590">
        <v>7</v>
      </c>
      <c r="AD17" s="590">
        <f t="shared" si="13"/>
        <v>8</v>
      </c>
      <c r="AE17" s="591" t="str">
        <f t="shared" si="4"/>
        <v>Castilla - La Mancha</v>
      </c>
      <c r="AF17" s="592">
        <f t="shared" si="5"/>
        <v>4.2404330920340056</v>
      </c>
      <c r="AG17" s="588"/>
      <c r="AH17" s="590">
        <f t="shared" si="14"/>
        <v>2</v>
      </c>
      <c r="AI17" s="590">
        <v>7</v>
      </c>
      <c r="AJ17" s="590">
        <f t="shared" si="15"/>
        <v>6</v>
      </c>
      <c r="AK17" s="591" t="str">
        <f t="shared" si="16"/>
        <v>Cantabria</v>
      </c>
      <c r="AL17" s="592">
        <f t="shared" si="17"/>
        <v>1.3707512374066533</v>
      </c>
      <c r="AM17" s="588"/>
      <c r="AN17" s="590">
        <f t="shared" si="18"/>
        <v>7</v>
      </c>
      <c r="AO17" s="590">
        <v>7</v>
      </c>
      <c r="AP17" s="590">
        <f t="shared" si="19"/>
        <v>7</v>
      </c>
      <c r="AQ17" s="591" t="str">
        <f t="shared" si="20"/>
        <v>Castilla y León</v>
      </c>
      <c r="AR17" s="592">
        <f t="shared" si="21"/>
        <v>6.1173273023052808</v>
      </c>
      <c r="AS17" s="588"/>
      <c r="AT17" s="590">
        <f t="shared" si="22"/>
        <v>3</v>
      </c>
      <c r="AU17" s="590">
        <v>7</v>
      </c>
      <c r="AV17" s="590">
        <f t="shared" si="23"/>
        <v>16</v>
      </c>
      <c r="AW17" s="591" t="str">
        <f t="shared" si="24"/>
        <v>País Vasco</v>
      </c>
      <c r="AX17" s="592">
        <f t="shared" si="25"/>
        <v>36.61483801716183</v>
      </c>
    </row>
    <row r="18" spans="1:50" s="232" customFormat="1" ht="18" customHeight="1" x14ac:dyDescent="0.15">
      <c r="A18" s="677"/>
      <c r="B18" s="678" t="s">
        <v>43</v>
      </c>
      <c r="C18" s="679"/>
      <c r="D18" s="680">
        <f t="shared" si="6"/>
        <v>2053328</v>
      </c>
      <c r="E18" s="681">
        <f t="shared" si="0"/>
        <v>4.3250338806902606</v>
      </c>
      <c r="F18" s="679"/>
      <c r="G18" s="682">
        <f>'20pobl'!J19</f>
        <v>1657821</v>
      </c>
      <c r="H18" s="683">
        <f t="shared" si="7"/>
        <v>4.3630990401461611</v>
      </c>
      <c r="I18" s="679"/>
      <c r="J18" s="682">
        <f>'20pobl'!Q19</f>
        <v>263299</v>
      </c>
      <c r="K18" s="683">
        <f t="shared" si="8"/>
        <v>3.9806172081541131</v>
      </c>
      <c r="L18" s="679"/>
      <c r="M18" s="682">
        <f>'20pobl'!X19</f>
        <v>132208</v>
      </c>
      <c r="N18" s="683">
        <f t="shared" si="1"/>
        <v>4.6154227481887657</v>
      </c>
      <c r="O18" s="679"/>
      <c r="P18" s="684">
        <f t="shared" si="2"/>
        <v>87070</v>
      </c>
      <c r="Q18" s="685">
        <f t="shared" si="9"/>
        <v>4.2404330920340056</v>
      </c>
      <c r="R18" s="679"/>
      <c r="S18" s="682">
        <f>'34adictcasaad'!G19</f>
        <v>20385</v>
      </c>
      <c r="T18" s="686">
        <f t="shared" si="10"/>
        <v>1.2296261176568519</v>
      </c>
      <c r="U18" s="679"/>
      <c r="V18" s="682">
        <f>'34adictcasaad'!J19</f>
        <v>16959</v>
      </c>
      <c r="W18" s="686">
        <f t="shared" si="11"/>
        <v>6.4409663538410706</v>
      </c>
      <c r="X18" s="679"/>
      <c r="Y18" s="606">
        <f>'34adictcasaad'!M19</f>
        <v>49726</v>
      </c>
      <c r="Z18" s="610">
        <f t="shared" si="12"/>
        <v>37.611944814232118</v>
      </c>
      <c r="AA18" s="589"/>
      <c r="AB18" s="590">
        <f t="shared" si="3"/>
        <v>7</v>
      </c>
      <c r="AC18" s="590">
        <v>8</v>
      </c>
      <c r="AD18" s="590">
        <f t="shared" si="13"/>
        <v>3</v>
      </c>
      <c r="AE18" s="591" t="str">
        <f t="shared" si="4"/>
        <v>Asturias, Principado de</v>
      </c>
      <c r="AF18" s="592">
        <f t="shared" si="5"/>
        <v>4.0029422127908623</v>
      </c>
      <c r="AG18" s="588"/>
      <c r="AH18" s="590">
        <f t="shared" si="14"/>
        <v>12</v>
      </c>
      <c r="AI18" s="590">
        <v>8</v>
      </c>
      <c r="AJ18" s="590">
        <f t="shared" si="15"/>
        <v>17</v>
      </c>
      <c r="AK18" s="591" t="str">
        <f t="shared" si="16"/>
        <v>Rioja, La</v>
      </c>
      <c r="AL18" s="592">
        <f t="shared" si="17"/>
        <v>1.3392234734565269</v>
      </c>
      <c r="AM18" s="588"/>
      <c r="AN18" s="590">
        <f t="shared" si="18"/>
        <v>4</v>
      </c>
      <c r="AO18" s="590">
        <v>8</v>
      </c>
      <c r="AP18" s="590">
        <f t="shared" si="19"/>
        <v>20</v>
      </c>
      <c r="AQ18" s="591" t="str">
        <f t="shared" si="20"/>
        <v>TOTAL</v>
      </c>
      <c r="AR18" s="592">
        <f t="shared" si="21"/>
        <v>5.9118815298508869</v>
      </c>
      <c r="AS18" s="588"/>
      <c r="AT18" s="590">
        <f t="shared" si="22"/>
        <v>5</v>
      </c>
      <c r="AU18" s="590">
        <v>8</v>
      </c>
      <c r="AV18" s="590">
        <f t="shared" si="23"/>
        <v>13</v>
      </c>
      <c r="AW18" s="591" t="str">
        <f t="shared" si="24"/>
        <v>Madrid, Comunidad de</v>
      </c>
      <c r="AX18" s="592">
        <f t="shared" si="25"/>
        <v>34.556301549663225</v>
      </c>
    </row>
    <row r="19" spans="1:50" s="232" customFormat="1" ht="18" customHeight="1" x14ac:dyDescent="0.15">
      <c r="A19" s="677"/>
      <c r="B19" s="678" t="s">
        <v>44</v>
      </c>
      <c r="C19" s="679"/>
      <c r="D19" s="680">
        <f t="shared" si="6"/>
        <v>7792611</v>
      </c>
      <c r="E19" s="681">
        <f t="shared" si="0"/>
        <v>16.413990650319683</v>
      </c>
      <c r="F19" s="679"/>
      <c r="G19" s="682">
        <f>'20pobl'!J20</f>
        <v>6290816</v>
      </c>
      <c r="H19" s="683">
        <f t="shared" si="7"/>
        <v>16.556343086096817</v>
      </c>
      <c r="I19" s="679"/>
      <c r="J19" s="682">
        <f>'20pobl'!Q20</f>
        <v>1048523</v>
      </c>
      <c r="K19" s="683">
        <f t="shared" si="8"/>
        <v>15.851821301810395</v>
      </c>
      <c r="L19" s="679"/>
      <c r="M19" s="682">
        <f>'20pobl'!X20</f>
        <v>453272</v>
      </c>
      <c r="N19" s="683">
        <f t="shared" si="1"/>
        <v>15.823867692704059</v>
      </c>
      <c r="O19" s="679"/>
      <c r="P19" s="684">
        <f t="shared" si="2"/>
        <v>330861</v>
      </c>
      <c r="Q19" s="685">
        <f t="shared" si="9"/>
        <v>4.2458297995370229</v>
      </c>
      <c r="R19" s="679"/>
      <c r="S19" s="682">
        <f>'34adictcasaad'!G20</f>
        <v>83354</v>
      </c>
      <c r="T19" s="686">
        <f t="shared" si="10"/>
        <v>1.3250109365780209</v>
      </c>
      <c r="U19" s="679"/>
      <c r="V19" s="682">
        <f>'34adictcasaad'!J20</f>
        <v>73126</v>
      </c>
      <c r="W19" s="686">
        <f t="shared" si="11"/>
        <v>6.9741913148304802</v>
      </c>
      <c r="X19" s="679"/>
      <c r="Y19" s="606">
        <f>'34adictcasaad'!M20</f>
        <v>174381</v>
      </c>
      <c r="Z19" s="610">
        <f t="shared" si="12"/>
        <v>38.471602040276039</v>
      </c>
      <c r="AA19" s="589"/>
      <c r="AB19" s="590">
        <f t="shared" si="3"/>
        <v>6</v>
      </c>
      <c r="AC19" s="590">
        <v>9</v>
      </c>
      <c r="AD19" s="590">
        <f t="shared" si="13"/>
        <v>20</v>
      </c>
      <c r="AE19" s="591" t="str">
        <f t="shared" si="4"/>
        <v>TOTAL</v>
      </c>
      <c r="AF19" s="592">
        <f t="shared" si="5"/>
        <v>3.9041002691498043</v>
      </c>
      <c r="AG19" s="588"/>
      <c r="AH19" s="590">
        <f t="shared" si="14"/>
        <v>9</v>
      </c>
      <c r="AI19" s="590">
        <v>9</v>
      </c>
      <c r="AJ19" s="590">
        <f t="shared" si="15"/>
        <v>9</v>
      </c>
      <c r="AK19" s="591" t="str">
        <f t="shared" si="16"/>
        <v>Cataluña</v>
      </c>
      <c r="AL19" s="592">
        <f t="shared" si="17"/>
        <v>1.3250109365780209</v>
      </c>
      <c r="AM19" s="588"/>
      <c r="AN19" s="590">
        <f t="shared" si="18"/>
        <v>3</v>
      </c>
      <c r="AO19" s="590">
        <v>9</v>
      </c>
      <c r="AP19" s="590">
        <f t="shared" si="19"/>
        <v>4</v>
      </c>
      <c r="AQ19" s="591" t="str">
        <f t="shared" si="20"/>
        <v>Balears, Illes</v>
      </c>
      <c r="AR19" s="592">
        <f t="shared" si="21"/>
        <v>5.8716324982094354</v>
      </c>
      <c r="AS19" s="588"/>
      <c r="AT19" s="590">
        <f t="shared" si="22"/>
        <v>4</v>
      </c>
      <c r="AU19" s="590">
        <v>9</v>
      </c>
      <c r="AV19" s="590">
        <f t="shared" si="23"/>
        <v>4</v>
      </c>
      <c r="AW19" s="591" t="str">
        <f t="shared" si="24"/>
        <v>Balears, Illes</v>
      </c>
      <c r="AX19" s="592">
        <f t="shared" si="25"/>
        <v>34.456190996332992</v>
      </c>
    </row>
    <row r="20" spans="1:50" s="232" customFormat="1" ht="18" customHeight="1" x14ac:dyDescent="0.15">
      <c r="A20" s="677"/>
      <c r="B20" s="678" t="s">
        <v>6</v>
      </c>
      <c r="C20" s="679"/>
      <c r="D20" s="680">
        <f t="shared" si="6"/>
        <v>5097967</v>
      </c>
      <c r="E20" s="681">
        <f t="shared" si="0"/>
        <v>10.738118799159649</v>
      </c>
      <c r="F20" s="679"/>
      <c r="G20" s="682">
        <f>'20pobl'!J21</f>
        <v>4079746</v>
      </c>
      <c r="H20" s="683">
        <f t="shared" si="7"/>
        <v>10.737188065925176</v>
      </c>
      <c r="I20" s="679"/>
      <c r="J20" s="682">
        <f>'20pobl'!Q21</f>
        <v>729753</v>
      </c>
      <c r="K20" s="683">
        <f t="shared" si="8"/>
        <v>11.032580258573288</v>
      </c>
      <c r="L20" s="679"/>
      <c r="M20" s="682">
        <f>'20pobl'!X21</f>
        <v>288468</v>
      </c>
      <c r="N20" s="683">
        <f t="shared" si="1"/>
        <v>10.070508360496467</v>
      </c>
      <c r="O20" s="679"/>
      <c r="P20" s="684">
        <f t="shared" si="2"/>
        <v>170093</v>
      </c>
      <c r="Q20" s="685">
        <f t="shared" si="9"/>
        <v>3.3364868780045067</v>
      </c>
      <c r="R20" s="679"/>
      <c r="S20" s="682">
        <f>'34adictcasaad'!G21</f>
        <v>47621</v>
      </c>
      <c r="T20" s="686">
        <f t="shared" si="10"/>
        <v>1.1672540398348328</v>
      </c>
      <c r="U20" s="679"/>
      <c r="V20" s="682">
        <f>'34adictcasaad'!J21</f>
        <v>36397</v>
      </c>
      <c r="W20" s="686">
        <f t="shared" si="11"/>
        <v>4.9875779887167297</v>
      </c>
      <c r="X20" s="679"/>
      <c r="Y20" s="606">
        <f>'34adictcasaad'!M21</f>
        <v>86075</v>
      </c>
      <c r="Z20" s="610">
        <f t="shared" si="12"/>
        <v>29.838664947238517</v>
      </c>
      <c r="AA20" s="589"/>
      <c r="AB20" s="590">
        <f t="shared" si="3"/>
        <v>12</v>
      </c>
      <c r="AC20" s="590">
        <v>10</v>
      </c>
      <c r="AD20" s="590">
        <f t="shared" si="13"/>
        <v>6</v>
      </c>
      <c r="AE20" s="591" t="str">
        <f t="shared" si="4"/>
        <v>Cantabria</v>
      </c>
      <c r="AF20" s="593">
        <f t="shared" si="5"/>
        <v>3.8269428529454972</v>
      </c>
      <c r="AG20" s="588"/>
      <c r="AH20" s="590">
        <f t="shared" si="14"/>
        <v>13</v>
      </c>
      <c r="AI20" s="590">
        <v>10</v>
      </c>
      <c r="AJ20" s="590">
        <f t="shared" si="15"/>
        <v>20</v>
      </c>
      <c r="AK20" s="591" t="str">
        <f t="shared" si="16"/>
        <v>TOTAL</v>
      </c>
      <c r="AL20" s="592">
        <f t="shared" si="17"/>
        <v>1.2894218164294995</v>
      </c>
      <c r="AM20" s="588"/>
      <c r="AN20" s="590">
        <f t="shared" si="18"/>
        <v>13</v>
      </c>
      <c r="AO20" s="590">
        <v>10</v>
      </c>
      <c r="AP20" s="590">
        <f t="shared" si="19"/>
        <v>18</v>
      </c>
      <c r="AQ20" s="591" t="str">
        <f t="shared" si="20"/>
        <v>Ceuta y Melilla</v>
      </c>
      <c r="AR20" s="592">
        <f t="shared" si="21"/>
        <v>5.7220708446866482</v>
      </c>
      <c r="AS20" s="588"/>
      <c r="AT20" s="590">
        <f t="shared" si="22"/>
        <v>11</v>
      </c>
      <c r="AU20" s="590">
        <v>10</v>
      </c>
      <c r="AV20" s="590">
        <f t="shared" si="23"/>
        <v>20</v>
      </c>
      <c r="AW20" s="591" t="str">
        <f t="shared" si="24"/>
        <v>TOTAL</v>
      </c>
      <c r="AX20" s="592">
        <f t="shared" si="25"/>
        <v>33.950664046531259</v>
      </c>
    </row>
    <row r="21" spans="1:50" s="232" customFormat="1" ht="18" customHeight="1" x14ac:dyDescent="0.15">
      <c r="A21" s="677"/>
      <c r="B21" s="678" t="s">
        <v>5</v>
      </c>
      <c r="C21" s="679"/>
      <c r="D21" s="680">
        <f t="shared" si="6"/>
        <v>1054776</v>
      </c>
      <c r="E21" s="681">
        <f t="shared" si="0"/>
        <v>2.221730739822839</v>
      </c>
      <c r="F21" s="679"/>
      <c r="G21" s="682">
        <f>'20pobl'!J22</f>
        <v>828053</v>
      </c>
      <c r="H21" s="683">
        <f t="shared" si="7"/>
        <v>2.1792927279182428</v>
      </c>
      <c r="I21" s="679"/>
      <c r="J21" s="682">
        <f>'20pobl'!Q22</f>
        <v>152621</v>
      </c>
      <c r="K21" s="683">
        <f t="shared" si="8"/>
        <v>2.3073607530818152</v>
      </c>
      <c r="L21" s="679"/>
      <c r="M21" s="682">
        <f>'20pobl'!X22</f>
        <v>74102</v>
      </c>
      <c r="N21" s="683">
        <f t="shared" si="1"/>
        <v>2.5869240627366263</v>
      </c>
      <c r="O21" s="679"/>
      <c r="P21" s="684">
        <f t="shared" si="2"/>
        <v>53736</v>
      </c>
      <c r="Q21" s="685">
        <f t="shared" si="9"/>
        <v>5.0945414002593914</v>
      </c>
      <c r="R21" s="679"/>
      <c r="S21" s="682">
        <f>'34adictcasaad'!G22</f>
        <v>12515</v>
      </c>
      <c r="T21" s="686">
        <f t="shared" si="10"/>
        <v>1.5113766872410341</v>
      </c>
      <c r="U21" s="679"/>
      <c r="V21" s="682">
        <f>'34adictcasaad'!J22</f>
        <v>11745</v>
      </c>
      <c r="W21" s="686">
        <f t="shared" si="11"/>
        <v>7.695533380072205</v>
      </c>
      <c r="X21" s="679"/>
      <c r="Y21" s="606">
        <f>'34adictcasaad'!M22</f>
        <v>29476</v>
      </c>
      <c r="Z21" s="610">
        <f t="shared" si="12"/>
        <v>39.777603843351059</v>
      </c>
      <c r="AA21" s="589"/>
      <c r="AB21" s="590">
        <f t="shared" si="3"/>
        <v>2</v>
      </c>
      <c r="AC21" s="590">
        <v>11</v>
      </c>
      <c r="AD21" s="590">
        <f t="shared" si="13"/>
        <v>2</v>
      </c>
      <c r="AE21" s="591" t="str">
        <f t="shared" si="4"/>
        <v>Aragón</v>
      </c>
      <c r="AF21" s="592">
        <f t="shared" si="5"/>
        <v>3.5451608403735162</v>
      </c>
      <c r="AG21" s="588"/>
      <c r="AH21" s="590">
        <f t="shared" si="14"/>
        <v>5</v>
      </c>
      <c r="AI21" s="590">
        <v>11</v>
      </c>
      <c r="AJ21" s="590">
        <f t="shared" si="15"/>
        <v>3</v>
      </c>
      <c r="AK21" s="591" t="str">
        <f t="shared" si="16"/>
        <v>Asturias, Principado de</v>
      </c>
      <c r="AL21" s="592">
        <f t="shared" si="17"/>
        <v>1.2836314444611454</v>
      </c>
      <c r="AM21" s="588"/>
      <c r="AN21" s="590">
        <f t="shared" si="18"/>
        <v>2</v>
      </c>
      <c r="AO21" s="590">
        <v>11</v>
      </c>
      <c r="AP21" s="590">
        <f t="shared" si="19"/>
        <v>17</v>
      </c>
      <c r="AQ21" s="591" t="str">
        <f t="shared" si="20"/>
        <v>Rioja, La</v>
      </c>
      <c r="AR21" s="592">
        <f t="shared" si="21"/>
        <v>5.6476129308499248</v>
      </c>
      <c r="AS21" s="588"/>
      <c r="AT21" s="590">
        <f t="shared" si="22"/>
        <v>2</v>
      </c>
      <c r="AU21" s="590">
        <v>11</v>
      </c>
      <c r="AV21" s="590">
        <f t="shared" si="23"/>
        <v>10</v>
      </c>
      <c r="AW21" s="591" t="str">
        <f t="shared" si="24"/>
        <v>Comunitat Valenciana</v>
      </c>
      <c r="AX21" s="592">
        <f t="shared" si="25"/>
        <v>29.838664947238517</v>
      </c>
    </row>
    <row r="22" spans="1:50" s="232" customFormat="1" ht="18" customHeight="1" x14ac:dyDescent="0.15">
      <c r="A22" s="677"/>
      <c r="B22" s="678" t="s">
        <v>38</v>
      </c>
      <c r="C22" s="679"/>
      <c r="D22" s="680">
        <f t="shared" si="6"/>
        <v>2690464</v>
      </c>
      <c r="E22" s="681">
        <f t="shared" si="0"/>
        <v>5.6670672950339354</v>
      </c>
      <c r="F22" s="679"/>
      <c r="G22" s="682">
        <f>'20pobl'!J23</f>
        <v>1987834</v>
      </c>
      <c r="H22" s="683">
        <f t="shared" si="7"/>
        <v>5.231636357224275</v>
      </c>
      <c r="I22" s="679"/>
      <c r="J22" s="682">
        <f>'20pobl'!Q23</f>
        <v>464829</v>
      </c>
      <c r="K22" s="683">
        <f t="shared" si="8"/>
        <v>7.0273959120584131</v>
      </c>
      <c r="L22" s="679"/>
      <c r="M22" s="682">
        <f>'20pobl'!X23</f>
        <v>237801</v>
      </c>
      <c r="N22" s="683">
        <f t="shared" si="1"/>
        <v>8.3017074983513606</v>
      </c>
      <c r="O22" s="679"/>
      <c r="P22" s="684">
        <f t="shared" si="2"/>
        <v>79725</v>
      </c>
      <c r="Q22" s="685">
        <f t="shared" si="9"/>
        <v>2.963243514873271</v>
      </c>
      <c r="R22" s="679"/>
      <c r="S22" s="682">
        <f>'34adictcasaad'!G23</f>
        <v>22428</v>
      </c>
      <c r="T22" s="686">
        <f t="shared" si="10"/>
        <v>1.1282632251988849</v>
      </c>
      <c r="U22" s="679"/>
      <c r="V22" s="682">
        <f>'34adictcasaad'!J23</f>
        <v>14698</v>
      </c>
      <c r="W22" s="686">
        <f t="shared" si="11"/>
        <v>3.1620230235204776</v>
      </c>
      <c r="X22" s="679"/>
      <c r="Y22" s="606">
        <f>'34adictcasaad'!M23</f>
        <v>42599</v>
      </c>
      <c r="Z22" s="610">
        <f t="shared" si="12"/>
        <v>17.913717772423162</v>
      </c>
      <c r="AA22" s="589"/>
      <c r="AB22" s="590">
        <f t="shared" si="3"/>
        <v>17</v>
      </c>
      <c r="AC22" s="590">
        <v>12</v>
      </c>
      <c r="AD22" s="590">
        <f t="shared" si="13"/>
        <v>10</v>
      </c>
      <c r="AE22" s="591" t="str">
        <f t="shared" si="4"/>
        <v>Comunitat Valenciana</v>
      </c>
      <c r="AF22" s="592">
        <f t="shared" si="5"/>
        <v>3.3364868780045067</v>
      </c>
      <c r="AG22" s="588"/>
      <c r="AH22" s="590">
        <f t="shared" si="14"/>
        <v>14</v>
      </c>
      <c r="AI22" s="590">
        <v>12</v>
      </c>
      <c r="AJ22" s="590">
        <f t="shared" si="15"/>
        <v>8</v>
      </c>
      <c r="AK22" s="591" t="str">
        <f t="shared" si="16"/>
        <v>Castilla - La Mancha</v>
      </c>
      <c r="AL22" s="592">
        <f t="shared" si="17"/>
        <v>1.2296261176568519</v>
      </c>
      <c r="AM22" s="588"/>
      <c r="AN22" s="590">
        <f t="shared" si="18"/>
        <v>19</v>
      </c>
      <c r="AO22" s="590">
        <v>12</v>
      </c>
      <c r="AP22" s="590">
        <f t="shared" si="19"/>
        <v>13</v>
      </c>
      <c r="AQ22" s="591" t="str">
        <f t="shared" si="20"/>
        <v>Madrid, Comunidad de</v>
      </c>
      <c r="AR22" s="592">
        <f t="shared" si="21"/>
        <v>5.0298198109776164</v>
      </c>
      <c r="AS22" s="588"/>
      <c r="AT22" s="590">
        <f t="shared" si="22"/>
        <v>19</v>
      </c>
      <c r="AU22" s="590">
        <v>12</v>
      </c>
      <c r="AV22" s="590">
        <f t="shared" si="23"/>
        <v>14</v>
      </c>
      <c r="AW22" s="591" t="str">
        <f t="shared" si="24"/>
        <v>Murcia, Región de</v>
      </c>
      <c r="AX22" s="592">
        <f t="shared" si="25"/>
        <v>29.8364133772542</v>
      </c>
    </row>
    <row r="23" spans="1:50" s="232" customFormat="1" ht="18" customHeight="1" x14ac:dyDescent="0.15">
      <c r="A23" s="677"/>
      <c r="B23" s="678" t="s">
        <v>45</v>
      </c>
      <c r="C23" s="679"/>
      <c r="D23" s="680">
        <f t="shared" si="6"/>
        <v>6750336</v>
      </c>
      <c r="E23" s="681">
        <f t="shared" si="0"/>
        <v>14.218591431102663</v>
      </c>
      <c r="F23" s="679"/>
      <c r="G23" s="682">
        <f>'20pobl'!J24</f>
        <v>5514027</v>
      </c>
      <c r="H23" s="683">
        <f t="shared" si="7"/>
        <v>14.511968367537881</v>
      </c>
      <c r="I23" s="679"/>
      <c r="J23" s="682">
        <f>'20pobl'!Q24</f>
        <v>866035</v>
      </c>
      <c r="K23" s="683">
        <f t="shared" si="8"/>
        <v>13.092924104777257</v>
      </c>
      <c r="L23" s="679"/>
      <c r="M23" s="682">
        <f>'20pobl'!X24</f>
        <v>370274</v>
      </c>
      <c r="N23" s="683">
        <f t="shared" si="1"/>
        <v>12.92638147965968</v>
      </c>
      <c r="O23" s="679"/>
      <c r="P23" s="684">
        <f t="shared" si="2"/>
        <v>224954</v>
      </c>
      <c r="Q23" s="685">
        <f t="shared" si="9"/>
        <v>3.332485968105884</v>
      </c>
      <c r="R23" s="679"/>
      <c r="S23" s="682">
        <f>'34adictcasaad'!G24</f>
        <v>53441</v>
      </c>
      <c r="T23" s="686">
        <f t="shared" si="10"/>
        <v>0.96918277694323951</v>
      </c>
      <c r="U23" s="679"/>
      <c r="V23" s="682">
        <f>'34adictcasaad'!J24</f>
        <v>43560</v>
      </c>
      <c r="W23" s="686">
        <f t="shared" si="11"/>
        <v>5.0298198109776164</v>
      </c>
      <c r="X23" s="679"/>
      <c r="Y23" s="606">
        <f>'34adictcasaad'!M24</f>
        <v>127953</v>
      </c>
      <c r="Z23" s="610">
        <f t="shared" si="12"/>
        <v>34.556301549663225</v>
      </c>
      <c r="AA23" s="589"/>
      <c r="AB23" s="590">
        <f t="shared" si="3"/>
        <v>13</v>
      </c>
      <c r="AC23" s="590">
        <v>13</v>
      </c>
      <c r="AD23" s="590">
        <f t="shared" si="13"/>
        <v>13</v>
      </c>
      <c r="AE23" s="591" t="str">
        <f t="shared" si="4"/>
        <v>Madrid, Comunidad de</v>
      </c>
      <c r="AF23" s="592">
        <f t="shared" si="5"/>
        <v>3.332485968105884</v>
      </c>
      <c r="AG23" s="588"/>
      <c r="AH23" s="590">
        <f t="shared" si="14"/>
        <v>17</v>
      </c>
      <c r="AI23" s="590">
        <v>13</v>
      </c>
      <c r="AJ23" s="590">
        <f t="shared" si="15"/>
        <v>10</v>
      </c>
      <c r="AK23" s="591" t="str">
        <f t="shared" si="16"/>
        <v>Comunitat Valenciana</v>
      </c>
      <c r="AL23" s="592">
        <f t="shared" si="17"/>
        <v>1.1672540398348328</v>
      </c>
      <c r="AM23" s="588"/>
      <c r="AN23" s="590">
        <f t="shared" si="18"/>
        <v>12</v>
      </c>
      <c r="AO23" s="590">
        <v>13</v>
      </c>
      <c r="AP23" s="590">
        <f t="shared" si="19"/>
        <v>10</v>
      </c>
      <c r="AQ23" s="591" t="str">
        <f t="shared" si="20"/>
        <v>Comunitat Valenciana</v>
      </c>
      <c r="AR23" s="592">
        <f t="shared" si="21"/>
        <v>4.9875779887167297</v>
      </c>
      <c r="AS23" s="588"/>
      <c r="AT23" s="590">
        <f t="shared" si="22"/>
        <v>8</v>
      </c>
      <c r="AU23" s="590">
        <v>13</v>
      </c>
      <c r="AV23" s="590">
        <f t="shared" si="23"/>
        <v>2</v>
      </c>
      <c r="AW23" s="591" t="str">
        <f t="shared" si="24"/>
        <v>Aragón</v>
      </c>
      <c r="AX23" s="592">
        <f t="shared" si="25"/>
        <v>29.449434378641477</v>
      </c>
    </row>
    <row r="24" spans="1:50" s="232" customFormat="1" ht="18" customHeight="1" x14ac:dyDescent="0.15">
      <c r="A24" s="677"/>
      <c r="B24" s="678" t="s">
        <v>46</v>
      </c>
      <c r="C24" s="679"/>
      <c r="D24" s="680">
        <f t="shared" si="6"/>
        <v>1531878</v>
      </c>
      <c r="E24" s="681">
        <f t="shared" si="0"/>
        <v>3.2266760357254345</v>
      </c>
      <c r="F24" s="679"/>
      <c r="G24" s="682">
        <f>'20pobl'!J25</f>
        <v>1285039</v>
      </c>
      <c r="H24" s="683">
        <f t="shared" si="7"/>
        <v>3.382001089050255</v>
      </c>
      <c r="I24" s="679"/>
      <c r="J24" s="682">
        <f>'20pobl'!Q25</f>
        <v>175195</v>
      </c>
      <c r="K24" s="683">
        <f t="shared" si="8"/>
        <v>2.6486398800700339</v>
      </c>
      <c r="L24" s="679"/>
      <c r="M24" s="682">
        <f>'20pobl'!X25</f>
        <v>71644</v>
      </c>
      <c r="N24" s="683">
        <f t="shared" si="1"/>
        <v>2.501114511763554</v>
      </c>
      <c r="O24" s="679"/>
      <c r="P24" s="684">
        <f t="shared" si="2"/>
        <v>50107</v>
      </c>
      <c r="Q24" s="685">
        <f t="shared" si="9"/>
        <v>3.2709523865477537</v>
      </c>
      <c r="R24" s="679"/>
      <c r="S24" s="682">
        <f>'34adictcasaad'!G25</f>
        <v>17946</v>
      </c>
      <c r="T24" s="686">
        <f t="shared" si="10"/>
        <v>1.3965334904232478</v>
      </c>
      <c r="U24" s="679"/>
      <c r="V24" s="682">
        <f>'34adictcasaad'!J25</f>
        <v>10785</v>
      </c>
      <c r="W24" s="686">
        <f t="shared" si="11"/>
        <v>6.1559976026713095</v>
      </c>
      <c r="X24" s="679"/>
      <c r="Y24" s="606">
        <f>'34adictcasaad'!M25</f>
        <v>21376</v>
      </c>
      <c r="Z24" s="610">
        <f t="shared" si="12"/>
        <v>29.8364133772542</v>
      </c>
      <c r="AA24" s="589"/>
      <c r="AB24" s="590">
        <f t="shared" si="3"/>
        <v>14</v>
      </c>
      <c r="AC24" s="590">
        <v>14</v>
      </c>
      <c r="AD24" s="590">
        <f t="shared" si="13"/>
        <v>14</v>
      </c>
      <c r="AE24" s="591" t="str">
        <f t="shared" si="4"/>
        <v>Murcia, Región de</v>
      </c>
      <c r="AF24" s="592">
        <f t="shared" si="5"/>
        <v>3.2709523865477537</v>
      </c>
      <c r="AG24" s="588"/>
      <c r="AH24" s="590">
        <f t="shared" si="14"/>
        <v>6</v>
      </c>
      <c r="AI24" s="590">
        <v>14</v>
      </c>
      <c r="AJ24" s="590">
        <f t="shared" si="15"/>
        <v>12</v>
      </c>
      <c r="AK24" s="591" t="str">
        <f t="shared" si="16"/>
        <v>Galicia</v>
      </c>
      <c r="AL24" s="592">
        <f t="shared" si="17"/>
        <v>1.1282632251988849</v>
      </c>
      <c r="AM24" s="588"/>
      <c r="AN24" s="590">
        <f t="shared" si="18"/>
        <v>5</v>
      </c>
      <c r="AO24" s="590">
        <v>14</v>
      </c>
      <c r="AP24" s="590">
        <f t="shared" si="19"/>
        <v>6</v>
      </c>
      <c r="AQ24" s="591" t="str">
        <f t="shared" si="20"/>
        <v>Cantabria</v>
      </c>
      <c r="AR24" s="592">
        <f t="shared" si="21"/>
        <v>4.9757010538405098</v>
      </c>
      <c r="AS24" s="588"/>
      <c r="AT24" s="590">
        <f t="shared" si="22"/>
        <v>12</v>
      </c>
      <c r="AU24" s="590">
        <v>14</v>
      </c>
      <c r="AV24" s="590">
        <f t="shared" si="23"/>
        <v>15</v>
      </c>
      <c r="AW24" s="591" t="str">
        <f t="shared" si="24"/>
        <v>Navarra, Comunidad Foral de</v>
      </c>
      <c r="AX24" s="592">
        <f t="shared" si="25"/>
        <v>29.391484642461062</v>
      </c>
    </row>
    <row r="25" spans="1:50" s="232" customFormat="1" ht="18" customHeight="1" x14ac:dyDescent="0.15">
      <c r="B25" s="678" t="s">
        <v>47</v>
      </c>
      <c r="C25" s="679"/>
      <c r="D25" s="687">
        <f t="shared" si="6"/>
        <v>664117</v>
      </c>
      <c r="E25" s="681">
        <f t="shared" si="0"/>
        <v>1.3988649284198011</v>
      </c>
      <c r="F25" s="679"/>
      <c r="G25" s="688">
        <f>'20pobl'!J26</f>
        <v>529501</v>
      </c>
      <c r="H25" s="683">
        <f t="shared" si="7"/>
        <v>1.3935553385175072</v>
      </c>
      <c r="I25" s="679"/>
      <c r="J25" s="688">
        <f>'20pobl'!Q26</f>
        <v>93138</v>
      </c>
      <c r="K25" s="683">
        <f t="shared" si="8"/>
        <v>1.408082543165974</v>
      </c>
      <c r="L25" s="679"/>
      <c r="M25" s="688">
        <f>'20pobl'!X26</f>
        <v>41478</v>
      </c>
      <c r="N25" s="683">
        <f t="shared" si="1"/>
        <v>1.4480099899353567</v>
      </c>
      <c r="O25" s="679"/>
      <c r="P25" s="689">
        <f t="shared" si="2"/>
        <v>21269</v>
      </c>
      <c r="Q25" s="685">
        <f t="shared" si="9"/>
        <v>3.2025983373411613</v>
      </c>
      <c r="R25" s="679"/>
      <c r="S25" s="688">
        <f>'34adictcasaad'!G26</f>
        <v>5097</v>
      </c>
      <c r="T25" s="686">
        <f t="shared" si="10"/>
        <v>0.96260441434482658</v>
      </c>
      <c r="U25" s="679"/>
      <c r="V25" s="688">
        <f>'34adictcasaad'!J26</f>
        <v>3981</v>
      </c>
      <c r="W25" s="686">
        <f t="shared" si="11"/>
        <v>4.274302647684082</v>
      </c>
      <c r="X25" s="679"/>
      <c r="Y25" s="612">
        <f>'34adictcasaad'!M26</f>
        <v>12191</v>
      </c>
      <c r="Z25" s="610">
        <f t="shared" si="12"/>
        <v>29.391484642461062</v>
      </c>
      <c r="AA25" s="589"/>
      <c r="AB25" s="590">
        <f t="shared" si="3"/>
        <v>15</v>
      </c>
      <c r="AC25" s="590">
        <v>15</v>
      </c>
      <c r="AD25" s="590">
        <f t="shared" si="13"/>
        <v>15</v>
      </c>
      <c r="AE25" s="591" t="str">
        <f t="shared" si="4"/>
        <v>Navarra, Comunidad Foral de</v>
      </c>
      <c r="AF25" s="592">
        <f t="shared" si="5"/>
        <v>3.2025983373411613</v>
      </c>
      <c r="AG25" s="588"/>
      <c r="AH25" s="590">
        <f t="shared" si="14"/>
        <v>18</v>
      </c>
      <c r="AI25" s="590">
        <v>15</v>
      </c>
      <c r="AJ25" s="590">
        <f t="shared" si="15"/>
        <v>4</v>
      </c>
      <c r="AK25" s="591" t="str">
        <f t="shared" si="16"/>
        <v>Balears, Illes</v>
      </c>
      <c r="AL25" s="592">
        <f t="shared" si="17"/>
        <v>1.0372074028773617</v>
      </c>
      <c r="AM25" s="588"/>
      <c r="AN25" s="590">
        <f t="shared" si="18"/>
        <v>17</v>
      </c>
      <c r="AO25" s="590">
        <v>15</v>
      </c>
      <c r="AP25" s="590">
        <f t="shared" si="19"/>
        <v>3</v>
      </c>
      <c r="AQ25" s="591" t="str">
        <f t="shared" si="20"/>
        <v>Asturias, Principado de</v>
      </c>
      <c r="AR25" s="592">
        <f t="shared" si="21"/>
        <v>4.6194841185248352</v>
      </c>
      <c r="AS25" s="588"/>
      <c r="AT25" s="590">
        <f t="shared" si="22"/>
        <v>14</v>
      </c>
      <c r="AU25" s="590">
        <v>15</v>
      </c>
      <c r="AV25" s="590">
        <f t="shared" si="23"/>
        <v>18</v>
      </c>
      <c r="AW25" s="591" t="str">
        <f t="shared" si="24"/>
        <v>Ceuta y Melilla</v>
      </c>
      <c r="AX25" s="592">
        <f t="shared" si="25"/>
        <v>28.462646635110104</v>
      </c>
    </row>
    <row r="26" spans="1:50" s="232" customFormat="1" ht="18" customHeight="1" x14ac:dyDescent="0.15">
      <c r="B26" s="678" t="s">
        <v>48</v>
      </c>
      <c r="C26" s="679"/>
      <c r="D26" s="687">
        <f t="shared" si="6"/>
        <v>2208174</v>
      </c>
      <c r="E26" s="681">
        <f t="shared" si="0"/>
        <v>4.6511942390399073</v>
      </c>
      <c r="F26" s="679"/>
      <c r="G26" s="688">
        <f>'20pobl'!J27</f>
        <v>1695657</v>
      </c>
      <c r="H26" s="683">
        <f t="shared" si="7"/>
        <v>4.4626768686831202</v>
      </c>
      <c r="I26" s="679"/>
      <c r="J26" s="688">
        <f>'20pobl'!Q27</f>
        <v>353210</v>
      </c>
      <c r="K26" s="683">
        <f t="shared" si="8"/>
        <v>5.3399131940953604</v>
      </c>
      <c r="L26" s="679"/>
      <c r="M26" s="688">
        <f>'20pobl'!X27</f>
        <v>159307</v>
      </c>
      <c r="N26" s="683">
        <f t="shared" si="1"/>
        <v>5.561457338025745</v>
      </c>
      <c r="O26" s="679"/>
      <c r="P26" s="689">
        <f t="shared" si="2"/>
        <v>108729</v>
      </c>
      <c r="Q26" s="685">
        <f t="shared" si="9"/>
        <v>4.92393262487467</v>
      </c>
      <c r="R26" s="679"/>
      <c r="S26" s="688">
        <f>'34adictcasaad'!G27</f>
        <v>28776</v>
      </c>
      <c r="T26" s="686">
        <f t="shared" si="10"/>
        <v>1.6970413238054629</v>
      </c>
      <c r="U26" s="679"/>
      <c r="V26" s="688">
        <f>'34adictcasaad'!J27</f>
        <v>21623</v>
      </c>
      <c r="W26" s="686">
        <f t="shared" si="11"/>
        <v>6.1218538546473766</v>
      </c>
      <c r="X26" s="679"/>
      <c r="Y26" s="612">
        <f>'34adictcasaad'!M27</f>
        <v>58330</v>
      </c>
      <c r="Z26" s="610">
        <f t="shared" si="12"/>
        <v>36.61483801716183</v>
      </c>
      <c r="AA26" s="589"/>
      <c r="AB26" s="590">
        <f t="shared" si="3"/>
        <v>3</v>
      </c>
      <c r="AC26" s="590">
        <v>16</v>
      </c>
      <c r="AD26" s="590">
        <f t="shared" si="13"/>
        <v>4</v>
      </c>
      <c r="AE26" s="591" t="str">
        <f t="shared" si="4"/>
        <v>Balears, Illes</v>
      </c>
      <c r="AF26" s="593">
        <f t="shared" si="5"/>
        <v>3.0726829098319905</v>
      </c>
      <c r="AG26" s="588"/>
      <c r="AH26" s="590">
        <f t="shared" si="14"/>
        <v>1</v>
      </c>
      <c r="AI26" s="590">
        <v>16</v>
      </c>
      <c r="AJ26" s="590">
        <f t="shared" si="15"/>
        <v>5</v>
      </c>
      <c r="AK26" s="591" t="str">
        <f t="shared" si="16"/>
        <v>Canarias</v>
      </c>
      <c r="AL26" s="592">
        <f t="shared" si="17"/>
        <v>1.011394953774142</v>
      </c>
      <c r="AM26" s="588"/>
      <c r="AN26" s="590">
        <f t="shared" si="18"/>
        <v>6</v>
      </c>
      <c r="AO26" s="590">
        <v>16</v>
      </c>
      <c r="AP26" s="590">
        <f t="shared" si="19"/>
        <v>2</v>
      </c>
      <c r="AQ26" s="591" t="str">
        <f t="shared" si="20"/>
        <v>Aragón</v>
      </c>
      <c r="AR26" s="592">
        <f t="shared" si="21"/>
        <v>4.5514158429483418</v>
      </c>
      <c r="AS26" s="588"/>
      <c r="AT26" s="590">
        <f t="shared" si="22"/>
        <v>7</v>
      </c>
      <c r="AU26" s="590">
        <v>16</v>
      </c>
      <c r="AV26" s="590">
        <f t="shared" si="23"/>
        <v>6</v>
      </c>
      <c r="AW26" s="591" t="str">
        <f t="shared" si="24"/>
        <v>Cantabria</v>
      </c>
      <c r="AX26" s="592">
        <f t="shared" si="25"/>
        <v>28.153943648240226</v>
      </c>
    </row>
    <row r="27" spans="1:50" s="232" customFormat="1" ht="18" customHeight="1" x14ac:dyDescent="0.15">
      <c r="B27" s="678" t="s">
        <v>49</v>
      </c>
      <c r="C27" s="679"/>
      <c r="D27" s="687">
        <f t="shared" si="6"/>
        <v>319892</v>
      </c>
      <c r="E27" s="690">
        <f t="shared" si="0"/>
        <v>0.67380551872948147</v>
      </c>
      <c r="F27" s="679"/>
      <c r="G27" s="688">
        <f>'20pobl'!J28</f>
        <v>251041</v>
      </c>
      <c r="H27" s="691">
        <f t="shared" si="7"/>
        <v>0.66069662897100012</v>
      </c>
      <c r="I27" s="679"/>
      <c r="J27" s="688">
        <f>'20pobl'!Q28</f>
        <v>46710</v>
      </c>
      <c r="K27" s="691">
        <f t="shared" si="8"/>
        <v>0.70617294328075164</v>
      </c>
      <c r="L27" s="679"/>
      <c r="M27" s="688">
        <f>'20pobl'!X28</f>
        <v>22141</v>
      </c>
      <c r="N27" s="691">
        <f t="shared" si="1"/>
        <v>0.77294925471716891</v>
      </c>
      <c r="O27" s="679"/>
      <c r="P27" s="689">
        <f t="shared" si="2"/>
        <v>14222</v>
      </c>
      <c r="Q27" s="692">
        <f t="shared" si="9"/>
        <v>4.4458754829755041</v>
      </c>
      <c r="R27" s="679"/>
      <c r="S27" s="688">
        <f>'34adictcasaad'!G28</f>
        <v>3362</v>
      </c>
      <c r="T27" s="415">
        <f t="shared" si="10"/>
        <v>1.3392234734565269</v>
      </c>
      <c r="U27" s="679"/>
      <c r="V27" s="688">
        <f>'34adictcasaad'!J28</f>
        <v>2638</v>
      </c>
      <c r="W27" s="415">
        <f t="shared" si="11"/>
        <v>5.6476129308499248</v>
      </c>
      <c r="X27" s="679"/>
      <c r="Y27" s="612">
        <f>'34adictcasaad'!M28</f>
        <v>8222</v>
      </c>
      <c r="Z27" s="613">
        <f t="shared" si="12"/>
        <v>37.134727428752086</v>
      </c>
      <c r="AA27" s="589"/>
      <c r="AB27" s="590">
        <f t="shared" si="3"/>
        <v>4</v>
      </c>
      <c r="AC27" s="590">
        <v>17</v>
      </c>
      <c r="AD27" s="590">
        <f t="shared" si="13"/>
        <v>12</v>
      </c>
      <c r="AE27" s="591" t="str">
        <f t="shared" si="4"/>
        <v>Galicia</v>
      </c>
      <c r="AF27" s="592">
        <f t="shared" si="5"/>
        <v>2.963243514873271</v>
      </c>
      <c r="AG27" s="588"/>
      <c r="AH27" s="590">
        <f t="shared" si="14"/>
        <v>8</v>
      </c>
      <c r="AI27" s="590">
        <v>17</v>
      </c>
      <c r="AJ27" s="590">
        <f t="shared" si="15"/>
        <v>13</v>
      </c>
      <c r="AK27" s="591" t="str">
        <f t="shared" si="16"/>
        <v>Madrid, Comunidad de</v>
      </c>
      <c r="AL27" s="592">
        <f t="shared" si="17"/>
        <v>0.96918277694323951</v>
      </c>
      <c r="AM27" s="588"/>
      <c r="AN27" s="590">
        <f t="shared" si="18"/>
        <v>11</v>
      </c>
      <c r="AO27" s="590">
        <v>17</v>
      </c>
      <c r="AP27" s="590">
        <f t="shared" si="19"/>
        <v>15</v>
      </c>
      <c r="AQ27" s="591" t="str">
        <f t="shared" si="20"/>
        <v>Navarra, Comunidad Foral de</v>
      </c>
      <c r="AR27" s="592">
        <f t="shared" si="21"/>
        <v>4.274302647684082</v>
      </c>
      <c r="AS27" s="588"/>
      <c r="AT27" s="590">
        <f t="shared" si="22"/>
        <v>6</v>
      </c>
      <c r="AU27" s="590">
        <v>17</v>
      </c>
      <c r="AV27" s="590">
        <f t="shared" si="23"/>
        <v>3</v>
      </c>
      <c r="AW27" s="591" t="str">
        <f t="shared" si="24"/>
        <v>Asturias, Principado de</v>
      </c>
      <c r="AX27" s="592">
        <f t="shared" si="25"/>
        <v>25.998638753285768</v>
      </c>
    </row>
    <row r="28" spans="1:50" s="232" customFormat="1" ht="18" customHeight="1" x14ac:dyDescent="0.15">
      <c r="B28" s="678" t="s">
        <v>4</v>
      </c>
      <c r="C28" s="679"/>
      <c r="D28" s="687">
        <f t="shared" si="6"/>
        <v>168287</v>
      </c>
      <c r="E28" s="690">
        <f t="shared" si="0"/>
        <v>0.35447185090726951</v>
      </c>
      <c r="F28" s="679"/>
      <c r="G28" s="688">
        <f>'20pobl'!J29</f>
        <v>148381</v>
      </c>
      <c r="H28" s="691">
        <f t="shared" si="7"/>
        <v>0.39051320901106185</v>
      </c>
      <c r="I28" s="679"/>
      <c r="J28" s="688">
        <f>'20pobl'!Q29</f>
        <v>15047</v>
      </c>
      <c r="K28" s="691">
        <f t="shared" si="8"/>
        <v>0.2274841421011661</v>
      </c>
      <c r="L28" s="679"/>
      <c r="M28" s="688">
        <f>'20pobl'!X29</f>
        <v>4859</v>
      </c>
      <c r="N28" s="691">
        <f t="shared" si="1"/>
        <v>0.16962921406759962</v>
      </c>
      <c r="O28" s="679"/>
      <c r="P28" s="689">
        <f t="shared" si="2"/>
        <v>4720</v>
      </c>
      <c r="Q28" s="692">
        <f t="shared" si="9"/>
        <v>2.8047323916880091</v>
      </c>
      <c r="R28" s="679"/>
      <c r="S28" s="688">
        <f>'34adictcasaad'!G29</f>
        <v>2476</v>
      </c>
      <c r="T28" s="415">
        <f t="shared" si="10"/>
        <v>1.6686772565220616</v>
      </c>
      <c r="U28" s="679"/>
      <c r="V28" s="688">
        <f>'34adictcasaad'!J29</f>
        <v>861</v>
      </c>
      <c r="W28" s="415">
        <f t="shared" si="11"/>
        <v>5.7220708446866482</v>
      </c>
      <c r="X28" s="679"/>
      <c r="Y28" s="612">
        <f>'34adictcasaad'!M29</f>
        <v>1383</v>
      </c>
      <c r="Z28" s="613">
        <f t="shared" si="12"/>
        <v>28.462646635110104</v>
      </c>
      <c r="AA28" s="589"/>
      <c r="AB28" s="590">
        <f t="shared" si="3"/>
        <v>18</v>
      </c>
      <c r="AC28" s="590">
        <v>18</v>
      </c>
      <c r="AD28" s="590">
        <f t="shared" si="13"/>
        <v>18</v>
      </c>
      <c r="AE28" s="591" t="str">
        <f t="shared" si="4"/>
        <v>Ceuta y Melilla</v>
      </c>
      <c r="AF28" s="592">
        <f t="shared" si="5"/>
        <v>2.8047323916880091</v>
      </c>
      <c r="AG28" s="588"/>
      <c r="AH28" s="590">
        <f t="shared" si="14"/>
        <v>3</v>
      </c>
      <c r="AI28" s="590">
        <v>18</v>
      </c>
      <c r="AJ28" s="590">
        <f t="shared" si="15"/>
        <v>15</v>
      </c>
      <c r="AK28" s="591" t="str">
        <f t="shared" si="16"/>
        <v>Navarra, Comunidad Foral de</v>
      </c>
      <c r="AL28" s="592">
        <f t="shared" si="17"/>
        <v>0.96260441434482658</v>
      </c>
      <c r="AM28" s="588"/>
      <c r="AN28" s="590">
        <f t="shared" si="18"/>
        <v>10</v>
      </c>
      <c r="AO28" s="590">
        <v>18</v>
      </c>
      <c r="AP28" s="590">
        <f t="shared" si="19"/>
        <v>5</v>
      </c>
      <c r="AQ28" s="591" t="str">
        <f t="shared" si="20"/>
        <v>Canarias</v>
      </c>
      <c r="AR28" s="592">
        <f t="shared" si="21"/>
        <v>3.5765523506045032</v>
      </c>
      <c r="AS28" s="588"/>
      <c r="AT28" s="590">
        <f t="shared" si="22"/>
        <v>15</v>
      </c>
      <c r="AU28" s="590">
        <v>18</v>
      </c>
      <c r="AV28" s="590">
        <f t="shared" si="23"/>
        <v>5</v>
      </c>
      <c r="AW28" s="591" t="str">
        <f t="shared" si="24"/>
        <v>Canarias</v>
      </c>
      <c r="AX28" s="592">
        <f t="shared" si="25"/>
        <v>20.344896227304634</v>
      </c>
    </row>
    <row r="29" spans="1:50" s="232" customFormat="1" ht="3.75" customHeight="1" x14ac:dyDescent="0.15">
      <c r="A29" s="677"/>
      <c r="B29" s="431"/>
      <c r="C29" s="514"/>
      <c r="D29" s="431"/>
      <c r="E29" s="693"/>
      <c r="F29" s="514"/>
      <c r="G29" s="431"/>
      <c r="H29" s="694"/>
      <c r="I29" s="514"/>
      <c r="J29" s="431"/>
      <c r="K29" s="694"/>
      <c r="L29" s="514"/>
      <c r="M29" s="431"/>
      <c r="N29" s="694"/>
      <c r="O29" s="514"/>
      <c r="P29" s="431"/>
      <c r="Q29" s="695"/>
      <c r="R29" s="514"/>
      <c r="S29" s="431"/>
      <c r="T29" s="696"/>
      <c r="U29" s="514"/>
      <c r="V29" s="431"/>
      <c r="W29" s="694"/>
      <c r="X29" s="514"/>
      <c r="Y29" s="673"/>
      <c r="Z29" s="594"/>
      <c r="AA29" s="589"/>
      <c r="AB29" s="586"/>
      <c r="AC29" s="586"/>
      <c r="AD29" s="590">
        <f>MATCH(AC30,AB$11:AB$30,0)</f>
        <v>5</v>
      </c>
      <c r="AE29" s="591" t="str">
        <f t="shared" si="4"/>
        <v>Canarias</v>
      </c>
      <c r="AF29" s="592">
        <f t="shared" si="5"/>
        <v>2.1855617460799257</v>
      </c>
      <c r="AG29" s="588"/>
      <c r="AH29" s="586"/>
      <c r="AI29" s="586"/>
      <c r="AJ29" s="590">
        <f>MATCH(AI30,AH$11:AH$30,0)</f>
        <v>2</v>
      </c>
      <c r="AK29" s="591" t="str">
        <f t="shared" si="16"/>
        <v>Aragón</v>
      </c>
      <c r="AL29" s="592">
        <f t="shared" si="17"/>
        <v>0.92347353009199895</v>
      </c>
      <c r="AM29" s="588"/>
      <c r="AN29" s="586"/>
      <c r="AO29" s="586"/>
      <c r="AP29" s="590">
        <f>MATCH(AO30,AN$11:AN$30,0)</f>
        <v>12</v>
      </c>
      <c r="AQ29" s="591" t="str">
        <f t="shared" si="20"/>
        <v>Galicia</v>
      </c>
      <c r="AR29" s="592">
        <f>INDEX(W$11:W$30,AP29,1)</f>
        <v>3.1620230235204776</v>
      </c>
      <c r="AS29" s="588"/>
      <c r="AT29" s="586"/>
      <c r="AU29" s="586"/>
      <c r="AV29" s="590">
        <f>MATCH(AU30,AT$11:AT$30,0)</f>
        <v>12</v>
      </c>
      <c r="AW29" s="591" t="str">
        <f t="shared" si="24"/>
        <v>Galicia</v>
      </c>
      <c r="AX29" s="592">
        <f t="shared" si="25"/>
        <v>17.913717772423162</v>
      </c>
    </row>
    <row r="30" spans="1:50" s="440"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1853488</v>
      </c>
      <c r="Q30" s="695">
        <f>P30*100/D30</f>
        <v>3.9041002691498043</v>
      </c>
      <c r="R30" s="675"/>
      <c r="S30" s="698">
        <f>SUM(S11:S28)</f>
        <v>489934</v>
      </c>
      <c r="T30" s="696">
        <f>S30*100/G30</f>
        <v>1.2894218164294995</v>
      </c>
      <c r="U30" s="675"/>
      <c r="V30" s="698">
        <f>SUM(V11:V28)</f>
        <v>391043</v>
      </c>
      <c r="W30" s="696">
        <f>V30*100/J30</f>
        <v>5.9118815298508869</v>
      </c>
      <c r="X30" s="675"/>
      <c r="Y30" s="792">
        <f>SUM(Y11:Y28)</f>
        <v>972511</v>
      </c>
      <c r="Z30" s="595">
        <f>Y30*100/M30</f>
        <v>33.950664046531259</v>
      </c>
      <c r="AA30" s="589"/>
      <c r="AB30" s="590">
        <f>_xlfn.RANK.EQ(Q30,Q$11:Q$30,0)</f>
        <v>9</v>
      </c>
      <c r="AC30" s="590">
        <v>19</v>
      </c>
      <c r="AD30" s="586"/>
      <c r="AE30" s="586"/>
      <c r="AF30" s="596"/>
      <c r="AG30" s="298"/>
      <c r="AH30" s="590">
        <f t="shared" si="14"/>
        <v>10</v>
      </c>
      <c r="AI30" s="590">
        <v>19</v>
      </c>
      <c r="AJ30" s="586"/>
      <c r="AK30" s="586"/>
      <c r="AL30" s="596"/>
      <c r="AM30" s="298"/>
      <c r="AN30" s="590">
        <f t="shared" si="18"/>
        <v>8</v>
      </c>
      <c r="AO30" s="590">
        <v>19</v>
      </c>
      <c r="AP30" s="586"/>
      <c r="AQ30" s="586"/>
      <c r="AR30" s="596"/>
      <c r="AS30" s="298"/>
      <c r="AT30" s="590">
        <f t="shared" si="22"/>
        <v>10</v>
      </c>
      <c r="AU30" s="590">
        <v>19</v>
      </c>
      <c r="AV30" s="586"/>
      <c r="AW30" s="586"/>
      <c r="AX30" s="596"/>
    </row>
    <row r="31" spans="1:50" s="298" customFormat="1" ht="5.25" customHeight="1" x14ac:dyDescent="0.2">
      <c r="B31" s="258" t="s">
        <v>42</v>
      </c>
      <c r="C31" s="614"/>
      <c r="D31" s="614"/>
      <c r="E31" s="614"/>
      <c r="F31" s="614"/>
      <c r="G31" s="614"/>
      <c r="H31" s="614"/>
      <c r="I31" s="614"/>
      <c r="R31" s="614"/>
    </row>
    <row r="32" spans="1:50" s="252" customFormat="1" ht="5.25" customHeight="1" x14ac:dyDescent="0.2">
      <c r="B32" s="258" t="s">
        <v>50</v>
      </c>
      <c r="C32" s="261"/>
      <c r="D32" s="261"/>
      <c r="E32" s="261"/>
      <c r="F32" s="261"/>
      <c r="G32" s="261"/>
      <c r="H32" s="261"/>
      <c r="I32" s="261"/>
      <c r="O32" s="260"/>
      <c r="R32" s="261"/>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row>
    <row r="33" spans="2:50" s="252" customFormat="1" ht="13.5" customHeight="1" x14ac:dyDescent="0.2">
      <c r="B33" s="1056" t="s">
        <v>179</v>
      </c>
      <c r="C33" s="1056"/>
      <c r="D33" s="1056"/>
      <c r="E33" s="1056"/>
      <c r="F33" s="1056"/>
      <c r="G33" s="1056"/>
      <c r="H33" s="1056"/>
      <c r="I33" s="1056"/>
      <c r="J33" s="1056"/>
      <c r="K33" s="1056"/>
      <c r="L33" s="1056"/>
      <c r="M33" s="1056"/>
      <c r="O33" s="260"/>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row>
    <row r="34" spans="2:50" ht="29.25" customHeight="1" x14ac:dyDescent="0.2">
      <c r="B34" s="1078"/>
      <c r="C34" s="1078"/>
      <c r="D34" s="1078"/>
      <c r="E34" s="1078"/>
      <c r="F34" s="1078"/>
      <c r="G34" s="1078"/>
      <c r="H34" s="1078"/>
      <c r="I34" s="1078"/>
      <c r="J34" s="1078"/>
      <c r="K34" s="1078"/>
      <c r="L34" s="1078"/>
      <c r="M34" s="1078"/>
      <c r="N34" s="1078"/>
      <c r="O34" s="1078"/>
      <c r="P34" s="1078"/>
      <c r="Q34" s="263"/>
      <c r="R34" s="263"/>
      <c r="S34" s="263"/>
    </row>
    <row r="35" spans="2:50" ht="4.5" customHeight="1" x14ac:dyDescent="0.2">
      <c r="B35" s="1079"/>
      <c r="C35" s="1079"/>
      <c r="D35" s="1079"/>
      <c r="E35" s="1079"/>
      <c r="F35" s="1079"/>
      <c r="G35" s="1079"/>
      <c r="H35" s="1079"/>
      <c r="I35" s="1079"/>
      <c r="J35" s="1079"/>
      <c r="K35" s="1079"/>
      <c r="L35" s="1079"/>
      <c r="M35" s="1079"/>
      <c r="N35" s="1079"/>
      <c r="O35" s="1079"/>
      <c r="P35" s="1079"/>
      <c r="Q35" s="263"/>
      <c r="R35" s="263"/>
      <c r="S35" s="263"/>
    </row>
    <row r="38" spans="2:50" x14ac:dyDescent="0.2">
      <c r="L38" s="264"/>
      <c r="M38" s="264"/>
      <c r="N38" s="264"/>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1"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36"/>
  <sheetViews>
    <sheetView zoomScaleNormal="100" workbookViewId="0"/>
  </sheetViews>
  <sheetFormatPr baseColWidth="10" defaultColWidth="11.42578125" defaultRowHeight="15" x14ac:dyDescent="0.2"/>
  <cols>
    <col min="1" max="1" width="3.42578125" style="262" customWidth="1"/>
    <col min="2" max="2" width="32.28515625" style="262" customWidth="1"/>
    <col min="3" max="3" width="0.5703125" style="262" customWidth="1"/>
    <col min="4" max="4" width="17" style="262" customWidth="1"/>
    <col min="5" max="5" width="0.42578125" style="262" customWidth="1"/>
    <col min="6" max="6" width="11.85546875" style="262" customWidth="1"/>
    <col min="7" max="7" width="11.28515625" style="262" customWidth="1"/>
    <col min="8" max="8" width="0.42578125" style="262" customWidth="1"/>
    <col min="9" max="9" width="11.85546875" style="262" customWidth="1"/>
    <col min="10" max="10" width="9.85546875" style="262" customWidth="1"/>
    <col min="11" max="11" width="7.28515625" style="262" customWidth="1"/>
    <col min="12" max="12" width="8.5703125" style="262" customWidth="1"/>
    <col min="13" max="13" width="5.7109375" style="262" customWidth="1"/>
    <col min="14" max="14" width="8.5703125" style="262" customWidth="1"/>
    <col min="15" max="15" width="7.28515625" style="262" customWidth="1"/>
    <col min="16" max="16" width="8.5703125" style="262" customWidth="1"/>
    <col min="17" max="17" width="7.28515625" style="262" customWidth="1"/>
    <col min="18" max="18" width="8.5703125" style="262" customWidth="1"/>
    <col min="19" max="19" width="5.7109375" style="262" customWidth="1"/>
    <col min="20" max="20" width="8.5703125" style="262" customWidth="1"/>
    <col min="21" max="21" width="7.28515625" style="262" customWidth="1"/>
    <col min="22" max="22" width="8.5703125" style="262" customWidth="1"/>
    <col min="23" max="23" width="3.5703125" style="262" customWidth="1"/>
    <col min="24" max="25" width="2.42578125" style="262" bestFit="1" customWidth="1"/>
    <col min="26" max="26" width="5.5703125" style="262" customWidth="1"/>
    <col min="27" max="27" width="8.42578125" style="298" bestFit="1" customWidth="1"/>
    <col min="28" max="28" width="7" style="960" bestFit="1" customWidth="1"/>
    <col min="29" max="29" width="8.42578125" style="298" bestFit="1" customWidth="1"/>
    <col min="30" max="30" width="4.28515625" style="262" bestFit="1" customWidth="1"/>
    <col min="31" max="31" width="2.42578125" style="262" bestFit="1" customWidth="1"/>
    <col min="32" max="32" width="4.28515625" style="262" bestFit="1" customWidth="1"/>
    <col min="33" max="33" width="8.42578125" style="262" bestFit="1" customWidth="1"/>
    <col min="34" max="34" width="4.28515625" style="262" bestFit="1" customWidth="1"/>
    <col min="35" max="16384" width="11.42578125" style="262"/>
  </cols>
  <sheetData>
    <row r="1" spans="1:34" s="202" customFormat="1" ht="14.25" x14ac:dyDescent="0.2">
      <c r="B1" s="203"/>
      <c r="C1" s="204"/>
      <c r="E1" s="204"/>
      <c r="F1" s="714" t="s">
        <v>143</v>
      </c>
      <c r="G1" s="714"/>
      <c r="H1" s="714"/>
      <c r="I1" s="714" t="s">
        <v>19</v>
      </c>
      <c r="AA1" s="714"/>
      <c r="AB1" s="957"/>
      <c r="AC1" s="714"/>
    </row>
    <row r="2" spans="1:34" s="206" customFormat="1" x14ac:dyDescent="0.2">
      <c r="B2" s="1057"/>
      <c r="C2" s="1057"/>
      <c r="AA2" s="618"/>
      <c r="AB2" s="958"/>
      <c r="AC2" s="618"/>
    </row>
    <row r="3" spans="1:34" s="209" customFormat="1" ht="37.5" customHeight="1" x14ac:dyDescent="0.2">
      <c r="B3" s="1058"/>
      <c r="C3" s="1058"/>
      <c r="AA3" s="618"/>
      <c r="AB3" s="958"/>
      <c r="AC3" s="618"/>
    </row>
    <row r="4" spans="1:34" s="209" customFormat="1" ht="19.5" x14ac:dyDescent="0.2">
      <c r="A4" s="1094" t="s">
        <v>491</v>
      </c>
      <c r="B4" s="1094"/>
      <c r="C4" s="1094"/>
      <c r="D4" s="1094"/>
      <c r="E4" s="1094"/>
      <c r="F4" s="1094"/>
      <c r="G4" s="1094"/>
      <c r="H4" s="1094"/>
      <c r="I4" s="1094"/>
      <c r="J4" s="1094"/>
      <c r="K4" s="1094"/>
      <c r="L4" s="1094"/>
      <c r="M4" s="1094"/>
      <c r="N4" s="1094"/>
      <c r="O4" s="1094"/>
      <c r="P4" s="1094"/>
      <c r="Q4" s="1094"/>
      <c r="R4" s="1094"/>
      <c r="S4" s="1094"/>
      <c r="T4" s="1094"/>
      <c r="U4" s="1094"/>
      <c r="AA4" s="618"/>
      <c r="AB4" s="958"/>
      <c r="AC4" s="618"/>
    </row>
    <row r="5" spans="1:34" s="209" customFormat="1" ht="18.75" customHeight="1" x14ac:dyDescent="0.2">
      <c r="B5" s="1059" t="str">
        <f>porsaad!B6</f>
        <v>Situación a 31 de enero de 2023</v>
      </c>
      <c r="C5" s="1059"/>
      <c r="D5" s="1059"/>
      <c r="E5" s="1059"/>
      <c r="F5" s="1059"/>
      <c r="G5" s="1059"/>
      <c r="H5" s="1059"/>
      <c r="I5" s="1059"/>
      <c r="J5" s="1059"/>
      <c r="K5" s="1059"/>
      <c r="L5" s="1059"/>
      <c r="M5" s="1059"/>
      <c r="N5" s="1059"/>
      <c r="O5" s="1059"/>
      <c r="P5" s="1059"/>
      <c r="Q5" s="1059"/>
      <c r="R5" s="1059"/>
      <c r="S5" s="1059"/>
      <c r="T5" s="1059"/>
      <c r="U5" s="1059"/>
      <c r="V5" s="1059"/>
      <c r="AA5" s="618"/>
      <c r="AB5" s="958"/>
      <c r="AC5" s="618"/>
    </row>
    <row r="6" spans="1:34" s="209" customFormat="1" ht="6.75" customHeight="1" x14ac:dyDescent="0.2">
      <c r="AA6" s="618"/>
      <c r="AB6" s="958"/>
      <c r="AC6" s="618"/>
    </row>
    <row r="7" spans="1:34" s="214" customFormat="1" ht="8.25" customHeight="1" x14ac:dyDescent="0.2">
      <c r="A7" s="210"/>
      <c r="B7" s="1060" t="s">
        <v>15</v>
      </c>
      <c r="C7" s="212"/>
      <c r="D7" s="1095" t="s">
        <v>254</v>
      </c>
      <c r="E7" s="569"/>
      <c r="F7" s="1067"/>
      <c r="G7" s="1067"/>
      <c r="H7" s="569"/>
      <c r="I7" s="868"/>
      <c r="J7" s="868"/>
      <c r="K7" s="948"/>
      <c r="L7" s="948"/>
      <c r="M7" s="949"/>
      <c r="N7" s="949"/>
      <c r="O7" s="949"/>
      <c r="P7" s="949"/>
      <c r="Q7" s="949"/>
      <c r="R7" s="949"/>
      <c r="S7" s="950"/>
      <c r="T7" s="951"/>
      <c r="U7" s="951"/>
      <c r="V7" s="952"/>
      <c r="AA7" s="597"/>
      <c r="AB7" s="959"/>
      <c r="AC7" s="597"/>
    </row>
    <row r="8" spans="1:34" s="214" customFormat="1" ht="15.75" customHeight="1" x14ac:dyDescent="0.2">
      <c r="A8" s="210"/>
      <c r="B8" s="1061"/>
      <c r="C8" s="212"/>
      <c r="D8" s="1096"/>
      <c r="E8" s="799"/>
      <c r="F8" s="1069" t="s">
        <v>395</v>
      </c>
      <c r="G8" s="1068"/>
      <c r="H8" s="212"/>
      <c r="I8" s="1069" t="s">
        <v>396</v>
      </c>
      <c r="J8" s="1068"/>
      <c r="K8" s="1097" t="s">
        <v>384</v>
      </c>
      <c r="L8" s="1098"/>
      <c r="M8" s="1098"/>
      <c r="N8" s="1098"/>
      <c r="O8" s="1098"/>
      <c r="P8" s="1098"/>
      <c r="Q8" s="1098"/>
      <c r="R8" s="1098"/>
      <c r="S8" s="1098"/>
      <c r="T8" s="1098"/>
      <c r="U8" s="1098"/>
      <c r="V8" s="1099"/>
      <c r="AA8" s="597"/>
      <c r="AB8" s="959"/>
      <c r="AC8" s="597"/>
    </row>
    <row r="9" spans="1:34" s="214" customFormat="1" ht="28.5" customHeight="1" x14ac:dyDescent="0.2">
      <c r="A9" s="210"/>
      <c r="B9" s="1061"/>
      <c r="C9" s="212"/>
      <c r="D9" s="1096"/>
      <c r="E9" s="212"/>
      <c r="F9" s="1088"/>
      <c r="G9" s="1089"/>
      <c r="H9" s="212"/>
      <c r="I9" s="1088"/>
      <c r="J9" s="1089"/>
      <c r="K9" s="1069" t="s">
        <v>385</v>
      </c>
      <c r="L9" s="1068"/>
      <c r="M9" s="1069" t="s">
        <v>386</v>
      </c>
      <c r="N9" s="1068"/>
      <c r="O9" s="1069" t="s">
        <v>387</v>
      </c>
      <c r="P9" s="1068"/>
      <c r="Q9" s="1069" t="s">
        <v>388</v>
      </c>
      <c r="R9" s="1068"/>
      <c r="S9" s="1069" t="s">
        <v>389</v>
      </c>
      <c r="T9" s="1068"/>
      <c r="U9" s="1069" t="s">
        <v>390</v>
      </c>
      <c r="V9" s="1068"/>
      <c r="AA9" s="597"/>
      <c r="AB9" s="959"/>
      <c r="AC9" s="597"/>
    </row>
    <row r="10" spans="1:34" s="220" customFormat="1" ht="22.5" x14ac:dyDescent="0.2">
      <c r="A10" s="215"/>
      <c r="B10" s="1062"/>
      <c r="C10" s="217"/>
      <c r="D10" s="800" t="s">
        <v>12</v>
      </c>
      <c r="E10" s="217"/>
      <c r="F10" s="218" t="s">
        <v>12</v>
      </c>
      <c r="G10" s="219" t="s">
        <v>284</v>
      </c>
      <c r="H10" s="217"/>
      <c r="I10" s="218" t="s">
        <v>12</v>
      </c>
      <c r="J10" s="219" t="s">
        <v>284</v>
      </c>
      <c r="K10" s="218" t="s">
        <v>12</v>
      </c>
      <c r="L10" s="219" t="s">
        <v>391</v>
      </c>
      <c r="M10" s="218" t="s">
        <v>12</v>
      </c>
      <c r="N10" s="219" t="s">
        <v>391</v>
      </c>
      <c r="O10" s="218" t="s">
        <v>12</v>
      </c>
      <c r="P10" s="219" t="s">
        <v>391</v>
      </c>
      <c r="Q10" s="218" t="s">
        <v>12</v>
      </c>
      <c r="R10" s="219" t="s">
        <v>391</v>
      </c>
      <c r="S10" s="218" t="s">
        <v>12</v>
      </c>
      <c r="T10" s="219" t="s">
        <v>391</v>
      </c>
      <c r="U10" s="218" t="s">
        <v>12</v>
      </c>
      <c r="V10" s="219" t="s">
        <v>391</v>
      </c>
      <c r="AA10" s="591" t="s">
        <v>217</v>
      </c>
      <c r="AB10" s="953" t="s">
        <v>397</v>
      </c>
      <c r="AC10" s="954" t="s">
        <v>398</v>
      </c>
    </row>
    <row r="11" spans="1:34" s="224" customFormat="1" ht="8.25" customHeight="1" x14ac:dyDescent="0.2">
      <c r="A11" s="221"/>
      <c r="B11" s="222"/>
      <c r="C11" s="223"/>
      <c r="D11" s="222"/>
      <c r="E11" s="223"/>
      <c r="F11" s="222"/>
      <c r="G11" s="222"/>
      <c r="H11" s="223"/>
      <c r="I11" s="222"/>
      <c r="J11" s="222"/>
      <c r="K11" s="431"/>
      <c r="L11" s="435"/>
      <c r="M11" s="310"/>
      <c r="N11" s="310"/>
      <c r="O11" s="310"/>
      <c r="P11" s="310"/>
      <c r="Q11" s="232"/>
      <c r="R11" s="232"/>
      <c r="S11" s="232"/>
      <c r="T11" s="232"/>
      <c r="U11" s="232"/>
      <c r="V11" s="232"/>
      <c r="AA11" s="955">
        <v>44255</v>
      </c>
      <c r="AB11" s="953">
        <v>25352</v>
      </c>
      <c r="AC11" s="953">
        <v>23543</v>
      </c>
    </row>
    <row r="12" spans="1:34" s="233" customFormat="1" ht="14.25" x14ac:dyDescent="0.15">
      <c r="A12" s="225"/>
      <c r="B12" s="226" t="s">
        <v>11</v>
      </c>
      <c r="C12" s="227"/>
      <c r="D12" s="801">
        <v>374904</v>
      </c>
      <c r="E12" s="227"/>
      <c r="F12" s="228">
        <v>3579</v>
      </c>
      <c r="G12" s="229">
        <v>0.95464438896357473</v>
      </c>
      <c r="H12" s="227"/>
      <c r="I12" s="228">
        <v>3793</v>
      </c>
      <c r="J12" s="229">
        <v>1.0117256684377867</v>
      </c>
      <c r="K12" s="228">
        <v>2645</v>
      </c>
      <c r="L12" s="229">
        <v>69.733720010545738</v>
      </c>
      <c r="M12" s="228">
        <v>46</v>
      </c>
      <c r="N12" s="229">
        <v>1.2127603480094913</v>
      </c>
      <c r="O12" s="228">
        <v>3</v>
      </c>
      <c r="P12" s="229">
        <v>7.9093066174532031E-2</v>
      </c>
      <c r="Q12" s="228">
        <v>233</v>
      </c>
      <c r="R12" s="229">
        <v>6.1428948062219879</v>
      </c>
      <c r="S12" s="228">
        <v>51</v>
      </c>
      <c r="T12" s="229">
        <v>1.3445821249670447</v>
      </c>
      <c r="U12" s="228">
        <v>64</v>
      </c>
      <c r="V12" s="229">
        <v>1.6873187450566836</v>
      </c>
      <c r="X12" s="306"/>
      <c r="Y12" s="306"/>
      <c r="Z12" s="306"/>
      <c r="AA12" s="955">
        <v>44286</v>
      </c>
      <c r="AB12" s="953">
        <v>25720</v>
      </c>
      <c r="AC12" s="953">
        <v>23592</v>
      </c>
      <c r="AD12" s="306"/>
      <c r="AE12" s="306"/>
      <c r="AF12" s="306"/>
      <c r="AG12" s="307"/>
      <c r="AH12" s="956"/>
    </row>
    <row r="13" spans="1:34" s="233" customFormat="1" ht="14.25" x14ac:dyDescent="0.15">
      <c r="A13" s="225"/>
      <c r="B13" s="234" t="s">
        <v>10</v>
      </c>
      <c r="C13" s="227"/>
      <c r="D13" s="802">
        <v>47020</v>
      </c>
      <c r="E13" s="227"/>
      <c r="F13" s="235">
        <v>769</v>
      </c>
      <c r="G13" s="236">
        <v>1.6354742662696726</v>
      </c>
      <c r="H13" s="227"/>
      <c r="I13" s="235">
        <v>717</v>
      </c>
      <c r="J13" s="236">
        <v>1.5248830284985113</v>
      </c>
      <c r="K13" s="235">
        <v>536</v>
      </c>
      <c r="L13" s="236">
        <v>74.755927475592742</v>
      </c>
      <c r="M13" s="235">
        <v>9</v>
      </c>
      <c r="N13" s="236">
        <v>1.2552301255230125</v>
      </c>
      <c r="O13" s="235">
        <v>0</v>
      </c>
      <c r="P13" s="236">
        <v>0</v>
      </c>
      <c r="Q13" s="235">
        <v>16</v>
      </c>
      <c r="R13" s="236">
        <v>2.2315202231520224</v>
      </c>
      <c r="S13" s="235">
        <v>0</v>
      </c>
      <c r="T13" s="236">
        <v>0</v>
      </c>
      <c r="U13" s="235">
        <v>41</v>
      </c>
      <c r="V13" s="236">
        <v>5.7182705718270572</v>
      </c>
      <c r="X13" s="306"/>
      <c r="Y13" s="306"/>
      <c r="Z13" s="306"/>
      <c r="AA13" s="955">
        <v>44316</v>
      </c>
      <c r="AB13" s="953">
        <v>26707</v>
      </c>
      <c r="AC13" s="953">
        <v>18034</v>
      </c>
      <c r="AD13" s="306"/>
      <c r="AE13" s="306"/>
      <c r="AF13" s="306"/>
      <c r="AG13" s="307"/>
      <c r="AH13" s="956"/>
    </row>
    <row r="14" spans="1:34" s="233" customFormat="1" ht="14.25" x14ac:dyDescent="0.15">
      <c r="A14" s="225"/>
      <c r="B14" s="234" t="s">
        <v>40</v>
      </c>
      <c r="C14" s="227"/>
      <c r="D14" s="802">
        <v>40217</v>
      </c>
      <c r="E14" s="227"/>
      <c r="F14" s="235">
        <v>588</v>
      </c>
      <c r="G14" s="236">
        <v>1.4620682795832607</v>
      </c>
      <c r="H14" s="227"/>
      <c r="I14" s="235">
        <v>570</v>
      </c>
      <c r="J14" s="236">
        <v>1.4173110873511201</v>
      </c>
      <c r="K14" s="235">
        <v>417</v>
      </c>
      <c r="L14" s="236">
        <v>73.15789473684211</v>
      </c>
      <c r="M14" s="235">
        <v>2</v>
      </c>
      <c r="N14" s="236">
        <v>0.35087719298245612</v>
      </c>
      <c r="O14" s="235">
        <v>7</v>
      </c>
      <c r="P14" s="236">
        <v>1.2280701754385965</v>
      </c>
      <c r="Q14" s="235">
        <v>1</v>
      </c>
      <c r="R14" s="236">
        <v>0.17543859649122806</v>
      </c>
      <c r="S14" s="235">
        <v>0</v>
      </c>
      <c r="T14" s="236">
        <v>0</v>
      </c>
      <c r="U14" s="235">
        <v>8</v>
      </c>
      <c r="V14" s="236">
        <v>1.4035087719298245</v>
      </c>
      <c r="X14" s="306"/>
      <c r="Y14" s="306"/>
      <c r="Z14" s="306"/>
      <c r="AA14" s="955">
        <v>44347</v>
      </c>
      <c r="AB14" s="953">
        <v>28175</v>
      </c>
      <c r="AC14" s="953">
        <v>15503</v>
      </c>
      <c r="AD14" s="306"/>
      <c r="AE14" s="306"/>
      <c r="AF14" s="306"/>
      <c r="AG14" s="307"/>
      <c r="AH14" s="956"/>
    </row>
    <row r="15" spans="1:34" s="233" customFormat="1" ht="14.25" x14ac:dyDescent="0.15">
      <c r="A15" s="225"/>
      <c r="B15" s="234" t="s">
        <v>41</v>
      </c>
      <c r="C15" s="227"/>
      <c r="D15" s="802">
        <v>36155</v>
      </c>
      <c r="E15" s="227"/>
      <c r="F15" s="235">
        <v>506</v>
      </c>
      <c r="G15" s="236">
        <v>1.3995298022403539</v>
      </c>
      <c r="H15" s="227"/>
      <c r="I15" s="235">
        <v>371</v>
      </c>
      <c r="J15" s="236">
        <v>1.026137463697967</v>
      </c>
      <c r="K15" s="235">
        <v>343</v>
      </c>
      <c r="L15" s="236">
        <v>92.452830188679243</v>
      </c>
      <c r="M15" s="235">
        <v>8</v>
      </c>
      <c r="N15" s="236">
        <v>2.1563342318059302</v>
      </c>
      <c r="O15" s="235">
        <v>0</v>
      </c>
      <c r="P15" s="236">
        <v>0</v>
      </c>
      <c r="Q15" s="235">
        <v>0</v>
      </c>
      <c r="R15" s="236">
        <v>0</v>
      </c>
      <c r="S15" s="235">
        <v>1</v>
      </c>
      <c r="T15" s="236">
        <v>0.26954177897574128</v>
      </c>
      <c r="U15" s="235">
        <v>2</v>
      </c>
      <c r="V15" s="236">
        <v>0.53908355795148255</v>
      </c>
      <c r="X15" s="306"/>
      <c r="Y15" s="306"/>
      <c r="Z15" s="306"/>
      <c r="AA15" s="955">
        <v>44377</v>
      </c>
      <c r="AB15" s="953">
        <v>28047</v>
      </c>
      <c r="AC15" s="953">
        <v>18622</v>
      </c>
      <c r="AD15" s="306"/>
      <c r="AE15" s="306"/>
      <c r="AF15" s="306"/>
      <c r="AG15" s="307"/>
      <c r="AH15" s="956"/>
    </row>
    <row r="16" spans="1:34" s="233" customFormat="1" ht="14.25" x14ac:dyDescent="0.15">
      <c r="A16" s="225"/>
      <c r="B16" s="234" t="s">
        <v>9</v>
      </c>
      <c r="C16" s="227"/>
      <c r="D16" s="802">
        <v>47595</v>
      </c>
      <c r="E16" s="227"/>
      <c r="F16" s="235">
        <v>559</v>
      </c>
      <c r="G16" s="236">
        <v>1.1744931190251078</v>
      </c>
      <c r="H16" s="227"/>
      <c r="I16" s="235">
        <v>462</v>
      </c>
      <c r="J16" s="236">
        <v>0.97069019855026784</v>
      </c>
      <c r="K16" s="235">
        <v>429</v>
      </c>
      <c r="L16" s="236">
        <v>92.857142857142861</v>
      </c>
      <c r="M16" s="235">
        <v>6</v>
      </c>
      <c r="N16" s="236">
        <v>1.2987012987012987</v>
      </c>
      <c r="O16" s="235">
        <v>0</v>
      </c>
      <c r="P16" s="236">
        <v>0</v>
      </c>
      <c r="Q16" s="235">
        <v>0</v>
      </c>
      <c r="R16" s="236">
        <v>0</v>
      </c>
      <c r="S16" s="235">
        <v>3</v>
      </c>
      <c r="T16" s="236">
        <v>0.64935064935064934</v>
      </c>
      <c r="U16" s="235">
        <v>8</v>
      </c>
      <c r="V16" s="236">
        <v>1.7316017316017316</v>
      </c>
      <c r="X16" s="306"/>
      <c r="Y16" s="306"/>
      <c r="Z16" s="306"/>
      <c r="AA16" s="955">
        <v>44408</v>
      </c>
      <c r="AB16" s="953">
        <v>26363</v>
      </c>
      <c r="AC16" s="953">
        <v>16904</v>
      </c>
      <c r="AD16" s="306"/>
      <c r="AE16" s="306"/>
      <c r="AF16" s="306"/>
      <c r="AG16" s="307"/>
      <c r="AH16" s="956"/>
    </row>
    <row r="17" spans="1:34" s="233" customFormat="1" ht="14.25" x14ac:dyDescent="0.15">
      <c r="A17" s="225"/>
      <c r="B17" s="234" t="s">
        <v>8</v>
      </c>
      <c r="C17" s="227"/>
      <c r="D17" s="803">
        <v>22403</v>
      </c>
      <c r="E17" s="227"/>
      <c r="F17" s="235">
        <v>249</v>
      </c>
      <c r="G17" s="236">
        <v>1.1114582868365843</v>
      </c>
      <c r="H17" s="227"/>
      <c r="I17" s="235">
        <v>269</v>
      </c>
      <c r="J17" s="236">
        <v>1.2007320448154266</v>
      </c>
      <c r="K17" s="239">
        <v>233</v>
      </c>
      <c r="L17" s="236">
        <v>86.617100371747213</v>
      </c>
      <c r="M17" s="239">
        <v>1</v>
      </c>
      <c r="N17" s="236">
        <v>0.37174721189591076</v>
      </c>
      <c r="O17" s="239">
        <v>0</v>
      </c>
      <c r="P17" s="236">
        <v>0</v>
      </c>
      <c r="Q17" s="239">
        <v>66</v>
      </c>
      <c r="R17" s="236">
        <v>24.535315985130111</v>
      </c>
      <c r="S17" s="239">
        <v>0</v>
      </c>
      <c r="T17" s="236">
        <v>0</v>
      </c>
      <c r="U17" s="239">
        <v>1</v>
      </c>
      <c r="V17" s="236">
        <v>0.37174721189591076</v>
      </c>
      <c r="X17" s="306"/>
      <c r="Y17" s="306"/>
      <c r="Z17" s="306"/>
      <c r="AA17" s="955">
        <v>44439</v>
      </c>
      <c r="AB17" s="953">
        <v>16420</v>
      </c>
      <c r="AC17" s="953">
        <v>20385</v>
      </c>
      <c r="AD17" s="306"/>
      <c r="AE17" s="306"/>
      <c r="AF17" s="306"/>
      <c r="AG17" s="307"/>
      <c r="AH17" s="956"/>
    </row>
    <row r="18" spans="1:34" s="233" customFormat="1" ht="14.25" x14ac:dyDescent="0.15">
      <c r="A18" s="225"/>
      <c r="B18" s="234" t="s">
        <v>7</v>
      </c>
      <c r="C18" s="227"/>
      <c r="D18" s="802">
        <v>139708</v>
      </c>
      <c r="E18" s="227"/>
      <c r="F18" s="235">
        <v>1932</v>
      </c>
      <c r="G18" s="236">
        <v>1.3828843015432186</v>
      </c>
      <c r="H18" s="227"/>
      <c r="I18" s="235">
        <v>1441</v>
      </c>
      <c r="J18" s="236">
        <v>1.0314369971655166</v>
      </c>
      <c r="K18" s="235">
        <v>1314</v>
      </c>
      <c r="L18" s="236">
        <v>91.186675919500345</v>
      </c>
      <c r="M18" s="235">
        <v>40</v>
      </c>
      <c r="N18" s="236">
        <v>2.7758501040943786</v>
      </c>
      <c r="O18" s="235">
        <v>0</v>
      </c>
      <c r="P18" s="236">
        <v>0</v>
      </c>
      <c r="Q18" s="235">
        <v>21</v>
      </c>
      <c r="R18" s="236">
        <v>1.457321304649549</v>
      </c>
      <c r="S18" s="235">
        <v>2</v>
      </c>
      <c r="T18" s="236">
        <v>0.13879250520471895</v>
      </c>
      <c r="U18" s="235">
        <v>40</v>
      </c>
      <c r="V18" s="236">
        <v>2.7758501040943786</v>
      </c>
      <c r="X18" s="306"/>
      <c r="Y18" s="306"/>
      <c r="Z18" s="306"/>
      <c r="AA18" s="955">
        <v>44469</v>
      </c>
      <c r="AB18" s="953">
        <v>22330</v>
      </c>
      <c r="AC18" s="953">
        <v>19468</v>
      </c>
      <c r="AD18" s="306"/>
      <c r="AE18" s="306"/>
      <c r="AF18" s="306"/>
      <c r="AG18" s="307"/>
      <c r="AH18" s="956"/>
    </row>
    <row r="19" spans="1:34" s="233" customFormat="1" ht="14.25" x14ac:dyDescent="0.15">
      <c r="A19" s="225"/>
      <c r="B19" s="234" t="s">
        <v>43</v>
      </c>
      <c r="C19" s="227"/>
      <c r="D19" s="802">
        <v>87070</v>
      </c>
      <c r="E19" s="227"/>
      <c r="F19" s="235">
        <v>1493</v>
      </c>
      <c r="G19" s="236">
        <v>1.7147123004479154</v>
      </c>
      <c r="H19" s="227"/>
      <c r="I19" s="235">
        <v>1166</v>
      </c>
      <c r="J19" s="236">
        <v>1.3391524061100264</v>
      </c>
      <c r="K19" s="235">
        <v>814</v>
      </c>
      <c r="L19" s="236">
        <v>69.811320754716974</v>
      </c>
      <c r="M19" s="235">
        <v>45</v>
      </c>
      <c r="N19" s="236">
        <v>3.8593481989708405</v>
      </c>
      <c r="O19" s="235">
        <v>1</v>
      </c>
      <c r="P19" s="236">
        <v>8.5763293310463118E-2</v>
      </c>
      <c r="Q19" s="235">
        <v>91</v>
      </c>
      <c r="R19" s="236">
        <v>7.804459691252144</v>
      </c>
      <c r="S19" s="235">
        <v>0</v>
      </c>
      <c r="T19" s="236">
        <v>0</v>
      </c>
      <c r="U19" s="235">
        <v>70</v>
      </c>
      <c r="V19" s="236">
        <v>6.0034305317324188</v>
      </c>
      <c r="X19" s="306"/>
      <c r="Y19" s="306"/>
      <c r="Z19" s="306"/>
      <c r="AA19" s="955">
        <v>44500</v>
      </c>
      <c r="AB19" s="953">
        <v>29317</v>
      </c>
      <c r="AC19" s="953">
        <v>17136</v>
      </c>
      <c r="AD19" s="306"/>
      <c r="AE19" s="306"/>
      <c r="AF19" s="306"/>
      <c r="AG19" s="307"/>
      <c r="AH19" s="956"/>
    </row>
    <row r="20" spans="1:34" s="233" customFormat="1" ht="14.25" x14ac:dyDescent="0.15">
      <c r="A20" s="225"/>
      <c r="B20" s="234" t="s">
        <v>44</v>
      </c>
      <c r="C20" s="227"/>
      <c r="D20" s="802">
        <v>330861</v>
      </c>
      <c r="E20" s="227"/>
      <c r="F20" s="235">
        <v>3912</v>
      </c>
      <c r="G20" s="236">
        <v>1.1823696355871498</v>
      </c>
      <c r="H20" s="227"/>
      <c r="I20" s="235">
        <v>3489</v>
      </c>
      <c r="J20" s="236">
        <v>1.0545213851133859</v>
      </c>
      <c r="K20" s="235">
        <v>2954</v>
      </c>
      <c r="L20" s="236">
        <v>84.666093436514757</v>
      </c>
      <c r="M20" s="235">
        <v>48</v>
      </c>
      <c r="N20" s="236">
        <v>1.3757523645743766</v>
      </c>
      <c r="O20" s="235">
        <v>0</v>
      </c>
      <c r="P20" s="236">
        <v>0</v>
      </c>
      <c r="Q20" s="235">
        <v>0</v>
      </c>
      <c r="R20" s="236">
        <v>0</v>
      </c>
      <c r="S20" s="235">
        <v>5</v>
      </c>
      <c r="T20" s="236">
        <v>0.14330753797649756</v>
      </c>
      <c r="U20" s="235">
        <v>0</v>
      </c>
      <c r="V20" s="236">
        <v>0</v>
      </c>
      <c r="X20" s="306"/>
      <c r="Y20" s="306"/>
      <c r="Z20" s="306"/>
      <c r="AA20" s="955">
        <v>44530</v>
      </c>
      <c r="AB20" s="953">
        <v>28155</v>
      </c>
      <c r="AC20" s="953">
        <v>19590</v>
      </c>
      <c r="AD20" s="306"/>
      <c r="AE20" s="306"/>
      <c r="AF20" s="306"/>
      <c r="AG20" s="307"/>
      <c r="AH20" s="956"/>
    </row>
    <row r="21" spans="1:34" s="233" customFormat="1" ht="14.25" x14ac:dyDescent="0.15">
      <c r="A21" s="225"/>
      <c r="B21" s="234" t="s">
        <v>6</v>
      </c>
      <c r="C21" s="227"/>
      <c r="D21" s="802">
        <v>170093</v>
      </c>
      <c r="E21" s="227"/>
      <c r="F21" s="235">
        <v>2927</v>
      </c>
      <c r="G21" s="236">
        <v>1.7208233143045277</v>
      </c>
      <c r="H21" s="227"/>
      <c r="I21" s="235">
        <v>1944</v>
      </c>
      <c r="J21" s="236">
        <v>1.1429041759508034</v>
      </c>
      <c r="K21" s="235">
        <v>1680</v>
      </c>
      <c r="L21" s="236">
        <v>86.419753086419746</v>
      </c>
      <c r="M21" s="235">
        <v>21</v>
      </c>
      <c r="N21" s="236">
        <v>1.0802469135802468</v>
      </c>
      <c r="O21" s="235">
        <v>0</v>
      </c>
      <c r="P21" s="236">
        <v>0</v>
      </c>
      <c r="Q21" s="235">
        <v>29</v>
      </c>
      <c r="R21" s="236">
        <v>1.4917695473251029</v>
      </c>
      <c r="S21" s="235">
        <v>91</v>
      </c>
      <c r="T21" s="236">
        <v>4.6810699588477371</v>
      </c>
      <c r="U21" s="235">
        <v>16</v>
      </c>
      <c r="V21" s="236">
        <v>0.82304526748971196</v>
      </c>
      <c r="X21" s="306"/>
      <c r="Y21" s="306"/>
      <c r="Z21" s="306"/>
      <c r="AA21" s="955">
        <v>44561</v>
      </c>
      <c r="AB21" s="953">
        <v>24865</v>
      </c>
      <c r="AC21" s="953">
        <v>26807</v>
      </c>
      <c r="AD21" s="306"/>
      <c r="AE21" s="306"/>
      <c r="AF21" s="306"/>
      <c r="AG21" s="307"/>
      <c r="AH21" s="956"/>
    </row>
    <row r="22" spans="1:34" s="233" customFormat="1" ht="14.25" x14ac:dyDescent="0.15">
      <c r="A22" s="225"/>
      <c r="B22" s="234" t="s">
        <v>5</v>
      </c>
      <c r="C22" s="227"/>
      <c r="D22" s="802">
        <v>53736</v>
      </c>
      <c r="E22" s="227"/>
      <c r="F22" s="235">
        <v>513</v>
      </c>
      <c r="G22" s="236">
        <v>0.95466726217061182</v>
      </c>
      <c r="H22" s="227"/>
      <c r="I22" s="235">
        <v>653</v>
      </c>
      <c r="J22" s="236">
        <v>1.2152002382015781</v>
      </c>
      <c r="K22" s="235">
        <v>437</v>
      </c>
      <c r="L22" s="236">
        <v>66.921898928024504</v>
      </c>
      <c r="M22" s="235">
        <v>21</v>
      </c>
      <c r="N22" s="236">
        <v>3.215926493108729</v>
      </c>
      <c r="O22" s="235">
        <v>0</v>
      </c>
      <c r="P22" s="236">
        <v>0</v>
      </c>
      <c r="Q22" s="235">
        <v>1</v>
      </c>
      <c r="R22" s="236">
        <v>0.15313935681470139</v>
      </c>
      <c r="S22" s="235">
        <v>0</v>
      </c>
      <c r="T22" s="236">
        <v>0</v>
      </c>
      <c r="U22" s="235">
        <v>94</v>
      </c>
      <c r="V22" s="236">
        <v>14.39509954058193</v>
      </c>
      <c r="X22" s="306"/>
      <c r="Y22" s="306"/>
      <c r="Z22" s="306"/>
      <c r="AA22" s="955">
        <v>44592</v>
      </c>
      <c r="AB22" s="953">
        <v>20377</v>
      </c>
      <c r="AC22" s="953">
        <v>22366</v>
      </c>
      <c r="AD22" s="306"/>
      <c r="AE22" s="306"/>
      <c r="AF22" s="306"/>
      <c r="AG22" s="307"/>
      <c r="AH22" s="956"/>
    </row>
    <row r="23" spans="1:34" s="233" customFormat="1" ht="14.25" x14ac:dyDescent="0.15">
      <c r="A23" s="225"/>
      <c r="B23" s="234" t="s">
        <v>38</v>
      </c>
      <c r="C23" s="227"/>
      <c r="D23" s="802">
        <v>79725</v>
      </c>
      <c r="E23" s="227"/>
      <c r="F23" s="235">
        <v>1715</v>
      </c>
      <c r="G23" s="236">
        <v>2.1511445594230167</v>
      </c>
      <c r="H23" s="227"/>
      <c r="I23" s="235">
        <v>1005</v>
      </c>
      <c r="J23" s="236">
        <v>1.2605832549388523</v>
      </c>
      <c r="K23" s="235">
        <v>877</v>
      </c>
      <c r="L23" s="236">
        <v>87.263681592039802</v>
      </c>
      <c r="M23" s="235">
        <v>10</v>
      </c>
      <c r="N23" s="236">
        <v>0.99502487562189057</v>
      </c>
      <c r="O23" s="235">
        <v>0</v>
      </c>
      <c r="P23" s="236">
        <v>0</v>
      </c>
      <c r="Q23" s="235">
        <v>25</v>
      </c>
      <c r="R23" s="236">
        <v>2.4875621890547266</v>
      </c>
      <c r="S23" s="235">
        <v>3</v>
      </c>
      <c r="T23" s="236">
        <v>0.29850746268656719</v>
      </c>
      <c r="U23" s="235">
        <v>0</v>
      </c>
      <c r="V23" s="236">
        <v>0</v>
      </c>
      <c r="X23" s="306"/>
      <c r="Y23" s="306"/>
      <c r="Z23" s="306"/>
      <c r="AA23" s="955">
        <v>44620</v>
      </c>
      <c r="AB23" s="953">
        <v>25448</v>
      </c>
      <c r="AC23" s="953">
        <v>23602</v>
      </c>
      <c r="AD23" s="306"/>
      <c r="AE23" s="306"/>
      <c r="AF23" s="306"/>
      <c r="AG23" s="307"/>
      <c r="AH23" s="956"/>
    </row>
    <row r="24" spans="1:34" s="233" customFormat="1" ht="14.25" x14ac:dyDescent="0.15">
      <c r="A24" s="225"/>
      <c r="B24" s="234" t="s">
        <v>45</v>
      </c>
      <c r="C24" s="227"/>
      <c r="D24" s="802">
        <v>224954</v>
      </c>
      <c r="E24" s="227"/>
      <c r="F24" s="235">
        <v>3613</v>
      </c>
      <c r="G24" s="236">
        <v>1.6061061372547276</v>
      </c>
      <c r="H24" s="227"/>
      <c r="I24" s="235">
        <v>3417</v>
      </c>
      <c r="J24" s="236">
        <v>1.5189772131191266</v>
      </c>
      <c r="K24" s="235">
        <v>2115</v>
      </c>
      <c r="L24" s="236">
        <v>61.896400351185257</v>
      </c>
      <c r="M24" s="235">
        <v>100</v>
      </c>
      <c r="N24" s="236">
        <v>2.9265437518290898</v>
      </c>
      <c r="O24" s="235">
        <v>0</v>
      </c>
      <c r="P24" s="236">
        <v>0</v>
      </c>
      <c r="Q24" s="235">
        <v>13</v>
      </c>
      <c r="R24" s="236">
        <v>0.38045068773778168</v>
      </c>
      <c r="S24" s="235">
        <v>0</v>
      </c>
      <c r="T24" s="236">
        <v>0</v>
      </c>
      <c r="U24" s="235">
        <v>1975</v>
      </c>
      <c r="V24" s="236">
        <v>57.799239098624525</v>
      </c>
      <c r="X24" s="306"/>
      <c r="Y24" s="306"/>
      <c r="Z24" s="306"/>
      <c r="AA24" s="955">
        <v>44651</v>
      </c>
      <c r="AB24" s="953">
        <v>31825</v>
      </c>
      <c r="AC24" s="953">
        <v>22165</v>
      </c>
      <c r="AD24" s="306"/>
      <c r="AE24" s="306"/>
      <c r="AF24" s="306"/>
      <c r="AG24" s="307"/>
      <c r="AH24" s="956"/>
    </row>
    <row r="25" spans="1:34" s="241" customFormat="1" ht="14.25" x14ac:dyDescent="0.15">
      <c r="A25" s="240"/>
      <c r="B25" s="234" t="s">
        <v>46</v>
      </c>
      <c r="C25" s="227"/>
      <c r="D25" s="802">
        <v>50107</v>
      </c>
      <c r="E25" s="227"/>
      <c r="F25" s="235">
        <v>679</v>
      </c>
      <c r="G25" s="236">
        <v>1.3551000858163531</v>
      </c>
      <c r="H25" s="227"/>
      <c r="I25" s="235">
        <v>689</v>
      </c>
      <c r="J25" s="236">
        <v>1.3750573772127648</v>
      </c>
      <c r="K25" s="235">
        <v>328</v>
      </c>
      <c r="L25" s="236">
        <v>47.605224963715528</v>
      </c>
      <c r="M25" s="235">
        <v>8</v>
      </c>
      <c r="N25" s="236">
        <v>1.1611030478955007</v>
      </c>
      <c r="O25" s="235">
        <v>2</v>
      </c>
      <c r="P25" s="236">
        <v>0.29027576197387517</v>
      </c>
      <c r="Q25" s="235">
        <v>120</v>
      </c>
      <c r="R25" s="236">
        <v>17.416545718432509</v>
      </c>
      <c r="S25" s="235">
        <v>20</v>
      </c>
      <c r="T25" s="236">
        <v>2.9027576197387517</v>
      </c>
      <c r="U25" s="235">
        <v>17</v>
      </c>
      <c r="V25" s="236">
        <v>2.467343976777939</v>
      </c>
      <c r="X25" s="306"/>
      <c r="Y25" s="306"/>
      <c r="Z25" s="306"/>
      <c r="AA25" s="955">
        <v>44681</v>
      </c>
      <c r="AB25" s="953">
        <v>29337</v>
      </c>
      <c r="AC25" s="953">
        <v>20494</v>
      </c>
      <c r="AD25" s="306"/>
      <c r="AE25" s="306"/>
      <c r="AF25" s="306"/>
      <c r="AG25" s="307"/>
      <c r="AH25" s="956"/>
    </row>
    <row r="26" spans="1:34" s="233" customFormat="1" ht="14.25" x14ac:dyDescent="0.15">
      <c r="B26" s="234" t="s">
        <v>47</v>
      </c>
      <c r="C26" s="227"/>
      <c r="D26" s="804">
        <v>21269</v>
      </c>
      <c r="E26" s="227"/>
      <c r="F26" s="239">
        <v>320</v>
      </c>
      <c r="G26" s="236">
        <v>1.5045371197517514</v>
      </c>
      <c r="H26" s="227"/>
      <c r="I26" s="239">
        <v>284</v>
      </c>
      <c r="J26" s="236">
        <v>1.3352766937796794</v>
      </c>
      <c r="K26" s="239">
        <v>263</v>
      </c>
      <c r="L26" s="236">
        <v>92.605633802816897</v>
      </c>
      <c r="M26" s="239">
        <v>4</v>
      </c>
      <c r="N26" s="236">
        <v>1.4084507042253522</v>
      </c>
      <c r="O26" s="239">
        <v>0</v>
      </c>
      <c r="P26" s="236">
        <v>0</v>
      </c>
      <c r="Q26" s="239">
        <v>0</v>
      </c>
      <c r="R26" s="236">
        <v>0</v>
      </c>
      <c r="S26" s="239">
        <v>0</v>
      </c>
      <c r="T26" s="236">
        <v>0</v>
      </c>
      <c r="U26" s="239">
        <v>0</v>
      </c>
      <c r="V26" s="236">
        <v>0</v>
      </c>
      <c r="X26" s="306"/>
      <c r="Y26" s="306"/>
      <c r="Z26" s="306"/>
      <c r="AA26" s="955">
        <v>44712</v>
      </c>
      <c r="AB26" s="953">
        <v>27733</v>
      </c>
      <c r="AC26" s="953">
        <v>19944</v>
      </c>
      <c r="AD26" s="306"/>
      <c r="AE26" s="306"/>
      <c r="AF26" s="306"/>
      <c r="AG26" s="307"/>
      <c r="AH26" s="956"/>
    </row>
    <row r="27" spans="1:34" s="233" customFormat="1" ht="14.25" x14ac:dyDescent="0.15">
      <c r="B27" s="234" t="s">
        <v>48</v>
      </c>
      <c r="C27" s="227"/>
      <c r="D27" s="804">
        <v>108729</v>
      </c>
      <c r="E27" s="227"/>
      <c r="F27" s="239">
        <v>1564</v>
      </c>
      <c r="G27" s="236">
        <v>1.438438687010825</v>
      </c>
      <c r="H27" s="227"/>
      <c r="I27" s="239">
        <v>1250</v>
      </c>
      <c r="J27" s="236">
        <v>1.1496472882119766</v>
      </c>
      <c r="K27" s="239">
        <v>1146</v>
      </c>
      <c r="L27" s="236">
        <v>91.679999999999993</v>
      </c>
      <c r="M27" s="239">
        <v>43</v>
      </c>
      <c r="N27" s="236">
        <v>3.44</v>
      </c>
      <c r="O27" s="239">
        <v>0</v>
      </c>
      <c r="P27" s="236">
        <v>0</v>
      </c>
      <c r="Q27" s="239">
        <v>7</v>
      </c>
      <c r="R27" s="236">
        <v>0.55999999999999994</v>
      </c>
      <c r="S27" s="239">
        <v>3</v>
      </c>
      <c r="T27" s="236">
        <v>0.24</v>
      </c>
      <c r="U27" s="239">
        <v>4</v>
      </c>
      <c r="V27" s="236">
        <v>0.32</v>
      </c>
      <c r="X27" s="306"/>
      <c r="Y27" s="306"/>
      <c r="Z27" s="306"/>
      <c r="AA27" s="955">
        <v>44742</v>
      </c>
      <c r="AB27" s="953">
        <v>30967</v>
      </c>
      <c r="AC27" s="953">
        <v>20368</v>
      </c>
      <c r="AD27" s="306"/>
      <c r="AE27" s="306"/>
      <c r="AF27" s="306"/>
      <c r="AG27" s="307"/>
      <c r="AH27" s="956"/>
    </row>
    <row r="28" spans="1:34" s="233" customFormat="1" ht="14.25" x14ac:dyDescent="0.15">
      <c r="B28" s="234" t="s">
        <v>49</v>
      </c>
      <c r="C28" s="227"/>
      <c r="D28" s="804">
        <v>14222</v>
      </c>
      <c r="E28" s="227"/>
      <c r="F28" s="239">
        <v>251</v>
      </c>
      <c r="G28" s="243">
        <v>1.7648713261144706</v>
      </c>
      <c r="H28" s="227"/>
      <c r="I28" s="239">
        <v>381</v>
      </c>
      <c r="J28" s="243">
        <v>2.6789481085641964</v>
      </c>
      <c r="K28" s="239">
        <v>74</v>
      </c>
      <c r="L28" s="243">
        <v>19.42257217847769</v>
      </c>
      <c r="M28" s="239">
        <v>1</v>
      </c>
      <c r="N28" s="243">
        <v>0.26246719160104987</v>
      </c>
      <c r="O28" s="239">
        <v>116</v>
      </c>
      <c r="P28" s="243">
        <v>30.446194225721783</v>
      </c>
      <c r="Q28" s="239">
        <v>1</v>
      </c>
      <c r="R28" s="243">
        <v>0.26246719160104987</v>
      </c>
      <c r="S28" s="239">
        <v>0</v>
      </c>
      <c r="T28" s="243">
        <v>0</v>
      </c>
      <c r="U28" s="239">
        <v>158</v>
      </c>
      <c r="V28" s="243">
        <v>41.469816272965879</v>
      </c>
      <c r="X28" s="306"/>
      <c r="Y28" s="306"/>
      <c r="Z28" s="306"/>
      <c r="AA28" s="955">
        <v>44773</v>
      </c>
      <c r="AB28" s="953">
        <v>28674</v>
      </c>
      <c r="AC28" s="953">
        <v>20566</v>
      </c>
      <c r="AD28" s="306"/>
      <c r="AE28" s="306"/>
      <c r="AF28" s="306"/>
      <c r="AG28" s="307"/>
      <c r="AH28" s="956"/>
    </row>
    <row r="29" spans="1:34" s="233" customFormat="1" ht="14.25" x14ac:dyDescent="0.15">
      <c r="B29" s="245" t="s">
        <v>4</v>
      </c>
      <c r="C29" s="227"/>
      <c r="D29" s="805">
        <v>4720</v>
      </c>
      <c r="E29" s="227"/>
      <c r="F29" s="246">
        <v>53</v>
      </c>
      <c r="G29" s="247">
        <v>1.1228813559322033</v>
      </c>
      <c r="H29" s="227"/>
      <c r="I29" s="246">
        <v>41</v>
      </c>
      <c r="J29" s="247">
        <v>0.86864406779661019</v>
      </c>
      <c r="K29" s="246">
        <v>28</v>
      </c>
      <c r="L29" s="247">
        <v>68.292682926829272</v>
      </c>
      <c r="M29" s="246">
        <v>4</v>
      </c>
      <c r="N29" s="247">
        <v>9.7560975609756095</v>
      </c>
      <c r="O29" s="246">
        <v>0</v>
      </c>
      <c r="P29" s="247">
        <v>0</v>
      </c>
      <c r="Q29" s="246">
        <v>16</v>
      </c>
      <c r="R29" s="247">
        <v>39.024390243902438</v>
      </c>
      <c r="S29" s="246">
        <v>0</v>
      </c>
      <c r="T29" s="247">
        <v>0</v>
      </c>
      <c r="U29" s="246">
        <v>3</v>
      </c>
      <c r="V29" s="247">
        <v>7.3170731707317067</v>
      </c>
      <c r="X29" s="306"/>
      <c r="Y29" s="306"/>
      <c r="Z29" s="306"/>
      <c r="AA29" s="955">
        <v>44804</v>
      </c>
      <c r="AB29" s="953">
        <v>19988</v>
      </c>
      <c r="AC29" s="953">
        <v>21716</v>
      </c>
      <c r="AD29" s="306"/>
      <c r="AE29" s="306"/>
      <c r="AF29" s="306"/>
      <c r="AG29" s="307"/>
      <c r="AH29" s="956"/>
    </row>
    <row r="30" spans="1:34" s="224" customFormat="1" ht="7.5" customHeight="1" x14ac:dyDescent="0.15">
      <c r="A30" s="221"/>
      <c r="B30" s="222"/>
      <c r="C30" s="223"/>
      <c r="D30" s="222"/>
      <c r="E30" s="223"/>
      <c r="F30" s="222"/>
      <c r="G30" s="575"/>
      <c r="H30" s="223"/>
      <c r="I30" s="222"/>
      <c r="J30" s="575"/>
      <c r="K30" s="222"/>
      <c r="L30" s="575"/>
      <c r="M30" s="222"/>
      <c r="N30" s="575"/>
      <c r="O30" s="222"/>
      <c r="P30" s="575"/>
      <c r="Q30" s="222"/>
      <c r="R30" s="575"/>
      <c r="S30" s="222"/>
      <c r="T30" s="575"/>
      <c r="U30" s="222"/>
      <c r="V30" s="575"/>
      <c r="X30" s="310"/>
      <c r="Y30" s="310"/>
      <c r="Z30" s="306"/>
      <c r="AA30" s="955">
        <v>44834</v>
      </c>
      <c r="AB30" s="953">
        <v>27552</v>
      </c>
      <c r="AC30" s="953">
        <v>21574</v>
      </c>
      <c r="AD30" s="310"/>
      <c r="AE30" s="310"/>
      <c r="AF30" s="306"/>
      <c r="AG30" s="307"/>
      <c r="AH30" s="956"/>
    </row>
    <row r="31" spans="1:34" s="252" customFormat="1" x14ac:dyDescent="0.15">
      <c r="B31" s="253" t="s">
        <v>3</v>
      </c>
      <c r="C31" s="212"/>
      <c r="D31" s="806">
        <v>1853488</v>
      </c>
      <c r="E31" s="212"/>
      <c r="F31" s="254">
        <v>25222</v>
      </c>
      <c r="G31" s="255">
        <v>1.3607857186019008</v>
      </c>
      <c r="H31" s="212"/>
      <c r="I31" s="254">
        <v>21942</v>
      </c>
      <c r="J31" s="255">
        <v>1.1838220695251331</v>
      </c>
      <c r="K31" s="254">
        <v>16633</v>
      </c>
      <c r="L31" s="255">
        <v>75.80439340078388</v>
      </c>
      <c r="M31" s="254">
        <v>417</v>
      </c>
      <c r="N31" s="255">
        <v>1.9004648619086684</v>
      </c>
      <c r="O31" s="254">
        <v>129</v>
      </c>
      <c r="P31" s="255">
        <v>0.58791359037462398</v>
      </c>
      <c r="Q31" s="254">
        <v>640</v>
      </c>
      <c r="R31" s="255">
        <v>2.9167806034089874</v>
      </c>
      <c r="S31" s="254">
        <v>179</v>
      </c>
      <c r="T31" s="255">
        <v>0.81578707501595116</v>
      </c>
      <c r="U31" s="254">
        <v>2501</v>
      </c>
      <c r="V31" s="255">
        <v>11.398231701759183</v>
      </c>
      <c r="X31" s="306"/>
      <c r="Y31" s="306"/>
      <c r="Z31" s="310"/>
      <c r="AA31" s="955">
        <v>44865</v>
      </c>
      <c r="AB31" s="953">
        <v>29104</v>
      </c>
      <c r="AC31" s="953">
        <v>17287</v>
      </c>
      <c r="AD31" s="306"/>
      <c r="AE31" s="306"/>
      <c r="AF31" s="310"/>
      <c r="AG31" s="310"/>
      <c r="AH31" s="439"/>
    </row>
    <row r="32" spans="1:34" s="257" customFormat="1" ht="6.75" customHeight="1" x14ac:dyDescent="0.2">
      <c r="B32" s="258" t="s">
        <v>42</v>
      </c>
      <c r="C32" s="259"/>
      <c r="E32" s="259"/>
      <c r="AA32" s="955">
        <v>44895</v>
      </c>
      <c r="AB32" s="953">
        <v>30634</v>
      </c>
      <c r="AC32" s="953">
        <v>17693</v>
      </c>
    </row>
    <row r="33" spans="2:29" s="252" customFormat="1" x14ac:dyDescent="0.2">
      <c r="B33" s="1100" t="s">
        <v>399</v>
      </c>
      <c r="C33" s="1100"/>
      <c r="D33" s="1100"/>
      <c r="E33" s="1100"/>
      <c r="F33" s="1100"/>
      <c r="G33" s="1100"/>
      <c r="H33" s="1100"/>
      <c r="I33" s="1100"/>
      <c r="J33" s="1100"/>
      <c r="K33" s="1100"/>
      <c r="L33" s="1100"/>
      <c r="M33" s="1100"/>
      <c r="N33" s="1100"/>
      <c r="O33" s="1100"/>
      <c r="P33" s="1100"/>
      <c r="Q33" s="1100"/>
      <c r="R33" s="1100"/>
      <c r="S33" s="1100"/>
      <c r="T33" s="1100"/>
      <c r="U33" s="1100"/>
      <c r="V33" s="1100"/>
      <c r="AA33" s="955">
        <v>44926</v>
      </c>
      <c r="AB33" s="953">
        <v>28835</v>
      </c>
      <c r="AC33" s="953">
        <v>20499</v>
      </c>
    </row>
    <row r="34" spans="2:29" s="252" customFormat="1" ht="9" customHeight="1" x14ac:dyDescent="0.2">
      <c r="B34" s="1100"/>
      <c r="C34" s="1100"/>
      <c r="D34" s="1100"/>
      <c r="E34" s="1100"/>
      <c r="F34" s="1100"/>
      <c r="G34" s="1100"/>
      <c r="H34" s="1100"/>
      <c r="I34" s="1100"/>
      <c r="J34" s="1100"/>
      <c r="K34" s="1100"/>
      <c r="L34" s="1100"/>
      <c r="M34" s="1100"/>
      <c r="N34" s="1100"/>
      <c r="O34" s="1100"/>
      <c r="P34" s="1100"/>
      <c r="Q34" s="1100"/>
      <c r="R34" s="1100"/>
      <c r="S34" s="1100"/>
      <c r="T34" s="1100"/>
      <c r="U34" s="1100"/>
      <c r="V34" s="1100"/>
      <c r="AA34" s="955">
        <v>44957</v>
      </c>
      <c r="AB34" s="953">
        <v>25222</v>
      </c>
      <c r="AC34" s="953">
        <v>21942</v>
      </c>
    </row>
    <row r="35" spans="2:29" x14ac:dyDescent="0.2">
      <c r="B35" s="1078"/>
      <c r="C35" s="1078"/>
      <c r="D35" s="1078"/>
      <c r="E35" s="263"/>
      <c r="F35" s="263"/>
      <c r="AA35" s="955"/>
      <c r="AB35" s="953"/>
      <c r="AC35" s="953"/>
    </row>
    <row r="36" spans="2:29" x14ac:dyDescent="0.2">
      <c r="B36" s="1079"/>
      <c r="C36" s="1079"/>
      <c r="D36" s="1079"/>
      <c r="E36" s="263"/>
      <c r="F36" s="263"/>
      <c r="AB36" s="953"/>
      <c r="AC36" s="953"/>
    </row>
  </sheetData>
  <mergeCells count="19">
    <mergeCell ref="B33:V34"/>
    <mergeCell ref="B35:D35"/>
    <mergeCell ref="B36:D36"/>
    <mergeCell ref="K9:L9"/>
    <mergeCell ref="M9:N9"/>
    <mergeCell ref="O9:P9"/>
    <mergeCell ref="Q9:R9"/>
    <mergeCell ref="S9:T9"/>
    <mergeCell ref="U9:V9"/>
    <mergeCell ref="B2:C2"/>
    <mergeCell ref="B3:C3"/>
    <mergeCell ref="A4:U4"/>
    <mergeCell ref="B5:V5"/>
    <mergeCell ref="B7:B10"/>
    <mergeCell ref="D7:D9"/>
    <mergeCell ref="F7:G7"/>
    <mergeCell ref="F8:G9"/>
    <mergeCell ref="I8:J9"/>
    <mergeCell ref="K8:V8"/>
  </mergeCells>
  <printOptions horizontalCentered="1"/>
  <pageMargins left="0" right="0" top="0.43307086614173229" bottom="0.43307086614173229" header="0" footer="0"/>
  <pageSetup paperSize="9" scale="74"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Normal="100" workbookViewId="0"/>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85546875" style="1" customWidth="1"/>
    <col min="22" max="22" width="0.7109375" style="1" customWidth="1"/>
    <col min="23" max="23" width="7.5703125" style="1" customWidth="1"/>
    <col min="24" max="24" width="6.140625" style="1" customWidth="1"/>
    <col min="25" max="25" width="0.5703125" style="1" customWidth="1"/>
    <col min="26" max="26" width="7.285156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2" hidden="1" x14ac:dyDescent="0.2">
      <c r="E1" s="140" t="s">
        <v>39</v>
      </c>
      <c r="F1" s="140"/>
      <c r="H1" s="140" t="s">
        <v>24</v>
      </c>
      <c r="K1" s="140" t="s">
        <v>23</v>
      </c>
      <c r="N1" s="140" t="s">
        <v>22</v>
      </c>
      <c r="Q1" s="140" t="s">
        <v>21</v>
      </c>
      <c r="T1" s="140" t="s">
        <v>20</v>
      </c>
      <c r="W1" s="140" t="s">
        <v>19</v>
      </c>
      <c r="Z1" s="140" t="s">
        <v>18</v>
      </c>
    </row>
    <row r="2" spans="2:32" s="2" customFormat="1" ht="14.25" x14ac:dyDescent="0.2">
      <c r="B2" s="11"/>
      <c r="C2" s="46"/>
      <c r="D2" s="46"/>
      <c r="AB2" s="46"/>
      <c r="AD2" s="90"/>
    </row>
    <row r="3" spans="2:32" s="44" customFormat="1" ht="47.25" customHeight="1" x14ac:dyDescent="0.2">
      <c r="B3" s="1072"/>
      <c r="C3" s="1072"/>
      <c r="D3" s="1072"/>
      <c r="E3" s="1072"/>
      <c r="F3" s="1072"/>
      <c r="G3" s="1072"/>
      <c r="H3" s="1072"/>
      <c r="I3" s="1072"/>
      <c r="J3" s="1072"/>
      <c r="K3" s="1072"/>
      <c r="L3" s="45"/>
      <c r="M3" s="45"/>
      <c r="W3" s="89"/>
      <c r="AA3" s="89"/>
      <c r="AD3" s="88"/>
    </row>
    <row r="4" spans="2:32" s="7" customFormat="1" ht="2.25" customHeight="1" x14ac:dyDescent="0.2">
      <c r="B4" s="1041"/>
      <c r="C4" s="1041"/>
      <c r="D4" s="1041"/>
      <c r="E4" s="1041"/>
      <c r="F4" s="1041"/>
      <c r="G4" s="1041"/>
      <c r="H4" s="1041"/>
      <c r="I4" s="1041"/>
      <c r="J4" s="1041"/>
      <c r="K4" s="1041"/>
      <c r="L4" s="1041"/>
      <c r="M4" s="1041"/>
      <c r="N4" s="1041"/>
      <c r="O4" s="1041"/>
      <c r="P4" s="1041"/>
      <c r="Q4" s="1041"/>
      <c r="R4" s="1041"/>
      <c r="S4" s="1041"/>
      <c r="T4" s="1041"/>
      <c r="U4" s="1041"/>
      <c r="V4" s="1041"/>
      <c r="W4" s="1041"/>
      <c r="X4" s="1041"/>
      <c r="Y4" s="1041"/>
      <c r="Z4" s="1041"/>
      <c r="AA4" s="1041"/>
      <c r="AB4" s="1041"/>
      <c r="AC4" s="1041"/>
      <c r="AD4" s="1041"/>
    </row>
    <row r="5" spans="2:32" s="7" customFormat="1" ht="16.5" customHeight="1" x14ac:dyDescent="0.2">
      <c r="B5" s="1041" t="s">
        <v>422</v>
      </c>
      <c r="C5" s="1041"/>
      <c r="D5" s="1041"/>
      <c r="E5" s="1041"/>
      <c r="F5" s="1041"/>
      <c r="G5" s="1041"/>
      <c r="H5" s="1041"/>
      <c r="I5" s="1041"/>
      <c r="J5" s="1041"/>
      <c r="K5" s="1041"/>
      <c r="L5" s="1041"/>
      <c r="M5" s="1041"/>
      <c r="N5" s="1041"/>
      <c r="O5" s="1041"/>
      <c r="P5" s="1041"/>
      <c r="Q5" s="1041"/>
      <c r="R5" s="1041"/>
      <c r="S5" s="1041"/>
      <c r="T5" s="1041"/>
      <c r="U5" s="1041"/>
      <c r="V5" s="1041"/>
      <c r="W5" s="1041"/>
      <c r="X5" s="1041"/>
      <c r="Y5" s="1041"/>
      <c r="Z5" s="1041"/>
      <c r="AA5" s="1041"/>
      <c r="AB5" s="1041"/>
      <c r="AC5" s="1041"/>
      <c r="AD5" s="1041"/>
    </row>
    <row r="6" spans="2:32" s="7" customFormat="1" ht="14.25" customHeight="1" x14ac:dyDescent="0.2">
      <c r="B6" s="1059" t="str">
        <f>porsaad!B6</f>
        <v>Situación a 31 de enero de 2023</v>
      </c>
      <c r="C6" s="1059"/>
      <c r="D6" s="1059"/>
      <c r="E6" s="1059"/>
      <c r="F6" s="1059"/>
      <c r="G6" s="1059"/>
      <c r="H6" s="1059"/>
      <c r="I6" s="1059"/>
      <c r="J6" s="1059"/>
      <c r="K6" s="1059"/>
      <c r="L6" s="1059"/>
      <c r="M6" s="1059"/>
      <c r="N6" s="1059"/>
      <c r="O6" s="1059"/>
      <c r="P6" s="1059"/>
      <c r="Q6" s="1059"/>
      <c r="R6" s="1059"/>
      <c r="S6" s="1059"/>
      <c r="T6" s="1059"/>
      <c r="U6" s="1059"/>
      <c r="V6" s="1059"/>
      <c r="W6" s="1059"/>
      <c r="X6" s="1059"/>
      <c r="Y6" s="1059"/>
      <c r="Z6" s="1059"/>
      <c r="AA6" s="1059"/>
      <c r="AB6" s="1059"/>
      <c r="AC6" s="1059"/>
      <c r="AD6" s="8"/>
    </row>
    <row r="7" spans="2:32" s="7" customFormat="1" ht="5.25" customHeight="1" x14ac:dyDescent="0.2">
      <c r="AC7" s="87"/>
      <c r="AD7" s="86"/>
    </row>
    <row r="8" spans="2:32" s="83" customFormat="1" ht="21.75" customHeight="1" x14ac:dyDescent="0.2">
      <c r="B8" s="1104" t="s">
        <v>30</v>
      </c>
      <c r="C8" s="68"/>
      <c r="D8" s="1104" t="s">
        <v>120</v>
      </c>
      <c r="E8" s="1107" t="s">
        <v>29</v>
      </c>
      <c r="F8" s="1108"/>
      <c r="G8" s="1108"/>
      <c r="H8" s="1108"/>
      <c r="I8" s="1108"/>
      <c r="J8" s="1108"/>
      <c r="K8" s="1108"/>
      <c r="L8" s="1108"/>
      <c r="M8" s="1108"/>
      <c r="N8" s="1108"/>
      <c r="O8" s="1108"/>
      <c r="P8" s="1108"/>
      <c r="Q8" s="1108"/>
      <c r="R8" s="1108"/>
      <c r="S8" s="1108"/>
      <c r="T8" s="1108"/>
      <c r="U8" s="1108"/>
      <c r="V8" s="1108"/>
      <c r="W8" s="1108"/>
      <c r="X8" s="1108"/>
      <c r="Y8" s="1108"/>
      <c r="Z8" s="1108"/>
      <c r="AA8" s="1109"/>
      <c r="AB8" s="68"/>
      <c r="AC8" s="1110" t="s">
        <v>3</v>
      </c>
      <c r="AD8" s="1111"/>
    </row>
    <row r="9" spans="2:32" s="83" customFormat="1" ht="21.75" customHeight="1" x14ac:dyDescent="0.2">
      <c r="B9" s="1105"/>
      <c r="C9" s="68"/>
      <c r="D9" s="1105"/>
      <c r="E9" s="1101" t="s">
        <v>25</v>
      </c>
      <c r="F9" s="1102"/>
      <c r="G9" s="200"/>
      <c r="H9" s="1101" t="s">
        <v>24</v>
      </c>
      <c r="I9" s="1102"/>
      <c r="J9" s="200"/>
      <c r="K9" s="1101" t="s">
        <v>23</v>
      </c>
      <c r="L9" s="1102"/>
      <c r="M9" s="200"/>
      <c r="N9" s="1101" t="s">
        <v>22</v>
      </c>
      <c r="O9" s="1102"/>
      <c r="P9" s="200"/>
      <c r="Q9" s="1101" t="s">
        <v>21</v>
      </c>
      <c r="R9" s="1102"/>
      <c r="S9" s="200"/>
      <c r="T9" s="1101" t="s">
        <v>20</v>
      </c>
      <c r="U9" s="1102"/>
      <c r="V9" s="200"/>
      <c r="W9" s="1101" t="s">
        <v>19</v>
      </c>
      <c r="X9" s="1102"/>
      <c r="Y9" s="200"/>
      <c r="Z9" s="1101" t="s">
        <v>18</v>
      </c>
      <c r="AA9" s="1102"/>
      <c r="AB9" s="68"/>
      <c r="AC9" s="1112"/>
      <c r="AD9" s="1113"/>
    </row>
    <row r="10" spans="2:32" s="83" customFormat="1" ht="21.75" customHeight="1" x14ac:dyDescent="0.2">
      <c r="B10" s="1106"/>
      <c r="D10" s="1106"/>
      <c r="E10" s="38" t="s">
        <v>12</v>
      </c>
      <c r="F10" s="199" t="s">
        <v>28</v>
      </c>
      <c r="G10" s="201"/>
      <c r="H10" s="38" t="s">
        <v>12</v>
      </c>
      <c r="I10" s="199" t="s">
        <v>28</v>
      </c>
      <c r="J10" s="201"/>
      <c r="K10" s="38" t="s">
        <v>12</v>
      </c>
      <c r="L10" s="199" t="s">
        <v>28</v>
      </c>
      <c r="M10" s="201"/>
      <c r="N10" s="38" t="s">
        <v>12</v>
      </c>
      <c r="O10" s="199" t="s">
        <v>28</v>
      </c>
      <c r="P10" s="201"/>
      <c r="Q10" s="38" t="s">
        <v>12</v>
      </c>
      <c r="R10" s="199" t="s">
        <v>28</v>
      </c>
      <c r="S10" s="201"/>
      <c r="T10" s="38" t="s">
        <v>12</v>
      </c>
      <c r="U10" s="199" t="s">
        <v>28</v>
      </c>
      <c r="V10" s="201"/>
      <c r="W10" s="38" t="s">
        <v>12</v>
      </c>
      <c r="X10" s="199" t="s">
        <v>28</v>
      </c>
      <c r="Y10" s="201"/>
      <c r="Z10" s="38" t="s">
        <v>12</v>
      </c>
      <c r="AA10" s="199" t="s">
        <v>28</v>
      </c>
      <c r="AC10" s="85" t="s">
        <v>12</v>
      </c>
      <c r="AD10" s="84" t="s">
        <v>28</v>
      </c>
    </row>
    <row r="11" spans="2:32"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2" s="73" customFormat="1" ht="21" customHeight="1" x14ac:dyDescent="0.2">
      <c r="B12" s="1130" t="s">
        <v>27</v>
      </c>
      <c r="D12" s="418" t="s">
        <v>34</v>
      </c>
      <c r="E12" s="77">
        <v>563</v>
      </c>
      <c r="F12" s="76">
        <v>0.2123014152170716</v>
      </c>
      <c r="G12" s="74"/>
      <c r="H12" s="77">
        <v>9694</v>
      </c>
      <c r="I12" s="76">
        <v>3.6555060730271616</v>
      </c>
      <c r="J12" s="74"/>
      <c r="K12" s="77">
        <v>6079</v>
      </c>
      <c r="L12" s="76">
        <v>2.2923273589779365</v>
      </c>
      <c r="M12" s="74"/>
      <c r="N12" s="77">
        <v>9398</v>
      </c>
      <c r="O12" s="76">
        <v>3.5438875669805308</v>
      </c>
      <c r="P12" s="74"/>
      <c r="Q12" s="77">
        <v>8463</v>
      </c>
      <c r="R12" s="76">
        <v>3.1913088401102612</v>
      </c>
      <c r="S12" s="74"/>
      <c r="T12" s="77">
        <v>11505</v>
      </c>
      <c r="U12" s="76">
        <v>4.3384152434678667</v>
      </c>
      <c r="V12" s="74"/>
      <c r="W12" s="77">
        <v>39685</v>
      </c>
      <c r="X12" s="76">
        <v>14.964798690745091</v>
      </c>
      <c r="Y12" s="74"/>
      <c r="Z12" s="77">
        <v>179802</v>
      </c>
      <c r="AA12" s="76">
        <f t="shared" ref="AA12:AA21" si="0">Z12*100/$AC12</f>
        <v>67.801454811474088</v>
      </c>
      <c r="AB12" s="66"/>
      <c r="AC12" s="153">
        <f t="shared" ref="AC12:AD15" si="1">E12+H12+K12+N12+Q12+T12+W12+Z12</f>
        <v>265189</v>
      </c>
      <c r="AD12" s="75">
        <f t="shared" si="1"/>
        <v>100</v>
      </c>
      <c r="AF12" s="426"/>
    </row>
    <row r="13" spans="2:32" s="73" customFormat="1" ht="21" customHeight="1" x14ac:dyDescent="0.2">
      <c r="B13" s="1131"/>
      <c r="D13" s="419" t="s">
        <v>52</v>
      </c>
      <c r="E13" s="416">
        <v>685</v>
      </c>
      <c r="F13" s="417">
        <v>0.19376117308954313</v>
      </c>
      <c r="G13" s="74"/>
      <c r="H13" s="416">
        <v>10619</v>
      </c>
      <c r="I13" s="417">
        <v>3.0037224774275306</v>
      </c>
      <c r="J13" s="74"/>
      <c r="K13" s="416">
        <v>7624</v>
      </c>
      <c r="L13" s="417">
        <v>2.1565477133352946</v>
      </c>
      <c r="M13" s="74"/>
      <c r="N13" s="416">
        <v>11750</v>
      </c>
      <c r="O13" s="417">
        <v>3.3236405602950829</v>
      </c>
      <c r="P13" s="74"/>
      <c r="Q13" s="416">
        <v>13002</v>
      </c>
      <c r="R13" s="417">
        <v>3.6777850693580141</v>
      </c>
      <c r="S13" s="74"/>
      <c r="T13" s="416">
        <v>20354</v>
      </c>
      <c r="U13" s="417">
        <v>5.7573940395103076</v>
      </c>
      <c r="V13" s="74"/>
      <c r="W13" s="416">
        <v>65512</v>
      </c>
      <c r="X13" s="417">
        <v>18.530922586046934</v>
      </c>
      <c r="Y13" s="74"/>
      <c r="Z13" s="416">
        <v>223982</v>
      </c>
      <c r="AA13" s="417">
        <f t="shared" si="0"/>
        <v>63.356226380937294</v>
      </c>
      <c r="AB13" s="66"/>
      <c r="AC13" s="157">
        <f t="shared" si="1"/>
        <v>353528</v>
      </c>
      <c r="AD13" s="182">
        <f t="shared" si="1"/>
        <v>100</v>
      </c>
      <c r="AF13" s="426"/>
    </row>
    <row r="14" spans="2:32" s="73" customFormat="1" ht="21" customHeight="1" x14ac:dyDescent="0.2">
      <c r="B14" s="1131"/>
      <c r="D14" s="419" t="s">
        <v>53</v>
      </c>
      <c r="E14" s="416">
        <v>256</v>
      </c>
      <c r="F14" s="417">
        <v>7.7928798648422393E-2</v>
      </c>
      <c r="G14" s="74"/>
      <c r="H14" s="416">
        <v>7360</v>
      </c>
      <c r="I14" s="417">
        <v>2.240452961142144</v>
      </c>
      <c r="J14" s="74"/>
      <c r="K14" s="416">
        <v>6507</v>
      </c>
      <c r="L14" s="417">
        <v>1.9807917687706427</v>
      </c>
      <c r="M14" s="74"/>
      <c r="N14" s="416">
        <v>9768</v>
      </c>
      <c r="O14" s="417">
        <v>2.9734707234288673</v>
      </c>
      <c r="P14" s="74"/>
      <c r="Q14" s="416">
        <v>12445</v>
      </c>
      <c r="R14" s="417">
        <v>3.788374606170378</v>
      </c>
      <c r="S14" s="74"/>
      <c r="T14" s="416">
        <v>21484</v>
      </c>
      <c r="U14" s="417">
        <v>6.5399308990730738</v>
      </c>
      <c r="V14" s="74"/>
      <c r="W14" s="416">
        <v>77806</v>
      </c>
      <c r="X14" s="417">
        <v>23.684875420465442</v>
      </c>
      <c r="Y14" s="74"/>
      <c r="Z14" s="416">
        <v>192879</v>
      </c>
      <c r="AA14" s="417">
        <f t="shared" si="0"/>
        <v>58.714174822301032</v>
      </c>
      <c r="AB14" s="66"/>
      <c r="AC14" s="157">
        <f t="shared" si="1"/>
        <v>328505</v>
      </c>
      <c r="AD14" s="182">
        <f t="shared" si="1"/>
        <v>100</v>
      </c>
      <c r="AF14" s="426"/>
    </row>
    <row r="15" spans="2:32" s="73" customFormat="1" ht="21" customHeight="1" x14ac:dyDescent="0.2">
      <c r="B15" s="1131"/>
      <c r="D15" s="419" t="s">
        <v>121</v>
      </c>
      <c r="E15" s="416">
        <v>503</v>
      </c>
      <c r="F15" s="417">
        <v>0.22488185878492264</v>
      </c>
      <c r="G15" s="74"/>
      <c r="H15" s="416">
        <v>9734</v>
      </c>
      <c r="I15" s="417">
        <v>4.3518886946569326</v>
      </c>
      <c r="J15" s="74"/>
      <c r="K15" s="416">
        <v>4008</v>
      </c>
      <c r="L15" s="417">
        <v>1.7919015705963617</v>
      </c>
      <c r="M15" s="74"/>
      <c r="N15" s="416">
        <v>5248</v>
      </c>
      <c r="O15" s="417">
        <v>2.346282296030366</v>
      </c>
      <c r="P15" s="74"/>
      <c r="Q15" s="416">
        <v>7693</v>
      </c>
      <c r="R15" s="417">
        <v>3.4393959038417692</v>
      </c>
      <c r="S15" s="74"/>
      <c r="T15" s="416">
        <v>15349</v>
      </c>
      <c r="U15" s="417">
        <v>6.8622498021665557</v>
      </c>
      <c r="V15" s="74"/>
      <c r="W15" s="416">
        <v>64392</v>
      </c>
      <c r="X15" s="417">
        <v>28.788454574311608</v>
      </c>
      <c r="Y15" s="74"/>
      <c r="Z15" s="416">
        <v>116746</v>
      </c>
      <c r="AA15" s="417">
        <f t="shared" si="0"/>
        <v>52.194945299611483</v>
      </c>
      <c r="AB15" s="66"/>
      <c r="AC15" s="157">
        <f t="shared" si="1"/>
        <v>223673</v>
      </c>
      <c r="AD15" s="182">
        <f t="shared" si="1"/>
        <v>100</v>
      </c>
      <c r="AF15" s="426"/>
    </row>
    <row r="16" spans="2:32" s="73" customFormat="1" ht="21" customHeight="1" x14ac:dyDescent="0.2">
      <c r="B16" s="1132"/>
      <c r="D16" s="422" t="s">
        <v>71</v>
      </c>
      <c r="E16" s="420">
        <f>SUM(E12:E15)</f>
        <v>2007</v>
      </c>
      <c r="F16" s="421">
        <f t="shared" ref="F16:F21" si="2">E16*100/$AC16</f>
        <v>0.17140734224674287</v>
      </c>
      <c r="G16" s="74"/>
      <c r="H16" s="420">
        <f>SUM(H12:H15)</f>
        <v>37407</v>
      </c>
      <c r="I16" s="421">
        <f t="shared" ref="I16:I21" si="3">H16*100/$AC16</f>
        <v>3.1947356509336875</v>
      </c>
      <c r="J16" s="74"/>
      <c r="K16" s="420">
        <f>SUM(K12:K15)</f>
        <v>24218</v>
      </c>
      <c r="L16" s="421">
        <f t="shared" ref="L16:L21" si="4">K16*100/$AC16</f>
        <v>2.0683323440615937</v>
      </c>
      <c r="M16" s="74"/>
      <c r="N16" s="420">
        <f>SUM(N12:N15)</f>
        <v>36164</v>
      </c>
      <c r="O16" s="421">
        <f t="shared" ref="O16:O21" si="5">N16*100/$AC16</f>
        <v>3.0885775411117136</v>
      </c>
      <c r="P16" s="74"/>
      <c r="Q16" s="420">
        <f>SUM(Q12:Q15)</f>
        <v>41603</v>
      </c>
      <c r="R16" s="421">
        <f t="shared" ref="R16:R21" si="6">Q16*100/$AC16</f>
        <v>3.5530940007430214</v>
      </c>
      <c r="S16" s="74"/>
      <c r="T16" s="420">
        <f>SUM(T12:T15)</f>
        <v>68692</v>
      </c>
      <c r="U16" s="421">
        <f t="shared" ref="U16:U21" si="7">T16*100/$AC16</f>
        <v>5.8666233949243951</v>
      </c>
      <c r="V16" s="74"/>
      <c r="W16" s="420">
        <f>SUM(W12:W15)</f>
        <v>247395</v>
      </c>
      <c r="X16" s="421">
        <f t="shared" ref="X16:X21" si="8">W16*100/$AC16</f>
        <v>21.128709235243125</v>
      </c>
      <c r="Y16" s="74"/>
      <c r="Z16" s="420">
        <f>SUM(Z12:Z15)</f>
        <v>713409</v>
      </c>
      <c r="AA16" s="421">
        <f t="shared" si="0"/>
        <v>60.928520490735721</v>
      </c>
      <c r="AB16" s="66"/>
      <c r="AC16" s="423">
        <f>SUM(AC12:AC15)</f>
        <v>1170895</v>
      </c>
      <c r="AD16" s="425">
        <f t="shared" ref="AD16:AD21" si="9">F16+I16+L16+O16+R16+U16+X16+AA16</f>
        <v>100</v>
      </c>
      <c r="AF16" s="426"/>
    </row>
    <row r="17" spans="2:32" s="73" customFormat="1" ht="21" customHeight="1" x14ac:dyDescent="0.2">
      <c r="B17" s="1130" t="s">
        <v>26</v>
      </c>
      <c r="D17" s="418" t="s">
        <v>34</v>
      </c>
      <c r="E17" s="77">
        <v>789</v>
      </c>
      <c r="F17" s="76">
        <v>0.53169623904092511</v>
      </c>
      <c r="G17" s="74"/>
      <c r="H17" s="77">
        <v>19803</v>
      </c>
      <c r="I17" s="76">
        <v>13.344969102316147</v>
      </c>
      <c r="J17" s="74"/>
      <c r="K17" s="77">
        <v>9172</v>
      </c>
      <c r="L17" s="76">
        <v>6.1808845430714383</v>
      </c>
      <c r="M17" s="74"/>
      <c r="N17" s="77">
        <v>11522</v>
      </c>
      <c r="O17" s="76">
        <v>7.7645171942072739</v>
      </c>
      <c r="P17" s="74"/>
      <c r="Q17" s="77">
        <v>9717</v>
      </c>
      <c r="R17" s="76">
        <v>6.5481525408880472</v>
      </c>
      <c r="S17" s="74"/>
      <c r="T17" s="77">
        <v>12648</v>
      </c>
      <c r="U17" s="76">
        <v>8.5233130942834237</v>
      </c>
      <c r="V17" s="74"/>
      <c r="W17" s="77">
        <v>28939</v>
      </c>
      <c r="X17" s="76">
        <v>19.501593740944653</v>
      </c>
      <c r="Y17" s="74"/>
      <c r="Z17" s="77">
        <v>55803</v>
      </c>
      <c r="AA17" s="76">
        <f t="shared" si="0"/>
        <v>37.60487354524809</v>
      </c>
      <c r="AB17" s="66"/>
      <c r="AC17" s="153">
        <f>E17+H17+K17+N17+Q17+T17+W17+Z17</f>
        <v>148393</v>
      </c>
      <c r="AD17" s="75">
        <f t="shared" si="9"/>
        <v>100</v>
      </c>
      <c r="AF17" s="426"/>
    </row>
    <row r="18" spans="2:32" s="73" customFormat="1" ht="21" customHeight="1" x14ac:dyDescent="0.2">
      <c r="B18" s="1131"/>
      <c r="D18" s="419" t="s">
        <v>52</v>
      </c>
      <c r="E18" s="416">
        <v>967</v>
      </c>
      <c r="F18" s="417">
        <v>0.46344666289646974</v>
      </c>
      <c r="G18" s="74"/>
      <c r="H18" s="416">
        <v>25241</v>
      </c>
      <c r="I18" s="417">
        <v>12.097060204932568</v>
      </c>
      <c r="J18" s="74"/>
      <c r="K18" s="416">
        <v>11615</v>
      </c>
      <c r="L18" s="417">
        <v>5.5666318402714543</v>
      </c>
      <c r="M18" s="74"/>
      <c r="N18" s="416">
        <v>15715</v>
      </c>
      <c r="O18" s="417">
        <v>7.5316073499669312</v>
      </c>
      <c r="P18" s="74"/>
      <c r="Q18" s="416">
        <v>15598</v>
      </c>
      <c r="R18" s="417">
        <v>7.4755336585926937</v>
      </c>
      <c r="S18" s="74"/>
      <c r="T18" s="416">
        <v>22266</v>
      </c>
      <c r="U18" s="417">
        <v>10.671254804604752</v>
      </c>
      <c r="V18" s="74"/>
      <c r="W18" s="416">
        <v>42752</v>
      </c>
      <c r="X18" s="417">
        <v>20.489422680610005</v>
      </c>
      <c r="Y18" s="74"/>
      <c r="Z18" s="416">
        <v>74500</v>
      </c>
      <c r="AA18" s="417">
        <f t="shared" si="0"/>
        <v>35.705042798125127</v>
      </c>
      <c r="AB18" s="66"/>
      <c r="AC18" s="157">
        <f>E18+H18+K18+N18+Q18+T18+W18+Z18</f>
        <v>208654</v>
      </c>
      <c r="AD18" s="182">
        <f t="shared" si="9"/>
        <v>100</v>
      </c>
      <c r="AF18" s="426"/>
    </row>
    <row r="19" spans="2:32" s="73" customFormat="1" ht="21" customHeight="1" x14ac:dyDescent="0.2">
      <c r="B19" s="1131"/>
      <c r="D19" s="419" t="s">
        <v>53</v>
      </c>
      <c r="E19" s="416">
        <v>347</v>
      </c>
      <c r="F19" s="417">
        <v>0.18297827462560642</v>
      </c>
      <c r="G19" s="74"/>
      <c r="H19" s="416">
        <v>16059</v>
      </c>
      <c r="I19" s="417">
        <v>8.4681501792870701</v>
      </c>
      <c r="J19" s="74"/>
      <c r="K19" s="416">
        <v>10923</v>
      </c>
      <c r="L19" s="417">
        <v>5.7598607888631088</v>
      </c>
      <c r="M19" s="74"/>
      <c r="N19" s="416">
        <v>14000</v>
      </c>
      <c r="O19" s="417">
        <v>7.382408774520143</v>
      </c>
      <c r="P19" s="74"/>
      <c r="Q19" s="416">
        <v>14895</v>
      </c>
      <c r="R19" s="417">
        <v>7.8543556211769667</v>
      </c>
      <c r="S19" s="74"/>
      <c r="T19" s="416">
        <v>21349</v>
      </c>
      <c r="U19" s="417">
        <v>11.257646066230754</v>
      </c>
      <c r="V19" s="74"/>
      <c r="W19" s="416">
        <v>40164</v>
      </c>
      <c r="X19" s="417">
        <v>21.17907614427336</v>
      </c>
      <c r="Y19" s="74"/>
      <c r="Z19" s="416">
        <v>71903</v>
      </c>
      <c r="AA19" s="417">
        <f t="shared" si="0"/>
        <v>37.915524151022993</v>
      </c>
      <c r="AB19" s="66"/>
      <c r="AC19" s="157">
        <f>E19+H19+K19+N19+Q19+T19+W19+Z19</f>
        <v>189640</v>
      </c>
      <c r="AD19" s="182">
        <f t="shared" si="9"/>
        <v>100</v>
      </c>
      <c r="AF19" s="426"/>
    </row>
    <row r="20" spans="2:32" s="73" customFormat="1" ht="21" customHeight="1" x14ac:dyDescent="0.2">
      <c r="B20" s="1131"/>
      <c r="D20" s="419" t="s">
        <v>121</v>
      </c>
      <c r="E20" s="416">
        <v>653</v>
      </c>
      <c r="F20" s="417">
        <v>0.48047915470987301</v>
      </c>
      <c r="G20" s="74"/>
      <c r="H20" s="416">
        <v>13340</v>
      </c>
      <c r="I20" s="417">
        <v>9.8156078465998551</v>
      </c>
      <c r="J20" s="74"/>
      <c r="K20" s="416">
        <v>6221</v>
      </c>
      <c r="L20" s="417">
        <v>4.5774285167689435</v>
      </c>
      <c r="M20" s="74"/>
      <c r="N20" s="416">
        <v>6318</v>
      </c>
      <c r="O20" s="417">
        <v>4.6488013774226307</v>
      </c>
      <c r="P20" s="74"/>
      <c r="Q20" s="416">
        <v>7445</v>
      </c>
      <c r="R20" s="417">
        <v>5.4780510058422731</v>
      </c>
      <c r="S20" s="74"/>
      <c r="T20" s="416">
        <v>13240</v>
      </c>
      <c r="U20" s="417">
        <v>9.7420275778847145</v>
      </c>
      <c r="V20" s="74"/>
      <c r="W20" s="416">
        <v>31793</v>
      </c>
      <c r="X20" s="417">
        <v>23.393374832604888</v>
      </c>
      <c r="Y20" s="74"/>
      <c r="Z20" s="416">
        <v>56896</v>
      </c>
      <c r="AA20" s="417">
        <f t="shared" si="0"/>
        <v>41.864229688166823</v>
      </c>
      <c r="AB20" s="66"/>
      <c r="AC20" s="157">
        <f>E20+H20+K20+N20+Q20+T20+W20+Z20</f>
        <v>135906</v>
      </c>
      <c r="AD20" s="182">
        <f t="shared" si="9"/>
        <v>100</v>
      </c>
      <c r="AF20" s="426"/>
    </row>
    <row r="21" spans="2:32" s="73" customFormat="1" ht="21" customHeight="1" x14ac:dyDescent="0.2">
      <c r="B21" s="1132"/>
      <c r="D21" s="422" t="s">
        <v>71</v>
      </c>
      <c r="E21" s="420">
        <f>SUM(E17:E20)</f>
        <v>2756</v>
      </c>
      <c r="F21" s="421">
        <f t="shared" si="2"/>
        <v>0.40375450671190594</v>
      </c>
      <c r="G21" s="74"/>
      <c r="H21" s="420">
        <f>SUM(H17:H20)</f>
        <v>74443</v>
      </c>
      <c r="I21" s="421">
        <f t="shared" si="3"/>
        <v>10.905913186921049</v>
      </c>
      <c r="J21" s="74"/>
      <c r="K21" s="420">
        <f>SUM(K17:K20)</f>
        <v>37931</v>
      </c>
      <c r="L21" s="421">
        <f t="shared" si="4"/>
        <v>5.5568984739075846</v>
      </c>
      <c r="M21" s="74"/>
      <c r="N21" s="420">
        <f>SUM(N17:N20)</f>
        <v>47555</v>
      </c>
      <c r="O21" s="421">
        <f t="shared" si="5"/>
        <v>6.9668162433543852</v>
      </c>
      <c r="P21" s="74"/>
      <c r="Q21" s="420">
        <f>SUM(Q17:Q20)</f>
        <v>47655</v>
      </c>
      <c r="R21" s="421">
        <f t="shared" si="6"/>
        <v>6.9814662617401586</v>
      </c>
      <c r="S21" s="74"/>
      <c r="T21" s="420">
        <f>SUM(T17:T20)</f>
        <v>69503</v>
      </c>
      <c r="U21" s="421">
        <f t="shared" si="7"/>
        <v>10.18220227866386</v>
      </c>
      <c r="V21" s="74"/>
      <c r="W21" s="420">
        <f>SUM(W17:W20)</f>
        <v>143648</v>
      </c>
      <c r="X21" s="421">
        <f t="shared" si="8"/>
        <v>21.044458410795304</v>
      </c>
      <c r="Y21" s="74"/>
      <c r="Z21" s="420">
        <f>SUM(Z17:Z20)</f>
        <v>259102</v>
      </c>
      <c r="AA21" s="421">
        <f t="shared" si="0"/>
        <v>37.958490637905747</v>
      </c>
      <c r="AB21" s="66"/>
      <c r="AC21" s="423">
        <f>SUM(AC17:AC20)</f>
        <v>682593</v>
      </c>
      <c r="AD21" s="425">
        <f t="shared" si="9"/>
        <v>100</v>
      </c>
      <c r="AF21" s="426"/>
    </row>
    <row r="22" spans="2:32" s="70" customFormat="1" ht="3" customHeight="1" x14ac:dyDescent="0.2">
      <c r="B22" s="424"/>
      <c r="C22" s="68"/>
      <c r="D22" s="66"/>
      <c r="E22" s="71"/>
      <c r="F22" s="72"/>
      <c r="G22" s="66"/>
      <c r="H22" s="71"/>
      <c r="I22" s="72"/>
      <c r="J22" s="66"/>
      <c r="K22" s="71"/>
      <c r="L22" s="72"/>
      <c r="M22" s="66"/>
      <c r="N22" s="71"/>
      <c r="O22" s="72"/>
      <c r="P22" s="66"/>
      <c r="Q22" s="71"/>
      <c r="R22" s="72"/>
      <c r="S22" s="66"/>
      <c r="T22" s="71"/>
      <c r="U22" s="72"/>
      <c r="V22" s="66"/>
      <c r="W22" s="71"/>
      <c r="X22" s="72"/>
      <c r="Y22" s="66"/>
      <c r="Z22" s="71"/>
      <c r="AA22" s="72"/>
      <c r="AB22" s="66"/>
      <c r="AC22" s="71"/>
      <c r="AD22" s="64"/>
    </row>
    <row r="23" spans="2:32" s="63" customFormat="1" ht="18" customHeight="1" x14ac:dyDescent="0.2">
      <c r="B23" s="1107" t="s">
        <v>3</v>
      </c>
      <c r="C23" s="1108"/>
      <c r="D23" s="1109"/>
      <c r="E23" s="65">
        <f>E16+E21</f>
        <v>4763</v>
      </c>
      <c r="F23" s="67">
        <f>E23*100/$AC23</f>
        <v>0.25697495748556237</v>
      </c>
      <c r="G23" s="66"/>
      <c r="H23" s="65">
        <f>H16+H21</f>
        <v>111850</v>
      </c>
      <c r="I23" s="67">
        <f>H23*100/$AC23</f>
        <v>6.0345683381818498</v>
      </c>
      <c r="J23" s="66"/>
      <c r="K23" s="65">
        <f>K16+K21</f>
        <v>62149</v>
      </c>
      <c r="L23" s="67">
        <f>K23*100/$AC23</f>
        <v>3.3530834836804986</v>
      </c>
      <c r="M23" s="66"/>
      <c r="N23" s="65">
        <f>N16+N21</f>
        <v>83719</v>
      </c>
      <c r="O23" s="67">
        <f>N23*100/$AC23</f>
        <v>4.5168352856883889</v>
      </c>
      <c r="P23" s="66"/>
      <c r="Q23" s="65">
        <f>Q16+Q21</f>
        <v>89258</v>
      </c>
      <c r="R23" s="67">
        <f>Q23*100/$AC23</f>
        <v>4.8156772528335763</v>
      </c>
      <c r="S23" s="66"/>
      <c r="T23" s="65">
        <f>T16+T21</f>
        <v>138195</v>
      </c>
      <c r="U23" s="67">
        <f>T23*100/$AC23</f>
        <v>7.4559425256597294</v>
      </c>
      <c r="V23" s="66"/>
      <c r="W23" s="65">
        <f>W16+W21</f>
        <v>391043</v>
      </c>
      <c r="X23" s="67">
        <f>W23*100/$AC23</f>
        <v>21.097681776197096</v>
      </c>
      <c r="Y23" s="66"/>
      <c r="Z23" s="65">
        <f>Z16+Z21</f>
        <v>972511</v>
      </c>
      <c r="AA23" s="67">
        <f>Z23*100/$AC23</f>
        <v>52.469236380273301</v>
      </c>
      <c r="AB23" s="66"/>
      <c r="AC23" s="65">
        <f>AC16+AC21</f>
        <v>1853488</v>
      </c>
      <c r="AD23" s="67">
        <f>F23+I23+L23+O23+R23+U23+X23+AA23</f>
        <v>100</v>
      </c>
    </row>
    <row r="24" spans="2:32" s="19" customFormat="1" ht="5.25" customHeight="1" x14ac:dyDescent="0.2">
      <c r="B24" s="62"/>
      <c r="C24" s="62"/>
      <c r="D24" s="62"/>
      <c r="E24" s="62"/>
      <c r="F24" s="62"/>
      <c r="G24" s="62"/>
      <c r="H24" s="62"/>
      <c r="I24" s="62"/>
      <c r="J24" s="62"/>
      <c r="K24" s="62"/>
      <c r="L24" s="62"/>
      <c r="M24" s="62"/>
      <c r="N24" s="62"/>
      <c r="O24" s="48"/>
      <c r="P24" s="48"/>
      <c r="AD24" s="56"/>
    </row>
    <row r="25" spans="2:32" s="19" customFormat="1" ht="5.25" customHeight="1" x14ac:dyDescent="0.2">
      <c r="B25" s="62"/>
      <c r="C25" s="62"/>
      <c r="D25" s="62"/>
      <c r="E25" s="62"/>
      <c r="F25" s="62"/>
      <c r="G25" s="62"/>
      <c r="H25" s="62"/>
      <c r="I25" s="62"/>
      <c r="J25" s="62"/>
      <c r="K25" s="62"/>
      <c r="L25" s="62"/>
      <c r="M25" s="62"/>
      <c r="N25" s="62"/>
      <c r="O25" s="48"/>
      <c r="P25" s="48"/>
      <c r="AD25" s="56"/>
    </row>
    <row r="26" spans="2:32" s="19" customFormat="1" ht="12.75" customHeight="1" x14ac:dyDescent="0.2">
      <c r="B26" s="48"/>
      <c r="C26" s="48"/>
      <c r="D26" s="48"/>
      <c r="E26" s="48"/>
      <c r="F26" s="48"/>
      <c r="G26" s="48"/>
      <c r="H26" s="48"/>
      <c r="I26" s="48"/>
      <c r="J26" s="48"/>
      <c r="K26" s="48"/>
      <c r="L26" s="48"/>
      <c r="M26" s="48"/>
      <c r="N26" s="48"/>
      <c r="O26" s="48"/>
      <c r="P26" s="48"/>
      <c r="AD26" s="56"/>
    </row>
    <row r="27" spans="2:32" s="57" customFormat="1" ht="24.75" customHeight="1" x14ac:dyDescent="0.2">
      <c r="B27" s="61"/>
      <c r="C27" s="61"/>
      <c r="D27" s="61"/>
      <c r="E27" s="61" t="s">
        <v>122</v>
      </c>
      <c r="F27" s="61" t="s">
        <v>24</v>
      </c>
      <c r="G27" s="61"/>
      <c r="H27" s="61" t="s">
        <v>23</v>
      </c>
      <c r="I27" s="61" t="s">
        <v>22</v>
      </c>
      <c r="J27" s="61"/>
      <c r="K27" s="61" t="s">
        <v>21</v>
      </c>
      <c r="L27" s="61" t="s">
        <v>20</v>
      </c>
      <c r="M27" s="61"/>
      <c r="N27" s="61" t="s">
        <v>19</v>
      </c>
      <c r="O27" s="61" t="s">
        <v>18</v>
      </c>
      <c r="P27" s="61"/>
      <c r="AD27" s="58"/>
    </row>
    <row r="28" spans="2:32" s="57" customFormat="1" ht="10.5" x14ac:dyDescent="0.2">
      <c r="B28" s="60"/>
      <c r="C28" s="60"/>
      <c r="D28" s="60"/>
      <c r="E28" s="60" t="e">
        <f>#REF!</f>
        <v>#REF!</v>
      </c>
      <c r="F28" s="59" t="e">
        <f>#REF!</f>
        <v>#REF!</v>
      </c>
      <c r="G28" s="59"/>
      <c r="H28" s="59" t="e">
        <f>#REF!</f>
        <v>#REF!</v>
      </c>
      <c r="I28" s="59" t="e">
        <f>#REF!</f>
        <v>#REF!</v>
      </c>
      <c r="J28" s="59"/>
      <c r="K28" s="59" t="e">
        <f>#REF!</f>
        <v>#REF!</v>
      </c>
      <c r="L28" s="59" t="e">
        <f>#REF!</f>
        <v>#REF!</v>
      </c>
      <c r="M28" s="59"/>
      <c r="N28" s="59" t="e">
        <f>#REF!</f>
        <v>#REF!</v>
      </c>
      <c r="O28" s="59" t="e">
        <f>#REF!</f>
        <v>#REF!</v>
      </c>
      <c r="P28" s="59"/>
      <c r="AD28" s="58"/>
    </row>
    <row r="29" spans="2:32" s="19" customFormat="1" x14ac:dyDescent="0.2">
      <c r="B29" s="48"/>
      <c r="C29" s="48"/>
      <c r="D29" s="48"/>
      <c r="E29" s="48"/>
      <c r="F29" s="48"/>
      <c r="G29" s="48"/>
      <c r="H29" s="48"/>
      <c r="I29" s="48"/>
      <c r="J29" s="48"/>
      <c r="K29" s="48"/>
      <c r="L29" s="48"/>
      <c r="M29" s="48"/>
      <c r="N29" s="48"/>
      <c r="O29" s="48"/>
      <c r="P29" s="48"/>
      <c r="AD29" s="56"/>
    </row>
    <row r="30" spans="2:32" s="19" customFormat="1" x14ac:dyDescent="0.2">
      <c r="B30" s="48"/>
      <c r="C30" s="48"/>
      <c r="D30" s="48"/>
      <c r="E30" s="48"/>
      <c r="F30" s="48"/>
      <c r="G30" s="48"/>
      <c r="H30" s="48"/>
      <c r="I30" s="48"/>
      <c r="J30" s="48"/>
      <c r="K30" s="48"/>
      <c r="L30" s="48"/>
      <c r="M30" s="48"/>
      <c r="N30" s="48"/>
      <c r="O30" s="48"/>
      <c r="P30" s="48"/>
      <c r="AD30" s="56"/>
    </row>
    <row r="31" spans="2:32" s="19" customFormat="1" x14ac:dyDescent="0.2">
      <c r="B31" s="48"/>
      <c r="C31" s="48"/>
      <c r="D31" s="48"/>
      <c r="E31" s="48"/>
      <c r="F31" s="48"/>
      <c r="G31" s="48"/>
      <c r="H31" s="48"/>
      <c r="I31" s="48"/>
      <c r="J31" s="48"/>
      <c r="K31" s="48"/>
      <c r="L31" s="48"/>
      <c r="M31" s="48"/>
      <c r="N31" s="48"/>
      <c r="O31" s="48"/>
      <c r="P31" s="48"/>
      <c r="AD31" s="56"/>
    </row>
    <row r="32" spans="2:32" s="19" customFormat="1" x14ac:dyDescent="0.2">
      <c r="B32" s="48"/>
      <c r="C32" s="48"/>
      <c r="D32" s="48"/>
      <c r="E32" s="48"/>
      <c r="F32" s="48"/>
      <c r="G32" s="48"/>
      <c r="H32" s="48"/>
      <c r="I32" s="48"/>
      <c r="J32" s="48"/>
      <c r="K32" s="48"/>
      <c r="L32" s="48"/>
      <c r="M32" s="48"/>
      <c r="N32" s="48"/>
      <c r="O32" s="48"/>
      <c r="P32" s="48"/>
      <c r="AD32" s="56"/>
    </row>
    <row r="33" spans="2:30" s="19" customForma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B35" s="48"/>
      <c r="C35" s="48"/>
      <c r="D35" s="48"/>
      <c r="E35" s="48"/>
      <c r="F35" s="48"/>
      <c r="G35" s="48"/>
      <c r="H35" s="48"/>
      <c r="I35" s="48"/>
      <c r="J35" s="48"/>
      <c r="K35" s="48"/>
      <c r="L35" s="48"/>
      <c r="M35" s="48"/>
      <c r="N35" s="48"/>
      <c r="O35" s="48"/>
      <c r="P35" s="48"/>
      <c r="AD35" s="56"/>
    </row>
    <row r="36" spans="2:30" s="19" customFormat="1" x14ac:dyDescent="0.2">
      <c r="B36" s="48"/>
      <c r="C36" s="48"/>
      <c r="D36" s="48"/>
      <c r="E36" s="48"/>
      <c r="F36" s="48"/>
      <c r="G36" s="48"/>
      <c r="H36" s="48"/>
      <c r="I36" s="48"/>
      <c r="J36" s="48"/>
      <c r="K36" s="48"/>
      <c r="L36" s="48"/>
      <c r="M36" s="48"/>
      <c r="N36" s="48"/>
      <c r="O36" s="48"/>
      <c r="P36" s="48"/>
      <c r="AD36" s="56"/>
    </row>
    <row r="37" spans="2:30" s="19" customFormat="1" x14ac:dyDescent="0.2">
      <c r="C37" s="1103" t="s">
        <v>17</v>
      </c>
      <c r="D37" s="1103"/>
      <c r="E37" s="1103"/>
      <c r="F37" s="1103"/>
      <c r="G37" s="1103"/>
      <c r="H37" s="1103"/>
      <c r="I37" s="1103"/>
      <c r="J37" s="1103"/>
      <c r="K37" s="1103"/>
      <c r="L37" s="1103"/>
      <c r="M37" s="48"/>
      <c r="N37" s="48"/>
      <c r="O37" s="48"/>
      <c r="P37" s="48"/>
      <c r="AD37" s="56"/>
    </row>
    <row r="38" spans="2:30" s="19" customFormat="1" x14ac:dyDescent="0.2">
      <c r="L38" s="48"/>
      <c r="M38" s="48"/>
      <c r="N38" s="48"/>
      <c r="O38" s="48"/>
      <c r="P38" s="48"/>
      <c r="AD38" s="56"/>
    </row>
    <row r="39" spans="2:30" s="19" customFormat="1" x14ac:dyDescent="0.2">
      <c r="B39" s="48"/>
      <c r="C39" s="48"/>
      <c r="D39" s="48"/>
      <c r="E39" s="48"/>
      <c r="F39" s="48"/>
      <c r="G39" s="48"/>
      <c r="H39" s="48"/>
      <c r="I39" s="48"/>
      <c r="J39" s="48"/>
      <c r="K39" s="48"/>
      <c r="L39" s="48"/>
      <c r="M39" s="48"/>
      <c r="N39" s="48"/>
      <c r="O39" s="48"/>
      <c r="P39" s="48"/>
      <c r="AD39" s="56"/>
    </row>
    <row r="40" spans="2:30" s="19" customFormat="1" ht="5.25" customHeight="1" x14ac:dyDescent="0.2">
      <c r="B40" s="48"/>
      <c r="C40" s="48"/>
      <c r="D40" s="48"/>
      <c r="E40" s="48"/>
      <c r="F40" s="48"/>
      <c r="G40" s="48"/>
      <c r="H40" s="48"/>
      <c r="I40" s="48"/>
      <c r="J40" s="48"/>
      <c r="K40" s="48"/>
      <c r="L40" s="48"/>
      <c r="M40" s="48"/>
      <c r="N40" s="48"/>
      <c r="O40" s="48"/>
      <c r="P40" s="48"/>
      <c r="AD40" s="56"/>
    </row>
    <row r="41" spans="2:30" s="19" customFormat="1" ht="5.25" customHeight="1" x14ac:dyDescent="0.2">
      <c r="B41" s="48"/>
      <c r="C41" s="48"/>
      <c r="D41" s="48"/>
      <c r="E41" s="48"/>
      <c r="F41" s="48"/>
      <c r="G41" s="48"/>
      <c r="H41" s="48"/>
      <c r="I41" s="48"/>
      <c r="J41" s="48"/>
      <c r="K41" s="48"/>
      <c r="L41" s="48"/>
      <c r="M41" s="48"/>
      <c r="N41" s="48"/>
      <c r="O41" s="48"/>
      <c r="P41" s="48"/>
      <c r="AD41" s="56"/>
    </row>
    <row r="42" spans="2:30" s="19" customFormat="1" ht="16.5" customHeight="1" x14ac:dyDescent="0.2">
      <c r="B42" s="48"/>
      <c r="C42" s="48"/>
      <c r="D42" s="48"/>
      <c r="E42" s="48"/>
      <c r="F42" s="48"/>
      <c r="G42" s="48"/>
      <c r="H42" s="48"/>
      <c r="I42" s="48"/>
      <c r="J42" s="48"/>
      <c r="K42" s="48"/>
      <c r="L42" s="48"/>
      <c r="M42" s="48"/>
      <c r="N42" s="48"/>
      <c r="O42" s="48"/>
      <c r="P42" s="48"/>
      <c r="AD42" s="56"/>
    </row>
    <row r="43" spans="2:30" s="19" customFormat="1" x14ac:dyDescent="0.2">
      <c r="B43" s="48"/>
      <c r="C43" s="48"/>
      <c r="D43" s="48"/>
      <c r="E43" s="48"/>
      <c r="F43" s="48"/>
      <c r="G43" s="48"/>
      <c r="H43" s="48"/>
      <c r="I43" s="48"/>
      <c r="J43" s="48"/>
      <c r="K43" s="48"/>
      <c r="L43" s="48"/>
      <c r="M43" s="48"/>
      <c r="N43" s="48"/>
      <c r="O43" s="48"/>
      <c r="P43" s="48"/>
      <c r="AD43" s="56"/>
    </row>
    <row r="44" spans="2:30" s="19" customFormat="1" x14ac:dyDescent="0.2">
      <c r="AD44" s="56"/>
    </row>
    <row r="45" spans="2:30" s="20" customFormat="1" x14ac:dyDescent="0.2">
      <c r="AD45" s="55"/>
    </row>
    <row r="46" spans="2:30" s="3" customFormat="1" ht="12.75" customHeight="1" x14ac:dyDescent="0.2">
      <c r="B46" s="1114"/>
      <c r="C46" s="1115"/>
      <c r="D46" s="1115"/>
      <c r="E46" s="1115"/>
      <c r="F46" s="1115"/>
      <c r="G46" s="1115"/>
      <c r="H46" s="1115"/>
      <c r="I46" s="1115"/>
      <c r="J46" s="1115"/>
      <c r="K46" s="1115"/>
      <c r="L46" s="1115"/>
      <c r="M46" s="1115"/>
      <c r="N46" s="1115"/>
      <c r="O46" s="1115"/>
      <c r="P46" s="404"/>
      <c r="AD46" s="54"/>
    </row>
  </sheetData>
  <mergeCells count="21">
    <mergeCell ref="B46:O46"/>
    <mergeCell ref="N9:O9"/>
    <mergeCell ref="Q9:R9"/>
    <mergeCell ref="T9:U9"/>
    <mergeCell ref="W9:X9"/>
    <mergeCell ref="C37:L37"/>
    <mergeCell ref="D8:D10"/>
    <mergeCell ref="B12:B16"/>
    <mergeCell ref="B17:B21"/>
    <mergeCell ref="B23:D23"/>
    <mergeCell ref="B3:K3"/>
    <mergeCell ref="B4:AD4"/>
    <mergeCell ref="B5:AD5"/>
    <mergeCell ref="B6:AC6"/>
    <mergeCell ref="B8:B10"/>
    <mergeCell ref="E8:AA8"/>
    <mergeCell ref="AC8:AD9"/>
    <mergeCell ref="E9:F9"/>
    <mergeCell ref="H9:I9"/>
    <mergeCell ref="K9:L9"/>
    <mergeCell ref="Z9:AA9"/>
  </mergeCells>
  <printOptions horizontalCentered="1"/>
  <pageMargins left="0" right="0" top="0.43307086614173229" bottom="0.43307086614173229" header="0" footer="0"/>
  <pageSetup paperSize="9" scale="86"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5"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72"/>
      <c r="C3" s="1072"/>
      <c r="D3" s="1072"/>
      <c r="E3" s="1072"/>
      <c r="F3" s="1072"/>
      <c r="G3" s="1072"/>
      <c r="H3" s="1072"/>
      <c r="I3" s="1072"/>
      <c r="J3" s="45"/>
      <c r="Q3" s="89"/>
    </row>
    <row r="4" spans="2:30" s="7" customFormat="1" ht="2.25" customHeight="1" x14ac:dyDescent="0.2">
      <c r="B4" s="1041"/>
      <c r="C4" s="1041"/>
      <c r="D4" s="1041"/>
      <c r="E4" s="1041"/>
      <c r="F4" s="1041"/>
      <c r="G4" s="1041"/>
      <c r="H4" s="1041"/>
      <c r="I4" s="1041"/>
      <c r="J4" s="1041"/>
      <c r="K4" s="1041"/>
      <c r="L4" s="1041"/>
      <c r="M4" s="1041"/>
      <c r="N4" s="1041"/>
      <c r="O4" s="1041"/>
      <c r="P4" s="1041"/>
      <c r="Q4" s="1041"/>
      <c r="R4" s="1041"/>
      <c r="S4" s="1041"/>
      <c r="T4" s="1041"/>
    </row>
    <row r="5" spans="2:30" s="7" customFormat="1" ht="16.5" customHeight="1" x14ac:dyDescent="0.2">
      <c r="B5" s="1041" t="s">
        <v>423</v>
      </c>
      <c r="C5" s="1041"/>
      <c r="D5" s="1041"/>
      <c r="E5" s="1041"/>
      <c r="F5" s="1041"/>
      <c r="G5" s="1041"/>
      <c r="H5" s="1041"/>
      <c r="I5" s="1041"/>
      <c r="J5" s="1041"/>
      <c r="K5" s="1041"/>
      <c r="L5" s="1041"/>
      <c r="M5" s="1041"/>
      <c r="N5" s="1041"/>
      <c r="O5" s="1041"/>
      <c r="P5" s="1041"/>
      <c r="Q5" s="1041"/>
      <c r="R5" s="1041"/>
      <c r="S5" s="1041"/>
      <c r="T5" s="1041"/>
      <c r="U5" s="1041"/>
      <c r="V5" s="1041"/>
      <c r="W5" s="1041"/>
      <c r="X5" s="1041"/>
      <c r="Y5" s="1041"/>
      <c r="Z5" s="1041"/>
      <c r="AA5" s="1041"/>
      <c r="AB5" s="1041"/>
      <c r="AC5" s="13"/>
    </row>
    <row r="6" spans="2:30" s="7" customFormat="1" ht="14.25" customHeight="1" x14ac:dyDescent="0.2">
      <c r="B6" s="1059" t="str">
        <f>porsaad!B6</f>
        <v>Situación a 31 de enero de 2023</v>
      </c>
      <c r="C6" s="1059"/>
      <c r="D6" s="1059"/>
      <c r="E6" s="1059"/>
      <c r="F6" s="1059"/>
      <c r="G6" s="1059"/>
      <c r="H6" s="1059"/>
      <c r="I6" s="1059"/>
      <c r="J6" s="1059"/>
      <c r="K6" s="1059"/>
      <c r="L6" s="1059"/>
      <c r="M6" s="1059"/>
      <c r="N6" s="1059"/>
      <c r="O6" s="1059"/>
      <c r="P6" s="1059"/>
      <c r="Q6" s="1059"/>
      <c r="R6" s="1059"/>
      <c r="S6" s="1059"/>
      <c r="T6" s="1059"/>
      <c r="U6" s="1059"/>
      <c r="V6" s="1059"/>
      <c r="W6" s="1059"/>
      <c r="X6" s="1059"/>
      <c r="Y6" s="1059"/>
      <c r="Z6" s="1059"/>
      <c r="AA6" s="1059"/>
      <c r="AB6" s="1059"/>
      <c r="AC6" s="1059"/>
    </row>
    <row r="7" spans="2:30" s="519" customFormat="1" ht="5.25" customHeight="1" x14ac:dyDescent="0.2"/>
    <row r="8" spans="2:30" s="520" customFormat="1" ht="21.75" customHeight="1" x14ac:dyDescent="0.2">
      <c r="B8" s="1134" t="s">
        <v>30</v>
      </c>
      <c r="D8" s="1134" t="s">
        <v>120</v>
      </c>
      <c r="E8" s="1134" t="s">
        <v>29</v>
      </c>
      <c r="F8" s="1134"/>
      <c r="G8" s="1134"/>
      <c r="H8" s="1134"/>
      <c r="I8" s="1134"/>
      <c r="J8" s="1134"/>
      <c r="K8" s="1134"/>
      <c r="L8" s="1134"/>
      <c r="M8" s="1134"/>
      <c r="N8" s="1134"/>
      <c r="O8" s="1134"/>
      <c r="P8" s="1134"/>
      <c r="Q8" s="1134"/>
      <c r="R8" s="1134"/>
      <c r="S8" s="1134"/>
    </row>
    <row r="9" spans="2:30" s="520" customFormat="1" ht="21.75" customHeight="1" x14ac:dyDescent="0.2">
      <c r="B9" s="1134"/>
      <c r="D9" s="1134"/>
      <c r="E9" s="521" t="s">
        <v>25</v>
      </c>
      <c r="F9" s="521"/>
      <c r="G9" s="521" t="s">
        <v>24</v>
      </c>
      <c r="H9" s="521"/>
      <c r="I9" s="521" t="s">
        <v>23</v>
      </c>
      <c r="J9" s="521"/>
      <c r="K9" s="521" t="s">
        <v>22</v>
      </c>
      <c r="L9" s="521"/>
      <c r="M9" s="521" t="s">
        <v>21</v>
      </c>
      <c r="N9" s="521"/>
      <c r="O9" s="521" t="s">
        <v>20</v>
      </c>
      <c r="P9" s="521"/>
      <c r="Q9" s="521" t="s">
        <v>19</v>
      </c>
      <c r="R9" s="521"/>
      <c r="S9" s="521" t="s">
        <v>18</v>
      </c>
    </row>
    <row r="10" spans="2:30" s="520" customFormat="1" ht="21.75" customHeight="1" x14ac:dyDescent="0.2">
      <c r="B10" s="1134"/>
      <c r="D10" s="1134"/>
      <c r="E10" s="521" t="s">
        <v>12</v>
      </c>
      <c r="F10" s="521"/>
      <c r="G10" s="521" t="s">
        <v>12</v>
      </c>
      <c r="H10" s="521"/>
      <c r="I10" s="521" t="s">
        <v>12</v>
      </c>
      <c r="J10" s="521"/>
      <c r="K10" s="521" t="s">
        <v>12</v>
      </c>
      <c r="L10" s="521"/>
      <c r="M10" s="521" t="s">
        <v>12</v>
      </c>
      <c r="N10" s="521"/>
      <c r="O10" s="521" t="s">
        <v>12</v>
      </c>
      <c r="P10" s="521"/>
      <c r="Q10" s="521" t="s">
        <v>12</v>
      </c>
      <c r="R10" s="521"/>
      <c r="S10" s="521" t="s">
        <v>12</v>
      </c>
    </row>
    <row r="11" spans="2:30" s="522" customFormat="1" ht="9" customHeight="1" x14ac:dyDescent="0.2">
      <c r="B11" s="523"/>
      <c r="D11" s="524"/>
      <c r="E11" s="524"/>
      <c r="F11" s="524"/>
      <c r="G11" s="524"/>
      <c r="H11" s="524"/>
      <c r="I11" s="524"/>
      <c r="J11" s="524"/>
      <c r="K11" s="524"/>
      <c r="L11" s="524"/>
      <c r="M11" s="524"/>
      <c r="N11" s="524"/>
      <c r="O11" s="524"/>
      <c r="P11" s="524"/>
      <c r="Q11" s="524"/>
      <c r="R11" s="524"/>
      <c r="S11" s="524"/>
      <c r="T11" s="525"/>
    </row>
    <row r="12" spans="2:30" s="526" customFormat="1" ht="21" customHeight="1" x14ac:dyDescent="0.2">
      <c r="B12" s="1133" t="s">
        <v>27</v>
      </c>
      <c r="D12" s="527" t="s">
        <v>34</v>
      </c>
      <c r="E12" s="528">
        <f>'36perfresol'!E12</f>
        <v>563</v>
      </c>
      <c r="F12" s="527"/>
      <c r="G12" s="528">
        <f>'36perfresol'!H12</f>
        <v>9694</v>
      </c>
      <c r="H12" s="527"/>
      <c r="I12" s="528">
        <f>'36perfresol'!K12</f>
        <v>6079</v>
      </c>
      <c r="J12" s="527"/>
      <c r="K12" s="528">
        <f>'36perfresol'!N12</f>
        <v>9398</v>
      </c>
      <c r="L12" s="527"/>
      <c r="M12" s="528">
        <f>'36perfresol'!Q12</f>
        <v>8463</v>
      </c>
      <c r="N12" s="527"/>
      <c r="O12" s="528">
        <f>'36perfresol'!T12</f>
        <v>11505</v>
      </c>
      <c r="P12" s="527"/>
      <c r="Q12" s="528">
        <f>'36perfresol'!W12</f>
        <v>39685</v>
      </c>
      <c r="R12" s="527"/>
      <c r="S12" s="528">
        <f>'36perfresol'!Z12</f>
        <v>179802</v>
      </c>
      <c r="T12" s="529"/>
      <c r="V12" s="530">
        <f>E12/E$16</f>
        <v>0.28051818634778275</v>
      </c>
      <c r="W12" s="530">
        <f>G12/G$16</f>
        <v>0.25914935707220571</v>
      </c>
      <c r="X12" s="530">
        <f>I12/I$16</f>
        <v>0.2510116442315633</v>
      </c>
      <c r="Y12" s="530">
        <f>K12/K$16</f>
        <v>0.25987169560889284</v>
      </c>
      <c r="Z12" s="530">
        <f>M12/M$16</f>
        <v>0.20342283008436893</v>
      </c>
      <c r="AA12" s="530">
        <f>O12/O$16</f>
        <v>0.16748675246025738</v>
      </c>
      <c r="AB12" s="530">
        <f>Q12/Q$16</f>
        <v>0.16041148770185332</v>
      </c>
      <c r="AC12" s="530">
        <f>S12/S$16</f>
        <v>0.25203214425385717</v>
      </c>
      <c r="AD12" s="530"/>
    </row>
    <row r="13" spans="2:30" s="526" customFormat="1" ht="21" customHeight="1" x14ac:dyDescent="0.2">
      <c r="B13" s="1133"/>
      <c r="D13" s="527" t="s">
        <v>52</v>
      </c>
      <c r="E13" s="528">
        <f>'36perfresol'!E13</f>
        <v>685</v>
      </c>
      <c r="F13" s="527"/>
      <c r="G13" s="528">
        <f>'36perfresol'!H13</f>
        <v>10619</v>
      </c>
      <c r="H13" s="527"/>
      <c r="I13" s="528">
        <f>'36perfresol'!K13</f>
        <v>7624</v>
      </c>
      <c r="J13" s="527"/>
      <c r="K13" s="528">
        <f>'36perfresol'!N13</f>
        <v>11750</v>
      </c>
      <c r="L13" s="527"/>
      <c r="M13" s="528">
        <f>'36perfresol'!Q13</f>
        <v>13002</v>
      </c>
      <c r="N13" s="527"/>
      <c r="O13" s="528">
        <f>'36perfresol'!T13</f>
        <v>20354</v>
      </c>
      <c r="P13" s="527"/>
      <c r="Q13" s="528">
        <f>'36perfresol'!W13</f>
        <v>65512</v>
      </c>
      <c r="R13" s="527"/>
      <c r="S13" s="528">
        <f>'36perfresol'!Z13</f>
        <v>223982</v>
      </c>
      <c r="T13" s="529"/>
      <c r="V13" s="530">
        <f t="shared" ref="V13:V15" si="0">E13/E$16</f>
        <v>0.34130543099152966</v>
      </c>
      <c r="W13" s="530">
        <f>G13/G$16</f>
        <v>0.28387734915924828</v>
      </c>
      <c r="X13" s="530">
        <f>I13/I$16</f>
        <v>0.31480716822198362</v>
      </c>
      <c r="Y13" s="530">
        <f>K13/K$16</f>
        <v>0.32490874903218669</v>
      </c>
      <c r="Z13" s="530">
        <f>M13/M$16</f>
        <v>0.31252553902362812</v>
      </c>
      <c r="AA13" s="530">
        <f>O13/O$16</f>
        <v>0.29630815815524369</v>
      </c>
      <c r="AB13" s="530">
        <f>Q13/Q$16</f>
        <v>0.26480729198245723</v>
      </c>
      <c r="AC13" s="530">
        <f>S13/S$16</f>
        <v>0.31396015469387129</v>
      </c>
      <c r="AD13" s="530"/>
    </row>
    <row r="14" spans="2:30" s="526" customFormat="1" ht="21" customHeight="1" x14ac:dyDescent="0.2">
      <c r="B14" s="1133"/>
      <c r="D14" s="527" t="s">
        <v>53</v>
      </c>
      <c r="E14" s="528">
        <f>'36perfresol'!E14</f>
        <v>256</v>
      </c>
      <c r="F14" s="527"/>
      <c r="G14" s="528">
        <f>'36perfresol'!H14</f>
        <v>7360</v>
      </c>
      <c r="H14" s="527"/>
      <c r="I14" s="528">
        <f>'36perfresol'!K14</f>
        <v>6507</v>
      </c>
      <c r="J14" s="527"/>
      <c r="K14" s="528">
        <f>'36perfresol'!N14</f>
        <v>9768</v>
      </c>
      <c r="L14" s="527"/>
      <c r="M14" s="528">
        <f>'36perfresol'!Q14</f>
        <v>12445</v>
      </c>
      <c r="N14" s="527"/>
      <c r="O14" s="528">
        <f>'36perfresol'!T14</f>
        <v>21484</v>
      </c>
      <c r="P14" s="527"/>
      <c r="Q14" s="528">
        <f>'36perfresol'!W14</f>
        <v>77806</v>
      </c>
      <c r="R14" s="527"/>
      <c r="S14" s="528">
        <f>'36perfresol'!Z14</f>
        <v>192879</v>
      </c>
      <c r="T14" s="529"/>
      <c r="V14" s="530">
        <f t="shared" si="0"/>
        <v>0.127553562531141</v>
      </c>
      <c r="W14" s="530">
        <f>G14/G$16</f>
        <v>0.19675461811960329</v>
      </c>
      <c r="X14" s="530">
        <f>I14/I$16</f>
        <v>0.26868444958295484</v>
      </c>
      <c r="Y14" s="530">
        <f>K14/K$16</f>
        <v>0.27010286472735318</v>
      </c>
      <c r="Z14" s="530">
        <f>M14/M$16</f>
        <v>0.29913708146047158</v>
      </c>
      <c r="AA14" s="530">
        <f>O14/O$16</f>
        <v>0.31275839981366099</v>
      </c>
      <c r="AB14" s="530">
        <f>Q14/Q$16</f>
        <v>0.31450110147739446</v>
      </c>
      <c r="AC14" s="530">
        <f>S14/S$16</f>
        <v>0.27036244286236927</v>
      </c>
      <c r="AD14" s="530"/>
    </row>
    <row r="15" spans="2:30" s="526" customFormat="1" ht="21" customHeight="1" x14ac:dyDescent="0.2">
      <c r="B15" s="1133"/>
      <c r="D15" s="527" t="s">
        <v>121</v>
      </c>
      <c r="E15" s="528">
        <f>'36perfresol'!E15</f>
        <v>503</v>
      </c>
      <c r="F15" s="527"/>
      <c r="G15" s="528">
        <f>'36perfresol'!H15</f>
        <v>9734</v>
      </c>
      <c r="H15" s="527"/>
      <c r="I15" s="528">
        <f>'36perfresol'!K15</f>
        <v>4008</v>
      </c>
      <c r="J15" s="527"/>
      <c r="K15" s="528">
        <f>'36perfresol'!N15</f>
        <v>5248</v>
      </c>
      <c r="L15" s="527"/>
      <c r="M15" s="528">
        <f>'36perfresol'!Q15</f>
        <v>7693</v>
      </c>
      <c r="N15" s="527"/>
      <c r="O15" s="528">
        <f>'36perfresol'!T15</f>
        <v>15349</v>
      </c>
      <c r="P15" s="527"/>
      <c r="Q15" s="528">
        <f>'36perfresol'!W15</f>
        <v>64392</v>
      </c>
      <c r="R15" s="527"/>
      <c r="S15" s="528">
        <f>'36perfresol'!Z15</f>
        <v>116746</v>
      </c>
      <c r="T15" s="529"/>
      <c r="V15" s="530">
        <f t="shared" si="0"/>
        <v>0.25062282012954656</v>
      </c>
      <c r="W15" s="530">
        <f>G15/G$16</f>
        <v>0.26021867564894269</v>
      </c>
      <c r="X15" s="530">
        <f>I15/I$16</f>
        <v>0.16549673796349823</v>
      </c>
      <c r="Y15" s="530">
        <f>K15/K$16</f>
        <v>0.14511669063156729</v>
      </c>
      <c r="Z15" s="530">
        <f>M15/M$16</f>
        <v>0.18491454943153138</v>
      </c>
      <c r="AA15" s="530">
        <f>O15/O$16</f>
        <v>0.22344668957083794</v>
      </c>
      <c r="AB15" s="530">
        <f>Q15/Q$16</f>
        <v>0.26028011883829505</v>
      </c>
      <c r="AC15" s="530">
        <f>S15/S$16</f>
        <v>0.16364525818990228</v>
      </c>
      <c r="AD15" s="530"/>
    </row>
    <row r="16" spans="2:30" s="526" customFormat="1" ht="21" customHeight="1" x14ac:dyDescent="0.2">
      <c r="B16" s="1133"/>
      <c r="D16" s="531" t="s">
        <v>71</v>
      </c>
      <c r="E16" s="528">
        <f>SUM(E12:E15)</f>
        <v>2007</v>
      </c>
      <c r="F16" s="527"/>
      <c r="G16" s="528">
        <f>SUM(G12:G15)</f>
        <v>37407</v>
      </c>
      <c r="H16" s="527"/>
      <c r="I16" s="528">
        <f>SUM(I12:I15)</f>
        <v>24218</v>
      </c>
      <c r="J16" s="527"/>
      <c r="K16" s="528">
        <f>SUM(K12:K15)</f>
        <v>36164</v>
      </c>
      <c r="L16" s="527"/>
      <c r="M16" s="528">
        <f>SUM(M12:M15)</f>
        <v>41603</v>
      </c>
      <c r="N16" s="527"/>
      <c r="O16" s="528">
        <f>SUM(O12:O15)</f>
        <v>68692</v>
      </c>
      <c r="P16" s="527"/>
      <c r="Q16" s="528">
        <f>SUM(Q12:Q15)</f>
        <v>247395</v>
      </c>
      <c r="R16" s="527"/>
      <c r="S16" s="528">
        <f>SUM(S12:S15)</f>
        <v>713409</v>
      </c>
      <c r="T16" s="529"/>
      <c r="V16" s="530"/>
    </row>
    <row r="17" spans="2:29" s="526" customFormat="1" ht="21" customHeight="1" x14ac:dyDescent="0.2">
      <c r="B17" s="1133" t="s">
        <v>26</v>
      </c>
      <c r="D17" s="527" t="s">
        <v>34</v>
      </c>
      <c r="E17" s="528">
        <f>'36perfresol'!E17</f>
        <v>789</v>
      </c>
      <c r="F17" s="527"/>
      <c r="G17" s="528">
        <f>'36perfresol'!H17</f>
        <v>19803</v>
      </c>
      <c r="H17" s="527"/>
      <c r="I17" s="528">
        <f>'36perfresol'!K17</f>
        <v>9172</v>
      </c>
      <c r="J17" s="527"/>
      <c r="K17" s="528">
        <f>'36perfresol'!N17</f>
        <v>11522</v>
      </c>
      <c r="L17" s="527"/>
      <c r="M17" s="528">
        <f>'36perfresol'!Q17</f>
        <v>9717</v>
      </c>
      <c r="N17" s="527"/>
      <c r="O17" s="528">
        <f>'36perfresol'!T17</f>
        <v>12648</v>
      </c>
      <c r="P17" s="527"/>
      <c r="Q17" s="528">
        <f>'36perfresol'!W17</f>
        <v>28939</v>
      </c>
      <c r="R17" s="527"/>
      <c r="S17" s="528">
        <f>'36perfresol'!Z17</f>
        <v>55803</v>
      </c>
      <c r="T17" s="529"/>
      <c r="V17" s="530">
        <f>E17/E$21</f>
        <v>0.28628447024673442</v>
      </c>
      <c r="W17" s="530">
        <f>G17/G$21</f>
        <v>0.26601560925809009</v>
      </c>
      <c r="X17" s="530">
        <f>I17/I$21</f>
        <v>0.24180749255226597</v>
      </c>
      <c r="Y17" s="530">
        <f>K17/K$21</f>
        <v>0.24228787719482706</v>
      </c>
      <c r="Z17" s="530">
        <f>M17/M$21</f>
        <v>0.2039030531948379</v>
      </c>
      <c r="AA17" s="530">
        <f>O17/O$21</f>
        <v>0.18197775635584076</v>
      </c>
      <c r="AB17" s="530">
        <f>Q17/Q$21</f>
        <v>0.20145773000668299</v>
      </c>
      <c r="AC17" s="530">
        <f>S17/S$21</f>
        <v>0.21537078061921561</v>
      </c>
    </row>
    <row r="18" spans="2:29" s="526" customFormat="1" ht="21" customHeight="1" x14ac:dyDescent="0.2">
      <c r="B18" s="1133"/>
      <c r="D18" s="527" t="s">
        <v>52</v>
      </c>
      <c r="E18" s="528">
        <f>'36perfresol'!E18</f>
        <v>967</v>
      </c>
      <c r="F18" s="527"/>
      <c r="G18" s="528">
        <f>'36perfresol'!H18</f>
        <v>25241</v>
      </c>
      <c r="H18" s="527"/>
      <c r="I18" s="528">
        <f>'36perfresol'!K18</f>
        <v>11615</v>
      </c>
      <c r="J18" s="527"/>
      <c r="K18" s="528">
        <f>'36perfresol'!N18</f>
        <v>15715</v>
      </c>
      <c r="L18" s="527"/>
      <c r="M18" s="528">
        <f>'36perfresol'!Q18</f>
        <v>15598</v>
      </c>
      <c r="N18" s="527"/>
      <c r="O18" s="528">
        <f>'36perfresol'!T18</f>
        <v>22266</v>
      </c>
      <c r="P18" s="527"/>
      <c r="Q18" s="528">
        <f>'36perfresol'!W18</f>
        <v>42752</v>
      </c>
      <c r="R18" s="527"/>
      <c r="S18" s="528">
        <f>'36perfresol'!Z18</f>
        <v>74500</v>
      </c>
      <c r="T18" s="529"/>
      <c r="V18" s="530">
        <f t="shared" ref="V18:V20" si="1">E18/E$21</f>
        <v>0.35087082728592162</v>
      </c>
      <c r="W18" s="530">
        <f t="shared" ref="W18:W20" si="2">G18/G$21</f>
        <v>0.33906478782424138</v>
      </c>
      <c r="X18" s="530">
        <f t="shared" ref="X18:X20" si="3">I18/I$21</f>
        <v>0.30621391473992249</v>
      </c>
      <c r="Y18" s="530">
        <f t="shared" ref="Y18:Y20" si="4">K18/K$21</f>
        <v>0.33045946798443909</v>
      </c>
      <c r="Z18" s="530">
        <f t="shared" ref="Z18:Z20" si="5">M18/M$21</f>
        <v>0.32731088028538452</v>
      </c>
      <c r="AA18" s="530">
        <f t="shared" ref="AA18:AA20" si="6">O18/O$21</f>
        <v>0.32036027221846541</v>
      </c>
      <c r="AB18" s="530">
        <f t="shared" ref="AB18:AB20" si="7">Q18/Q$21</f>
        <v>0.29761639563377146</v>
      </c>
      <c r="AC18" s="530">
        <f t="shared" ref="AC18:AC20" si="8">S18/S$21</f>
        <v>0.28753155128096269</v>
      </c>
    </row>
    <row r="19" spans="2:29" s="526" customFormat="1" ht="21" customHeight="1" x14ac:dyDescent="0.2">
      <c r="B19" s="1133"/>
      <c r="D19" s="527" t="s">
        <v>53</v>
      </c>
      <c r="E19" s="528">
        <f>'36perfresol'!E19</f>
        <v>347</v>
      </c>
      <c r="F19" s="527"/>
      <c r="G19" s="528">
        <f>'36perfresol'!H19</f>
        <v>16059</v>
      </c>
      <c r="H19" s="527"/>
      <c r="I19" s="528">
        <f>'36perfresol'!K19</f>
        <v>10923</v>
      </c>
      <c r="J19" s="527"/>
      <c r="K19" s="528">
        <f>'36perfresol'!N19</f>
        <v>14000</v>
      </c>
      <c r="L19" s="527"/>
      <c r="M19" s="528">
        <f>'36perfresol'!Q19</f>
        <v>14895</v>
      </c>
      <c r="N19" s="527"/>
      <c r="O19" s="528">
        <f>'36perfresol'!T19</f>
        <v>21349</v>
      </c>
      <c r="P19" s="527"/>
      <c r="Q19" s="528">
        <f>'36perfresol'!W19</f>
        <v>40164</v>
      </c>
      <c r="R19" s="527"/>
      <c r="S19" s="528">
        <f>'36perfresol'!Z19</f>
        <v>71903</v>
      </c>
      <c r="T19" s="529"/>
      <c r="V19" s="530">
        <f t="shared" si="1"/>
        <v>0.12590711175616837</v>
      </c>
      <c r="W19" s="530">
        <f t="shared" si="2"/>
        <v>0.2157220961003721</v>
      </c>
      <c r="X19" s="530">
        <f t="shared" si="3"/>
        <v>0.2879702617911471</v>
      </c>
      <c r="Y19" s="530">
        <f t="shared" si="4"/>
        <v>0.29439596256965617</v>
      </c>
      <c r="Z19" s="530">
        <f t="shared" si="5"/>
        <v>0.31255901794145419</v>
      </c>
      <c r="AA19" s="530">
        <f t="shared" si="6"/>
        <v>0.30716659712530392</v>
      </c>
      <c r="AB19" s="530">
        <f t="shared" si="7"/>
        <v>0.27960013366005793</v>
      </c>
      <c r="AC19" s="530">
        <f t="shared" si="8"/>
        <v>0.27750847156718206</v>
      </c>
    </row>
    <row r="20" spans="2:29" s="526" customFormat="1" ht="21" customHeight="1" x14ac:dyDescent="0.2">
      <c r="B20" s="1133"/>
      <c r="D20" s="527" t="s">
        <v>121</v>
      </c>
      <c r="E20" s="528">
        <f>'36perfresol'!E20</f>
        <v>653</v>
      </c>
      <c r="F20" s="527"/>
      <c r="G20" s="528">
        <f>'36perfresol'!H20</f>
        <v>13340</v>
      </c>
      <c r="H20" s="527"/>
      <c r="I20" s="528">
        <f>'36perfresol'!K20</f>
        <v>6221</v>
      </c>
      <c r="J20" s="527"/>
      <c r="K20" s="528">
        <f>'36perfresol'!N20</f>
        <v>6318</v>
      </c>
      <c r="L20" s="527"/>
      <c r="M20" s="528">
        <f>'36perfresol'!Q20</f>
        <v>7445</v>
      </c>
      <c r="N20" s="527"/>
      <c r="O20" s="528">
        <f>'36perfresol'!T20</f>
        <v>13240</v>
      </c>
      <c r="P20" s="527"/>
      <c r="Q20" s="528">
        <f>'36perfresol'!W20</f>
        <v>31793</v>
      </c>
      <c r="R20" s="527"/>
      <c r="S20" s="528">
        <f>'36perfresol'!Z20</f>
        <v>56896</v>
      </c>
      <c r="T20" s="529"/>
      <c r="V20" s="530">
        <f t="shared" si="1"/>
        <v>0.23693759071117562</v>
      </c>
      <c r="W20" s="530">
        <f t="shared" si="2"/>
        <v>0.17919750681729646</v>
      </c>
      <c r="X20" s="530">
        <f t="shared" si="3"/>
        <v>0.16400833091666447</v>
      </c>
      <c r="Y20" s="530">
        <f t="shared" si="4"/>
        <v>0.13285669225107771</v>
      </c>
      <c r="Z20" s="530">
        <f t="shared" si="5"/>
        <v>0.15622704857832337</v>
      </c>
      <c r="AA20" s="530">
        <f t="shared" si="6"/>
        <v>0.1904953743003899</v>
      </c>
      <c r="AB20" s="530">
        <f t="shared" si="7"/>
        <v>0.22132574069948763</v>
      </c>
      <c r="AC20" s="530">
        <f t="shared" si="8"/>
        <v>0.21958919653263967</v>
      </c>
    </row>
    <row r="21" spans="2:29" s="526" customFormat="1" ht="21" customHeight="1" x14ac:dyDescent="0.2">
      <c r="B21" s="1133"/>
      <c r="D21" s="531" t="s">
        <v>71</v>
      </c>
      <c r="E21" s="528">
        <f>SUM(E17:E20)</f>
        <v>2756</v>
      </c>
      <c r="F21" s="527"/>
      <c r="G21" s="528">
        <f>SUM(G17:G20)</f>
        <v>74443</v>
      </c>
      <c r="H21" s="527"/>
      <c r="I21" s="528">
        <f>SUM(I17:I20)</f>
        <v>37931</v>
      </c>
      <c r="J21" s="527"/>
      <c r="K21" s="528">
        <f>SUM(K17:K20)</f>
        <v>47555</v>
      </c>
      <c r="L21" s="527"/>
      <c r="M21" s="528">
        <f>SUM(M17:M20)</f>
        <v>47655</v>
      </c>
      <c r="N21" s="527"/>
      <c r="O21" s="528">
        <f>SUM(O17:O20)</f>
        <v>69503</v>
      </c>
      <c r="P21" s="527"/>
      <c r="Q21" s="528">
        <f>SUM(Q17:Q20)</f>
        <v>143648</v>
      </c>
      <c r="R21" s="527"/>
      <c r="S21" s="528">
        <f>SUM(S17:S20)</f>
        <v>259102</v>
      </c>
      <c r="T21" s="529"/>
      <c r="V21" s="530"/>
    </row>
    <row r="22" spans="2:29" s="522" customFormat="1" ht="3" customHeight="1" x14ac:dyDescent="0.2">
      <c r="B22" s="532"/>
      <c r="C22" s="520"/>
      <c r="D22" s="529"/>
      <c r="E22" s="533"/>
      <c r="F22" s="529"/>
      <c r="G22" s="533"/>
      <c r="H22" s="529"/>
      <c r="I22" s="533"/>
      <c r="J22" s="529"/>
      <c r="K22" s="533"/>
      <c r="L22" s="529"/>
      <c r="M22" s="533"/>
      <c r="N22" s="529"/>
      <c r="O22" s="533"/>
      <c r="P22" s="529"/>
      <c r="Q22" s="533"/>
      <c r="R22" s="529"/>
      <c r="S22" s="533"/>
      <c r="T22" s="529"/>
    </row>
    <row r="23" spans="2:29" s="534" customFormat="1" ht="18" customHeight="1" x14ac:dyDescent="0.2">
      <c r="B23" s="1134" t="s">
        <v>3</v>
      </c>
      <c r="C23" s="1134"/>
      <c r="D23" s="1134"/>
      <c r="E23" s="533">
        <f>E16+E21</f>
        <v>4763</v>
      </c>
      <c r="F23" s="529"/>
      <c r="G23" s="533">
        <f>G16+G21</f>
        <v>111850</v>
      </c>
      <c r="H23" s="529"/>
      <c r="I23" s="533">
        <f>I16+I21</f>
        <v>62149</v>
      </c>
      <c r="J23" s="529"/>
      <c r="K23" s="533">
        <f>K16+K21</f>
        <v>83719</v>
      </c>
      <c r="L23" s="529"/>
      <c r="M23" s="533">
        <f>M16+M21</f>
        <v>89258</v>
      </c>
      <c r="N23" s="529"/>
      <c r="O23" s="533">
        <f>O16+O21</f>
        <v>138195</v>
      </c>
      <c r="P23" s="529"/>
      <c r="Q23" s="533">
        <f>Q16+Q21</f>
        <v>391043</v>
      </c>
      <c r="R23" s="529"/>
      <c r="S23" s="533">
        <f>S16+S21</f>
        <v>972511</v>
      </c>
      <c r="T23" s="529"/>
    </row>
    <row r="24" spans="2:29" s="537" customFormat="1" ht="5.25" customHeight="1" x14ac:dyDescent="0.2">
      <c r="B24" s="535"/>
      <c r="C24" s="535"/>
      <c r="D24" s="535"/>
      <c r="E24" s="535"/>
      <c r="F24" s="535"/>
      <c r="G24" s="535"/>
      <c r="H24" s="535"/>
      <c r="I24" s="535"/>
      <c r="J24" s="535"/>
      <c r="K24" s="535"/>
      <c r="L24" s="536"/>
    </row>
    <row r="25" spans="2:29" s="135" customFormat="1" ht="5.25" customHeight="1" x14ac:dyDescent="0.2">
      <c r="B25" s="718"/>
      <c r="C25" s="718"/>
      <c r="D25" s="718"/>
      <c r="E25" s="718"/>
      <c r="F25" s="718"/>
      <c r="G25" s="718"/>
      <c r="H25" s="718"/>
      <c r="I25" s="718"/>
      <c r="J25" s="718"/>
      <c r="K25" s="718"/>
      <c r="L25" s="719"/>
    </row>
    <row r="26" spans="2:29" s="135" customFormat="1" ht="12.75" customHeight="1" x14ac:dyDescent="0.2">
      <c r="B26" s="538"/>
      <c r="C26" s="538"/>
      <c r="D26" s="538"/>
      <c r="E26" s="538"/>
      <c r="F26" s="538"/>
      <c r="G26" s="538"/>
      <c r="H26" s="538"/>
      <c r="I26" s="538"/>
      <c r="J26" s="538"/>
      <c r="K26" s="538"/>
      <c r="L26" s="538"/>
    </row>
    <row r="27" spans="2:29" s="717" customFormat="1" ht="24.75" customHeight="1" x14ac:dyDescent="0.2">
      <c r="B27" s="720"/>
      <c r="C27" s="720"/>
      <c r="D27" s="720"/>
      <c r="E27" s="720" t="s">
        <v>122</v>
      </c>
      <c r="F27" s="720"/>
      <c r="G27" s="720" t="s">
        <v>23</v>
      </c>
      <c r="H27" s="720"/>
      <c r="I27" s="720" t="s">
        <v>21</v>
      </c>
      <c r="J27" s="720"/>
      <c r="K27" s="720" t="s">
        <v>19</v>
      </c>
      <c r="L27" s="720"/>
    </row>
    <row r="28" spans="2:29" s="717" customFormat="1" ht="10.5" x14ac:dyDescent="0.2">
      <c r="B28" s="721"/>
      <c r="C28" s="721"/>
      <c r="D28" s="721"/>
      <c r="E28" s="721" t="e">
        <f>#REF!</f>
        <v>#REF!</v>
      </c>
      <c r="F28" s="722"/>
      <c r="G28" s="722" t="e">
        <f>#REF!</f>
        <v>#REF!</v>
      </c>
      <c r="H28" s="722"/>
      <c r="I28" s="722" t="e">
        <f>#REF!</f>
        <v>#REF!</v>
      </c>
      <c r="J28" s="722"/>
      <c r="K28" s="722" t="e">
        <f>#REF!</f>
        <v>#REF!</v>
      </c>
      <c r="L28" s="722"/>
    </row>
    <row r="29" spans="2:29" s="135" customFormat="1" x14ac:dyDescent="0.2">
      <c r="B29" s="538"/>
      <c r="C29" s="538"/>
      <c r="D29" s="538"/>
      <c r="E29" s="538"/>
      <c r="F29" s="538"/>
      <c r="G29" s="538"/>
      <c r="H29" s="538"/>
      <c r="I29" s="538"/>
      <c r="J29" s="538"/>
      <c r="K29" s="538"/>
      <c r="L29" s="538"/>
    </row>
    <row r="30" spans="2:29" s="135" customFormat="1" x14ac:dyDescent="0.2">
      <c r="B30" s="538"/>
      <c r="C30" s="538"/>
      <c r="D30" s="538"/>
      <c r="E30" s="538"/>
      <c r="F30" s="538"/>
      <c r="G30" s="538"/>
      <c r="H30" s="538"/>
      <c r="I30" s="538"/>
      <c r="J30" s="538"/>
      <c r="K30" s="538"/>
      <c r="L30" s="538"/>
    </row>
    <row r="31" spans="2:29" s="135" customFormat="1" x14ac:dyDescent="0.2">
      <c r="B31" s="538"/>
      <c r="C31" s="538"/>
      <c r="D31" s="538"/>
      <c r="E31" s="538"/>
      <c r="F31" s="538"/>
      <c r="G31" s="538"/>
      <c r="H31" s="538"/>
      <c r="I31" s="538"/>
      <c r="J31" s="538"/>
      <c r="K31" s="538"/>
      <c r="L31" s="538"/>
    </row>
    <row r="32" spans="2:29" s="135" customFormat="1" x14ac:dyDescent="0.2">
      <c r="B32" s="538"/>
      <c r="C32" s="538"/>
      <c r="D32" s="538"/>
      <c r="E32" s="538"/>
      <c r="F32" s="538"/>
      <c r="G32" s="538"/>
      <c r="H32" s="538"/>
      <c r="I32" s="538"/>
      <c r="J32" s="538"/>
      <c r="K32" s="538"/>
      <c r="L32" s="538"/>
    </row>
    <row r="33" spans="2:12" s="135" customFormat="1" x14ac:dyDescent="0.2">
      <c r="B33" s="538"/>
      <c r="C33" s="538"/>
      <c r="D33" s="538"/>
      <c r="E33" s="538"/>
      <c r="F33" s="538"/>
      <c r="G33" s="538"/>
      <c r="H33" s="538"/>
      <c r="I33" s="538"/>
      <c r="J33" s="538"/>
      <c r="K33" s="538"/>
      <c r="L33" s="538"/>
    </row>
    <row r="34" spans="2:12" s="135" customFormat="1" x14ac:dyDescent="0.2">
      <c r="B34" s="538"/>
      <c r="C34" s="538"/>
      <c r="D34" s="538"/>
      <c r="E34" s="538"/>
      <c r="F34" s="538"/>
      <c r="G34" s="538"/>
      <c r="H34" s="538"/>
      <c r="I34" s="538"/>
      <c r="J34" s="538"/>
      <c r="K34" s="538"/>
      <c r="L34" s="538"/>
    </row>
    <row r="35" spans="2:12" s="135" customFormat="1" x14ac:dyDescent="0.2">
      <c r="B35" s="538"/>
      <c r="C35" s="538"/>
      <c r="D35" s="538"/>
      <c r="E35" s="538"/>
      <c r="F35" s="538"/>
      <c r="G35" s="538"/>
      <c r="H35" s="538"/>
      <c r="I35" s="538"/>
      <c r="J35" s="538"/>
      <c r="K35" s="538"/>
      <c r="L35" s="538"/>
    </row>
    <row r="36" spans="2:12" s="19" customFormat="1" x14ac:dyDescent="0.2">
      <c r="B36" s="48"/>
      <c r="C36" s="48"/>
      <c r="D36" s="48"/>
      <c r="E36" s="48"/>
      <c r="F36" s="48"/>
      <c r="G36" s="48"/>
      <c r="H36" s="48"/>
      <c r="I36" s="48"/>
      <c r="J36" s="48"/>
      <c r="K36" s="48"/>
      <c r="L36" s="48"/>
    </row>
    <row r="37" spans="2:12" s="19" customFormat="1" x14ac:dyDescent="0.2">
      <c r="C37" s="1103"/>
      <c r="D37" s="1103"/>
      <c r="E37" s="1103"/>
      <c r="F37" s="1103"/>
      <c r="G37" s="1103"/>
      <c r="H37" s="1103"/>
      <c r="I37" s="1103"/>
      <c r="J37" s="48"/>
      <c r="K37" s="48"/>
      <c r="L37" s="48"/>
    </row>
    <row r="38" spans="2:12" s="19" customFormat="1" x14ac:dyDescent="0.2">
      <c r="J38" s="48"/>
      <c r="K38" s="48"/>
      <c r="L38" s="48"/>
    </row>
    <row r="39" spans="2:12" s="19" customFormat="1" x14ac:dyDescent="0.2">
      <c r="B39" s="48"/>
      <c r="C39" s="48"/>
      <c r="D39" s="48"/>
      <c r="E39" s="48"/>
      <c r="F39" s="48"/>
      <c r="G39" s="48"/>
      <c r="H39" s="48"/>
      <c r="I39" s="48"/>
      <c r="J39" s="48"/>
      <c r="K39" s="48"/>
      <c r="L39" s="48"/>
    </row>
    <row r="40" spans="2:12" s="19" customFormat="1" ht="5.25" customHeight="1" x14ac:dyDescent="0.2">
      <c r="B40" s="48"/>
      <c r="C40" s="48"/>
      <c r="D40" s="48"/>
      <c r="E40" s="48"/>
      <c r="F40" s="48"/>
      <c r="G40" s="48"/>
      <c r="H40" s="48"/>
      <c r="I40" s="48"/>
      <c r="J40" s="48"/>
      <c r="K40" s="48"/>
      <c r="L40" s="48"/>
    </row>
    <row r="41" spans="2:12" s="19" customFormat="1" ht="5.25" customHeight="1" x14ac:dyDescent="0.2">
      <c r="B41" s="48"/>
      <c r="C41" s="48"/>
      <c r="D41" s="48"/>
      <c r="E41" s="48"/>
      <c r="F41" s="48"/>
      <c r="G41" s="48"/>
      <c r="H41" s="48"/>
      <c r="I41" s="48"/>
      <c r="J41" s="48"/>
      <c r="K41" s="48"/>
      <c r="L41" s="48"/>
    </row>
    <row r="42" spans="2:12" s="19" customFormat="1" ht="16.5" customHeight="1" x14ac:dyDescent="0.2">
      <c r="B42" s="48"/>
      <c r="C42" s="48"/>
      <c r="D42" s="48"/>
      <c r="E42" s="48"/>
      <c r="F42" s="48"/>
      <c r="G42" s="48"/>
      <c r="H42" s="48"/>
      <c r="I42" s="48"/>
      <c r="J42" s="48"/>
      <c r="K42" s="48"/>
      <c r="L42" s="48"/>
    </row>
    <row r="43" spans="2:12" s="19" customFormat="1" x14ac:dyDescent="0.2">
      <c r="B43" s="48"/>
      <c r="C43" s="48"/>
      <c r="D43" s="48"/>
      <c r="E43" s="48"/>
      <c r="F43" s="48"/>
      <c r="G43" s="48"/>
      <c r="H43" s="48"/>
      <c r="I43" s="48"/>
      <c r="J43" s="48"/>
      <c r="K43" s="48"/>
      <c r="L43" s="48"/>
    </row>
    <row r="44" spans="2:12" s="19" customFormat="1" x14ac:dyDescent="0.2"/>
    <row r="45" spans="2:12" s="20" customFormat="1" x14ac:dyDescent="0.2"/>
    <row r="46" spans="2:12" s="3" customFormat="1" ht="12.75" customHeight="1" x14ac:dyDescent="0.2">
      <c r="B46" s="1114"/>
      <c r="C46" s="1115"/>
      <c r="D46" s="1115"/>
      <c r="E46" s="1115"/>
      <c r="F46" s="1115"/>
      <c r="G46" s="1115"/>
      <c r="H46" s="1115"/>
      <c r="I46" s="1115"/>
      <c r="J46" s="1115"/>
      <c r="K46" s="1115"/>
      <c r="L46" s="404"/>
    </row>
  </sheetData>
  <mergeCells count="12">
    <mergeCell ref="B3:I3"/>
    <mergeCell ref="B4:T4"/>
    <mergeCell ref="B8:B10"/>
    <mergeCell ref="D8:D10"/>
    <mergeCell ref="E8:S8"/>
    <mergeCell ref="B6:AC6"/>
    <mergeCell ref="B5:AB5"/>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72"/>
      <c r="C3" s="1072"/>
      <c r="D3" s="1072"/>
      <c r="E3" s="1072"/>
      <c r="F3" s="1072"/>
      <c r="G3" s="1072"/>
      <c r="H3" s="1072"/>
      <c r="I3" s="1072"/>
      <c r="J3" s="45"/>
      <c r="Q3" s="89"/>
    </row>
    <row r="4" spans="2:30" s="7" customFormat="1" ht="2.25" customHeight="1" x14ac:dyDescent="0.2">
      <c r="B4" s="1041"/>
      <c r="C4" s="1041"/>
      <c r="D4" s="1041"/>
      <c r="E4" s="1041"/>
      <c r="F4" s="1041"/>
      <c r="G4" s="1041"/>
      <c r="H4" s="1041"/>
      <c r="I4" s="1041"/>
      <c r="J4" s="1041"/>
      <c r="K4" s="1041"/>
      <c r="L4" s="1041"/>
      <c r="M4" s="1041"/>
      <c r="N4" s="1041"/>
      <c r="O4" s="1041"/>
      <c r="P4" s="1041"/>
      <c r="Q4" s="1041"/>
      <c r="R4" s="1041"/>
      <c r="S4" s="1041"/>
      <c r="T4" s="1041"/>
    </row>
    <row r="5" spans="2:30" s="7" customFormat="1" ht="36" customHeight="1" x14ac:dyDescent="0.2">
      <c r="B5" s="1046" t="s">
        <v>424</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3"/>
    </row>
    <row r="6" spans="2:30" s="7" customFormat="1" ht="14.25" customHeight="1" x14ac:dyDescent="0.2">
      <c r="B6" s="1059" t="str">
        <f>porsaad!B6</f>
        <v>Situación a 31 de enero de 2023</v>
      </c>
      <c r="C6" s="1059"/>
      <c r="D6" s="1059"/>
      <c r="E6" s="1059"/>
      <c r="F6" s="1059"/>
      <c r="G6" s="1059"/>
      <c r="H6" s="1059"/>
      <c r="I6" s="1059"/>
      <c r="J6" s="1059"/>
      <c r="K6" s="1059"/>
      <c r="L6" s="1059"/>
      <c r="M6" s="1059"/>
      <c r="N6" s="1059"/>
      <c r="O6" s="1059"/>
      <c r="P6" s="1059"/>
      <c r="Q6" s="1059"/>
      <c r="R6" s="1059"/>
      <c r="S6" s="1059"/>
      <c r="T6" s="1059"/>
      <c r="U6" s="1059"/>
      <c r="V6" s="1059"/>
      <c r="W6" s="1059"/>
      <c r="X6" s="1059"/>
      <c r="Y6" s="1059"/>
      <c r="Z6" s="1059"/>
      <c r="AA6" s="1059"/>
      <c r="AB6" s="1059"/>
      <c r="AC6" s="1059"/>
    </row>
    <row r="7" spans="2:30" s="773" customFormat="1" ht="5.25" customHeight="1" x14ac:dyDescent="0.2"/>
    <row r="8" spans="2:30" s="520" customFormat="1" ht="21.75" customHeight="1" x14ac:dyDescent="0.2">
      <c r="B8" s="1134" t="s">
        <v>30</v>
      </c>
      <c r="D8" s="1134" t="s">
        <v>120</v>
      </c>
      <c r="E8" s="1134" t="s">
        <v>29</v>
      </c>
      <c r="F8" s="1134"/>
      <c r="G8" s="1134"/>
      <c r="H8" s="1134"/>
      <c r="I8" s="1134"/>
      <c r="J8" s="1134"/>
      <c r="K8" s="1134"/>
      <c r="L8" s="1134"/>
      <c r="M8" s="1134"/>
      <c r="N8" s="1134"/>
      <c r="O8" s="1134"/>
      <c r="P8" s="1134"/>
      <c r="Q8" s="1134"/>
      <c r="R8" s="1134"/>
      <c r="S8" s="1134"/>
    </row>
    <row r="9" spans="2:30" s="520" customFormat="1" ht="21.75" customHeight="1" x14ac:dyDescent="0.2">
      <c r="B9" s="1134"/>
      <c r="D9" s="1134"/>
      <c r="E9" s="521" t="s">
        <v>25</v>
      </c>
      <c r="F9" s="521"/>
      <c r="G9" s="521" t="s">
        <v>24</v>
      </c>
      <c r="H9" s="521"/>
      <c r="I9" s="521" t="s">
        <v>23</v>
      </c>
      <c r="J9" s="521"/>
      <c r="K9" s="521" t="s">
        <v>22</v>
      </c>
      <c r="L9" s="521"/>
      <c r="M9" s="521" t="s">
        <v>21</v>
      </c>
      <c r="N9" s="521"/>
      <c r="O9" s="521" t="s">
        <v>20</v>
      </c>
      <c r="P9" s="521"/>
      <c r="Q9" s="521" t="s">
        <v>19</v>
      </c>
      <c r="R9" s="521"/>
      <c r="S9" s="521" t="s">
        <v>18</v>
      </c>
    </row>
    <row r="10" spans="2:30" s="520" customFormat="1" ht="21.75" customHeight="1" x14ac:dyDescent="0.2">
      <c r="B10" s="1134"/>
      <c r="D10" s="1134"/>
      <c r="E10" s="521" t="s">
        <v>12</v>
      </c>
      <c r="F10" s="521"/>
      <c r="G10" s="521" t="s">
        <v>12</v>
      </c>
      <c r="H10" s="521"/>
      <c r="I10" s="521" t="s">
        <v>12</v>
      </c>
      <c r="J10" s="521"/>
      <c r="K10" s="521" t="s">
        <v>12</v>
      </c>
      <c r="L10" s="521"/>
      <c r="M10" s="521" t="s">
        <v>12</v>
      </c>
      <c r="N10" s="521"/>
      <c r="O10" s="521" t="s">
        <v>12</v>
      </c>
      <c r="P10" s="521"/>
      <c r="Q10" s="521" t="s">
        <v>12</v>
      </c>
      <c r="R10" s="521"/>
      <c r="S10" s="521" t="s">
        <v>12</v>
      </c>
    </row>
    <row r="11" spans="2:30" s="522" customFormat="1" ht="9" customHeight="1" x14ac:dyDescent="0.2">
      <c r="B11" s="523"/>
      <c r="D11" s="524"/>
      <c r="E11" s="524"/>
      <c r="F11" s="524"/>
      <c r="G11" s="524"/>
      <c r="H11" s="524"/>
      <c r="I11" s="524"/>
      <c r="J11" s="524"/>
      <c r="K11" s="524"/>
      <c r="L11" s="524"/>
      <c r="M11" s="524"/>
      <c r="N11" s="524"/>
      <c r="O11" s="524"/>
      <c r="P11" s="524"/>
      <c r="Q11" s="524"/>
      <c r="R11" s="524"/>
      <c r="S11" s="524"/>
      <c r="T11" s="525"/>
    </row>
    <row r="12" spans="2:30" s="526" customFormat="1" ht="21" customHeight="1" x14ac:dyDescent="0.2">
      <c r="B12" s="1133" t="s">
        <v>27</v>
      </c>
      <c r="D12" s="527" t="s">
        <v>34</v>
      </c>
      <c r="E12" s="528">
        <f>'36perfresol'!E12</f>
        <v>563</v>
      </c>
      <c r="F12" s="527"/>
      <c r="G12" s="528">
        <f>'36perfresol'!H12</f>
        <v>9694</v>
      </c>
      <c r="H12" s="527"/>
      <c r="I12" s="528">
        <f>'36perfresol'!K12</f>
        <v>6079</v>
      </c>
      <c r="J12" s="527"/>
      <c r="K12" s="528">
        <f>'36perfresol'!N12</f>
        <v>9398</v>
      </c>
      <c r="L12" s="527"/>
      <c r="M12" s="528">
        <f>'36perfresol'!Q12</f>
        <v>8463</v>
      </c>
      <c r="N12" s="527"/>
      <c r="O12" s="528">
        <f>'36perfresol'!T12</f>
        <v>11505</v>
      </c>
      <c r="P12" s="527"/>
      <c r="Q12" s="528">
        <f>'36perfresol'!W12</f>
        <v>39685</v>
      </c>
      <c r="R12" s="527"/>
      <c r="S12" s="528">
        <f>'36perfresol'!Z12</f>
        <v>179802</v>
      </c>
      <c r="T12" s="529"/>
      <c r="V12" s="530">
        <f>E12/E$16</f>
        <v>0.37433510638297873</v>
      </c>
      <c r="W12" s="530">
        <f>G12/G$16</f>
        <v>0.35030535178694033</v>
      </c>
      <c r="X12" s="530">
        <f>I12/I$16</f>
        <v>0.30079168728352301</v>
      </c>
      <c r="Y12" s="530">
        <f>K12/K$16</f>
        <v>0.30398499159011516</v>
      </c>
      <c r="Z12" s="530">
        <f>M12/M$16</f>
        <v>0.24957239752285462</v>
      </c>
      <c r="AA12" s="530">
        <f>O12/O$16</f>
        <v>0.21567965806197625</v>
      </c>
      <c r="AB12" s="530">
        <f>Q12/Q$16</f>
        <v>0.2168543685076201</v>
      </c>
      <c r="AC12" s="530">
        <f>S12/S$16</f>
        <v>0.30134598592505318</v>
      </c>
      <c r="AD12" s="530"/>
    </row>
    <row r="13" spans="2:30" s="526" customFormat="1" ht="21" customHeight="1" x14ac:dyDescent="0.2">
      <c r="B13" s="1133"/>
      <c r="D13" s="527" t="s">
        <v>52</v>
      </c>
      <c r="E13" s="528">
        <f>'36perfresol'!E13</f>
        <v>685</v>
      </c>
      <c r="F13" s="527"/>
      <c r="G13" s="528">
        <f>'36perfresol'!H13</f>
        <v>10619</v>
      </c>
      <c r="H13" s="527"/>
      <c r="I13" s="528">
        <f>'36perfresol'!K13</f>
        <v>7624</v>
      </c>
      <c r="J13" s="527"/>
      <c r="K13" s="528">
        <f>'36perfresol'!N13</f>
        <v>11750</v>
      </c>
      <c r="L13" s="527"/>
      <c r="M13" s="528">
        <f>'36perfresol'!Q13</f>
        <v>13002</v>
      </c>
      <c r="N13" s="527"/>
      <c r="O13" s="528">
        <f>'36perfresol'!T13</f>
        <v>20354</v>
      </c>
      <c r="P13" s="527"/>
      <c r="Q13" s="528">
        <f>'36perfresol'!W13</f>
        <v>65512</v>
      </c>
      <c r="R13" s="527"/>
      <c r="S13" s="528">
        <f>'36perfresol'!Z13</f>
        <v>223982</v>
      </c>
      <c r="T13" s="529"/>
      <c r="V13" s="530">
        <f t="shared" ref="V13:V14" si="0">E13/E$16</f>
        <v>0.45545212765957449</v>
      </c>
      <c r="W13" s="530">
        <f>G13/G$16</f>
        <v>0.38373143497271711</v>
      </c>
      <c r="X13" s="530">
        <f>I13/I$16</f>
        <v>0.37723899059871352</v>
      </c>
      <c r="Y13" s="530">
        <f>K13/K$16</f>
        <v>0.38006210376504074</v>
      </c>
      <c r="Z13" s="530">
        <f>M13/M$16</f>
        <v>0.38342671778236509</v>
      </c>
      <c r="AA13" s="530">
        <f>O13/O$16</f>
        <v>0.3815683407382412</v>
      </c>
      <c r="AB13" s="530">
        <f>Q13/Q$16</f>
        <v>0.35798320246116183</v>
      </c>
      <c r="AC13" s="530">
        <f>S13/S$16</f>
        <v>0.37539113368853105</v>
      </c>
      <c r="AD13" s="530"/>
    </row>
    <row r="14" spans="2:30" s="526" customFormat="1" ht="21" customHeight="1" x14ac:dyDescent="0.2">
      <c r="B14" s="1133"/>
      <c r="D14" s="527" t="s">
        <v>53</v>
      </c>
      <c r="E14" s="528">
        <f>'36perfresol'!E14</f>
        <v>256</v>
      </c>
      <c r="F14" s="527"/>
      <c r="G14" s="528">
        <f>'36perfresol'!H14</f>
        <v>7360</v>
      </c>
      <c r="H14" s="527"/>
      <c r="I14" s="528">
        <f>'36perfresol'!K14</f>
        <v>6507</v>
      </c>
      <c r="J14" s="527"/>
      <c r="K14" s="528">
        <f>'36perfresol'!N14</f>
        <v>9768</v>
      </c>
      <c r="L14" s="527"/>
      <c r="M14" s="528">
        <f>'36perfresol'!Q14</f>
        <v>12445</v>
      </c>
      <c r="N14" s="527"/>
      <c r="O14" s="528">
        <f>'36perfresol'!T14</f>
        <v>21484</v>
      </c>
      <c r="P14" s="527"/>
      <c r="Q14" s="528">
        <f>'36perfresol'!W14</f>
        <v>77806</v>
      </c>
      <c r="R14" s="527"/>
      <c r="S14" s="528">
        <f>'36perfresol'!Z14</f>
        <v>192879</v>
      </c>
      <c r="T14" s="529"/>
      <c r="V14" s="530">
        <f t="shared" si="0"/>
        <v>0.1702127659574468</v>
      </c>
      <c r="W14" s="530">
        <f>G14/G$16</f>
        <v>0.26596321324034256</v>
      </c>
      <c r="X14" s="530">
        <f>I14/I$16</f>
        <v>0.32196932211776347</v>
      </c>
      <c r="Y14" s="530">
        <f>K14/K$16</f>
        <v>0.3159529046448441</v>
      </c>
      <c r="Z14" s="530">
        <f>M14/M$16</f>
        <v>0.36700088469478032</v>
      </c>
      <c r="AA14" s="530">
        <f>O14/O$16</f>
        <v>0.40275200119978255</v>
      </c>
      <c r="AB14" s="530">
        <f>Q14/Q$16</f>
        <v>0.42516242903121809</v>
      </c>
      <c r="AC14" s="530">
        <f>S14/S$16</f>
        <v>0.32326288038641576</v>
      </c>
      <c r="AD14" s="530"/>
    </row>
    <row r="15" spans="2:30" s="526" customFormat="1" ht="21" customHeight="1" x14ac:dyDescent="0.2">
      <c r="B15" s="1133"/>
      <c r="D15" s="527"/>
      <c r="E15" s="528"/>
      <c r="F15" s="527"/>
      <c r="G15" s="528"/>
      <c r="H15" s="527"/>
      <c r="I15" s="528"/>
      <c r="J15" s="527"/>
      <c r="K15" s="528"/>
      <c r="L15" s="527"/>
      <c r="M15" s="528"/>
      <c r="N15" s="527"/>
      <c r="O15" s="528"/>
      <c r="P15" s="527"/>
      <c r="Q15" s="528"/>
      <c r="R15" s="527"/>
      <c r="S15" s="528"/>
      <c r="T15" s="529"/>
      <c r="V15" s="530"/>
      <c r="W15" s="530"/>
      <c r="X15" s="530"/>
      <c r="Y15" s="530"/>
      <c r="Z15" s="530"/>
      <c r="AA15" s="530"/>
      <c r="AB15" s="530"/>
      <c r="AC15" s="530"/>
      <c r="AD15" s="530"/>
    </row>
    <row r="16" spans="2:30" s="526" customFormat="1" ht="21" customHeight="1" x14ac:dyDescent="0.2">
      <c r="B16" s="1133"/>
      <c r="D16" s="531" t="s">
        <v>71</v>
      </c>
      <c r="E16" s="528">
        <f>SUM(E12:E15)</f>
        <v>1504</v>
      </c>
      <c r="F16" s="527"/>
      <c r="G16" s="528">
        <f>SUM(G12:G15)</f>
        <v>27673</v>
      </c>
      <c r="H16" s="527"/>
      <c r="I16" s="528">
        <f>SUM(I12:I15)</f>
        <v>20210</v>
      </c>
      <c r="J16" s="527"/>
      <c r="K16" s="528">
        <f>SUM(K12:K15)</f>
        <v>30916</v>
      </c>
      <c r="L16" s="527"/>
      <c r="M16" s="528">
        <f>SUM(M12:M15)</f>
        <v>33910</v>
      </c>
      <c r="N16" s="527"/>
      <c r="O16" s="528">
        <f>SUM(O12:O15)</f>
        <v>53343</v>
      </c>
      <c r="P16" s="527"/>
      <c r="Q16" s="528">
        <f>SUM(Q12:Q15)</f>
        <v>183003</v>
      </c>
      <c r="R16" s="527"/>
      <c r="S16" s="528">
        <f>SUM(S12:S15)</f>
        <v>596663</v>
      </c>
      <c r="T16" s="529"/>
      <c r="V16" s="530"/>
    </row>
    <row r="17" spans="2:29" s="526" customFormat="1" ht="21" customHeight="1" x14ac:dyDescent="0.2">
      <c r="B17" s="1133" t="s">
        <v>26</v>
      </c>
      <c r="D17" s="527" t="s">
        <v>34</v>
      </c>
      <c r="E17" s="528">
        <f>'36perfresol'!E17</f>
        <v>789</v>
      </c>
      <c r="F17" s="527"/>
      <c r="G17" s="528">
        <f>'36perfresol'!H17</f>
        <v>19803</v>
      </c>
      <c r="H17" s="527"/>
      <c r="I17" s="528">
        <f>'36perfresol'!K17</f>
        <v>9172</v>
      </c>
      <c r="J17" s="527"/>
      <c r="K17" s="528">
        <f>'36perfresol'!N17</f>
        <v>11522</v>
      </c>
      <c r="L17" s="527"/>
      <c r="M17" s="528">
        <f>'36perfresol'!Q17</f>
        <v>9717</v>
      </c>
      <c r="N17" s="527"/>
      <c r="O17" s="528">
        <f>'36perfresol'!T17</f>
        <v>12648</v>
      </c>
      <c r="P17" s="527"/>
      <c r="Q17" s="528">
        <f>'36perfresol'!W17</f>
        <v>28939</v>
      </c>
      <c r="R17" s="527"/>
      <c r="S17" s="528">
        <f>'36perfresol'!Z17</f>
        <v>55803</v>
      </c>
      <c r="T17" s="529"/>
      <c r="V17" s="530">
        <f>E17/E$21</f>
        <v>0.37517831669044222</v>
      </c>
      <c r="W17" s="530">
        <f>G17/G$21</f>
        <v>0.32409210677053502</v>
      </c>
      <c r="X17" s="530">
        <f>I17/I$21</f>
        <v>0.28924629454430778</v>
      </c>
      <c r="Y17" s="530">
        <f>K17/K$21</f>
        <v>0.27940926837548802</v>
      </c>
      <c r="Z17" s="530">
        <f>M17/M$21</f>
        <v>0.24165630440189007</v>
      </c>
      <c r="AA17" s="530">
        <f>O17/O$21</f>
        <v>0.2248013792367986</v>
      </c>
      <c r="AB17" s="530">
        <f>Q17/Q$21</f>
        <v>0.25871887711769703</v>
      </c>
      <c r="AC17" s="530">
        <f>S17/S$21</f>
        <v>0.2759710394350316</v>
      </c>
    </row>
    <row r="18" spans="2:29" s="526" customFormat="1" ht="21" customHeight="1" x14ac:dyDescent="0.2">
      <c r="B18" s="1133"/>
      <c r="D18" s="527" t="s">
        <v>52</v>
      </c>
      <c r="E18" s="528">
        <f>'36perfresol'!E18</f>
        <v>967</v>
      </c>
      <c r="F18" s="527"/>
      <c r="G18" s="528">
        <f>'36perfresol'!H18</f>
        <v>25241</v>
      </c>
      <c r="H18" s="527"/>
      <c r="I18" s="528">
        <f>'36perfresol'!K18</f>
        <v>11615</v>
      </c>
      <c r="J18" s="527"/>
      <c r="K18" s="528">
        <f>'36perfresol'!N18</f>
        <v>15715</v>
      </c>
      <c r="L18" s="527"/>
      <c r="M18" s="528">
        <f>'36perfresol'!Q18</f>
        <v>15598</v>
      </c>
      <c r="N18" s="527"/>
      <c r="O18" s="528">
        <f>'36perfresol'!T18</f>
        <v>22266</v>
      </c>
      <c r="P18" s="527"/>
      <c r="Q18" s="528">
        <f>'36perfresol'!W18</f>
        <v>42752</v>
      </c>
      <c r="R18" s="527"/>
      <c r="S18" s="528">
        <f>'36perfresol'!Z18</f>
        <v>74500</v>
      </c>
      <c r="T18" s="529"/>
      <c r="V18" s="530">
        <f t="shared" ref="V18:V19" si="1">E18/E$21</f>
        <v>0.45981930575368524</v>
      </c>
      <c r="W18" s="530">
        <f t="shared" ref="W18:W19" si="2">G18/G$21</f>
        <v>0.41308937368050669</v>
      </c>
      <c r="X18" s="530">
        <f t="shared" ref="X18:X19" si="3">I18/I$21</f>
        <v>0.36628823714916431</v>
      </c>
      <c r="Y18" s="530">
        <f t="shared" ref="Y18:Y19" si="4">K18/K$21</f>
        <v>0.38108979799694448</v>
      </c>
      <c r="Z18" s="530">
        <f t="shared" ref="Z18:Z19" si="5">M18/M$21</f>
        <v>0.38791345436458591</v>
      </c>
      <c r="AA18" s="530">
        <f t="shared" ref="AA18:AA19" si="6">O18/O$21</f>
        <v>0.39574853811563548</v>
      </c>
      <c r="AB18" s="530">
        <f t="shared" ref="AB18:AB19" si="7">Q18/Q$21</f>
        <v>0.38220911000849311</v>
      </c>
      <c r="AC18" s="530">
        <f t="shared" ref="AC18:AC19" si="8">S18/S$21</f>
        <v>0.36843614927351315</v>
      </c>
    </row>
    <row r="19" spans="2:29" s="526" customFormat="1" ht="21" customHeight="1" x14ac:dyDescent="0.2">
      <c r="B19" s="1133"/>
      <c r="D19" s="527" t="s">
        <v>53</v>
      </c>
      <c r="E19" s="528">
        <f>'36perfresol'!E19</f>
        <v>347</v>
      </c>
      <c r="F19" s="527"/>
      <c r="G19" s="528">
        <f>'36perfresol'!H19</f>
        <v>16059</v>
      </c>
      <c r="H19" s="527"/>
      <c r="I19" s="528">
        <f>'36perfresol'!K19</f>
        <v>10923</v>
      </c>
      <c r="J19" s="527"/>
      <c r="K19" s="528">
        <f>'36perfresol'!N19</f>
        <v>14000</v>
      </c>
      <c r="L19" s="527"/>
      <c r="M19" s="528">
        <f>'36perfresol'!Q19</f>
        <v>14895</v>
      </c>
      <c r="N19" s="527"/>
      <c r="O19" s="528">
        <f>'36perfresol'!T19</f>
        <v>21349</v>
      </c>
      <c r="P19" s="527"/>
      <c r="Q19" s="528">
        <f>'36perfresol'!W19</f>
        <v>40164</v>
      </c>
      <c r="R19" s="527"/>
      <c r="S19" s="528">
        <f>'36perfresol'!Z19</f>
        <v>71903</v>
      </c>
      <c r="T19" s="529"/>
      <c r="V19" s="530">
        <f t="shared" si="1"/>
        <v>0.16500237755587258</v>
      </c>
      <c r="W19" s="530">
        <f t="shared" si="2"/>
        <v>0.2628185195489583</v>
      </c>
      <c r="X19" s="530">
        <f t="shared" si="3"/>
        <v>0.34446546830652791</v>
      </c>
      <c r="Y19" s="530">
        <f t="shared" si="4"/>
        <v>0.3395009336275675</v>
      </c>
      <c r="Z19" s="530">
        <f t="shared" si="5"/>
        <v>0.37043024123352397</v>
      </c>
      <c r="AA19" s="530">
        <f t="shared" si="6"/>
        <v>0.37945008264756591</v>
      </c>
      <c r="AB19" s="530">
        <f t="shared" si="7"/>
        <v>0.35907201287380985</v>
      </c>
      <c r="AC19" s="530">
        <f t="shared" si="8"/>
        <v>0.35559281129145526</v>
      </c>
    </row>
    <row r="20" spans="2:29" s="526" customFormat="1" ht="21" customHeight="1" x14ac:dyDescent="0.2">
      <c r="B20" s="1133"/>
      <c r="D20" s="527"/>
      <c r="E20" s="528"/>
      <c r="F20" s="527"/>
      <c r="G20" s="528"/>
      <c r="H20" s="527"/>
      <c r="I20" s="528"/>
      <c r="J20" s="527"/>
      <c r="K20" s="528"/>
      <c r="L20" s="527"/>
      <c r="M20" s="528"/>
      <c r="N20" s="527"/>
      <c r="O20" s="528"/>
      <c r="P20" s="527"/>
      <c r="Q20" s="528"/>
      <c r="R20" s="527"/>
      <c r="S20" s="528"/>
      <c r="T20" s="529"/>
      <c r="V20" s="530"/>
      <c r="W20" s="530"/>
      <c r="X20" s="530"/>
      <c r="Y20" s="530"/>
      <c r="Z20" s="530"/>
      <c r="AA20" s="530"/>
      <c r="AB20" s="530"/>
      <c r="AC20" s="530"/>
    </row>
    <row r="21" spans="2:29" s="526" customFormat="1" ht="21" customHeight="1" x14ac:dyDescent="0.2">
      <c r="B21" s="1133"/>
      <c r="D21" s="531" t="s">
        <v>71</v>
      </c>
      <c r="E21" s="528">
        <f>SUM(E17:E20)</f>
        <v>2103</v>
      </c>
      <c r="F21" s="527"/>
      <c r="G21" s="528">
        <f>SUM(G17:G20)</f>
        <v>61103</v>
      </c>
      <c r="H21" s="527"/>
      <c r="I21" s="528">
        <f>SUM(I17:I20)</f>
        <v>31710</v>
      </c>
      <c r="J21" s="527"/>
      <c r="K21" s="528">
        <f>SUM(K17:K20)</f>
        <v>41237</v>
      </c>
      <c r="L21" s="527"/>
      <c r="M21" s="528">
        <f>SUM(M17:M20)</f>
        <v>40210</v>
      </c>
      <c r="N21" s="527"/>
      <c r="O21" s="528">
        <f>SUM(O17:O20)</f>
        <v>56263</v>
      </c>
      <c r="P21" s="527"/>
      <c r="Q21" s="528">
        <f>SUM(Q17:Q20)</f>
        <v>111855</v>
      </c>
      <c r="R21" s="527"/>
      <c r="S21" s="528">
        <f>SUM(S17:S20)</f>
        <v>202206</v>
      </c>
      <c r="T21" s="529"/>
      <c r="V21" s="530"/>
    </row>
    <row r="22" spans="2:29" s="522" customFormat="1" ht="3" customHeight="1" x14ac:dyDescent="0.2">
      <c r="B22" s="532"/>
      <c r="C22" s="520"/>
      <c r="D22" s="529"/>
      <c r="E22" s="533"/>
      <c r="F22" s="529"/>
      <c r="G22" s="533"/>
      <c r="H22" s="529"/>
      <c r="I22" s="533"/>
      <c r="J22" s="529"/>
      <c r="K22" s="533"/>
      <c r="L22" s="529"/>
      <c r="M22" s="533"/>
      <c r="N22" s="529"/>
      <c r="O22" s="533"/>
      <c r="P22" s="529"/>
      <c r="Q22" s="533"/>
      <c r="R22" s="529"/>
      <c r="S22" s="533"/>
      <c r="T22" s="529"/>
    </row>
    <row r="23" spans="2:29" s="534" customFormat="1" ht="18" customHeight="1" x14ac:dyDescent="0.2">
      <c r="B23" s="1134" t="s">
        <v>3</v>
      </c>
      <c r="C23" s="1134"/>
      <c r="D23" s="1134"/>
      <c r="E23" s="533">
        <f>E16+E21</f>
        <v>3607</v>
      </c>
      <c r="F23" s="529"/>
      <c r="G23" s="533">
        <f>G16+G21</f>
        <v>88776</v>
      </c>
      <c r="H23" s="529"/>
      <c r="I23" s="533">
        <f>I16+I21</f>
        <v>51920</v>
      </c>
      <c r="J23" s="529"/>
      <c r="K23" s="533">
        <f>K16+K21</f>
        <v>72153</v>
      </c>
      <c r="L23" s="529"/>
      <c r="M23" s="533">
        <f>M16+M21</f>
        <v>74120</v>
      </c>
      <c r="N23" s="529"/>
      <c r="O23" s="533">
        <f>O16+O21</f>
        <v>109606</v>
      </c>
      <c r="P23" s="529"/>
      <c r="Q23" s="533">
        <f>Q16+Q21</f>
        <v>294858</v>
      </c>
      <c r="R23" s="529"/>
      <c r="S23" s="533">
        <f>S16+S21</f>
        <v>798869</v>
      </c>
      <c r="T23" s="529"/>
    </row>
    <row r="24" spans="2:29" s="537" customFormat="1" ht="5.25" customHeight="1" x14ac:dyDescent="0.2">
      <c r="B24" s="535"/>
      <c r="C24" s="535"/>
      <c r="D24" s="535"/>
      <c r="E24" s="535"/>
      <c r="F24" s="535"/>
      <c r="G24" s="535"/>
      <c r="H24" s="535"/>
      <c r="I24" s="535"/>
      <c r="J24" s="535"/>
      <c r="K24" s="535"/>
      <c r="L24" s="536"/>
    </row>
    <row r="25" spans="2:29" s="777" customFormat="1" ht="5.25" customHeight="1" x14ac:dyDescent="0.2">
      <c r="B25" s="775"/>
      <c r="C25" s="775"/>
      <c r="D25" s="775"/>
      <c r="E25" s="775"/>
      <c r="F25" s="775"/>
      <c r="G25" s="775"/>
      <c r="H25" s="775"/>
      <c r="I25" s="775"/>
      <c r="J25" s="775"/>
      <c r="K25" s="775"/>
      <c r="L25" s="776"/>
    </row>
    <row r="26" spans="2:29" s="777" customFormat="1" ht="12.75" customHeight="1" x14ac:dyDescent="0.2">
      <c r="B26" s="778"/>
      <c r="C26" s="778"/>
      <c r="D26" s="778"/>
      <c r="E26" s="778"/>
      <c r="F26" s="778"/>
      <c r="G26" s="778"/>
      <c r="H26" s="778"/>
      <c r="I26" s="778"/>
      <c r="J26" s="778"/>
      <c r="K26" s="778"/>
      <c r="L26" s="778"/>
    </row>
    <row r="27" spans="2:29" s="774" customFormat="1" ht="24.75" customHeight="1" x14ac:dyDescent="0.2">
      <c r="B27" s="779"/>
      <c r="C27" s="779"/>
      <c r="D27" s="779"/>
      <c r="E27" s="779" t="s">
        <v>122</v>
      </c>
      <c r="F27" s="779"/>
      <c r="G27" s="779" t="s">
        <v>23</v>
      </c>
      <c r="H27" s="779"/>
      <c r="I27" s="779" t="s">
        <v>21</v>
      </c>
      <c r="J27" s="779"/>
      <c r="K27" s="779" t="s">
        <v>19</v>
      </c>
      <c r="L27" s="779"/>
      <c r="M27" s="780"/>
      <c r="N27" s="780"/>
      <c r="O27" s="780"/>
      <c r="P27" s="780"/>
      <c r="Q27" s="780"/>
      <c r="R27" s="780"/>
      <c r="S27" s="780"/>
      <c r="T27" s="780"/>
      <c r="U27" s="780"/>
      <c r="V27" s="780"/>
      <c r="W27" s="780"/>
      <c r="X27" s="780"/>
      <c r="Y27" s="780"/>
      <c r="Z27" s="780"/>
      <c r="AA27" s="780"/>
    </row>
    <row r="28" spans="2:29" s="774" customFormat="1" ht="10.5" x14ac:dyDescent="0.2">
      <c r="B28" s="781"/>
      <c r="C28" s="781"/>
      <c r="D28" s="781"/>
      <c r="E28" s="781" t="e">
        <f>#REF!</f>
        <v>#REF!</v>
      </c>
      <c r="F28" s="782"/>
      <c r="G28" s="782" t="e">
        <f>#REF!</f>
        <v>#REF!</v>
      </c>
      <c r="H28" s="782"/>
      <c r="I28" s="782" t="e">
        <f>#REF!</f>
        <v>#REF!</v>
      </c>
      <c r="J28" s="782"/>
      <c r="K28" s="782" t="e">
        <f>#REF!</f>
        <v>#REF!</v>
      </c>
      <c r="L28" s="782"/>
      <c r="M28" s="780"/>
      <c r="N28" s="780"/>
      <c r="O28" s="780"/>
      <c r="P28" s="780"/>
      <c r="Q28" s="780"/>
      <c r="R28" s="780"/>
      <c r="S28" s="780"/>
      <c r="T28" s="780"/>
      <c r="U28" s="780"/>
      <c r="V28" s="780"/>
      <c r="W28" s="780"/>
      <c r="X28" s="780"/>
      <c r="Y28" s="780"/>
      <c r="Z28" s="780"/>
      <c r="AA28" s="780"/>
    </row>
    <row r="29" spans="2:29" s="777" customFormat="1" x14ac:dyDescent="0.2">
      <c r="B29" s="783"/>
      <c r="C29" s="783"/>
      <c r="D29" s="783"/>
      <c r="E29" s="783"/>
      <c r="F29" s="783"/>
      <c r="G29" s="783"/>
      <c r="H29" s="783"/>
      <c r="I29" s="783"/>
      <c r="J29" s="783"/>
      <c r="K29" s="783"/>
      <c r="L29" s="783"/>
      <c r="M29" s="784"/>
      <c r="N29" s="784"/>
      <c r="O29" s="784"/>
      <c r="P29" s="784"/>
      <c r="Q29" s="784"/>
      <c r="R29" s="784"/>
      <c r="S29" s="784"/>
      <c r="T29" s="784"/>
      <c r="U29" s="784"/>
      <c r="V29" s="784"/>
      <c r="W29" s="784"/>
      <c r="X29" s="784"/>
      <c r="Y29" s="784"/>
      <c r="Z29" s="784"/>
      <c r="AA29" s="784"/>
    </row>
    <row r="30" spans="2:29" s="777" customFormat="1" x14ac:dyDescent="0.2">
      <c r="B30" s="783"/>
      <c r="C30" s="783"/>
      <c r="D30" s="783"/>
      <c r="E30" s="783"/>
      <c r="F30" s="783"/>
      <c r="G30" s="783"/>
      <c r="H30" s="783"/>
      <c r="I30" s="783"/>
      <c r="J30" s="783"/>
      <c r="K30" s="783"/>
      <c r="L30" s="783"/>
      <c r="M30" s="784"/>
      <c r="N30" s="784"/>
      <c r="O30" s="784"/>
      <c r="P30" s="784"/>
      <c r="Q30" s="784"/>
      <c r="R30" s="784"/>
      <c r="S30" s="784"/>
      <c r="T30" s="784"/>
      <c r="U30" s="784"/>
      <c r="V30" s="784"/>
      <c r="W30" s="784"/>
      <c r="X30" s="784"/>
      <c r="Y30" s="784"/>
      <c r="Z30" s="784"/>
      <c r="AA30" s="784"/>
    </row>
    <row r="31" spans="2:29" s="777" customFormat="1" x14ac:dyDescent="0.2">
      <c r="B31" s="783"/>
      <c r="C31" s="783"/>
      <c r="D31" s="783"/>
      <c r="E31" s="783"/>
      <c r="F31" s="783"/>
      <c r="G31" s="783"/>
      <c r="H31" s="783"/>
      <c r="I31" s="783"/>
      <c r="J31" s="783"/>
      <c r="K31" s="783"/>
      <c r="L31" s="783"/>
      <c r="M31" s="784"/>
      <c r="N31" s="784"/>
      <c r="O31" s="784"/>
      <c r="P31" s="784"/>
      <c r="Q31" s="784"/>
      <c r="R31" s="784"/>
      <c r="S31" s="784"/>
      <c r="T31" s="784"/>
      <c r="U31" s="784"/>
      <c r="V31" s="784"/>
      <c r="W31" s="784"/>
      <c r="X31" s="784"/>
      <c r="Y31" s="784"/>
      <c r="Z31" s="784"/>
      <c r="AA31" s="784"/>
    </row>
    <row r="32" spans="2:29" s="777" customFormat="1" x14ac:dyDescent="0.2">
      <c r="B32" s="783"/>
      <c r="C32" s="783"/>
      <c r="D32" s="783"/>
      <c r="E32" s="783"/>
      <c r="F32" s="783"/>
      <c r="G32" s="783"/>
      <c r="H32" s="783"/>
      <c r="I32" s="783"/>
      <c r="J32" s="783"/>
      <c r="K32" s="783"/>
      <c r="L32" s="783"/>
      <c r="M32" s="784"/>
      <c r="N32" s="784"/>
      <c r="O32" s="784"/>
      <c r="P32" s="784"/>
      <c r="Q32" s="784"/>
      <c r="R32" s="784"/>
      <c r="S32" s="784"/>
      <c r="T32" s="784"/>
      <c r="U32" s="784"/>
      <c r="V32" s="784"/>
      <c r="W32" s="784"/>
      <c r="X32" s="784"/>
      <c r="Y32" s="784"/>
      <c r="Z32" s="784"/>
      <c r="AA32" s="784"/>
    </row>
    <row r="33" spans="2:27" s="777" customFormat="1" x14ac:dyDescent="0.2">
      <c r="B33" s="783"/>
      <c r="C33" s="783"/>
      <c r="D33" s="783"/>
      <c r="E33" s="783"/>
      <c r="F33" s="783"/>
      <c r="G33" s="783"/>
      <c r="H33" s="783"/>
      <c r="I33" s="783"/>
      <c r="J33" s="783"/>
      <c r="K33" s="783"/>
      <c r="L33" s="783"/>
      <c r="M33" s="784"/>
      <c r="N33" s="784"/>
      <c r="O33" s="784"/>
      <c r="P33" s="784"/>
      <c r="Q33" s="784"/>
      <c r="R33" s="784"/>
      <c r="S33" s="784"/>
      <c r="T33" s="784"/>
      <c r="U33" s="784"/>
      <c r="V33" s="784"/>
      <c r="W33" s="784"/>
      <c r="X33" s="784"/>
      <c r="Y33" s="784"/>
      <c r="Z33" s="784"/>
      <c r="AA33" s="784"/>
    </row>
    <row r="34" spans="2:27" s="777" customFormat="1" x14ac:dyDescent="0.2">
      <c r="B34" s="778"/>
      <c r="C34" s="778"/>
      <c r="D34" s="778"/>
      <c r="E34" s="778"/>
      <c r="F34" s="778"/>
      <c r="G34" s="778"/>
      <c r="H34" s="778"/>
      <c r="I34" s="778"/>
      <c r="J34" s="778"/>
      <c r="K34" s="778"/>
      <c r="L34" s="778"/>
    </row>
    <row r="35" spans="2:27" s="135" customFormat="1" x14ac:dyDescent="0.2">
      <c r="B35" s="538"/>
      <c r="C35" s="538"/>
      <c r="D35" s="538"/>
      <c r="E35" s="538"/>
      <c r="F35" s="538"/>
      <c r="G35" s="538"/>
      <c r="H35" s="538"/>
      <c r="I35" s="538"/>
      <c r="J35" s="538"/>
      <c r="K35" s="538"/>
      <c r="L35" s="538"/>
    </row>
    <row r="36" spans="2:27" s="19" customFormat="1" x14ac:dyDescent="0.2">
      <c r="B36" s="48"/>
      <c r="C36" s="48"/>
      <c r="D36" s="48"/>
      <c r="E36" s="48"/>
      <c r="F36" s="48"/>
      <c r="G36" s="48"/>
      <c r="H36" s="48"/>
      <c r="I36" s="48"/>
      <c r="J36" s="48"/>
      <c r="K36" s="48"/>
      <c r="L36" s="48"/>
    </row>
    <row r="37" spans="2:27" s="19" customFormat="1" x14ac:dyDescent="0.2">
      <c r="C37" s="1103"/>
      <c r="D37" s="1103"/>
      <c r="E37" s="1103"/>
      <c r="F37" s="1103"/>
      <c r="G37" s="1103"/>
      <c r="H37" s="1103"/>
      <c r="I37" s="1103"/>
      <c r="J37" s="48"/>
      <c r="K37" s="48"/>
      <c r="L37" s="48"/>
    </row>
    <row r="38" spans="2:27" s="19" customFormat="1" x14ac:dyDescent="0.2">
      <c r="J38" s="48"/>
      <c r="K38" s="48"/>
      <c r="L38" s="48"/>
    </row>
    <row r="39" spans="2:27" s="19" customFormat="1" x14ac:dyDescent="0.2">
      <c r="B39" s="48"/>
      <c r="C39" s="48"/>
      <c r="D39" s="48"/>
      <c r="E39" s="48"/>
      <c r="F39" s="48"/>
      <c r="G39" s="48"/>
      <c r="H39" s="48"/>
      <c r="I39" s="48"/>
      <c r="J39" s="48"/>
      <c r="K39" s="48"/>
      <c r="L39" s="48"/>
    </row>
    <row r="40" spans="2:27" s="19" customFormat="1" ht="5.25" customHeight="1" x14ac:dyDescent="0.2">
      <c r="B40" s="48"/>
      <c r="C40" s="48"/>
      <c r="D40" s="48"/>
      <c r="E40" s="48"/>
      <c r="F40" s="48"/>
      <c r="G40" s="48"/>
      <c r="H40" s="48"/>
      <c r="I40" s="48"/>
      <c r="J40" s="48"/>
      <c r="K40" s="48"/>
      <c r="L40" s="48"/>
    </row>
    <row r="41" spans="2:27" s="19" customFormat="1" ht="5.25" customHeight="1" x14ac:dyDescent="0.2">
      <c r="B41" s="48"/>
      <c r="C41" s="48"/>
      <c r="D41" s="48"/>
      <c r="E41" s="48"/>
      <c r="F41" s="48"/>
      <c r="G41" s="48"/>
      <c r="H41" s="48"/>
      <c r="I41" s="48"/>
      <c r="J41" s="48"/>
      <c r="K41" s="48"/>
      <c r="L41" s="48"/>
    </row>
    <row r="42" spans="2:27" s="19" customFormat="1" ht="16.5" customHeight="1" x14ac:dyDescent="0.2">
      <c r="B42" s="48"/>
      <c r="C42" s="48"/>
      <c r="D42" s="48"/>
      <c r="E42" s="48"/>
      <c r="F42" s="48"/>
      <c r="G42" s="48"/>
      <c r="H42" s="48"/>
      <c r="I42" s="48"/>
      <c r="J42" s="48"/>
      <c r="K42" s="48"/>
      <c r="L42" s="48"/>
    </row>
    <row r="43" spans="2:27" s="19" customFormat="1" x14ac:dyDescent="0.2">
      <c r="B43" s="48"/>
      <c r="C43" s="48"/>
      <c r="D43" s="48"/>
      <c r="E43" s="48"/>
      <c r="F43" s="48"/>
      <c r="G43" s="48"/>
      <c r="H43" s="48"/>
      <c r="I43" s="48"/>
      <c r="J43" s="48"/>
      <c r="K43" s="48"/>
      <c r="L43" s="48"/>
    </row>
    <row r="44" spans="2:27" s="19" customFormat="1" x14ac:dyDescent="0.2"/>
    <row r="45" spans="2:27" s="20" customFormat="1" x14ac:dyDescent="0.2"/>
    <row r="46" spans="2:27" s="3" customFormat="1" ht="12.75" customHeight="1" x14ac:dyDescent="0.2">
      <c r="B46" s="1114"/>
      <c r="C46" s="1115"/>
      <c r="D46" s="1115"/>
      <c r="E46" s="1115"/>
      <c r="F46" s="1115"/>
      <c r="G46" s="1115"/>
      <c r="H46" s="1115"/>
      <c r="I46" s="1115"/>
      <c r="J46" s="1115"/>
      <c r="K46" s="1115"/>
      <c r="L46" s="404"/>
    </row>
  </sheetData>
  <mergeCells count="12">
    <mergeCell ref="B3:I3"/>
    <mergeCell ref="B4:T4"/>
    <mergeCell ref="B5:AB5"/>
    <mergeCell ref="B6:AC6"/>
    <mergeCell ref="B8:B10"/>
    <mergeCell ref="D8:D10"/>
    <mergeCell ref="E8:S8"/>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9" t="s">
        <v>67</v>
      </c>
      <c r="G1" s="179"/>
      <c r="H1" s="179" t="s">
        <v>58</v>
      </c>
      <c r="I1" s="179"/>
      <c r="J1" s="179" t="s">
        <v>59</v>
      </c>
      <c r="K1" s="179"/>
      <c r="L1" s="179" t="s">
        <v>66</v>
      </c>
      <c r="M1" s="179"/>
      <c r="N1" s="179" t="s">
        <v>61</v>
      </c>
      <c r="O1" s="179"/>
      <c r="P1" s="179" t="s">
        <v>70</v>
      </c>
      <c r="Q1" s="179"/>
      <c r="R1" s="179" t="s">
        <v>69</v>
      </c>
      <c r="S1" s="179"/>
      <c r="T1" s="179" t="s">
        <v>68</v>
      </c>
      <c r="U1" s="179"/>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1" t="s">
        <v>425</v>
      </c>
      <c r="C3" s="1041"/>
      <c r="D3" s="1041"/>
      <c r="E3" s="1041"/>
      <c r="F3" s="1041"/>
      <c r="G3" s="1041"/>
      <c r="H3" s="1041"/>
      <c r="I3" s="1041"/>
      <c r="J3" s="1041"/>
      <c r="K3" s="1041"/>
      <c r="L3" s="1041"/>
      <c r="M3" s="1041"/>
      <c r="N3" s="1041"/>
      <c r="O3" s="1041"/>
      <c r="P3" s="1041"/>
      <c r="Q3" s="1041"/>
      <c r="R3" s="1041"/>
      <c r="S3" s="1041"/>
      <c r="T3" s="1041"/>
      <c r="U3" s="1041"/>
      <c r="V3" s="1041"/>
      <c r="W3" s="1041"/>
      <c r="X3" s="1041"/>
      <c r="Y3" s="13"/>
    </row>
    <row r="4" spans="2:25" s="7" customFormat="1" ht="14.25" customHeight="1" x14ac:dyDescent="0.2">
      <c r="B4" s="1059" t="str">
        <f>porsaad!B6</f>
        <v>Situación a 31 de enero de 2023</v>
      </c>
      <c r="C4" s="1059"/>
      <c r="D4" s="1059"/>
      <c r="E4" s="1059"/>
      <c r="F4" s="1059"/>
      <c r="G4" s="1059"/>
      <c r="H4" s="1059"/>
      <c r="I4" s="1059"/>
      <c r="J4" s="1059"/>
      <c r="K4" s="1059"/>
      <c r="L4" s="1059"/>
      <c r="M4" s="1059"/>
      <c r="N4" s="1059"/>
      <c r="O4" s="1059"/>
      <c r="P4" s="1059"/>
      <c r="Q4" s="1059"/>
      <c r="R4" s="1059"/>
      <c r="S4" s="1059"/>
      <c r="T4" s="1059"/>
      <c r="U4" s="1059"/>
      <c r="V4" s="1059"/>
      <c r="W4" s="1059"/>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35" t="s">
        <v>55</v>
      </c>
      <c r="G6" s="1136"/>
      <c r="H6" s="1136"/>
      <c r="I6" s="1136"/>
      <c r="J6" s="1136"/>
      <c r="K6" s="1136"/>
      <c r="L6" s="1136"/>
      <c r="M6" s="1136"/>
      <c r="N6" s="1136"/>
      <c r="O6" s="1136"/>
      <c r="P6" s="1136"/>
      <c r="Q6" s="1136"/>
      <c r="R6" s="1136"/>
      <c r="S6" s="1136"/>
      <c r="T6" s="1136"/>
      <c r="U6" s="1136"/>
      <c r="V6" s="1136"/>
      <c r="W6" s="1137"/>
      <c r="X6" s="133"/>
      <c r="Y6" s="133"/>
    </row>
    <row r="7" spans="2:25" s="7" customFormat="1" ht="64.5" customHeight="1" x14ac:dyDescent="0.2">
      <c r="B7" s="1117" t="s">
        <v>15</v>
      </c>
      <c r="C7" s="195"/>
      <c r="D7" s="196" t="s">
        <v>255</v>
      </c>
      <c r="E7" s="195"/>
      <c r="F7" s="1138" t="s">
        <v>57</v>
      </c>
      <c r="G7" s="1139"/>
      <c r="H7" s="1138" t="s">
        <v>58</v>
      </c>
      <c r="I7" s="1139"/>
      <c r="J7" s="1138" t="s">
        <v>59</v>
      </c>
      <c r="K7" s="1139"/>
      <c r="L7" s="1138" t="s">
        <v>60</v>
      </c>
      <c r="M7" s="1139"/>
      <c r="N7" s="1138" t="s">
        <v>61</v>
      </c>
      <c r="O7" s="1139"/>
      <c r="P7" s="1138" t="s">
        <v>62</v>
      </c>
      <c r="Q7" s="1139"/>
      <c r="R7" s="1138" t="s">
        <v>63</v>
      </c>
      <c r="S7" s="1139"/>
      <c r="T7" s="1138" t="s">
        <v>64</v>
      </c>
      <c r="U7" s="1139"/>
      <c r="V7" s="1140" t="s">
        <v>3</v>
      </c>
      <c r="W7" s="1141"/>
      <c r="X7" s="51"/>
      <c r="Y7" s="196" t="s">
        <v>256</v>
      </c>
    </row>
    <row r="8" spans="2:25" s="124" customFormat="1" ht="20.25" customHeight="1" x14ac:dyDescent="0.2">
      <c r="B8" s="1118"/>
      <c r="C8" s="39"/>
      <c r="D8" s="197" t="s">
        <v>12</v>
      </c>
      <c r="E8" s="39"/>
      <c r="F8" s="198" t="s">
        <v>12</v>
      </c>
      <c r="G8" s="52" t="s">
        <v>31</v>
      </c>
      <c r="H8" s="198" t="s">
        <v>12</v>
      </c>
      <c r="I8" s="52" t="s">
        <v>31</v>
      </c>
      <c r="J8" s="198" t="s">
        <v>12</v>
      </c>
      <c r="K8" s="52" t="s">
        <v>31</v>
      </c>
      <c r="L8" s="198" t="s">
        <v>12</v>
      </c>
      <c r="M8" s="52" t="s">
        <v>31</v>
      </c>
      <c r="N8" s="198" t="s">
        <v>12</v>
      </c>
      <c r="O8" s="52" t="s">
        <v>31</v>
      </c>
      <c r="P8" s="198" t="s">
        <v>12</v>
      </c>
      <c r="Q8" s="52" t="s">
        <v>31</v>
      </c>
      <c r="R8" s="198" t="s">
        <v>12</v>
      </c>
      <c r="S8" s="52" t="s">
        <v>31</v>
      </c>
      <c r="T8" s="198" t="s">
        <v>12</v>
      </c>
      <c r="U8" s="52" t="s">
        <v>31</v>
      </c>
      <c r="V8" s="198" t="s">
        <v>12</v>
      </c>
      <c r="W8" s="52" t="s">
        <v>31</v>
      </c>
      <c r="X8" s="51"/>
      <c r="Y8" s="197"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269733</v>
      </c>
      <c r="E10" s="125"/>
      <c r="F10" s="153">
        <v>786</v>
      </c>
      <c r="G10" s="75">
        <v>0.20171897415892684</v>
      </c>
      <c r="H10" s="153">
        <v>120937</v>
      </c>
      <c r="I10" s="75">
        <v>31.037261549437829</v>
      </c>
      <c r="J10" s="153">
        <v>145587</v>
      </c>
      <c r="K10" s="75">
        <v>37.363435484574659</v>
      </c>
      <c r="L10" s="153">
        <v>14106</v>
      </c>
      <c r="M10" s="75">
        <v>3.6201626583789084</v>
      </c>
      <c r="N10" s="153">
        <v>26770</v>
      </c>
      <c r="O10" s="75">
        <v>6.870250557550218</v>
      </c>
      <c r="P10" s="153">
        <v>4177</v>
      </c>
      <c r="Q10" s="75">
        <v>1.0719849301041189</v>
      </c>
      <c r="R10" s="153">
        <v>77276</v>
      </c>
      <c r="S10" s="75">
        <v>19.832106166800546</v>
      </c>
      <c r="T10" s="153">
        <v>12</v>
      </c>
      <c r="U10" s="75">
        <f t="shared" ref="U10:U27" si="0">T10*100/$V10</f>
        <v>3.0796789947927761E-3</v>
      </c>
      <c r="V10" s="153">
        <f>F10+H10+J10+L10+N10+P10+R10+T10</f>
        <v>389651</v>
      </c>
      <c r="W10" s="75">
        <f t="shared" ref="V10:W27" si="1">G10+I10+K10+M10+O10+Q10+S10+U10</f>
        <v>100</v>
      </c>
      <c r="X10" s="154"/>
      <c r="Y10" s="155">
        <f t="shared" ref="Y10:Y27" si="2">V10/D10</f>
        <v>1.4445803813400659</v>
      </c>
    </row>
    <row r="11" spans="2:25" s="125" customFormat="1" ht="18" customHeight="1" x14ac:dyDescent="0.2">
      <c r="B11" s="32" t="s">
        <v>10</v>
      </c>
      <c r="C11" s="28"/>
      <c r="D11" s="156">
        <v>37223</v>
      </c>
      <c r="F11" s="157">
        <v>3449</v>
      </c>
      <c r="G11" s="182">
        <v>7.9559871744596435</v>
      </c>
      <c r="H11" s="157">
        <v>3330</v>
      </c>
      <c r="I11" s="182">
        <v>7.68148370279809</v>
      </c>
      <c r="J11" s="157">
        <v>5203</v>
      </c>
      <c r="K11" s="182">
        <v>12.002029941639178</v>
      </c>
      <c r="L11" s="157">
        <v>1659</v>
      </c>
      <c r="M11" s="182">
        <v>3.826901340222832</v>
      </c>
      <c r="N11" s="157">
        <v>3974</v>
      </c>
      <c r="O11" s="182">
        <v>9.1670319023782607</v>
      </c>
      <c r="P11" s="157">
        <v>6743</v>
      </c>
      <c r="Q11" s="182">
        <v>15.554427810200457</v>
      </c>
      <c r="R11" s="157">
        <v>18993</v>
      </c>
      <c r="S11" s="182">
        <v>43.812138128301541</v>
      </c>
      <c r="T11" s="157">
        <v>0</v>
      </c>
      <c r="U11" s="182">
        <f t="shared" si="0"/>
        <v>0</v>
      </c>
      <c r="V11" s="157">
        <f t="shared" si="1"/>
        <v>43351</v>
      </c>
      <c r="W11" s="182">
        <f t="shared" si="1"/>
        <v>100</v>
      </c>
      <c r="X11" s="154"/>
      <c r="Y11" s="158">
        <f t="shared" si="2"/>
        <v>1.1646293958036698</v>
      </c>
    </row>
    <row r="12" spans="2:25" s="125" customFormat="1" ht="22.5" customHeight="1" x14ac:dyDescent="0.2">
      <c r="B12" s="32" t="s">
        <v>40</v>
      </c>
      <c r="C12" s="28"/>
      <c r="D12" s="156">
        <v>28712</v>
      </c>
      <c r="F12" s="126">
        <v>7344</v>
      </c>
      <c r="G12" s="182">
        <v>20.015262182492098</v>
      </c>
      <c r="H12" s="126">
        <v>2458</v>
      </c>
      <c r="I12" s="182">
        <v>6.6990079581380133</v>
      </c>
      <c r="J12" s="126">
        <v>6798</v>
      </c>
      <c r="K12" s="182">
        <v>18.527199389512699</v>
      </c>
      <c r="L12" s="126">
        <v>2255</v>
      </c>
      <c r="M12" s="182">
        <v>6.14575384279952</v>
      </c>
      <c r="N12" s="126">
        <v>3541</v>
      </c>
      <c r="O12" s="182">
        <v>9.6506050365202221</v>
      </c>
      <c r="P12" s="126">
        <v>3509</v>
      </c>
      <c r="Q12" s="182">
        <v>9.5633925651368141</v>
      </c>
      <c r="R12" s="126">
        <v>10774</v>
      </c>
      <c r="S12" s="182">
        <v>29.363348958901124</v>
      </c>
      <c r="T12" s="126">
        <v>13</v>
      </c>
      <c r="U12" s="182">
        <f t="shared" si="0"/>
        <v>3.543006649950943E-2</v>
      </c>
      <c r="V12" s="157">
        <f t="shared" si="1"/>
        <v>36692</v>
      </c>
      <c r="W12" s="182">
        <f t="shared" si="1"/>
        <v>100</v>
      </c>
      <c r="X12" s="154"/>
      <c r="Y12" s="158">
        <f t="shared" si="2"/>
        <v>1.2779325717470047</v>
      </c>
    </row>
    <row r="13" spans="2:25" s="125" customFormat="1" ht="18" customHeight="1" x14ac:dyDescent="0.2">
      <c r="B13" s="32" t="s">
        <v>41</v>
      </c>
      <c r="C13" s="28"/>
      <c r="D13" s="156">
        <v>26547</v>
      </c>
      <c r="F13" s="157">
        <v>4016</v>
      </c>
      <c r="G13" s="182">
        <v>9.3053431576996157</v>
      </c>
      <c r="H13" s="157">
        <v>11366</v>
      </c>
      <c r="I13" s="182">
        <v>26.33578942490384</v>
      </c>
      <c r="J13" s="157">
        <v>2020</v>
      </c>
      <c r="K13" s="182">
        <v>4.6804763890819778</v>
      </c>
      <c r="L13" s="157">
        <v>1980</v>
      </c>
      <c r="M13" s="182">
        <v>4.5877936883080777</v>
      </c>
      <c r="N13" s="157">
        <v>2882</v>
      </c>
      <c r="O13" s="182">
        <v>6.6777885907595351</v>
      </c>
      <c r="P13" s="157">
        <v>835</v>
      </c>
      <c r="Q13" s="182">
        <v>1.934751378655174</v>
      </c>
      <c r="R13" s="157">
        <v>20059</v>
      </c>
      <c r="S13" s="182">
        <v>46.478057370591777</v>
      </c>
      <c r="T13" s="157">
        <v>0</v>
      </c>
      <c r="U13" s="182">
        <f t="shared" si="0"/>
        <v>0</v>
      </c>
      <c r="V13" s="157">
        <f t="shared" si="1"/>
        <v>43158</v>
      </c>
      <c r="W13" s="182">
        <f t="shared" si="1"/>
        <v>100</v>
      </c>
      <c r="X13" s="154"/>
      <c r="Y13" s="158">
        <f t="shared" si="2"/>
        <v>1.6257204203864843</v>
      </c>
    </row>
    <row r="14" spans="2:25" s="125" customFormat="1" ht="18" customHeight="1" x14ac:dyDescent="0.2">
      <c r="B14" s="32" t="s">
        <v>9</v>
      </c>
      <c r="C14" s="28"/>
      <c r="D14" s="156">
        <v>35138</v>
      </c>
      <c r="F14" s="157">
        <v>1091</v>
      </c>
      <c r="G14" s="182">
        <v>2.7926382880692144</v>
      </c>
      <c r="H14" s="157">
        <v>1817</v>
      </c>
      <c r="I14" s="182">
        <v>4.6509842066193974</v>
      </c>
      <c r="J14" s="157">
        <v>474</v>
      </c>
      <c r="K14" s="182">
        <v>1.2133002278137559</v>
      </c>
      <c r="L14" s="157">
        <v>5139</v>
      </c>
      <c r="M14" s="182">
        <v>13.154324621803568</v>
      </c>
      <c r="N14" s="157">
        <v>4384</v>
      </c>
      <c r="O14" s="182">
        <v>11.221747254716258</v>
      </c>
      <c r="P14" s="157">
        <v>12138</v>
      </c>
      <c r="Q14" s="182">
        <v>31.069700770471243</v>
      </c>
      <c r="R14" s="157">
        <v>14024</v>
      </c>
      <c r="S14" s="182">
        <v>35.897304630506568</v>
      </c>
      <c r="T14" s="157">
        <v>0</v>
      </c>
      <c r="U14" s="182">
        <f t="shared" si="0"/>
        <v>0</v>
      </c>
      <c r="V14" s="157">
        <f t="shared" si="1"/>
        <v>39067</v>
      </c>
      <c r="W14" s="182">
        <f t="shared" si="1"/>
        <v>100</v>
      </c>
      <c r="X14" s="154"/>
      <c r="Y14" s="158">
        <f t="shared" si="2"/>
        <v>1.1118162672889749</v>
      </c>
    </row>
    <row r="15" spans="2:25" s="125" customFormat="1" ht="18" customHeight="1" x14ac:dyDescent="0.2">
      <c r="B15" s="32" t="s">
        <v>8</v>
      </c>
      <c r="C15" s="28"/>
      <c r="D15" s="156">
        <v>17682</v>
      </c>
      <c r="F15" s="126">
        <v>6935</v>
      </c>
      <c r="G15" s="182">
        <v>24.914675767918087</v>
      </c>
      <c r="H15" s="126">
        <v>3127</v>
      </c>
      <c r="I15" s="182">
        <v>11.234057840847854</v>
      </c>
      <c r="J15" s="126">
        <v>1458</v>
      </c>
      <c r="K15" s="182">
        <v>5.2380097000179626</v>
      </c>
      <c r="L15" s="126">
        <v>2029</v>
      </c>
      <c r="M15" s="182">
        <v>7.2893838692293871</v>
      </c>
      <c r="N15" s="126">
        <v>5139</v>
      </c>
      <c r="O15" s="182">
        <v>18.46236752290282</v>
      </c>
      <c r="P15" s="126">
        <v>104</v>
      </c>
      <c r="Q15" s="182">
        <v>0.37363032153763248</v>
      </c>
      <c r="R15" s="126">
        <v>9043</v>
      </c>
      <c r="S15" s="182">
        <v>32.487874977546255</v>
      </c>
      <c r="T15" s="126">
        <v>0</v>
      </c>
      <c r="U15" s="182">
        <f t="shared" si="0"/>
        <v>0</v>
      </c>
      <c r="V15" s="157">
        <f t="shared" si="1"/>
        <v>27835</v>
      </c>
      <c r="W15" s="182">
        <f t="shared" si="1"/>
        <v>100</v>
      </c>
      <c r="X15" s="154"/>
      <c r="Y15" s="158">
        <f t="shared" si="2"/>
        <v>1.5741997511593711</v>
      </c>
    </row>
    <row r="16" spans="2:25" s="128" customFormat="1" ht="18" customHeight="1" x14ac:dyDescent="0.2">
      <c r="B16" s="127" t="s">
        <v>7</v>
      </c>
      <c r="C16" s="129"/>
      <c r="D16" s="159">
        <v>114750</v>
      </c>
      <c r="E16" s="160"/>
      <c r="F16" s="161">
        <v>13139</v>
      </c>
      <c r="G16" s="183">
        <v>8.5136299723318363</v>
      </c>
      <c r="H16" s="161">
        <v>21571</v>
      </c>
      <c r="I16" s="183">
        <v>13.97728229950301</v>
      </c>
      <c r="J16" s="161">
        <v>21539</v>
      </c>
      <c r="K16" s="183">
        <v>13.956547376060234</v>
      </c>
      <c r="L16" s="161">
        <v>7863</v>
      </c>
      <c r="M16" s="183">
        <v>5.0949594697043326</v>
      </c>
      <c r="N16" s="161">
        <v>8489</v>
      </c>
      <c r="O16" s="183">
        <v>5.5005864095536161</v>
      </c>
      <c r="P16" s="161">
        <v>48569</v>
      </c>
      <c r="Q16" s="183">
        <v>31.471078021629118</v>
      </c>
      <c r="R16" s="161">
        <v>31105</v>
      </c>
      <c r="S16" s="183">
        <v>20.154993552734741</v>
      </c>
      <c r="T16" s="161">
        <v>2054</v>
      </c>
      <c r="U16" s="183">
        <f t="shared" si="0"/>
        <v>1.3309228984831107</v>
      </c>
      <c r="V16" s="161">
        <f t="shared" si="1"/>
        <v>154329</v>
      </c>
      <c r="W16" s="183">
        <f t="shared" si="1"/>
        <v>99.999999999999986</v>
      </c>
      <c r="X16" s="162"/>
      <c r="Y16" s="158">
        <f t="shared" si="2"/>
        <v>1.3449150326797386</v>
      </c>
    </row>
    <row r="17" spans="2:25" s="128" customFormat="1" ht="18" customHeight="1" x14ac:dyDescent="0.2">
      <c r="B17" s="127" t="s">
        <v>43</v>
      </c>
      <c r="C17" s="129"/>
      <c r="D17" s="159">
        <v>67152</v>
      </c>
      <c r="E17" s="160"/>
      <c r="F17" s="161">
        <v>8409</v>
      </c>
      <c r="G17" s="183">
        <v>9.3449946657183496</v>
      </c>
      <c r="H17" s="161">
        <v>25592</v>
      </c>
      <c r="I17" s="183">
        <v>28.440611664295876</v>
      </c>
      <c r="J17" s="161">
        <v>16082</v>
      </c>
      <c r="K17" s="183">
        <v>17.872066145092461</v>
      </c>
      <c r="L17" s="161">
        <v>3390</v>
      </c>
      <c r="M17" s="183">
        <v>3.7673364153627311</v>
      </c>
      <c r="N17" s="161">
        <v>12100</v>
      </c>
      <c r="O17" s="183">
        <v>13.446834992887624</v>
      </c>
      <c r="P17" s="161">
        <v>9037</v>
      </c>
      <c r="Q17" s="183">
        <v>10.042896514935988</v>
      </c>
      <c r="R17" s="161">
        <v>15353</v>
      </c>
      <c r="S17" s="183">
        <v>17.06192211948791</v>
      </c>
      <c r="T17" s="161">
        <v>21</v>
      </c>
      <c r="U17" s="183">
        <f t="shared" si="0"/>
        <v>2.3337482219061165E-2</v>
      </c>
      <c r="V17" s="161">
        <f t="shared" si="1"/>
        <v>89984</v>
      </c>
      <c r="W17" s="183">
        <f t="shared" si="1"/>
        <v>100</v>
      </c>
      <c r="X17" s="162"/>
      <c r="Y17" s="158">
        <f t="shared" si="2"/>
        <v>1.3400047653085538</v>
      </c>
    </row>
    <row r="18" spans="2:25" s="128" customFormat="1" ht="18" customHeight="1" x14ac:dyDescent="0.2">
      <c r="B18" s="127" t="s">
        <v>44</v>
      </c>
      <c r="C18" s="129"/>
      <c r="D18" s="159">
        <v>188719</v>
      </c>
      <c r="E18" s="160"/>
      <c r="F18" s="161">
        <v>285</v>
      </c>
      <c r="G18" s="183">
        <v>0.12495779933969668</v>
      </c>
      <c r="H18" s="161">
        <v>24217</v>
      </c>
      <c r="I18" s="183">
        <v>10.617905356524332</v>
      </c>
      <c r="J18" s="161">
        <v>32712</v>
      </c>
      <c r="K18" s="183">
        <v>14.342524673684764</v>
      </c>
      <c r="L18" s="161">
        <v>12821</v>
      </c>
      <c r="M18" s="183">
        <v>5.6213471766114074</v>
      </c>
      <c r="N18" s="161">
        <v>38554</v>
      </c>
      <c r="O18" s="183">
        <v>16.903940335939179</v>
      </c>
      <c r="P18" s="161">
        <v>21695</v>
      </c>
      <c r="Q18" s="183">
        <v>9.5121384444727006</v>
      </c>
      <c r="R18" s="161">
        <v>97708</v>
      </c>
      <c r="S18" s="183">
        <v>42.83991809783538</v>
      </c>
      <c r="T18" s="161">
        <v>85</v>
      </c>
      <c r="U18" s="183">
        <f t="shared" si="0"/>
        <v>3.7268115592541118E-2</v>
      </c>
      <c r="V18" s="161">
        <f t="shared" si="1"/>
        <v>228077</v>
      </c>
      <c r="W18" s="183">
        <f t="shared" si="1"/>
        <v>100</v>
      </c>
      <c r="X18" s="162"/>
      <c r="Y18" s="158">
        <f t="shared" si="2"/>
        <v>1.2085534577864443</v>
      </c>
    </row>
    <row r="19" spans="2:25" s="128" customFormat="1" ht="18" customHeight="1" x14ac:dyDescent="0.2">
      <c r="B19" s="127" t="s">
        <v>6</v>
      </c>
      <c r="C19" s="129"/>
      <c r="D19" s="159">
        <v>135053</v>
      </c>
      <c r="E19" s="160"/>
      <c r="F19" s="161">
        <v>1215</v>
      </c>
      <c r="G19" s="183">
        <v>0.70104782127031018</v>
      </c>
      <c r="H19" s="161">
        <v>33979</v>
      </c>
      <c r="I19" s="183">
        <v>19.605682237813884</v>
      </c>
      <c r="J19" s="161">
        <v>4094</v>
      </c>
      <c r="K19" s="183">
        <v>2.3622138109305761</v>
      </c>
      <c r="L19" s="161">
        <v>7886</v>
      </c>
      <c r="M19" s="183">
        <v>4.5501754062038406</v>
      </c>
      <c r="N19" s="161">
        <v>13309</v>
      </c>
      <c r="O19" s="183">
        <v>7.6792143648449036</v>
      </c>
      <c r="P19" s="161">
        <v>20870</v>
      </c>
      <c r="Q19" s="183">
        <v>12.041866691285081</v>
      </c>
      <c r="R19" s="161">
        <v>91686</v>
      </c>
      <c r="S19" s="183">
        <v>52.902280280649926</v>
      </c>
      <c r="T19" s="161">
        <v>273</v>
      </c>
      <c r="U19" s="183">
        <f t="shared" si="0"/>
        <v>0.15751938700147711</v>
      </c>
      <c r="V19" s="161">
        <f t="shared" si="1"/>
        <v>173312</v>
      </c>
      <c r="W19" s="183">
        <f t="shared" si="1"/>
        <v>99.999999999999986</v>
      </c>
      <c r="X19" s="162"/>
      <c r="Y19" s="158">
        <f t="shared" si="2"/>
        <v>1.2832887829222601</v>
      </c>
    </row>
    <row r="20" spans="2:25" s="125" customFormat="1" ht="18" customHeight="1" x14ac:dyDescent="0.2">
      <c r="B20" s="127" t="s">
        <v>5</v>
      </c>
      <c r="C20" s="28"/>
      <c r="D20" s="156">
        <v>32536</v>
      </c>
      <c r="F20" s="157">
        <v>1194</v>
      </c>
      <c r="G20" s="182">
        <v>3.2857260794188061</v>
      </c>
      <c r="H20" s="157">
        <v>3461</v>
      </c>
      <c r="I20" s="182">
        <v>9.5242026472935422</v>
      </c>
      <c r="J20" s="157">
        <v>920</v>
      </c>
      <c r="K20" s="182">
        <v>2.5317152370731169</v>
      </c>
      <c r="L20" s="157">
        <v>2100</v>
      </c>
      <c r="M20" s="182">
        <v>5.7789152150582019</v>
      </c>
      <c r="N20" s="157">
        <v>4661</v>
      </c>
      <c r="O20" s="182">
        <v>12.826439913041085</v>
      </c>
      <c r="P20" s="157">
        <v>17716</v>
      </c>
      <c r="Q20" s="182">
        <v>48.752029499986243</v>
      </c>
      <c r="R20" s="157">
        <v>6287</v>
      </c>
      <c r="S20" s="182">
        <v>17.300971408129008</v>
      </c>
      <c r="T20" s="157">
        <v>0</v>
      </c>
      <c r="U20" s="182">
        <f t="shared" si="0"/>
        <v>0</v>
      </c>
      <c r="V20" s="157">
        <f t="shared" si="1"/>
        <v>36339</v>
      </c>
      <c r="W20" s="182">
        <f t="shared" si="1"/>
        <v>100</v>
      </c>
      <c r="X20" s="154"/>
      <c r="Y20" s="158">
        <f t="shared" si="2"/>
        <v>1.1168859109909024</v>
      </c>
    </row>
    <row r="21" spans="2:25" s="125" customFormat="1" ht="18" customHeight="1" x14ac:dyDescent="0.2">
      <c r="B21" s="32" t="s">
        <v>38</v>
      </c>
      <c r="C21" s="28"/>
      <c r="D21" s="156">
        <v>68745</v>
      </c>
      <c r="F21" s="157">
        <v>5537</v>
      </c>
      <c r="G21" s="182">
        <v>6.6372583100583773</v>
      </c>
      <c r="H21" s="157">
        <v>8939</v>
      </c>
      <c r="I21" s="182">
        <v>10.715270369082868</v>
      </c>
      <c r="J21" s="157">
        <v>26495</v>
      </c>
      <c r="K21" s="182">
        <v>31.7598264267648</v>
      </c>
      <c r="L21" s="157">
        <v>8323</v>
      </c>
      <c r="M21" s="182">
        <v>9.9768648933747279</v>
      </c>
      <c r="N21" s="157">
        <v>6680</v>
      </c>
      <c r="O21" s="182">
        <v>8.0073840547570807</v>
      </c>
      <c r="P21" s="157">
        <v>11127</v>
      </c>
      <c r="Q21" s="182">
        <v>13.338048260072162</v>
      </c>
      <c r="R21" s="157">
        <v>16214</v>
      </c>
      <c r="S21" s="182">
        <v>19.435886985603492</v>
      </c>
      <c r="T21" s="157">
        <v>108</v>
      </c>
      <c r="U21" s="182">
        <f t="shared" si="0"/>
        <v>0.12946070028649173</v>
      </c>
      <c r="V21" s="157">
        <f t="shared" si="1"/>
        <v>83423</v>
      </c>
      <c r="W21" s="182">
        <f t="shared" si="1"/>
        <v>99.999999999999986</v>
      </c>
      <c r="X21" s="154"/>
      <c r="Y21" s="158">
        <f t="shared" si="2"/>
        <v>1.2135137100880065</v>
      </c>
    </row>
    <row r="22" spans="2:25" s="125" customFormat="1" ht="21" customHeight="1" x14ac:dyDescent="0.2">
      <c r="B22" s="32" t="s">
        <v>45</v>
      </c>
      <c r="C22" s="28"/>
      <c r="D22" s="156">
        <v>162396</v>
      </c>
      <c r="F22" s="157">
        <v>4280</v>
      </c>
      <c r="G22" s="182">
        <v>1.9555701766409883</v>
      </c>
      <c r="H22" s="157">
        <v>62908</v>
      </c>
      <c r="I22" s="182">
        <v>28.74322632526432</v>
      </c>
      <c r="J22" s="157">
        <v>46978</v>
      </c>
      <c r="K22" s="182">
        <v>21.464667233233726</v>
      </c>
      <c r="L22" s="157">
        <v>15429</v>
      </c>
      <c r="M22" s="182">
        <v>7.0496477232228525</v>
      </c>
      <c r="N22" s="157">
        <v>23648</v>
      </c>
      <c r="O22" s="182">
        <v>10.804982134861238</v>
      </c>
      <c r="P22" s="157">
        <v>24180</v>
      </c>
      <c r="Q22" s="182">
        <v>11.048057680182033</v>
      </c>
      <c r="R22" s="157">
        <v>41351</v>
      </c>
      <c r="S22" s="182">
        <v>18.893640741654558</v>
      </c>
      <c r="T22" s="157">
        <v>88</v>
      </c>
      <c r="U22" s="182">
        <f t="shared" si="0"/>
        <v>4.0207984940282007E-2</v>
      </c>
      <c r="V22" s="157">
        <f t="shared" si="1"/>
        <v>218862</v>
      </c>
      <c r="W22" s="182">
        <f t="shared" si="1"/>
        <v>100</v>
      </c>
      <c r="X22" s="154"/>
      <c r="Y22" s="158">
        <f t="shared" si="2"/>
        <v>1.347705608512525</v>
      </c>
    </row>
    <row r="23" spans="2:25" s="125" customFormat="1" ht="18" customHeight="1" x14ac:dyDescent="0.2">
      <c r="B23" s="32" t="s">
        <v>46</v>
      </c>
      <c r="C23" s="28"/>
      <c r="D23" s="156">
        <v>37921</v>
      </c>
      <c r="F23" s="157">
        <v>4125</v>
      </c>
      <c r="G23" s="182">
        <v>8.6887835703001581</v>
      </c>
      <c r="H23" s="157">
        <v>7486</v>
      </c>
      <c r="I23" s="182">
        <v>15.768299104791996</v>
      </c>
      <c r="J23" s="157">
        <v>2940</v>
      </c>
      <c r="K23" s="182">
        <v>6.1927330173775674</v>
      </c>
      <c r="L23" s="157">
        <v>3872</v>
      </c>
      <c r="M23" s="182">
        <v>8.1558715113217488</v>
      </c>
      <c r="N23" s="157">
        <v>4800</v>
      </c>
      <c r="O23" s="182">
        <v>10.110584518167457</v>
      </c>
      <c r="P23" s="157">
        <v>1163</v>
      </c>
      <c r="Q23" s="182">
        <v>2.4497103738809898</v>
      </c>
      <c r="R23" s="157">
        <v>23085</v>
      </c>
      <c r="S23" s="182">
        <v>48.625592417061611</v>
      </c>
      <c r="T23" s="157">
        <v>4</v>
      </c>
      <c r="U23" s="182">
        <f t="shared" si="0"/>
        <v>8.4254870984728798E-3</v>
      </c>
      <c r="V23" s="157">
        <f>F23+H23+J23+L23+N23+P23+R23+T23</f>
        <v>47475</v>
      </c>
      <c r="W23" s="182">
        <f t="shared" si="1"/>
        <v>100</v>
      </c>
      <c r="X23" s="154"/>
      <c r="Y23" s="158">
        <f t="shared" si="2"/>
        <v>1.251944832678463</v>
      </c>
    </row>
    <row r="24" spans="2:25" s="125" customFormat="1" ht="22.5" customHeight="1" x14ac:dyDescent="0.2">
      <c r="B24" s="32" t="s">
        <v>47</v>
      </c>
      <c r="C24" s="28"/>
      <c r="D24" s="156">
        <v>15293</v>
      </c>
      <c r="F24" s="126">
        <v>1703</v>
      </c>
      <c r="G24" s="184">
        <v>8.3308873887095203</v>
      </c>
      <c r="H24" s="126">
        <v>2756</v>
      </c>
      <c r="I24" s="182">
        <v>13.482046766461208</v>
      </c>
      <c r="J24" s="126">
        <v>994</v>
      </c>
      <c r="K24" s="182">
        <v>4.8625379121416694</v>
      </c>
      <c r="L24" s="126">
        <v>506</v>
      </c>
      <c r="M24" s="182">
        <v>2.4752959592994817</v>
      </c>
      <c r="N24" s="126">
        <v>2435</v>
      </c>
      <c r="O24" s="182">
        <v>11.911750317972801</v>
      </c>
      <c r="P24" s="126">
        <v>2515</v>
      </c>
      <c r="Q24" s="182">
        <v>12.303101457782995</v>
      </c>
      <c r="R24" s="126">
        <v>9502</v>
      </c>
      <c r="S24" s="182">
        <v>46.482731630955875</v>
      </c>
      <c r="T24" s="126">
        <v>31</v>
      </c>
      <c r="U24" s="182">
        <f t="shared" si="0"/>
        <v>0.15164856667645044</v>
      </c>
      <c r="V24" s="126">
        <f t="shared" si="1"/>
        <v>20442</v>
      </c>
      <c r="W24" s="182">
        <f t="shared" si="1"/>
        <v>100.00000000000001</v>
      </c>
      <c r="X24" s="154"/>
      <c r="Y24" s="158">
        <f t="shared" si="2"/>
        <v>1.3366899888838031</v>
      </c>
    </row>
    <row r="25" spans="2:25" s="125" customFormat="1" ht="18" customHeight="1" x14ac:dyDescent="0.2">
      <c r="B25" s="32" t="s">
        <v>48</v>
      </c>
      <c r="C25" s="28"/>
      <c r="D25" s="156">
        <v>65174</v>
      </c>
      <c r="F25" s="126">
        <v>810</v>
      </c>
      <c r="G25" s="184">
        <v>0.9012417108015488</v>
      </c>
      <c r="H25" s="126">
        <v>21806</v>
      </c>
      <c r="I25" s="182">
        <v>24.262316970047621</v>
      </c>
      <c r="J25" s="126">
        <v>5612</v>
      </c>
      <c r="K25" s="182">
        <v>6.2441586185411007</v>
      </c>
      <c r="L25" s="126">
        <v>7427</v>
      </c>
      <c r="M25" s="182">
        <v>8.2636076371890166</v>
      </c>
      <c r="N25" s="126">
        <v>12739</v>
      </c>
      <c r="O25" s="182">
        <v>14.173973029507321</v>
      </c>
      <c r="P25" s="126">
        <v>1351</v>
      </c>
      <c r="Q25" s="182">
        <v>1.5031821620899906</v>
      </c>
      <c r="R25" s="126">
        <v>33749</v>
      </c>
      <c r="S25" s="182">
        <v>37.550625305977121</v>
      </c>
      <c r="T25" s="126">
        <v>6382</v>
      </c>
      <c r="U25" s="182">
        <f t="shared" si="0"/>
        <v>7.1008945658462768</v>
      </c>
      <c r="V25" s="126">
        <f t="shared" si="1"/>
        <v>89876</v>
      </c>
      <c r="W25" s="182">
        <f t="shared" si="1"/>
        <v>100</v>
      </c>
      <c r="X25" s="154"/>
      <c r="Y25" s="158">
        <f t="shared" si="2"/>
        <v>1.379016172093166</v>
      </c>
    </row>
    <row r="26" spans="2:25" s="125" customFormat="1" ht="18" customHeight="1" x14ac:dyDescent="0.2">
      <c r="B26" s="32" t="s">
        <v>49</v>
      </c>
      <c r="C26" s="28"/>
      <c r="D26" s="156">
        <v>8562</v>
      </c>
      <c r="F26" s="126">
        <v>1036</v>
      </c>
      <c r="G26" s="184">
        <v>8.0704214380306922</v>
      </c>
      <c r="H26" s="126">
        <v>2966</v>
      </c>
      <c r="I26" s="182">
        <v>23.105086858300226</v>
      </c>
      <c r="J26" s="126">
        <v>3557</v>
      </c>
      <c r="K26" s="182">
        <v>27.70896626937758</v>
      </c>
      <c r="L26" s="126">
        <v>1224</v>
      </c>
      <c r="M26" s="182">
        <v>9.5349380696424397</v>
      </c>
      <c r="N26" s="126">
        <v>1758</v>
      </c>
      <c r="O26" s="182">
        <v>13.694788501986446</v>
      </c>
      <c r="P26" s="126">
        <v>1026</v>
      </c>
      <c r="Q26" s="182">
        <v>7.9925216172002802</v>
      </c>
      <c r="R26" s="126">
        <v>1270</v>
      </c>
      <c r="S26" s="182">
        <v>9.8932772454623361</v>
      </c>
      <c r="T26" s="126">
        <v>0</v>
      </c>
      <c r="U26" s="182">
        <f t="shared" si="0"/>
        <v>0</v>
      </c>
      <c r="V26" s="126">
        <f t="shared" si="1"/>
        <v>12837</v>
      </c>
      <c r="W26" s="182">
        <f t="shared" si="1"/>
        <v>100</v>
      </c>
      <c r="X26" s="154"/>
      <c r="Y26" s="158">
        <f t="shared" si="2"/>
        <v>1.4992992291520673</v>
      </c>
    </row>
    <row r="27" spans="2:25" s="125" customFormat="1" ht="18" customHeight="1" x14ac:dyDescent="0.2">
      <c r="B27" s="32" t="s">
        <v>4</v>
      </c>
      <c r="C27" s="28"/>
      <c r="D27" s="156">
        <v>3193</v>
      </c>
      <c r="F27" s="126">
        <v>557</v>
      </c>
      <c r="G27" s="184">
        <v>12.923433874709977</v>
      </c>
      <c r="H27" s="126">
        <v>759</v>
      </c>
      <c r="I27" s="182">
        <v>17.610208816705338</v>
      </c>
      <c r="J27" s="126">
        <v>1118</v>
      </c>
      <c r="K27" s="182">
        <v>25.939675174013921</v>
      </c>
      <c r="L27" s="126">
        <v>60</v>
      </c>
      <c r="M27" s="182">
        <v>1.3921113689095128</v>
      </c>
      <c r="N27" s="126">
        <v>180</v>
      </c>
      <c r="O27" s="182">
        <v>4.1763341067285387</v>
      </c>
      <c r="P27" s="126">
        <v>4</v>
      </c>
      <c r="Q27" s="182">
        <v>9.2807424593967514E-2</v>
      </c>
      <c r="R27" s="126">
        <v>1632</v>
      </c>
      <c r="S27" s="182">
        <v>37.865429234338748</v>
      </c>
      <c r="T27" s="126">
        <v>0</v>
      </c>
      <c r="U27" s="182">
        <f t="shared" si="0"/>
        <v>0</v>
      </c>
      <c r="V27" s="157">
        <f t="shared" si="1"/>
        <v>4310</v>
      </c>
      <c r="W27" s="182">
        <f t="shared" si="1"/>
        <v>100</v>
      </c>
      <c r="X27" s="154"/>
      <c r="Y27" s="158">
        <f t="shared" si="2"/>
        <v>1.3498277481991858</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1314529</v>
      </c>
      <c r="E30" s="23"/>
      <c r="F30" s="65">
        <f>SUM(F10:F27)</f>
        <v>65911</v>
      </c>
      <c r="G30" s="67">
        <f>F30*100/$V30</f>
        <v>3.7901231728214744</v>
      </c>
      <c r="H30" s="65">
        <f>SUM(H10:H27)</f>
        <v>359475</v>
      </c>
      <c r="I30" s="67">
        <f>H30*100/$V30</f>
        <v>20.671125116444895</v>
      </c>
      <c r="J30" s="65">
        <f>SUM(J10:J27)</f>
        <v>324581</v>
      </c>
      <c r="K30" s="67">
        <f>J30*100/$V30</f>
        <v>18.664592701636554</v>
      </c>
      <c r="L30" s="65">
        <f>SUM(L10:L27)</f>
        <v>98069</v>
      </c>
      <c r="M30" s="67">
        <f>L30*100/$V30</f>
        <v>5.6393255971754206</v>
      </c>
      <c r="N30" s="65">
        <f>SUM(N10:N27)</f>
        <v>176043</v>
      </c>
      <c r="O30" s="67">
        <f>N30*100/$V30</f>
        <v>10.123115317822682</v>
      </c>
      <c r="P30" s="65">
        <f>SUM(P10:P27)</f>
        <v>186759</v>
      </c>
      <c r="Q30" s="67">
        <f>P30*100/$V30</f>
        <v>10.739324447102391</v>
      </c>
      <c r="R30" s="65">
        <f>SUM(R10:R27)</f>
        <v>519111</v>
      </c>
      <c r="S30" s="67">
        <f>R30*100/$V30</f>
        <v>29.850778024404551</v>
      </c>
      <c r="T30" s="65">
        <f>SUM(T10:T28)</f>
        <v>9071</v>
      </c>
      <c r="U30" s="67">
        <f>T30*100/$V30</f>
        <v>0.52161562259203464</v>
      </c>
      <c r="V30" s="65">
        <f>SUM(V10:V27)</f>
        <v>1739020</v>
      </c>
      <c r="W30" s="67">
        <f>G30+I30+K30+M30+O30+Q30+S30+U30</f>
        <v>100</v>
      </c>
      <c r="X30" s="174"/>
      <c r="Y30" s="175">
        <f>(V30/D30)</f>
        <v>1.3229225068446568</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20" customFormat="1" ht="18.75" customHeight="1" x14ac:dyDescent="0.2">
      <c r="B32" s="180" t="s">
        <v>42</v>
      </c>
      <c r="C32" s="177"/>
      <c r="D32" s="177"/>
      <c r="E32" s="177"/>
      <c r="F32" s="177"/>
      <c r="G32" s="177"/>
      <c r="H32" s="177"/>
      <c r="I32" s="177"/>
      <c r="J32" s="177"/>
      <c r="K32" s="177"/>
      <c r="L32" s="177"/>
      <c r="N32" s="177"/>
      <c r="O32" s="177"/>
      <c r="P32" s="177"/>
      <c r="Q32" s="177"/>
      <c r="R32" s="177"/>
      <c r="S32" s="177"/>
      <c r="T32" s="177"/>
      <c r="U32" s="177"/>
      <c r="V32" s="177"/>
      <c r="W32" s="177"/>
      <c r="X32" s="136"/>
      <c r="Y32" s="136"/>
    </row>
    <row r="33" spans="2:25" x14ac:dyDescent="0.2">
      <c r="B33" s="181" t="s">
        <v>50</v>
      </c>
      <c r="F33" s="178"/>
      <c r="G33" s="178"/>
      <c r="H33" s="178"/>
      <c r="I33" s="178"/>
      <c r="J33" s="178"/>
      <c r="K33" s="178"/>
      <c r="L33" s="178"/>
      <c r="M33" s="178"/>
      <c r="N33" s="178"/>
      <c r="O33" s="178"/>
      <c r="P33" s="178"/>
      <c r="Q33" s="178"/>
      <c r="R33" s="178"/>
      <c r="S33" s="178"/>
      <c r="T33" s="178"/>
      <c r="U33" s="178"/>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topLeftCell="A4"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9" t="s">
        <v>67</v>
      </c>
      <c r="G1" s="179"/>
      <c r="H1" s="179" t="s">
        <v>58</v>
      </c>
      <c r="I1" s="179"/>
      <c r="J1" s="179" t="s">
        <v>59</v>
      </c>
      <c r="K1" s="179"/>
      <c r="L1" s="179" t="s">
        <v>66</v>
      </c>
      <c r="M1" s="179"/>
      <c r="N1" s="179" t="s">
        <v>61</v>
      </c>
      <c r="O1" s="179"/>
      <c r="P1" s="179" t="s">
        <v>70</v>
      </c>
      <c r="Q1" s="179"/>
      <c r="R1" s="179" t="s">
        <v>69</v>
      </c>
      <c r="S1" s="179"/>
      <c r="T1" s="179" t="s">
        <v>68</v>
      </c>
      <c r="U1" s="179"/>
      <c r="X1" s="150"/>
      <c r="Y1" s="150"/>
    </row>
    <row r="2" spans="2:25" s="44" customFormat="1" ht="49.5" customHeight="1" x14ac:dyDescent="0.2">
      <c r="B2" s="122"/>
      <c r="C2" s="122"/>
      <c r="D2" s="122"/>
      <c r="E2" s="122"/>
      <c r="F2" s="122"/>
      <c r="G2" s="122"/>
      <c r="H2" s="122"/>
      <c r="I2" s="122"/>
      <c r="J2" s="122"/>
      <c r="K2" s="122"/>
      <c r="X2" s="92"/>
      <c r="Y2" s="92"/>
    </row>
    <row r="3" spans="2:25" s="7" customFormat="1" ht="19.5" x14ac:dyDescent="0.2">
      <c r="B3" s="1046" t="s">
        <v>426</v>
      </c>
      <c r="C3" s="1046"/>
      <c r="D3" s="1046"/>
      <c r="E3" s="1046"/>
      <c r="F3" s="1046"/>
      <c r="G3" s="1046"/>
      <c r="H3" s="1046"/>
      <c r="I3" s="1046"/>
      <c r="J3" s="1046"/>
      <c r="K3" s="1046"/>
      <c r="L3" s="1046"/>
      <c r="M3" s="1046"/>
      <c r="N3" s="1046"/>
      <c r="O3" s="1046"/>
      <c r="P3" s="1046"/>
      <c r="Q3" s="1046"/>
      <c r="R3" s="1046"/>
      <c r="S3" s="1046"/>
      <c r="T3" s="1046"/>
      <c r="U3" s="1046"/>
      <c r="V3" s="1046"/>
      <c r="W3" s="1046"/>
      <c r="X3" s="1046"/>
      <c r="Y3" s="13"/>
    </row>
    <row r="4" spans="2:25" s="7" customFormat="1" ht="14.25" customHeight="1" x14ac:dyDescent="0.2">
      <c r="B4" s="1059" t="str">
        <f>porsaad!B6</f>
        <v>Situación a 31 de enero de 2023</v>
      </c>
      <c r="C4" s="1059"/>
      <c r="D4" s="1059"/>
      <c r="E4" s="1059"/>
      <c r="F4" s="1059"/>
      <c r="G4" s="1059"/>
      <c r="H4" s="1059"/>
      <c r="I4" s="1059"/>
      <c r="J4" s="1059"/>
      <c r="K4" s="1059"/>
      <c r="L4" s="1059"/>
      <c r="M4" s="1059"/>
      <c r="N4" s="1059"/>
      <c r="O4" s="1059"/>
      <c r="P4" s="1059"/>
      <c r="Q4" s="1059"/>
      <c r="R4" s="1059"/>
      <c r="S4" s="1059"/>
      <c r="T4" s="1059"/>
      <c r="U4" s="1059"/>
      <c r="V4" s="1059"/>
      <c r="W4" s="1059"/>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518" customFormat="1" ht="19.5" customHeight="1" x14ac:dyDescent="0.2">
      <c r="B6" s="519"/>
      <c r="C6" s="519"/>
      <c r="D6" s="519"/>
      <c r="E6" s="519"/>
      <c r="F6" s="1119" t="s">
        <v>55</v>
      </c>
      <c r="G6" s="1119"/>
      <c r="H6" s="1119"/>
      <c r="I6" s="1119"/>
      <c r="J6" s="1119"/>
      <c r="K6" s="1119"/>
      <c r="L6" s="1119"/>
      <c r="M6" s="1119"/>
      <c r="N6" s="1119"/>
      <c r="O6" s="1119"/>
      <c r="P6" s="1119"/>
      <c r="Q6" s="1119"/>
      <c r="R6" s="1119"/>
      <c r="S6" s="1119"/>
      <c r="T6" s="1119"/>
      <c r="U6" s="1119"/>
      <c r="V6" s="1119"/>
      <c r="W6" s="1119"/>
      <c r="X6" s="674"/>
      <c r="Y6" s="674"/>
    </row>
    <row r="7" spans="2:25" s="518" customFormat="1" ht="64.5" customHeight="1" x14ac:dyDescent="0.2">
      <c r="B7" s="1120" t="s">
        <v>15</v>
      </c>
      <c r="C7" s="543"/>
      <c r="D7" s="544" t="s">
        <v>56</v>
      </c>
      <c r="E7" s="543"/>
      <c r="F7" s="1121" t="s">
        <v>176</v>
      </c>
      <c r="G7" s="1121"/>
      <c r="H7" s="1121" t="s">
        <v>62</v>
      </c>
      <c r="I7" s="1121"/>
      <c r="J7" s="1121" t="s">
        <v>63</v>
      </c>
      <c r="K7" s="1121"/>
      <c r="L7" s="1121" t="s">
        <v>160</v>
      </c>
      <c r="M7" s="1121"/>
      <c r="N7" s="1121" t="s">
        <v>3</v>
      </c>
      <c r="O7" s="1121"/>
      <c r="P7" s="544"/>
      <c r="Q7" s="544" t="s">
        <v>65</v>
      </c>
      <c r="R7" s="519"/>
      <c r="S7" s="519"/>
      <c r="T7" s="519"/>
      <c r="U7" s="519"/>
      <c r="V7" s="519"/>
      <c r="W7" s="519"/>
    </row>
    <row r="8" spans="2:25" s="628" customFormat="1" ht="20.25" customHeight="1" x14ac:dyDescent="0.2">
      <c r="B8" s="1120"/>
      <c r="C8" s="545"/>
      <c r="D8" s="544" t="s">
        <v>12</v>
      </c>
      <c r="E8" s="545"/>
      <c r="F8" s="544" t="s">
        <v>12</v>
      </c>
      <c r="G8" s="544" t="s">
        <v>31</v>
      </c>
      <c r="H8" s="544" t="s">
        <v>12</v>
      </c>
      <c r="I8" s="544" t="s">
        <v>31</v>
      </c>
      <c r="J8" s="544" t="s">
        <v>12</v>
      </c>
      <c r="K8" s="544" t="s">
        <v>31</v>
      </c>
      <c r="L8" s="544" t="s">
        <v>12</v>
      </c>
      <c r="M8" s="544" t="s">
        <v>31</v>
      </c>
      <c r="N8" s="544" t="s">
        <v>12</v>
      </c>
      <c r="O8" s="544" t="s">
        <v>31</v>
      </c>
      <c r="P8" s="544"/>
      <c r="Q8" s="544" t="s">
        <v>12</v>
      </c>
      <c r="R8" s="543"/>
      <c r="S8" s="543"/>
      <c r="T8" s="543"/>
      <c r="U8" s="543"/>
      <c r="V8" s="543"/>
      <c r="W8" s="543"/>
    </row>
    <row r="9" spans="2:25" s="629" customFormat="1" ht="8.25" customHeight="1" x14ac:dyDescent="0.2">
      <c r="B9" s="546"/>
      <c r="C9" s="547"/>
      <c r="D9" s="548"/>
      <c r="E9" s="547"/>
      <c r="F9" s="549"/>
      <c r="G9" s="549"/>
      <c r="H9" s="549"/>
      <c r="I9" s="549"/>
      <c r="J9" s="549"/>
      <c r="K9" s="549"/>
      <c r="L9" s="549"/>
      <c r="M9" s="549"/>
      <c r="N9" s="549"/>
      <c r="O9" s="549"/>
      <c r="P9" s="549"/>
      <c r="Q9" s="549"/>
      <c r="R9" s="545"/>
      <c r="S9" s="545"/>
      <c r="T9" s="545"/>
      <c r="U9" s="545"/>
      <c r="V9" s="545"/>
      <c r="W9" s="545"/>
    </row>
    <row r="10" spans="2:25" s="630" customFormat="1" ht="18" customHeight="1" x14ac:dyDescent="0.2">
      <c r="B10" s="532" t="s">
        <v>11</v>
      </c>
      <c r="C10" s="547"/>
      <c r="D10" s="551">
        <f>'41benpresaad'!D10</f>
        <v>269733</v>
      </c>
      <c r="E10" s="550"/>
      <c r="F10" s="552">
        <f>'41benpresaad'!F10+'41benpresaad'!H10+'41benpresaad'!J10+'41benpresaad'!L10+'41benpresaad'!N10</f>
        <v>308186</v>
      </c>
      <c r="G10" s="553">
        <f t="shared" ref="G10:G27" si="0">F10*100/$N10</f>
        <v>79.092829224100541</v>
      </c>
      <c r="H10" s="552">
        <f>'41benpresaad'!P10</f>
        <v>4177</v>
      </c>
      <c r="I10" s="553">
        <f t="shared" ref="I10:I27" si="1">H10*100/$N10</f>
        <v>1.0719849301041189</v>
      </c>
      <c r="J10" s="552">
        <f>'41benpresaad'!R10</f>
        <v>77276</v>
      </c>
      <c r="K10" s="553">
        <f t="shared" ref="K10:K27" si="2">J10*100/$N10</f>
        <v>19.832106166800546</v>
      </c>
      <c r="L10" s="552">
        <f>'41benpresaad'!T10</f>
        <v>12</v>
      </c>
      <c r="M10" s="553">
        <f t="shared" ref="M10:M27" si="3">L10*100/$N10</f>
        <v>3.0796789947927761E-3</v>
      </c>
      <c r="N10" s="552">
        <f>F10+H10+J10+L10</f>
        <v>389651</v>
      </c>
      <c r="O10" s="553">
        <f>G10+I10+K10+M10</f>
        <v>100</v>
      </c>
      <c r="P10" s="554"/>
      <c r="Q10" s="554">
        <f t="shared" ref="Q10:Q27" si="4">N10/D10</f>
        <v>1.4445803813400659</v>
      </c>
      <c r="R10" s="550"/>
      <c r="S10" s="550"/>
      <c r="T10" s="550"/>
      <c r="U10" s="550"/>
      <c r="V10" s="550"/>
      <c r="W10" s="550"/>
    </row>
    <row r="11" spans="2:25" s="630" customFormat="1" ht="18" customHeight="1" x14ac:dyDescent="0.2">
      <c r="B11" s="532" t="s">
        <v>10</v>
      </c>
      <c r="C11" s="547"/>
      <c r="D11" s="551">
        <f>'41benpresaad'!D11</f>
        <v>37223</v>
      </c>
      <c r="E11" s="550"/>
      <c r="F11" s="552">
        <f>'41benpresaad'!F11+'41benpresaad'!H11+'41benpresaad'!J11+'41benpresaad'!L11+'41benpresaad'!N11</f>
        <v>17615</v>
      </c>
      <c r="G11" s="553">
        <f t="shared" si="0"/>
        <v>40.633434061498008</v>
      </c>
      <c r="H11" s="552">
        <f>'41benpresaad'!P11</f>
        <v>6743</v>
      </c>
      <c r="I11" s="553">
        <f t="shared" si="1"/>
        <v>15.554427810200457</v>
      </c>
      <c r="J11" s="552">
        <f>'41benpresaad'!R11</f>
        <v>18993</v>
      </c>
      <c r="K11" s="553">
        <f t="shared" si="2"/>
        <v>43.812138128301541</v>
      </c>
      <c r="L11" s="552">
        <f>'41benpresaad'!T11</f>
        <v>0</v>
      </c>
      <c r="M11" s="553">
        <f t="shared" si="3"/>
        <v>0</v>
      </c>
      <c r="N11" s="552">
        <f t="shared" ref="N11:N27" si="5">F11+H11+J11+L11</f>
        <v>43351</v>
      </c>
      <c r="O11" s="553">
        <f t="shared" ref="O11:O27" si="6">G11+I11+K11+M11</f>
        <v>100</v>
      </c>
      <c r="P11" s="554"/>
      <c r="Q11" s="554">
        <f t="shared" si="4"/>
        <v>1.1646293958036698</v>
      </c>
      <c r="R11" s="550"/>
      <c r="S11" s="550"/>
      <c r="T11" s="550"/>
      <c r="U11" s="550"/>
      <c r="V11" s="550"/>
      <c r="W11" s="550"/>
    </row>
    <row r="12" spans="2:25" s="630" customFormat="1" ht="22.5" customHeight="1" x14ac:dyDescent="0.2">
      <c r="B12" s="532" t="s">
        <v>40</v>
      </c>
      <c r="C12" s="547"/>
      <c r="D12" s="551">
        <f>'41benpresaad'!D12</f>
        <v>28712</v>
      </c>
      <c r="E12" s="550"/>
      <c r="F12" s="551">
        <f>'41benpresaad'!F12+'41benpresaad'!H12+'41benpresaad'!J12+'41benpresaad'!L12+'41benpresaad'!N12</f>
        <v>22396</v>
      </c>
      <c r="G12" s="553">
        <f t="shared" si="0"/>
        <v>61.037828409462556</v>
      </c>
      <c r="H12" s="552">
        <f>'41benpresaad'!P12</f>
        <v>3509</v>
      </c>
      <c r="I12" s="553">
        <f t="shared" si="1"/>
        <v>9.5633925651368141</v>
      </c>
      <c r="J12" s="552">
        <f>'41benpresaad'!R12</f>
        <v>10774</v>
      </c>
      <c r="K12" s="553">
        <f t="shared" si="2"/>
        <v>29.363348958901124</v>
      </c>
      <c r="L12" s="552">
        <f>'41benpresaad'!T12</f>
        <v>13</v>
      </c>
      <c r="M12" s="553">
        <f t="shared" si="3"/>
        <v>3.543006649950943E-2</v>
      </c>
      <c r="N12" s="552">
        <f t="shared" si="5"/>
        <v>36692</v>
      </c>
      <c r="O12" s="553">
        <f t="shared" si="6"/>
        <v>100.00000000000001</v>
      </c>
      <c r="P12" s="554"/>
      <c r="Q12" s="554">
        <f t="shared" si="4"/>
        <v>1.2779325717470047</v>
      </c>
      <c r="R12" s="550"/>
      <c r="S12" s="550"/>
      <c r="T12" s="550"/>
      <c r="U12" s="550"/>
      <c r="V12" s="550"/>
      <c r="W12" s="550"/>
    </row>
    <row r="13" spans="2:25" s="630" customFormat="1" ht="18" customHeight="1" x14ac:dyDescent="0.2">
      <c r="B13" s="532" t="s">
        <v>41</v>
      </c>
      <c r="C13" s="547"/>
      <c r="D13" s="551">
        <f>'41benpresaad'!D13</f>
        <v>26547</v>
      </c>
      <c r="E13" s="550"/>
      <c r="F13" s="552">
        <f>'41benpresaad'!F13+'41benpresaad'!H13+'41benpresaad'!J13+'41benpresaad'!L13+'41benpresaad'!N13</f>
        <v>22264</v>
      </c>
      <c r="G13" s="553">
        <f t="shared" si="0"/>
        <v>51.587191250753044</v>
      </c>
      <c r="H13" s="552">
        <f>'41benpresaad'!P13</f>
        <v>835</v>
      </c>
      <c r="I13" s="553">
        <f t="shared" si="1"/>
        <v>1.934751378655174</v>
      </c>
      <c r="J13" s="552">
        <f>'41benpresaad'!R13</f>
        <v>20059</v>
      </c>
      <c r="K13" s="553">
        <f t="shared" si="2"/>
        <v>46.478057370591777</v>
      </c>
      <c r="L13" s="552">
        <f>'41benpresaad'!T13</f>
        <v>0</v>
      </c>
      <c r="M13" s="553">
        <f t="shared" si="3"/>
        <v>0</v>
      </c>
      <c r="N13" s="552">
        <f t="shared" si="5"/>
        <v>43158</v>
      </c>
      <c r="O13" s="553">
        <f t="shared" si="6"/>
        <v>100</v>
      </c>
      <c r="P13" s="554"/>
      <c r="Q13" s="554">
        <f t="shared" si="4"/>
        <v>1.6257204203864843</v>
      </c>
      <c r="R13" s="550"/>
      <c r="S13" s="550"/>
      <c r="T13" s="550"/>
      <c r="U13" s="550"/>
      <c r="V13" s="550"/>
      <c r="W13" s="550"/>
    </row>
    <row r="14" spans="2:25" s="630" customFormat="1" ht="18" customHeight="1" x14ac:dyDescent="0.2">
      <c r="B14" s="532" t="s">
        <v>9</v>
      </c>
      <c r="C14" s="547"/>
      <c r="D14" s="551">
        <f>'41benpresaad'!D14</f>
        <v>35138</v>
      </c>
      <c r="E14" s="550"/>
      <c r="F14" s="552">
        <f>'41benpresaad'!F14+'41benpresaad'!H14+'41benpresaad'!J14+'41benpresaad'!L14+'41benpresaad'!N14</f>
        <v>12905</v>
      </c>
      <c r="G14" s="553">
        <f t="shared" si="0"/>
        <v>33.032994599022196</v>
      </c>
      <c r="H14" s="552">
        <f>'41benpresaad'!P14</f>
        <v>12138</v>
      </c>
      <c r="I14" s="553">
        <f t="shared" si="1"/>
        <v>31.069700770471243</v>
      </c>
      <c r="J14" s="552">
        <f>'41benpresaad'!R14</f>
        <v>14024</v>
      </c>
      <c r="K14" s="553">
        <f t="shared" si="2"/>
        <v>35.897304630506568</v>
      </c>
      <c r="L14" s="552">
        <f>'41benpresaad'!T14</f>
        <v>0</v>
      </c>
      <c r="M14" s="553">
        <f t="shared" si="3"/>
        <v>0</v>
      </c>
      <c r="N14" s="552">
        <f t="shared" si="5"/>
        <v>39067</v>
      </c>
      <c r="O14" s="553">
        <f t="shared" si="6"/>
        <v>100</v>
      </c>
      <c r="P14" s="554"/>
      <c r="Q14" s="554">
        <f t="shared" si="4"/>
        <v>1.1118162672889749</v>
      </c>
      <c r="R14" s="550"/>
      <c r="S14" s="550"/>
      <c r="T14" s="550"/>
      <c r="U14" s="550"/>
      <c r="V14" s="550"/>
      <c r="W14" s="550"/>
    </row>
    <row r="15" spans="2:25" s="630" customFormat="1" ht="18" customHeight="1" x14ac:dyDescent="0.2">
      <c r="B15" s="532" t="s">
        <v>8</v>
      </c>
      <c r="C15" s="547"/>
      <c r="D15" s="551">
        <f>'41benpresaad'!D15</f>
        <v>17682</v>
      </c>
      <c r="E15" s="550"/>
      <c r="F15" s="551">
        <f>'41benpresaad'!F15+'41benpresaad'!H15+'41benpresaad'!J15+'41benpresaad'!L15+'41benpresaad'!N15</f>
        <v>18688</v>
      </c>
      <c r="G15" s="553">
        <f t="shared" si="0"/>
        <v>67.138494700916112</v>
      </c>
      <c r="H15" s="552">
        <f>'41benpresaad'!P15</f>
        <v>104</v>
      </c>
      <c r="I15" s="553">
        <f t="shared" si="1"/>
        <v>0.37363032153763248</v>
      </c>
      <c r="J15" s="552">
        <f>'41benpresaad'!R15</f>
        <v>9043</v>
      </c>
      <c r="K15" s="553">
        <f t="shared" si="2"/>
        <v>32.487874977546255</v>
      </c>
      <c r="L15" s="552">
        <f>'41benpresaad'!T15</f>
        <v>0</v>
      </c>
      <c r="M15" s="553">
        <f t="shared" si="3"/>
        <v>0</v>
      </c>
      <c r="N15" s="552">
        <f t="shared" si="5"/>
        <v>27835</v>
      </c>
      <c r="O15" s="553">
        <f t="shared" si="6"/>
        <v>100</v>
      </c>
      <c r="P15" s="554"/>
      <c r="Q15" s="554">
        <f t="shared" si="4"/>
        <v>1.5741997511593711</v>
      </c>
      <c r="R15" s="550"/>
      <c r="S15" s="550"/>
      <c r="T15" s="550"/>
      <c r="U15" s="550"/>
      <c r="V15" s="550"/>
      <c r="W15" s="550"/>
    </row>
    <row r="16" spans="2:25" s="630" customFormat="1" ht="18" customHeight="1" x14ac:dyDescent="0.2">
      <c r="B16" s="532" t="s">
        <v>7</v>
      </c>
      <c r="C16" s="547"/>
      <c r="D16" s="551">
        <f>'41benpresaad'!D16</f>
        <v>114750</v>
      </c>
      <c r="E16" s="550"/>
      <c r="F16" s="552">
        <f>'41benpresaad'!F16+'41benpresaad'!H16+'41benpresaad'!J16+'41benpresaad'!L16+'41benpresaad'!N16</f>
        <v>72601</v>
      </c>
      <c r="G16" s="553">
        <f t="shared" si="0"/>
        <v>47.043005527153028</v>
      </c>
      <c r="H16" s="552">
        <f>'41benpresaad'!P16</f>
        <v>48569</v>
      </c>
      <c r="I16" s="553">
        <f t="shared" si="1"/>
        <v>31.471078021629118</v>
      </c>
      <c r="J16" s="552">
        <f>'41benpresaad'!R16</f>
        <v>31105</v>
      </c>
      <c r="K16" s="553">
        <f t="shared" si="2"/>
        <v>20.154993552734741</v>
      </c>
      <c r="L16" s="552">
        <f>'41benpresaad'!T16</f>
        <v>2054</v>
      </c>
      <c r="M16" s="553">
        <f t="shared" si="3"/>
        <v>1.3309228984831107</v>
      </c>
      <c r="N16" s="552">
        <f t="shared" si="5"/>
        <v>154329</v>
      </c>
      <c r="O16" s="553">
        <f t="shared" si="6"/>
        <v>99.999999999999986</v>
      </c>
      <c r="P16" s="554"/>
      <c r="Q16" s="554">
        <f t="shared" si="4"/>
        <v>1.3449150326797386</v>
      </c>
      <c r="R16" s="550"/>
      <c r="S16" s="550"/>
      <c r="T16" s="550"/>
      <c r="U16" s="550"/>
      <c r="V16" s="550"/>
      <c r="W16" s="550"/>
    </row>
    <row r="17" spans="2:25" s="630" customFormat="1" ht="18" customHeight="1" x14ac:dyDescent="0.2">
      <c r="B17" s="532" t="s">
        <v>43</v>
      </c>
      <c r="C17" s="547"/>
      <c r="D17" s="551">
        <f>'41benpresaad'!D17</f>
        <v>67152</v>
      </c>
      <c r="E17" s="550"/>
      <c r="F17" s="552">
        <f>'41benpresaad'!F17+'41benpresaad'!H17+'41benpresaad'!J17+'41benpresaad'!L17+'41benpresaad'!N17</f>
        <v>65573</v>
      </c>
      <c r="G17" s="553">
        <f t="shared" si="0"/>
        <v>72.871843883357045</v>
      </c>
      <c r="H17" s="552">
        <f>'41benpresaad'!P17</f>
        <v>9037</v>
      </c>
      <c r="I17" s="553">
        <f t="shared" si="1"/>
        <v>10.042896514935988</v>
      </c>
      <c r="J17" s="552">
        <f>'41benpresaad'!R17</f>
        <v>15353</v>
      </c>
      <c r="K17" s="553">
        <f t="shared" si="2"/>
        <v>17.06192211948791</v>
      </c>
      <c r="L17" s="552">
        <f>'41benpresaad'!T17</f>
        <v>21</v>
      </c>
      <c r="M17" s="553">
        <f t="shared" si="3"/>
        <v>2.3337482219061165E-2</v>
      </c>
      <c r="N17" s="552">
        <f t="shared" si="5"/>
        <v>89984</v>
      </c>
      <c r="O17" s="553">
        <f t="shared" si="6"/>
        <v>100</v>
      </c>
      <c r="P17" s="554"/>
      <c r="Q17" s="554">
        <f t="shared" si="4"/>
        <v>1.3400047653085538</v>
      </c>
      <c r="R17" s="550"/>
      <c r="S17" s="550"/>
      <c r="T17" s="550"/>
      <c r="U17" s="550"/>
      <c r="V17" s="550"/>
      <c r="W17" s="550"/>
    </row>
    <row r="18" spans="2:25" s="630" customFormat="1" ht="18" customHeight="1" x14ac:dyDescent="0.2">
      <c r="B18" s="532" t="s">
        <v>44</v>
      </c>
      <c r="C18" s="547"/>
      <c r="D18" s="551">
        <f>'41benpresaad'!D18</f>
        <v>188719</v>
      </c>
      <c r="E18" s="550"/>
      <c r="F18" s="552">
        <f>'41benpresaad'!F18+'41benpresaad'!H18+'41benpresaad'!J18+'41benpresaad'!L18+'41benpresaad'!N18</f>
        <v>108589</v>
      </c>
      <c r="G18" s="553">
        <f t="shared" si="0"/>
        <v>47.610675342099377</v>
      </c>
      <c r="H18" s="552">
        <f>'41benpresaad'!P18</f>
        <v>21695</v>
      </c>
      <c r="I18" s="553">
        <f t="shared" si="1"/>
        <v>9.5121384444727006</v>
      </c>
      <c r="J18" s="552">
        <f>'41benpresaad'!R18</f>
        <v>97708</v>
      </c>
      <c r="K18" s="553">
        <f t="shared" si="2"/>
        <v>42.83991809783538</v>
      </c>
      <c r="L18" s="552">
        <f>'41benpresaad'!T18</f>
        <v>85</v>
      </c>
      <c r="M18" s="553">
        <f t="shared" si="3"/>
        <v>3.7268115592541118E-2</v>
      </c>
      <c r="N18" s="552">
        <f t="shared" si="5"/>
        <v>228077</v>
      </c>
      <c r="O18" s="553">
        <f t="shared" si="6"/>
        <v>100</v>
      </c>
      <c r="P18" s="554"/>
      <c r="Q18" s="554">
        <f t="shared" si="4"/>
        <v>1.2085534577864443</v>
      </c>
      <c r="R18" s="550"/>
      <c r="S18" s="550"/>
      <c r="T18" s="550"/>
      <c r="U18" s="550"/>
      <c r="V18" s="550"/>
      <c r="W18" s="550"/>
    </row>
    <row r="19" spans="2:25" s="630" customFormat="1" ht="18" customHeight="1" x14ac:dyDescent="0.2">
      <c r="B19" s="532" t="s">
        <v>6</v>
      </c>
      <c r="C19" s="547"/>
      <c r="D19" s="551">
        <f>'41benpresaad'!D19</f>
        <v>135053</v>
      </c>
      <c r="E19" s="550"/>
      <c r="F19" s="552">
        <f>'41benpresaad'!F19+'41benpresaad'!H19+'41benpresaad'!J19+'41benpresaad'!L19+'41benpresaad'!N19</f>
        <v>60483</v>
      </c>
      <c r="G19" s="553">
        <f t="shared" si="0"/>
        <v>34.898333641063516</v>
      </c>
      <c r="H19" s="552">
        <f>'41benpresaad'!P19</f>
        <v>20870</v>
      </c>
      <c r="I19" s="553">
        <f>H19*100/$N19</f>
        <v>12.041866691285081</v>
      </c>
      <c r="J19" s="552">
        <f>'41benpresaad'!R19</f>
        <v>91686</v>
      </c>
      <c r="K19" s="553">
        <f>J19*100/$N19</f>
        <v>52.902280280649926</v>
      </c>
      <c r="L19" s="552">
        <f>'41benpresaad'!T19</f>
        <v>273</v>
      </c>
      <c r="M19" s="553">
        <f t="shared" si="3"/>
        <v>0.15751938700147711</v>
      </c>
      <c r="N19" s="552">
        <f t="shared" si="5"/>
        <v>173312</v>
      </c>
      <c r="O19" s="553">
        <f t="shared" si="6"/>
        <v>99.999999999999986</v>
      </c>
      <c r="P19" s="554"/>
      <c r="Q19" s="554">
        <f t="shared" si="4"/>
        <v>1.2832887829222601</v>
      </c>
      <c r="R19" s="550"/>
      <c r="S19" s="550"/>
      <c r="T19" s="550"/>
      <c r="U19" s="550"/>
      <c r="V19" s="550"/>
      <c r="W19" s="550"/>
    </row>
    <row r="20" spans="2:25" s="630" customFormat="1" ht="18" customHeight="1" x14ac:dyDescent="0.2">
      <c r="B20" s="532" t="s">
        <v>5</v>
      </c>
      <c r="C20" s="547"/>
      <c r="D20" s="551">
        <f>'41benpresaad'!D20</f>
        <v>32536</v>
      </c>
      <c r="E20" s="550"/>
      <c r="F20" s="552">
        <f>'41benpresaad'!F20+'41benpresaad'!H20+'41benpresaad'!J20+'41benpresaad'!L20+'41benpresaad'!N20</f>
        <v>12336</v>
      </c>
      <c r="G20" s="553">
        <f t="shared" si="0"/>
        <v>33.946999091884749</v>
      </c>
      <c r="H20" s="552">
        <f>'41benpresaad'!P20</f>
        <v>17716</v>
      </c>
      <c r="I20" s="553">
        <f>H20*100/$N20</f>
        <v>48.752029499986243</v>
      </c>
      <c r="J20" s="552">
        <f>'41benpresaad'!R20</f>
        <v>6287</v>
      </c>
      <c r="K20" s="553">
        <f>J20*100/$N20</f>
        <v>17.300971408129008</v>
      </c>
      <c r="L20" s="552">
        <f>'41benpresaad'!T20</f>
        <v>0</v>
      </c>
      <c r="M20" s="553">
        <f t="shared" si="3"/>
        <v>0</v>
      </c>
      <c r="N20" s="552">
        <f t="shared" si="5"/>
        <v>36339</v>
      </c>
      <c r="O20" s="553">
        <f t="shared" si="6"/>
        <v>100</v>
      </c>
      <c r="P20" s="554"/>
      <c r="Q20" s="554">
        <f t="shared" si="4"/>
        <v>1.1168859109909024</v>
      </c>
      <c r="R20" s="550"/>
      <c r="S20" s="550"/>
      <c r="T20" s="550"/>
      <c r="U20" s="550"/>
      <c r="V20" s="550"/>
      <c r="W20" s="550"/>
    </row>
    <row r="21" spans="2:25" s="630" customFormat="1" ht="18" customHeight="1" x14ac:dyDescent="0.2">
      <c r="B21" s="532" t="s">
        <v>38</v>
      </c>
      <c r="C21" s="547"/>
      <c r="D21" s="551">
        <f>'41benpresaad'!D21</f>
        <v>68745</v>
      </c>
      <c r="E21" s="550"/>
      <c r="F21" s="552">
        <f>'41benpresaad'!F21+'41benpresaad'!H21+'41benpresaad'!J21+'41benpresaad'!L21+'41benpresaad'!N21</f>
        <v>55974</v>
      </c>
      <c r="G21" s="553">
        <f t="shared" si="0"/>
        <v>67.096604054037854</v>
      </c>
      <c r="H21" s="552">
        <f>'41benpresaad'!P21</f>
        <v>11127</v>
      </c>
      <c r="I21" s="553">
        <f>H21*100/$N21</f>
        <v>13.338048260072162</v>
      </c>
      <c r="J21" s="552">
        <f>'41benpresaad'!R21</f>
        <v>16214</v>
      </c>
      <c r="K21" s="553">
        <f>J21*100/$N21</f>
        <v>19.435886985603492</v>
      </c>
      <c r="L21" s="552">
        <f>'41benpresaad'!T21</f>
        <v>108</v>
      </c>
      <c r="M21" s="553">
        <f t="shared" si="3"/>
        <v>0.12946070028649173</v>
      </c>
      <c r="N21" s="552">
        <f t="shared" si="5"/>
        <v>83423</v>
      </c>
      <c r="O21" s="553">
        <f t="shared" si="6"/>
        <v>99.999999999999986</v>
      </c>
      <c r="P21" s="554"/>
      <c r="Q21" s="554">
        <f t="shared" si="4"/>
        <v>1.2135137100880065</v>
      </c>
      <c r="R21" s="550"/>
      <c r="S21" s="550"/>
      <c r="T21" s="550"/>
      <c r="U21" s="550"/>
      <c r="V21" s="550"/>
      <c r="W21" s="550"/>
    </row>
    <row r="22" spans="2:25" s="630" customFormat="1" ht="21" customHeight="1" x14ac:dyDescent="0.2">
      <c r="B22" s="532" t="s">
        <v>45</v>
      </c>
      <c r="C22" s="547"/>
      <c r="D22" s="551">
        <f>'41benpresaad'!D22</f>
        <v>162396</v>
      </c>
      <c r="E22" s="550"/>
      <c r="F22" s="552">
        <f>'41benpresaad'!F22+'41benpresaad'!H22+'41benpresaad'!J22+'41benpresaad'!L22+'41benpresaad'!N22</f>
        <v>153243</v>
      </c>
      <c r="G22" s="553">
        <f t="shared" si="0"/>
        <v>70.018093593223128</v>
      </c>
      <c r="H22" s="552">
        <f>'41benpresaad'!P22</f>
        <v>24180</v>
      </c>
      <c r="I22" s="553">
        <f>H22*100/$N22</f>
        <v>11.048057680182033</v>
      </c>
      <c r="J22" s="552">
        <f>'41benpresaad'!R22</f>
        <v>41351</v>
      </c>
      <c r="K22" s="553">
        <f>J22*100/$N22</f>
        <v>18.893640741654558</v>
      </c>
      <c r="L22" s="552">
        <f>'41benpresaad'!T22</f>
        <v>88</v>
      </c>
      <c r="M22" s="553">
        <f t="shared" si="3"/>
        <v>4.0207984940282007E-2</v>
      </c>
      <c r="N22" s="552">
        <f t="shared" si="5"/>
        <v>218862</v>
      </c>
      <c r="O22" s="553">
        <f t="shared" si="6"/>
        <v>100</v>
      </c>
      <c r="P22" s="554"/>
      <c r="Q22" s="554">
        <f t="shared" si="4"/>
        <v>1.347705608512525</v>
      </c>
      <c r="R22" s="550"/>
      <c r="S22" s="550"/>
      <c r="T22" s="550"/>
      <c r="U22" s="550"/>
      <c r="V22" s="550"/>
      <c r="W22" s="550"/>
    </row>
    <row r="23" spans="2:25" s="630" customFormat="1" ht="18" customHeight="1" x14ac:dyDescent="0.2">
      <c r="B23" s="532" t="s">
        <v>46</v>
      </c>
      <c r="C23" s="547"/>
      <c r="D23" s="551">
        <f>'41benpresaad'!D23</f>
        <v>37921</v>
      </c>
      <c r="E23" s="550"/>
      <c r="F23" s="552">
        <f>'41benpresaad'!F23+'41benpresaad'!H23+'41benpresaad'!J23+'41benpresaad'!L23+'41benpresaad'!N23</f>
        <v>23223</v>
      </c>
      <c r="G23" s="553">
        <f t="shared" si="0"/>
        <v>48.916271721958928</v>
      </c>
      <c r="H23" s="552">
        <f>'41benpresaad'!P23</f>
        <v>1163</v>
      </c>
      <c r="I23" s="553">
        <f>H23*100/$N23</f>
        <v>2.4497103738809898</v>
      </c>
      <c r="J23" s="552">
        <f>'41benpresaad'!R23</f>
        <v>23085</v>
      </c>
      <c r="K23" s="553">
        <f>J23*100/$N23</f>
        <v>48.625592417061611</v>
      </c>
      <c r="L23" s="552">
        <f>'41benpresaad'!T23</f>
        <v>4</v>
      </c>
      <c r="M23" s="553">
        <f t="shared" si="3"/>
        <v>8.4254870984728798E-3</v>
      </c>
      <c r="N23" s="552">
        <f t="shared" si="5"/>
        <v>47475</v>
      </c>
      <c r="O23" s="553">
        <f t="shared" si="6"/>
        <v>100.00000000000001</v>
      </c>
      <c r="P23" s="554"/>
      <c r="Q23" s="554">
        <f t="shared" si="4"/>
        <v>1.251944832678463</v>
      </c>
      <c r="R23" s="550"/>
      <c r="S23" s="550"/>
      <c r="T23" s="550"/>
      <c r="U23" s="550"/>
      <c r="V23" s="550"/>
      <c r="W23" s="550"/>
    </row>
    <row r="24" spans="2:25" s="630" customFormat="1" ht="22.5" customHeight="1" x14ac:dyDescent="0.2">
      <c r="B24" s="532" t="s">
        <v>47</v>
      </c>
      <c r="C24" s="547"/>
      <c r="D24" s="551">
        <f>'41benpresaad'!D24</f>
        <v>15293</v>
      </c>
      <c r="E24" s="550"/>
      <c r="F24" s="551">
        <f>'41benpresaad'!F24+'41benpresaad'!H24+'41benpresaad'!J24+'41benpresaad'!L24+'41benpresaad'!N24</f>
        <v>8394</v>
      </c>
      <c r="G24" s="555">
        <f t="shared" si="0"/>
        <v>41.062518344584682</v>
      </c>
      <c r="H24" s="552">
        <f>'41benpresaad'!P24</f>
        <v>2515</v>
      </c>
      <c r="I24" s="553">
        <f t="shared" si="1"/>
        <v>12.303101457782995</v>
      </c>
      <c r="J24" s="552">
        <f>'41benpresaad'!R24</f>
        <v>9502</v>
      </c>
      <c r="K24" s="553">
        <f t="shared" si="2"/>
        <v>46.482731630955875</v>
      </c>
      <c r="L24" s="552">
        <f>'41benpresaad'!T24</f>
        <v>31</v>
      </c>
      <c r="M24" s="553">
        <f t="shared" si="3"/>
        <v>0.15164856667645044</v>
      </c>
      <c r="N24" s="551">
        <f t="shared" si="5"/>
        <v>20442</v>
      </c>
      <c r="O24" s="553">
        <f t="shared" si="6"/>
        <v>100.00000000000001</v>
      </c>
      <c r="P24" s="554"/>
      <c r="Q24" s="554">
        <f t="shared" si="4"/>
        <v>1.3366899888838031</v>
      </c>
      <c r="R24" s="550"/>
      <c r="S24" s="550"/>
      <c r="T24" s="550"/>
      <c r="U24" s="550"/>
      <c r="V24" s="550"/>
      <c r="W24" s="550"/>
    </row>
    <row r="25" spans="2:25" s="630" customFormat="1" ht="18" customHeight="1" x14ac:dyDescent="0.2">
      <c r="B25" s="532" t="s">
        <v>48</v>
      </c>
      <c r="C25" s="547"/>
      <c r="D25" s="551">
        <f>'41benpresaad'!D25</f>
        <v>65174</v>
      </c>
      <c r="E25" s="550"/>
      <c r="F25" s="551">
        <f>'41benpresaad'!F25+'41benpresaad'!H25+'41benpresaad'!J25+'41benpresaad'!L25+'41benpresaad'!N25</f>
        <v>48394</v>
      </c>
      <c r="G25" s="555">
        <f t="shared" si="0"/>
        <v>53.845297966086605</v>
      </c>
      <c r="H25" s="552">
        <f>'41benpresaad'!P25</f>
        <v>1351</v>
      </c>
      <c r="I25" s="553">
        <f t="shared" si="1"/>
        <v>1.5031821620899906</v>
      </c>
      <c r="J25" s="552">
        <f>'41benpresaad'!R25</f>
        <v>33749</v>
      </c>
      <c r="K25" s="553">
        <f t="shared" si="2"/>
        <v>37.550625305977121</v>
      </c>
      <c r="L25" s="552">
        <f>'41benpresaad'!T25</f>
        <v>6382</v>
      </c>
      <c r="M25" s="553">
        <f t="shared" si="3"/>
        <v>7.1008945658462768</v>
      </c>
      <c r="N25" s="551">
        <f t="shared" si="5"/>
        <v>89876</v>
      </c>
      <c r="O25" s="553">
        <f t="shared" si="6"/>
        <v>99.999999999999986</v>
      </c>
      <c r="P25" s="554"/>
      <c r="Q25" s="554">
        <f t="shared" si="4"/>
        <v>1.379016172093166</v>
      </c>
      <c r="R25" s="550"/>
      <c r="S25" s="550"/>
      <c r="T25" s="550"/>
      <c r="U25" s="550"/>
      <c r="V25" s="550"/>
      <c r="W25" s="550"/>
    </row>
    <row r="26" spans="2:25" s="630" customFormat="1" ht="18" customHeight="1" x14ac:dyDescent="0.2">
      <c r="B26" s="532" t="s">
        <v>49</v>
      </c>
      <c r="C26" s="547"/>
      <c r="D26" s="551">
        <f>'41benpresaad'!D26</f>
        <v>8562</v>
      </c>
      <c r="E26" s="550"/>
      <c r="F26" s="551">
        <f>'41benpresaad'!F26+'41benpresaad'!H26+'41benpresaad'!J26+'41benpresaad'!L26+'41benpresaad'!N26</f>
        <v>10541</v>
      </c>
      <c r="G26" s="555">
        <f t="shared" si="0"/>
        <v>82.114201137337389</v>
      </c>
      <c r="H26" s="552">
        <f>'41benpresaad'!P26</f>
        <v>1026</v>
      </c>
      <c r="I26" s="553">
        <f t="shared" si="1"/>
        <v>7.9925216172002802</v>
      </c>
      <c r="J26" s="552">
        <f>'41benpresaad'!R26</f>
        <v>1270</v>
      </c>
      <c r="K26" s="553">
        <f t="shared" si="2"/>
        <v>9.8932772454623361</v>
      </c>
      <c r="L26" s="552">
        <f>'41benpresaad'!T26</f>
        <v>0</v>
      </c>
      <c r="M26" s="553">
        <f t="shared" si="3"/>
        <v>0</v>
      </c>
      <c r="N26" s="551">
        <f t="shared" si="5"/>
        <v>12837</v>
      </c>
      <c r="O26" s="553">
        <f t="shared" si="6"/>
        <v>100</v>
      </c>
      <c r="P26" s="554"/>
      <c r="Q26" s="554">
        <f t="shared" si="4"/>
        <v>1.4992992291520673</v>
      </c>
      <c r="R26" s="550"/>
      <c r="S26" s="550"/>
      <c r="T26" s="550"/>
      <c r="U26" s="550"/>
      <c r="V26" s="550"/>
      <c r="W26" s="550"/>
    </row>
    <row r="27" spans="2:25" s="630" customFormat="1" ht="18" customHeight="1" x14ac:dyDescent="0.2">
      <c r="B27" s="532" t="s">
        <v>4</v>
      </c>
      <c r="C27" s="547"/>
      <c r="D27" s="551">
        <f>'41benpresaad'!D27</f>
        <v>3193</v>
      </c>
      <c r="E27" s="550"/>
      <c r="F27" s="551">
        <f>'41benpresaad'!F27+'41benpresaad'!H27+'41benpresaad'!J27+'41benpresaad'!L27+'41benpresaad'!N27</f>
        <v>2674</v>
      </c>
      <c r="G27" s="555">
        <f t="shared" si="0"/>
        <v>62.041763341067288</v>
      </c>
      <c r="H27" s="552">
        <f>'41benpresaad'!P27</f>
        <v>4</v>
      </c>
      <c r="I27" s="553">
        <f t="shared" si="1"/>
        <v>9.2807424593967514E-2</v>
      </c>
      <c r="J27" s="552">
        <f>'41benpresaad'!R27</f>
        <v>1632</v>
      </c>
      <c r="K27" s="553">
        <f t="shared" si="2"/>
        <v>37.865429234338748</v>
      </c>
      <c r="L27" s="552">
        <f>'41benpresaad'!T27</f>
        <v>0</v>
      </c>
      <c r="M27" s="553">
        <f t="shared" si="3"/>
        <v>0</v>
      </c>
      <c r="N27" s="552">
        <f t="shared" si="5"/>
        <v>4310</v>
      </c>
      <c r="O27" s="553">
        <f t="shared" si="6"/>
        <v>100</v>
      </c>
      <c r="P27" s="554"/>
      <c r="Q27" s="554">
        <f t="shared" si="4"/>
        <v>1.3498277481991858</v>
      </c>
      <c r="R27" s="550"/>
      <c r="S27" s="550"/>
      <c r="T27" s="550"/>
      <c r="U27" s="550"/>
      <c r="V27" s="550"/>
      <c r="W27" s="550"/>
    </row>
    <row r="28" spans="2:25" s="550" customFormat="1" ht="8.25" customHeight="1" x14ac:dyDescent="0.2">
      <c r="B28" s="556"/>
      <c r="C28" s="547"/>
      <c r="D28" s="557"/>
      <c r="F28" s="551"/>
      <c r="G28" s="558"/>
      <c r="H28" s="551"/>
      <c r="I28" s="558"/>
      <c r="J28" s="551"/>
      <c r="K28" s="558"/>
      <c r="L28" s="551"/>
      <c r="M28" s="558"/>
      <c r="N28" s="552"/>
      <c r="O28" s="554"/>
      <c r="P28" s="554"/>
      <c r="Q28" s="558"/>
    </row>
    <row r="29" spans="2:25" s="550" customFormat="1" ht="3" customHeight="1" x14ac:dyDescent="0.2">
      <c r="B29" s="546"/>
      <c r="C29" s="547"/>
      <c r="D29" s="559"/>
      <c r="F29" s="560"/>
      <c r="G29" s="560"/>
      <c r="H29" s="560"/>
      <c r="I29" s="560"/>
      <c r="J29" s="560"/>
      <c r="K29" s="560"/>
      <c r="L29" s="560"/>
      <c r="M29" s="560"/>
      <c r="N29" s="533"/>
      <c r="O29" s="560"/>
      <c r="P29" s="560"/>
      <c r="Q29" s="560"/>
    </row>
    <row r="30" spans="2:25" s="550" customFormat="1" ht="20.25" customHeight="1" x14ac:dyDescent="0.2">
      <c r="B30" s="532" t="s">
        <v>3</v>
      </c>
      <c r="C30" s="561"/>
      <c r="D30" s="533">
        <f>SUM(D10:D29)</f>
        <v>1314529</v>
      </c>
      <c r="E30" s="562"/>
      <c r="F30" s="533">
        <f>SUM(F10:F27)</f>
        <v>1024079</v>
      </c>
      <c r="G30" s="563">
        <f>F30*100/$N30</f>
        <v>58.888281905901025</v>
      </c>
      <c r="H30" s="533">
        <f>SUM(H10:H27)</f>
        <v>186759</v>
      </c>
      <c r="I30" s="563">
        <f>H30*100/$N30</f>
        <v>10.739324447102391</v>
      </c>
      <c r="J30" s="533">
        <f>SUM(J10:J27)</f>
        <v>519111</v>
      </c>
      <c r="K30" s="563">
        <f>J30*100/$N30</f>
        <v>29.850778024404551</v>
      </c>
      <c r="L30" s="533">
        <f>SUM(L10:L28)</f>
        <v>9071</v>
      </c>
      <c r="M30" s="563">
        <f>L30*100/$N30</f>
        <v>0.52161562259203464</v>
      </c>
      <c r="N30" s="533">
        <f>F30+H30+J30+L30</f>
        <v>1739020</v>
      </c>
      <c r="O30" s="563">
        <f>G30+I30+K30+M30</f>
        <v>100</v>
      </c>
      <c r="P30" s="564"/>
      <c r="Q30" s="564">
        <f>(N30/D30)</f>
        <v>1.3229225068446568</v>
      </c>
    </row>
    <row r="31" spans="2:25" s="550" customFormat="1" ht="5.25" customHeight="1" x14ac:dyDescent="0.2">
      <c r="B31" s="532"/>
      <c r="C31" s="561"/>
      <c r="D31" s="533"/>
      <c r="E31" s="562"/>
      <c r="F31" s="533"/>
      <c r="G31" s="564"/>
      <c r="H31" s="533"/>
      <c r="I31" s="564"/>
      <c r="J31" s="533"/>
      <c r="K31" s="564"/>
      <c r="L31" s="533"/>
      <c r="M31" s="564"/>
      <c r="N31" s="533"/>
      <c r="O31" s="564"/>
      <c r="P31" s="533"/>
      <c r="Q31" s="564"/>
      <c r="R31" s="533"/>
      <c r="S31" s="564"/>
      <c r="T31" s="533"/>
      <c r="U31" s="564"/>
      <c r="V31" s="533"/>
      <c r="W31" s="564"/>
      <c r="X31" s="564"/>
      <c r="Y31" s="564"/>
    </row>
    <row r="32" spans="2:25" s="537" customFormat="1" ht="18.75" customHeight="1" x14ac:dyDescent="0.2">
      <c r="B32" s="541" t="s">
        <v>42</v>
      </c>
      <c r="C32" s="565"/>
      <c r="D32" s="565"/>
      <c r="E32" s="565"/>
      <c r="F32" s="565"/>
      <c r="G32" s="565"/>
      <c r="H32" s="565"/>
      <c r="I32" s="565"/>
      <c r="J32" s="565"/>
      <c r="K32" s="565"/>
      <c r="L32" s="565"/>
      <c r="N32" s="565"/>
      <c r="O32" s="565"/>
      <c r="P32" s="565"/>
      <c r="Q32" s="565"/>
      <c r="R32" s="565"/>
      <c r="S32" s="565"/>
      <c r="T32" s="565"/>
      <c r="U32" s="565"/>
      <c r="V32" s="565"/>
      <c r="W32" s="565"/>
    </row>
    <row r="33" spans="2:25" x14ac:dyDescent="0.2">
      <c r="B33" s="181" t="s">
        <v>50</v>
      </c>
      <c r="F33" s="178"/>
      <c r="G33" s="178"/>
      <c r="H33" s="178"/>
      <c r="I33" s="178"/>
      <c r="J33" s="178"/>
      <c r="K33" s="178"/>
      <c r="L33" s="178"/>
      <c r="M33" s="178"/>
      <c r="N33" s="178"/>
      <c r="O33" s="178"/>
      <c r="P33" s="178"/>
      <c r="Q33" s="178"/>
      <c r="R33" s="178"/>
      <c r="S33" s="178"/>
      <c r="T33" s="178"/>
      <c r="U33" s="178"/>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A1:Y56"/>
  <sheetViews>
    <sheetView showGridLines="0"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35</v>
      </c>
      <c r="C1" s="46"/>
      <c r="D1" s="46"/>
      <c r="E1" s="46"/>
      <c r="F1" s="179" t="s">
        <v>67</v>
      </c>
      <c r="G1" s="179"/>
      <c r="H1" s="179" t="s">
        <v>58</v>
      </c>
      <c r="I1" s="179"/>
      <c r="J1" s="179" t="s">
        <v>59</v>
      </c>
      <c r="K1" s="179"/>
      <c r="L1" s="179" t="s">
        <v>66</v>
      </c>
      <c r="M1" s="179"/>
      <c r="N1" s="179" t="s">
        <v>61</v>
      </c>
      <c r="O1" s="179"/>
      <c r="P1" s="179" t="s">
        <v>70</v>
      </c>
      <c r="Q1" s="179"/>
      <c r="R1" s="179" t="s">
        <v>69</v>
      </c>
      <c r="S1" s="179"/>
      <c r="T1" s="179" t="s">
        <v>68</v>
      </c>
      <c r="U1" s="179"/>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1" t="s">
        <v>427</v>
      </c>
      <c r="C3" s="1041"/>
      <c r="D3" s="1041"/>
      <c r="E3" s="1041"/>
      <c r="F3" s="1041"/>
      <c r="G3" s="1041"/>
      <c r="H3" s="1041"/>
      <c r="I3" s="1041"/>
      <c r="J3" s="1041"/>
      <c r="K3" s="1041"/>
      <c r="L3" s="1041"/>
      <c r="M3" s="1041"/>
      <c r="N3" s="1041"/>
      <c r="O3" s="1041"/>
      <c r="P3" s="1041"/>
      <c r="Q3" s="1041"/>
      <c r="R3" s="1041"/>
      <c r="S3" s="1041"/>
      <c r="T3" s="1041"/>
      <c r="U3" s="1041"/>
      <c r="V3" s="1041"/>
      <c r="W3" s="1041"/>
      <c r="X3" s="1041"/>
      <c r="Y3" s="13"/>
    </row>
    <row r="4" spans="2:25" s="7" customFormat="1" ht="14.25" customHeight="1" x14ac:dyDescent="0.2">
      <c r="B4" s="1059" t="str">
        <f>porsaad!B6</f>
        <v>Situación a 31 de enero de 2023</v>
      </c>
      <c r="C4" s="1059"/>
      <c r="D4" s="1059"/>
      <c r="E4" s="1059"/>
      <c r="F4" s="1059"/>
      <c r="G4" s="1059"/>
      <c r="H4" s="1059"/>
      <c r="I4" s="1059"/>
      <c r="J4" s="1059"/>
      <c r="K4" s="1059"/>
      <c r="L4" s="1059"/>
      <c r="M4" s="1059"/>
      <c r="N4" s="1059"/>
      <c r="O4" s="1059"/>
      <c r="P4" s="1059"/>
      <c r="Q4" s="1059"/>
      <c r="R4" s="1059"/>
      <c r="S4" s="1059"/>
      <c r="T4" s="1059"/>
      <c r="U4" s="1059"/>
      <c r="V4" s="1059"/>
      <c r="W4" s="1059"/>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35" t="s">
        <v>55</v>
      </c>
      <c r="G6" s="1136"/>
      <c r="H6" s="1136"/>
      <c r="I6" s="1136"/>
      <c r="J6" s="1136"/>
      <c r="K6" s="1136"/>
      <c r="L6" s="1136"/>
      <c r="M6" s="1136"/>
      <c r="N6" s="1136"/>
      <c r="O6" s="1136"/>
      <c r="P6" s="1136"/>
      <c r="Q6" s="1136"/>
      <c r="R6" s="1136"/>
      <c r="S6" s="1136"/>
      <c r="T6" s="1136"/>
      <c r="U6" s="1136"/>
      <c r="V6" s="1136"/>
      <c r="W6" s="1137"/>
      <c r="X6" s="133"/>
      <c r="Y6" s="133"/>
    </row>
    <row r="7" spans="2:25" s="7" customFormat="1" ht="64.5" customHeight="1" x14ac:dyDescent="0.2">
      <c r="B7" s="1117" t="s">
        <v>15</v>
      </c>
      <c r="C7" s="195"/>
      <c r="D7" s="196" t="s">
        <v>257</v>
      </c>
      <c r="E7" s="195"/>
      <c r="F7" s="1138" t="s">
        <v>57</v>
      </c>
      <c r="G7" s="1139"/>
      <c r="H7" s="1138" t="s">
        <v>58</v>
      </c>
      <c r="I7" s="1139"/>
      <c r="J7" s="1138" t="s">
        <v>59</v>
      </c>
      <c r="K7" s="1139"/>
      <c r="L7" s="1138" t="s">
        <v>60</v>
      </c>
      <c r="M7" s="1139"/>
      <c r="N7" s="1138" t="s">
        <v>61</v>
      </c>
      <c r="O7" s="1139"/>
      <c r="P7" s="1138" t="s">
        <v>62</v>
      </c>
      <c r="Q7" s="1139"/>
      <c r="R7" s="1138" t="s">
        <v>63</v>
      </c>
      <c r="S7" s="1139"/>
      <c r="T7" s="1138" t="s">
        <v>64</v>
      </c>
      <c r="U7" s="1139"/>
      <c r="V7" s="1140" t="s">
        <v>3</v>
      </c>
      <c r="W7" s="1141"/>
      <c r="X7" s="51"/>
      <c r="Y7" s="196" t="s">
        <v>258</v>
      </c>
    </row>
    <row r="8" spans="2:25" s="124" customFormat="1" ht="20.25" customHeight="1" x14ac:dyDescent="0.2">
      <c r="B8" s="1118"/>
      <c r="C8" s="39"/>
      <c r="D8" s="197" t="s">
        <v>12</v>
      </c>
      <c r="E8" s="39"/>
      <c r="F8" s="198" t="s">
        <v>12</v>
      </c>
      <c r="G8" s="52" t="s">
        <v>31</v>
      </c>
      <c r="H8" s="198" t="s">
        <v>12</v>
      </c>
      <c r="I8" s="52" t="s">
        <v>31</v>
      </c>
      <c r="J8" s="198" t="s">
        <v>12</v>
      </c>
      <c r="K8" s="52" t="s">
        <v>31</v>
      </c>
      <c r="L8" s="198" t="s">
        <v>12</v>
      </c>
      <c r="M8" s="52" t="s">
        <v>31</v>
      </c>
      <c r="N8" s="198" t="s">
        <v>12</v>
      </c>
      <c r="O8" s="52" t="s">
        <v>31</v>
      </c>
      <c r="P8" s="198" t="s">
        <v>12</v>
      </c>
      <c r="Q8" s="52" t="s">
        <v>31</v>
      </c>
      <c r="R8" s="198" t="s">
        <v>12</v>
      </c>
      <c r="S8" s="52" t="s">
        <v>31</v>
      </c>
      <c r="T8" s="198" t="s">
        <v>12</v>
      </c>
      <c r="U8" s="52" t="s">
        <v>31</v>
      </c>
      <c r="V8" s="198" t="s">
        <v>12</v>
      </c>
      <c r="W8" s="52" t="s">
        <v>31</v>
      </c>
      <c r="X8" s="51"/>
      <c r="Y8" s="197"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76053</v>
      </c>
      <c r="E10" s="125"/>
      <c r="F10" s="153">
        <v>21</v>
      </c>
      <c r="G10" s="75">
        <v>4.1448354287779113E-2</v>
      </c>
      <c r="H10" s="153">
        <v>26562</v>
      </c>
      <c r="I10" s="75">
        <v>22.496891373428415</v>
      </c>
      <c r="J10" s="153">
        <v>32680</v>
      </c>
      <c r="K10" s="75">
        <v>25.898844759971517</v>
      </c>
      <c r="L10" s="153">
        <v>5955</v>
      </c>
      <c r="M10" s="75">
        <v>6.7656467537436367</v>
      </c>
      <c r="N10" s="153">
        <v>11907</v>
      </c>
      <c r="O10" s="75">
        <v>12.528030778060005</v>
      </c>
      <c r="P10" s="153">
        <v>2457</v>
      </c>
      <c r="Q10" s="75">
        <v>2.7451563878290628</v>
      </c>
      <c r="R10" s="153">
        <v>26116</v>
      </c>
      <c r="S10" s="75">
        <v>29.514416587843943</v>
      </c>
      <c r="T10" s="153">
        <v>8</v>
      </c>
      <c r="U10" s="75">
        <v>9.5650048356413341E-3</v>
      </c>
      <c r="V10" s="153">
        <f>F10+H10+J10+L10+N10+P10+R10+T10</f>
        <v>105706</v>
      </c>
      <c r="W10" s="75">
        <f t="shared" ref="V10:W27" si="0">G10+I10+K10+M10+O10+Q10+S10+U10</f>
        <v>100</v>
      </c>
      <c r="X10" s="154"/>
      <c r="Y10" s="155">
        <f t="shared" ref="Y10:Y27" si="1">V10/D10</f>
        <v>1.3898991492774775</v>
      </c>
    </row>
    <row r="11" spans="2:25" s="125" customFormat="1" ht="18" customHeight="1" x14ac:dyDescent="0.2">
      <c r="B11" s="32" t="s">
        <v>10</v>
      </c>
      <c r="C11" s="28"/>
      <c r="D11" s="156">
        <v>11610</v>
      </c>
      <c r="F11" s="157">
        <v>1564</v>
      </c>
      <c r="G11" s="182">
        <v>14.391281630215721</v>
      </c>
      <c r="H11" s="157">
        <v>639</v>
      </c>
      <c r="I11" s="182">
        <v>3.2171381652608795</v>
      </c>
      <c r="J11" s="157">
        <v>733</v>
      </c>
      <c r="K11" s="182">
        <v>5.0160483690378443</v>
      </c>
      <c r="L11" s="157">
        <v>466</v>
      </c>
      <c r="M11" s="182">
        <v>3.4634619690975592</v>
      </c>
      <c r="N11" s="157">
        <v>2595</v>
      </c>
      <c r="O11" s="182">
        <v>20.243338060759871</v>
      </c>
      <c r="P11" s="157">
        <v>3285</v>
      </c>
      <c r="Q11" s="182">
        <v>22.057176979920879</v>
      </c>
      <c r="R11" s="157">
        <v>4536</v>
      </c>
      <c r="S11" s="182">
        <v>31.611554825707248</v>
      </c>
      <c r="T11" s="157">
        <v>0</v>
      </c>
      <c r="U11" s="182">
        <v>0</v>
      </c>
      <c r="V11" s="157">
        <f t="shared" si="0"/>
        <v>13818</v>
      </c>
      <c r="W11" s="182">
        <f t="shared" si="0"/>
        <v>100</v>
      </c>
      <c r="X11" s="154"/>
      <c r="Y11" s="158">
        <f t="shared" si="1"/>
        <v>1.1901808785529715</v>
      </c>
    </row>
    <row r="12" spans="2:25" s="125" customFormat="1" ht="22.5" customHeight="1" x14ac:dyDescent="0.2">
      <c r="B12" s="32" t="s">
        <v>40</v>
      </c>
      <c r="C12" s="28"/>
      <c r="D12" s="156">
        <v>7058</v>
      </c>
      <c r="F12" s="126">
        <v>2151</v>
      </c>
      <c r="G12" s="182">
        <v>26.047201285061163</v>
      </c>
      <c r="H12" s="126">
        <v>209</v>
      </c>
      <c r="I12" s="182">
        <v>1.4456938094649698</v>
      </c>
      <c r="J12" s="126">
        <v>905</v>
      </c>
      <c r="K12" s="182">
        <v>7.7350796985048804</v>
      </c>
      <c r="L12" s="126">
        <v>539</v>
      </c>
      <c r="M12" s="182">
        <v>6.5735821079945636</v>
      </c>
      <c r="N12" s="126">
        <v>1646</v>
      </c>
      <c r="O12" s="182">
        <v>20.560978623501793</v>
      </c>
      <c r="P12" s="126">
        <v>1294</v>
      </c>
      <c r="Q12" s="182">
        <v>11.083652539231435</v>
      </c>
      <c r="R12" s="126">
        <v>2657</v>
      </c>
      <c r="S12" s="182">
        <v>26.553811936241196</v>
      </c>
      <c r="T12" s="126">
        <v>4</v>
      </c>
      <c r="U12" s="182">
        <v>0</v>
      </c>
      <c r="V12" s="157">
        <f t="shared" si="0"/>
        <v>9405</v>
      </c>
      <c r="W12" s="182">
        <f t="shared" si="0"/>
        <v>100</v>
      </c>
      <c r="X12" s="154"/>
      <c r="Y12" s="158">
        <f t="shared" si="1"/>
        <v>1.3325304618872202</v>
      </c>
    </row>
    <row r="13" spans="2:25" s="125" customFormat="1" ht="18" customHeight="1" x14ac:dyDescent="0.2">
      <c r="B13" s="32" t="s">
        <v>41</v>
      </c>
      <c r="C13" s="28"/>
      <c r="D13" s="156">
        <v>7053</v>
      </c>
      <c r="F13" s="157">
        <v>166</v>
      </c>
      <c r="G13" s="182">
        <v>2.2477064220183487</v>
      </c>
      <c r="H13" s="157">
        <v>1862</v>
      </c>
      <c r="I13" s="182">
        <v>9.8776758409785934</v>
      </c>
      <c r="J13" s="157">
        <v>499</v>
      </c>
      <c r="K13" s="182">
        <v>2.6758409785932722</v>
      </c>
      <c r="L13" s="157">
        <v>551</v>
      </c>
      <c r="M13" s="182">
        <v>7.477064220183486</v>
      </c>
      <c r="N13" s="157">
        <v>1903</v>
      </c>
      <c r="O13" s="182">
        <v>19.602446483180429</v>
      </c>
      <c r="P13" s="157">
        <v>421</v>
      </c>
      <c r="Q13" s="182">
        <v>6.666666666666667</v>
      </c>
      <c r="R13" s="157">
        <v>4239</v>
      </c>
      <c r="S13" s="182">
        <v>51.452599388379205</v>
      </c>
      <c r="T13" s="157">
        <v>0</v>
      </c>
      <c r="U13" s="182">
        <v>0</v>
      </c>
      <c r="V13" s="157">
        <f t="shared" si="0"/>
        <v>9641</v>
      </c>
      <c r="W13" s="182">
        <f t="shared" si="0"/>
        <v>100</v>
      </c>
      <c r="X13" s="154"/>
      <c r="Y13" s="158">
        <f t="shared" si="1"/>
        <v>1.3669360555791861</v>
      </c>
    </row>
    <row r="14" spans="2:25" s="125" customFormat="1" ht="18" customHeight="1" x14ac:dyDescent="0.2">
      <c r="B14" s="32" t="s">
        <v>9</v>
      </c>
      <c r="C14" s="28"/>
      <c r="D14" s="156">
        <v>11928</v>
      </c>
      <c r="F14" s="157">
        <v>321</v>
      </c>
      <c r="G14" s="182">
        <v>0.16137708445400753</v>
      </c>
      <c r="H14" s="157">
        <v>449</v>
      </c>
      <c r="I14" s="182">
        <v>3.0984400215169448</v>
      </c>
      <c r="J14" s="157">
        <v>182</v>
      </c>
      <c r="K14" s="182">
        <v>0</v>
      </c>
      <c r="L14" s="157">
        <v>1313</v>
      </c>
      <c r="M14" s="182">
        <v>14.922001075847231</v>
      </c>
      <c r="N14" s="157">
        <v>2585</v>
      </c>
      <c r="O14" s="182">
        <v>24.314147391070467</v>
      </c>
      <c r="P14" s="157">
        <v>3480</v>
      </c>
      <c r="Q14" s="182">
        <v>21.79666487358795</v>
      </c>
      <c r="R14" s="157">
        <v>4790</v>
      </c>
      <c r="S14" s="182">
        <v>35.707369553523399</v>
      </c>
      <c r="T14" s="157">
        <v>0</v>
      </c>
      <c r="U14" s="182">
        <v>0</v>
      </c>
      <c r="V14" s="157">
        <f t="shared" si="0"/>
        <v>13120</v>
      </c>
      <c r="W14" s="182">
        <f t="shared" si="0"/>
        <v>100</v>
      </c>
      <c r="X14" s="154"/>
      <c r="Y14" s="158">
        <f t="shared" si="1"/>
        <v>1.0999329309188464</v>
      </c>
    </row>
    <row r="15" spans="2:25" s="125" customFormat="1" ht="18" customHeight="1" x14ac:dyDescent="0.2">
      <c r="B15" s="32" t="s">
        <v>8</v>
      </c>
      <c r="C15" s="28"/>
      <c r="D15" s="156">
        <v>5888</v>
      </c>
      <c r="F15" s="126">
        <v>2938</v>
      </c>
      <c r="G15" s="182">
        <v>0</v>
      </c>
      <c r="H15" s="126">
        <v>564</v>
      </c>
      <c r="I15" s="182">
        <v>5.5706304868316039</v>
      </c>
      <c r="J15" s="126">
        <v>550</v>
      </c>
      <c r="K15" s="182">
        <v>8.0925778132482051</v>
      </c>
      <c r="L15" s="126">
        <v>807</v>
      </c>
      <c r="M15" s="182">
        <v>12.721468475658419</v>
      </c>
      <c r="N15" s="126">
        <v>2272</v>
      </c>
      <c r="O15" s="182">
        <v>33.998403830806069</v>
      </c>
      <c r="P15" s="126">
        <v>63</v>
      </c>
      <c r="Q15" s="182">
        <v>0</v>
      </c>
      <c r="R15" s="126">
        <v>2520</v>
      </c>
      <c r="S15" s="182">
        <v>39.616919393455703</v>
      </c>
      <c r="T15" s="126">
        <v>0</v>
      </c>
      <c r="U15" s="182">
        <v>0</v>
      </c>
      <c r="V15" s="157">
        <f t="shared" si="0"/>
        <v>9714</v>
      </c>
      <c r="W15" s="182">
        <f t="shared" si="0"/>
        <v>100</v>
      </c>
      <c r="X15" s="154"/>
      <c r="Y15" s="158">
        <f t="shared" si="1"/>
        <v>1.6497961956521738</v>
      </c>
    </row>
    <row r="16" spans="2:25" s="128" customFormat="1" ht="18" customHeight="1" x14ac:dyDescent="0.2">
      <c r="B16" s="127" t="s">
        <v>7</v>
      </c>
      <c r="C16" s="129"/>
      <c r="D16" s="159">
        <v>33375</v>
      </c>
      <c r="E16" s="160"/>
      <c r="F16" s="161">
        <v>5505</v>
      </c>
      <c r="G16" s="183">
        <v>14.10823965697068</v>
      </c>
      <c r="H16" s="161">
        <v>2846</v>
      </c>
      <c r="I16" s="183">
        <v>4.2299223548499247</v>
      </c>
      <c r="J16" s="161">
        <v>3769</v>
      </c>
      <c r="K16" s="183">
        <v>9.7183914706223202</v>
      </c>
      <c r="L16" s="161">
        <v>2136</v>
      </c>
      <c r="M16" s="183">
        <v>5.5742264457063389</v>
      </c>
      <c r="N16" s="161">
        <v>5140</v>
      </c>
      <c r="O16" s="183">
        <v>12.858963958743772</v>
      </c>
      <c r="P16" s="161">
        <v>15729</v>
      </c>
      <c r="Q16" s="183">
        <v>32.65036504809364</v>
      </c>
      <c r="R16" s="161">
        <v>8946</v>
      </c>
      <c r="S16" s="183">
        <v>20.020859891065012</v>
      </c>
      <c r="T16" s="161">
        <v>582</v>
      </c>
      <c r="U16" s="183">
        <v>0.83903117394831384</v>
      </c>
      <c r="V16" s="161">
        <f t="shared" si="0"/>
        <v>44653</v>
      </c>
      <c r="W16" s="183">
        <f t="shared" si="0"/>
        <v>100</v>
      </c>
      <c r="X16" s="162"/>
      <c r="Y16" s="158">
        <f t="shared" si="1"/>
        <v>1.3379176029962547</v>
      </c>
    </row>
    <row r="17" spans="2:25" s="128" customFormat="1" ht="18" customHeight="1" x14ac:dyDescent="0.2">
      <c r="B17" s="127" t="s">
        <v>43</v>
      </c>
      <c r="C17" s="129"/>
      <c r="D17" s="159">
        <v>20760</v>
      </c>
      <c r="E17" s="160"/>
      <c r="F17" s="161">
        <v>2540</v>
      </c>
      <c r="G17" s="183">
        <v>6.9774527726995732</v>
      </c>
      <c r="H17" s="161">
        <v>4659</v>
      </c>
      <c r="I17" s="183">
        <v>8.4573866109515112</v>
      </c>
      <c r="J17" s="161">
        <v>2937</v>
      </c>
      <c r="K17" s="183">
        <v>12.122399233916601</v>
      </c>
      <c r="L17" s="161">
        <v>1117</v>
      </c>
      <c r="M17" s="183">
        <v>4.8359014538173586</v>
      </c>
      <c r="N17" s="161">
        <v>6415</v>
      </c>
      <c r="O17" s="183">
        <v>28.332027509358404</v>
      </c>
      <c r="P17" s="161">
        <v>3074</v>
      </c>
      <c r="Q17" s="183">
        <v>12.823191433794724</v>
      </c>
      <c r="R17" s="161">
        <v>7170</v>
      </c>
      <c r="S17" s="183">
        <v>26.412466266213983</v>
      </c>
      <c r="T17" s="161">
        <v>12</v>
      </c>
      <c r="U17" s="183">
        <v>3.9174719247845394E-2</v>
      </c>
      <c r="V17" s="161">
        <f t="shared" si="0"/>
        <v>27924</v>
      </c>
      <c r="W17" s="183">
        <f t="shared" si="0"/>
        <v>99.999999999999986</v>
      </c>
      <c r="X17" s="162"/>
      <c r="Y17" s="158">
        <f t="shared" si="1"/>
        <v>1.3450867052023121</v>
      </c>
    </row>
    <row r="18" spans="2:25" s="128" customFormat="1" ht="18" customHeight="1" x14ac:dyDescent="0.2">
      <c r="B18" s="127" t="s">
        <v>44</v>
      </c>
      <c r="C18" s="129"/>
      <c r="D18" s="159">
        <v>43366</v>
      </c>
      <c r="E18" s="160"/>
      <c r="F18" s="161">
        <v>106</v>
      </c>
      <c r="G18" s="183">
        <v>0.38917682645664642</v>
      </c>
      <c r="H18" s="161">
        <v>3100</v>
      </c>
      <c r="I18" s="183">
        <v>5.0131877455410665</v>
      </c>
      <c r="J18" s="161">
        <v>5594</v>
      </c>
      <c r="K18" s="183">
        <v>10.515152074072708</v>
      </c>
      <c r="L18" s="161">
        <v>3214</v>
      </c>
      <c r="M18" s="183">
        <v>6.5237840529723146</v>
      </c>
      <c r="N18" s="161">
        <v>16020</v>
      </c>
      <c r="O18" s="183">
        <v>32.416031871922094</v>
      </c>
      <c r="P18" s="161">
        <v>5541</v>
      </c>
      <c r="Q18" s="183">
        <v>11.359905564675286</v>
      </c>
      <c r="R18" s="161">
        <v>18685</v>
      </c>
      <c r="S18" s="183">
        <v>33.677628788018517</v>
      </c>
      <c r="T18" s="161">
        <v>62</v>
      </c>
      <c r="U18" s="183">
        <v>0.10513307634136894</v>
      </c>
      <c r="V18" s="161">
        <f t="shared" si="0"/>
        <v>52322</v>
      </c>
      <c r="W18" s="183">
        <f t="shared" si="0"/>
        <v>100.00000000000001</v>
      </c>
      <c r="X18" s="162"/>
      <c r="Y18" s="158">
        <f t="shared" si="1"/>
        <v>1.2065212378360928</v>
      </c>
    </row>
    <row r="19" spans="2:25" s="128" customFormat="1" ht="18" customHeight="1" x14ac:dyDescent="0.2">
      <c r="B19" s="127" t="s">
        <v>6</v>
      </c>
      <c r="C19" s="129"/>
      <c r="D19" s="159">
        <v>40384</v>
      </c>
      <c r="E19" s="160"/>
      <c r="F19" s="161">
        <v>7</v>
      </c>
      <c r="G19" s="183">
        <v>7.0628950806935764E-3</v>
      </c>
      <c r="H19" s="161">
        <v>8473</v>
      </c>
      <c r="I19" s="183">
        <v>5.0323127449941731</v>
      </c>
      <c r="J19" s="161">
        <v>648</v>
      </c>
      <c r="K19" s="183">
        <v>8.1223293427976129E-2</v>
      </c>
      <c r="L19" s="161">
        <v>2428</v>
      </c>
      <c r="M19" s="183">
        <v>7.5113889183176186</v>
      </c>
      <c r="N19" s="161">
        <v>6160</v>
      </c>
      <c r="O19" s="183">
        <v>19.811420701345483</v>
      </c>
      <c r="P19" s="161">
        <v>6536</v>
      </c>
      <c r="Q19" s="183">
        <v>16.121058021683087</v>
      </c>
      <c r="R19" s="161">
        <v>26332</v>
      </c>
      <c r="S19" s="183">
        <v>51.403750397287851</v>
      </c>
      <c r="T19" s="161">
        <v>113</v>
      </c>
      <c r="U19" s="183">
        <v>3.1783027863121094E-2</v>
      </c>
      <c r="V19" s="161">
        <f t="shared" si="0"/>
        <v>50697</v>
      </c>
      <c r="W19" s="183">
        <f t="shared" si="0"/>
        <v>100.00000000000001</v>
      </c>
      <c r="X19" s="162"/>
      <c r="Y19" s="158">
        <f t="shared" si="1"/>
        <v>1.2553734152139462</v>
      </c>
    </row>
    <row r="20" spans="2:25" s="125" customFormat="1" ht="18" customHeight="1" x14ac:dyDescent="0.2">
      <c r="B20" s="127" t="s">
        <v>5</v>
      </c>
      <c r="C20" s="28"/>
      <c r="D20" s="156">
        <v>11286</v>
      </c>
      <c r="F20" s="157">
        <v>253</v>
      </c>
      <c r="G20" s="182">
        <v>2.6190698107931776</v>
      </c>
      <c r="H20" s="157">
        <v>550</v>
      </c>
      <c r="I20" s="182">
        <v>3.3647124615528008</v>
      </c>
      <c r="J20" s="157">
        <v>207</v>
      </c>
      <c r="K20" s="182">
        <v>1.8175039612265822</v>
      </c>
      <c r="L20" s="157">
        <v>666</v>
      </c>
      <c r="M20" s="182">
        <v>6.0117438717494638</v>
      </c>
      <c r="N20" s="157">
        <v>3013</v>
      </c>
      <c r="O20" s="182">
        <v>28.250535930655232</v>
      </c>
      <c r="P20" s="157">
        <v>5613</v>
      </c>
      <c r="Q20" s="182">
        <v>37.794761860378415</v>
      </c>
      <c r="R20" s="157">
        <v>1930</v>
      </c>
      <c r="S20" s="182">
        <v>20.141672103644328</v>
      </c>
      <c r="T20" s="157">
        <v>0</v>
      </c>
      <c r="U20" s="182">
        <v>0</v>
      </c>
      <c r="V20" s="157">
        <f t="shared" si="0"/>
        <v>12232</v>
      </c>
      <c r="W20" s="182">
        <f t="shared" si="0"/>
        <v>100</v>
      </c>
      <c r="X20" s="154"/>
      <c r="Y20" s="158">
        <f t="shared" si="1"/>
        <v>1.0838206627680311</v>
      </c>
    </row>
    <row r="21" spans="2:25" s="125" customFormat="1" ht="18" customHeight="1" x14ac:dyDescent="0.2">
      <c r="B21" s="32" t="s">
        <v>38</v>
      </c>
      <c r="C21" s="28"/>
      <c r="D21" s="156">
        <v>23804</v>
      </c>
      <c r="F21" s="157">
        <v>1418</v>
      </c>
      <c r="G21" s="182">
        <v>5.3052431721922009</v>
      </c>
      <c r="H21" s="157">
        <v>1551</v>
      </c>
      <c r="I21" s="182">
        <v>3.6950489265371695</v>
      </c>
      <c r="J21" s="157">
        <v>8674</v>
      </c>
      <c r="K21" s="182">
        <v>30.798159778004965</v>
      </c>
      <c r="L21" s="157">
        <v>1872</v>
      </c>
      <c r="M21" s="182">
        <v>7.5471009201109975</v>
      </c>
      <c r="N21" s="157">
        <v>3973</v>
      </c>
      <c r="O21" s="182">
        <v>17.328757119906527</v>
      </c>
      <c r="P21" s="157">
        <v>4556</v>
      </c>
      <c r="Q21" s="182">
        <v>16.445158463560684</v>
      </c>
      <c r="R21" s="157">
        <v>4989</v>
      </c>
      <c r="S21" s="182">
        <v>18.613991529136847</v>
      </c>
      <c r="T21" s="157">
        <v>71</v>
      </c>
      <c r="U21" s="182">
        <v>0.26654009055060612</v>
      </c>
      <c r="V21" s="157">
        <f t="shared" si="0"/>
        <v>27104</v>
      </c>
      <c r="W21" s="182">
        <f t="shared" si="0"/>
        <v>100.00000000000001</v>
      </c>
      <c r="X21" s="154"/>
      <c r="Y21" s="158">
        <f t="shared" si="1"/>
        <v>1.1386321626617375</v>
      </c>
    </row>
    <row r="22" spans="2:25" s="125" customFormat="1" ht="21" customHeight="1" x14ac:dyDescent="0.2">
      <c r="B22" s="32" t="s">
        <v>45</v>
      </c>
      <c r="C22" s="28"/>
      <c r="D22" s="156">
        <v>56134</v>
      </c>
      <c r="F22" s="157">
        <v>1744</v>
      </c>
      <c r="G22" s="182">
        <v>2.2532814395789673</v>
      </c>
      <c r="H22" s="157">
        <v>12977</v>
      </c>
      <c r="I22" s="182">
        <v>13.798591305169941</v>
      </c>
      <c r="J22" s="157">
        <v>11806</v>
      </c>
      <c r="K22" s="182">
        <v>14.416274049446134</v>
      </c>
      <c r="L22" s="157">
        <v>5559</v>
      </c>
      <c r="M22" s="182">
        <v>8.5530151426815628</v>
      </c>
      <c r="N22" s="157">
        <v>14491</v>
      </c>
      <c r="O22" s="182">
        <v>24.417377054346627</v>
      </c>
      <c r="P22" s="157">
        <v>11885</v>
      </c>
      <c r="Q22" s="182">
        <v>16.926398058711374</v>
      </c>
      <c r="R22" s="157">
        <v>14108</v>
      </c>
      <c r="S22" s="182">
        <v>19.521611017443234</v>
      </c>
      <c r="T22" s="157">
        <v>71</v>
      </c>
      <c r="U22" s="182">
        <v>0.11345193262215779</v>
      </c>
      <c r="V22" s="157">
        <f t="shared" si="0"/>
        <v>72641</v>
      </c>
      <c r="W22" s="182">
        <f t="shared" si="0"/>
        <v>100</v>
      </c>
      <c r="X22" s="154"/>
      <c r="Y22" s="158">
        <f t="shared" si="1"/>
        <v>1.2940642035130223</v>
      </c>
    </row>
    <row r="23" spans="2:25" s="125" customFormat="1" ht="18" customHeight="1" x14ac:dyDescent="0.2">
      <c r="B23" s="32" t="s">
        <v>46</v>
      </c>
      <c r="C23" s="28"/>
      <c r="D23" s="156">
        <v>12656</v>
      </c>
      <c r="F23" s="157">
        <v>1489</v>
      </c>
      <c r="G23" s="182">
        <v>8.3258093641171165</v>
      </c>
      <c r="H23" s="157">
        <v>1515</v>
      </c>
      <c r="I23" s="182">
        <v>9.538243260673287</v>
      </c>
      <c r="J23" s="157">
        <v>444</v>
      </c>
      <c r="K23" s="182">
        <v>0.88352895653295493</v>
      </c>
      <c r="L23" s="157">
        <v>1355</v>
      </c>
      <c r="M23" s="182">
        <v>8.2742164323487675</v>
      </c>
      <c r="N23" s="157">
        <v>2462</v>
      </c>
      <c r="O23" s="182">
        <v>15.62620920933832</v>
      </c>
      <c r="P23" s="157">
        <v>632</v>
      </c>
      <c r="Q23" s="182">
        <v>3.5147684767186895</v>
      </c>
      <c r="R23" s="157">
        <v>7555</v>
      </c>
      <c r="S23" s="182">
        <v>53.81787695085773</v>
      </c>
      <c r="T23" s="157">
        <v>3</v>
      </c>
      <c r="U23" s="182">
        <v>1.9347349413130401E-2</v>
      </c>
      <c r="V23" s="157">
        <f>F23+H23+J23+L23+N23+P23+R23+T23</f>
        <v>15455</v>
      </c>
      <c r="W23" s="182">
        <f t="shared" si="0"/>
        <v>100</v>
      </c>
      <c r="X23" s="154"/>
      <c r="Y23" s="158">
        <f t="shared" si="1"/>
        <v>1.2211599241466498</v>
      </c>
    </row>
    <row r="24" spans="2:25" s="125" customFormat="1" ht="22.5" customHeight="1" x14ac:dyDescent="0.2">
      <c r="B24" s="32" t="s">
        <v>47</v>
      </c>
      <c r="C24" s="28"/>
      <c r="D24" s="156">
        <v>3470</v>
      </c>
      <c r="F24" s="126">
        <v>251</v>
      </c>
      <c r="G24" s="184">
        <v>3.2579185520361991</v>
      </c>
      <c r="H24" s="126">
        <v>310</v>
      </c>
      <c r="I24" s="182">
        <v>6.4253393665158374</v>
      </c>
      <c r="J24" s="126">
        <v>163</v>
      </c>
      <c r="K24" s="182">
        <v>5.2187028657616894</v>
      </c>
      <c r="L24" s="126">
        <v>146</v>
      </c>
      <c r="M24" s="182">
        <v>3.4690799396681751</v>
      </c>
      <c r="N24" s="126">
        <v>1066</v>
      </c>
      <c r="O24" s="182">
        <v>17.134238310708898</v>
      </c>
      <c r="P24" s="126">
        <v>708</v>
      </c>
      <c r="Q24" s="182">
        <v>12.428355957767723</v>
      </c>
      <c r="R24" s="126">
        <v>1551</v>
      </c>
      <c r="S24" s="182">
        <v>51.945701357466064</v>
      </c>
      <c r="T24" s="126">
        <v>11</v>
      </c>
      <c r="U24" s="182">
        <v>0.12066365007541478</v>
      </c>
      <c r="V24" s="126">
        <f t="shared" si="0"/>
        <v>4206</v>
      </c>
      <c r="W24" s="182">
        <f t="shared" si="0"/>
        <v>100</v>
      </c>
      <c r="X24" s="154"/>
      <c r="Y24" s="158">
        <f t="shared" si="1"/>
        <v>1.2121037463976945</v>
      </c>
    </row>
    <row r="25" spans="2:25" s="125" customFormat="1" ht="18" customHeight="1" x14ac:dyDescent="0.2">
      <c r="B25" s="32" t="s">
        <v>48</v>
      </c>
      <c r="C25" s="28"/>
      <c r="D25" s="156">
        <v>16683</v>
      </c>
      <c r="F25" s="126">
        <v>219</v>
      </c>
      <c r="G25" s="184">
        <v>0.41635124905374715</v>
      </c>
      <c r="H25" s="126">
        <v>3709</v>
      </c>
      <c r="I25" s="182">
        <v>12.162503154176129</v>
      </c>
      <c r="J25" s="126">
        <v>1251</v>
      </c>
      <c r="K25" s="182">
        <v>6.594330894103793</v>
      </c>
      <c r="L25" s="126">
        <v>1797</v>
      </c>
      <c r="M25" s="182">
        <v>8.2555303221465213</v>
      </c>
      <c r="N25" s="126">
        <v>5919</v>
      </c>
      <c r="O25" s="182">
        <v>27.294137437967869</v>
      </c>
      <c r="P25" s="126">
        <v>686</v>
      </c>
      <c r="Q25" s="182">
        <v>2.5864244259399447</v>
      </c>
      <c r="R25" s="126">
        <v>7205</v>
      </c>
      <c r="S25" s="182">
        <v>35.057616283959966</v>
      </c>
      <c r="T25" s="126">
        <v>1965</v>
      </c>
      <c r="U25" s="182">
        <v>7.6331062326520316</v>
      </c>
      <c r="V25" s="126">
        <f t="shared" si="0"/>
        <v>22751</v>
      </c>
      <c r="W25" s="182">
        <f t="shared" si="0"/>
        <v>99.999999999999986</v>
      </c>
      <c r="X25" s="154"/>
      <c r="Y25" s="158">
        <f t="shared" si="1"/>
        <v>1.3637235509200982</v>
      </c>
    </row>
    <row r="26" spans="2:25" s="125" customFormat="1" ht="18" customHeight="1" x14ac:dyDescent="0.2">
      <c r="B26" s="32" t="s">
        <v>49</v>
      </c>
      <c r="C26" s="28"/>
      <c r="D26" s="156">
        <v>2369</v>
      </c>
      <c r="F26" s="126">
        <v>356</v>
      </c>
      <c r="G26" s="184">
        <v>8.1975827640567527</v>
      </c>
      <c r="H26" s="126">
        <v>458</v>
      </c>
      <c r="I26" s="182">
        <v>11.008933263268524</v>
      </c>
      <c r="J26" s="126">
        <v>714</v>
      </c>
      <c r="K26" s="182">
        <v>20.546505517603784</v>
      </c>
      <c r="L26" s="126">
        <v>381</v>
      </c>
      <c r="M26" s="182">
        <v>9.1697320021019451</v>
      </c>
      <c r="N26" s="126">
        <v>642</v>
      </c>
      <c r="O26" s="182">
        <v>17.892800840777721</v>
      </c>
      <c r="P26" s="126">
        <v>485</v>
      </c>
      <c r="Q26" s="182">
        <v>13.110877561744614</v>
      </c>
      <c r="R26" s="126">
        <v>537</v>
      </c>
      <c r="S26" s="182">
        <v>20.073568050446664</v>
      </c>
      <c r="T26" s="126">
        <v>0</v>
      </c>
      <c r="U26" s="182">
        <v>0</v>
      </c>
      <c r="V26" s="126">
        <f t="shared" si="0"/>
        <v>3573</v>
      </c>
      <c r="W26" s="182">
        <f t="shared" si="0"/>
        <v>100.00000000000001</v>
      </c>
      <c r="X26" s="154"/>
      <c r="Y26" s="158">
        <f t="shared" si="1"/>
        <v>1.5082313212325875</v>
      </c>
    </row>
    <row r="27" spans="2:25" s="125" customFormat="1" ht="18" customHeight="1" x14ac:dyDescent="0.2">
      <c r="B27" s="32" t="s">
        <v>4</v>
      </c>
      <c r="C27" s="28"/>
      <c r="D27" s="156">
        <v>1089</v>
      </c>
      <c r="F27" s="126">
        <v>172</v>
      </c>
      <c r="G27" s="184">
        <v>9.2670598146588041</v>
      </c>
      <c r="H27" s="126">
        <v>203</v>
      </c>
      <c r="I27" s="182">
        <v>12.973883740522325</v>
      </c>
      <c r="J27" s="126">
        <v>332</v>
      </c>
      <c r="K27" s="182">
        <v>20.387531592249367</v>
      </c>
      <c r="L27" s="126">
        <v>19</v>
      </c>
      <c r="M27" s="182">
        <v>1.5164279696714407</v>
      </c>
      <c r="N27" s="126">
        <v>75</v>
      </c>
      <c r="O27" s="182">
        <v>7.5821398483572029</v>
      </c>
      <c r="P27" s="126">
        <v>1</v>
      </c>
      <c r="Q27" s="182">
        <v>0.42122999157540014</v>
      </c>
      <c r="R27" s="126">
        <v>636</v>
      </c>
      <c r="S27" s="182">
        <v>47.851727042965457</v>
      </c>
      <c r="T27" s="126">
        <v>0</v>
      </c>
      <c r="U27" s="182">
        <v>0</v>
      </c>
      <c r="V27" s="157">
        <f t="shared" si="0"/>
        <v>1438</v>
      </c>
      <c r="W27" s="182">
        <f t="shared" si="0"/>
        <v>100</v>
      </c>
      <c r="X27" s="154"/>
      <c r="Y27" s="158">
        <f t="shared" si="1"/>
        <v>1.3204775022956841</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384966</v>
      </c>
      <c r="E30" s="23"/>
      <c r="F30" s="65">
        <f>SUM(F10:F27)</f>
        <v>21221</v>
      </c>
      <c r="G30" s="67">
        <f>F30*100/$V30</f>
        <v>4.2749798549556806</v>
      </c>
      <c r="H30" s="65">
        <f>SUM(H10:H27)</f>
        <v>70636</v>
      </c>
      <c r="I30" s="67">
        <f>H30*100/$V30</f>
        <v>14.229653505237712</v>
      </c>
      <c r="J30" s="65">
        <f>SUM(J10:J27)</f>
        <v>72088</v>
      </c>
      <c r="K30" s="67">
        <f>J30*100/$V30</f>
        <v>14.522159548751008</v>
      </c>
      <c r="L30" s="65">
        <f>SUM(L10:L27)</f>
        <v>30321</v>
      </c>
      <c r="M30" s="67">
        <f>L30*100/$V30</f>
        <v>6.1081788879935539</v>
      </c>
      <c r="N30" s="65">
        <f>SUM(N10:N27)</f>
        <v>88284</v>
      </c>
      <c r="O30" s="67">
        <f>N30*100/$V30</f>
        <v>17.784850926672039</v>
      </c>
      <c r="P30" s="65">
        <f>SUM(P10:P27)</f>
        <v>66446</v>
      </c>
      <c r="Q30" s="67">
        <f>P30*100/$V30</f>
        <v>13.385576148267527</v>
      </c>
      <c r="R30" s="65">
        <f>SUM(R10:R27)</f>
        <v>144502</v>
      </c>
      <c r="S30" s="67">
        <f>R30*100/$V30</f>
        <v>29.109991941982273</v>
      </c>
      <c r="T30" s="65">
        <f>SUM(T10:T28)</f>
        <v>2902</v>
      </c>
      <c r="U30" s="67">
        <f>T30*100/$V30</f>
        <v>0.58460918614020951</v>
      </c>
      <c r="V30" s="65">
        <f>SUM(V10:V27)</f>
        <v>496400</v>
      </c>
      <c r="W30" s="67">
        <f>G30+I30+K30+M30+O30+Q30+S30+U30</f>
        <v>100.00000000000001</v>
      </c>
      <c r="X30" s="174"/>
      <c r="Y30" s="175">
        <f>(V30/D30)</f>
        <v>1.2894645241397942</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7" customFormat="1" ht="18.75" customHeight="1" x14ac:dyDescent="0.2">
      <c r="B32" s="180" t="s">
        <v>42</v>
      </c>
      <c r="C32" s="1008"/>
      <c r="D32" s="1008"/>
      <c r="E32" s="1008"/>
      <c r="F32" s="1008"/>
      <c r="G32" s="1008"/>
      <c r="H32" s="1008"/>
      <c r="I32" s="1008"/>
      <c r="J32" s="1008"/>
      <c r="K32" s="1008"/>
      <c r="L32" s="1008"/>
      <c r="N32" s="1008"/>
      <c r="O32" s="1008"/>
      <c r="P32" s="1008"/>
      <c r="Q32" s="1008"/>
      <c r="R32" s="1008"/>
      <c r="S32" s="1008"/>
      <c r="T32" s="1008"/>
      <c r="U32" s="1008"/>
      <c r="V32" s="1008"/>
      <c r="W32" s="1008"/>
    </row>
    <row r="33" spans="1:25" s="1009" customFormat="1" x14ac:dyDescent="0.2">
      <c r="B33" s="181" t="s">
        <v>50</v>
      </c>
      <c r="F33" s="1010"/>
      <c r="G33" s="1010"/>
      <c r="H33" s="1010"/>
      <c r="I33" s="1010"/>
      <c r="J33" s="1010"/>
      <c r="K33" s="1010"/>
      <c r="L33" s="1010"/>
      <c r="M33" s="1010"/>
      <c r="N33" s="1010"/>
      <c r="O33" s="1010"/>
      <c r="P33" s="1010"/>
      <c r="Q33" s="1010"/>
      <c r="R33" s="1010"/>
      <c r="S33" s="1010"/>
      <c r="T33" s="1010"/>
      <c r="U33" s="1010"/>
      <c r="X33" s="537"/>
      <c r="Y33" s="537"/>
    </row>
    <row r="34" spans="1:25" s="1009" customFormat="1" x14ac:dyDescent="0.2">
      <c r="F34" s="1011"/>
      <c r="G34" s="1011"/>
      <c r="H34" s="1011"/>
      <c r="I34" s="1011"/>
      <c r="J34" s="1011"/>
      <c r="X34" s="537"/>
      <c r="Y34" s="537"/>
    </row>
    <row r="35" spans="1:25" s="1009" customFormat="1" x14ac:dyDescent="0.2">
      <c r="A35" s="537"/>
      <c r="B35" s="532" t="s">
        <v>42</v>
      </c>
      <c r="C35" s="537"/>
      <c r="D35" s="551" t="e">
        <f>GETPIVOTDATA("Cuenta número de expedientes",#REF!,"CCAA",$B35,"Grado Resuelto",$B$1)</f>
        <v>#REF!</v>
      </c>
      <c r="E35" s="537"/>
      <c r="F35" s="537"/>
      <c r="G35" s="537"/>
      <c r="H35" s="537"/>
      <c r="I35" s="537"/>
      <c r="J35" s="537"/>
      <c r="K35" s="537"/>
      <c r="L35" s="537"/>
      <c r="M35" s="537"/>
      <c r="N35" s="551" t="e">
        <f>GETPIVOTDATA("ID PRESTACION
COUNT",#REF!,"
CCAA",$B35,"
Tipo Prestación",N$1,"Grado Resuelto",$B$1)</f>
        <v>#REF!</v>
      </c>
      <c r="O35" s="537"/>
      <c r="X35" s="537"/>
      <c r="Y35" s="537"/>
    </row>
    <row r="36" spans="1:25" s="1009" customFormat="1" x14ac:dyDescent="0.2">
      <c r="A36" s="537"/>
      <c r="B36" s="532" t="s">
        <v>50</v>
      </c>
      <c r="C36" s="537"/>
      <c r="D36" s="551" t="e">
        <f>GETPIVOTDATA("Cuenta número de expedientes",#REF!,"CCAA",$B36,"Grado Resuelto",$B$1)</f>
        <v>#REF!</v>
      </c>
      <c r="E36" s="537"/>
      <c r="F36" s="537"/>
      <c r="G36" s="537"/>
      <c r="H36" s="537"/>
      <c r="I36" s="537"/>
      <c r="J36" s="537"/>
      <c r="K36" s="537"/>
      <c r="L36" s="537"/>
      <c r="M36" s="537"/>
      <c r="N36" s="551" t="e">
        <f>GETPIVOTDATA("ID PRESTACION
COUNT",#REF!,"
CCAA",$B36,"
Tipo Prestación",N$1,"Grado Resuelto",$B$1)</f>
        <v>#REF!</v>
      </c>
      <c r="O36" s="537"/>
      <c r="T36" s="537"/>
      <c r="U36" s="537"/>
    </row>
    <row r="37" spans="1:25" s="1009" customFormat="1" x14ac:dyDescent="0.2">
      <c r="T37" s="537"/>
      <c r="U37" s="537"/>
    </row>
    <row r="38" spans="1:25" s="1009" customFormat="1" x14ac:dyDescent="0.2">
      <c r="T38" s="537"/>
      <c r="U38" s="537"/>
    </row>
    <row r="39" spans="1:25" s="1007" customFormat="1" x14ac:dyDescent="0.2">
      <c r="T39" s="135"/>
      <c r="U39" s="135"/>
    </row>
    <row r="40" spans="1:25" s="1007" customFormat="1" x14ac:dyDescent="0.2">
      <c r="T40" s="135"/>
      <c r="U40" s="135"/>
    </row>
    <row r="41" spans="1:25" s="1007" customFormat="1" x14ac:dyDescent="0.2">
      <c r="T41" s="135"/>
      <c r="U41" s="135"/>
    </row>
    <row r="42" spans="1:25" s="1007" customFormat="1" x14ac:dyDescent="0.2">
      <c r="T42" s="135"/>
      <c r="U42" s="135"/>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topLeftCell="B1"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9" t="s">
        <v>67</v>
      </c>
      <c r="G1" s="179"/>
      <c r="H1" s="179" t="s">
        <v>58</v>
      </c>
      <c r="I1" s="179"/>
      <c r="J1" s="179" t="s">
        <v>59</v>
      </c>
      <c r="K1" s="179"/>
      <c r="L1" s="179" t="s">
        <v>66</v>
      </c>
      <c r="M1" s="179"/>
      <c r="N1" s="179" t="s">
        <v>61</v>
      </c>
      <c r="O1" s="179"/>
      <c r="P1" s="179" t="s">
        <v>70</v>
      </c>
      <c r="Q1" s="179"/>
      <c r="R1" s="179" t="s">
        <v>69</v>
      </c>
      <c r="S1" s="179"/>
      <c r="T1" s="179" t="s">
        <v>68</v>
      </c>
      <c r="U1" s="179"/>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46" t="s">
        <v>432</v>
      </c>
      <c r="C3" s="1046"/>
      <c r="D3" s="1046"/>
      <c r="E3" s="1046"/>
      <c r="F3" s="1046"/>
      <c r="G3" s="1046"/>
      <c r="H3" s="1046"/>
      <c r="I3" s="1046"/>
      <c r="J3" s="1046"/>
      <c r="K3" s="1046"/>
      <c r="L3" s="1046"/>
      <c r="M3" s="1046"/>
      <c r="N3" s="1046"/>
      <c r="O3" s="1046"/>
      <c r="P3" s="1046"/>
      <c r="Q3" s="1046"/>
      <c r="R3" s="1046"/>
      <c r="S3" s="1046"/>
      <c r="T3" s="1046"/>
      <c r="U3" s="1046"/>
      <c r="V3" s="1046"/>
      <c r="W3" s="1046"/>
      <c r="X3" s="1046"/>
      <c r="Y3" s="13"/>
    </row>
    <row r="4" spans="2:25" s="7" customFormat="1" ht="14.25" customHeight="1" x14ac:dyDescent="0.2">
      <c r="B4" s="1059" t="str">
        <f>porsaad!B6</f>
        <v>Situación a 31 de enero de 2023</v>
      </c>
      <c r="C4" s="1059"/>
      <c r="D4" s="1059"/>
      <c r="E4" s="1059"/>
      <c r="F4" s="1059"/>
      <c r="G4" s="1059"/>
      <c r="H4" s="1059"/>
      <c r="I4" s="1059"/>
      <c r="J4" s="1059"/>
      <c r="K4" s="1059"/>
      <c r="L4" s="1059"/>
      <c r="M4" s="1059"/>
      <c r="N4" s="1059"/>
      <c r="O4" s="1059"/>
      <c r="P4" s="1059"/>
      <c r="Q4" s="1059"/>
      <c r="R4" s="1059"/>
      <c r="S4" s="1059"/>
      <c r="T4" s="1059"/>
      <c r="U4" s="1059"/>
      <c r="V4" s="1059"/>
      <c r="W4" s="1059"/>
      <c r="X4" s="8"/>
      <c r="Y4" s="8"/>
    </row>
    <row r="5" spans="2:25" s="566" customFormat="1" ht="5.25" customHeight="1" x14ac:dyDescent="0.2">
      <c r="B5" s="567"/>
      <c r="C5" s="567"/>
      <c r="D5" s="567"/>
      <c r="E5" s="567"/>
      <c r="F5" s="567"/>
      <c r="G5" s="567"/>
      <c r="H5" s="567"/>
      <c r="I5" s="567"/>
      <c r="J5" s="567"/>
      <c r="K5" s="567"/>
      <c r="L5" s="567"/>
      <c r="M5" s="567"/>
      <c r="N5" s="567"/>
      <c r="O5" s="567"/>
      <c r="P5" s="567"/>
      <c r="Q5" s="567"/>
      <c r="R5" s="567"/>
      <c r="S5" s="567"/>
      <c r="T5" s="567"/>
      <c r="U5" s="567"/>
      <c r="V5" s="567"/>
      <c r="W5" s="567"/>
      <c r="X5" s="568"/>
      <c r="Y5" s="568"/>
    </row>
    <row r="6" spans="2:25" s="519" customFormat="1" ht="19.5" customHeight="1" x14ac:dyDescent="0.2">
      <c r="F6" s="1119" t="s">
        <v>55</v>
      </c>
      <c r="G6" s="1119"/>
      <c r="H6" s="1119"/>
      <c r="I6" s="1119"/>
      <c r="J6" s="1119"/>
      <c r="K6" s="1119"/>
      <c r="L6" s="1119"/>
      <c r="M6" s="1119"/>
      <c r="N6" s="1119"/>
      <c r="O6" s="1119"/>
      <c r="P6" s="1119"/>
      <c r="Q6" s="1119"/>
      <c r="R6" s="1119"/>
      <c r="S6" s="1119"/>
      <c r="T6" s="1119"/>
      <c r="U6" s="1119"/>
      <c r="V6" s="1119"/>
      <c r="W6" s="1119"/>
      <c r="X6" s="542"/>
      <c r="Y6" s="542"/>
    </row>
    <row r="7" spans="2:25" s="519" customFormat="1" ht="64.5" customHeight="1" x14ac:dyDescent="0.2">
      <c r="B7" s="1120" t="s">
        <v>15</v>
      </c>
      <c r="C7" s="543"/>
      <c r="D7" s="544" t="s">
        <v>56</v>
      </c>
      <c r="E7" s="543"/>
      <c r="F7" s="1121" t="s">
        <v>176</v>
      </c>
      <c r="G7" s="1121"/>
      <c r="H7" s="1121" t="s">
        <v>62</v>
      </c>
      <c r="I7" s="1121"/>
      <c r="J7" s="1121" t="s">
        <v>63</v>
      </c>
      <c r="K7" s="1121"/>
      <c r="L7" s="1121" t="s">
        <v>160</v>
      </c>
      <c r="M7" s="1121"/>
      <c r="N7" s="1121" t="s">
        <v>3</v>
      </c>
      <c r="O7" s="1121"/>
      <c r="P7" s="544"/>
      <c r="Q7" s="544" t="s">
        <v>65</v>
      </c>
    </row>
    <row r="8" spans="2:25" s="543" customFormat="1" ht="20.25" customHeight="1" x14ac:dyDescent="0.2">
      <c r="B8" s="1120"/>
      <c r="C8" s="545"/>
      <c r="D8" s="544" t="s">
        <v>12</v>
      </c>
      <c r="E8" s="545"/>
      <c r="F8" s="544" t="s">
        <v>12</v>
      </c>
      <c r="G8" s="544" t="s">
        <v>31</v>
      </c>
      <c r="H8" s="544" t="s">
        <v>12</v>
      </c>
      <c r="I8" s="544" t="s">
        <v>31</v>
      </c>
      <c r="J8" s="544" t="s">
        <v>12</v>
      </c>
      <c r="K8" s="544" t="s">
        <v>31</v>
      </c>
      <c r="L8" s="544" t="s">
        <v>12</v>
      </c>
      <c r="M8" s="544" t="s">
        <v>31</v>
      </c>
      <c r="N8" s="544" t="s">
        <v>12</v>
      </c>
      <c r="O8" s="544" t="s">
        <v>31</v>
      </c>
      <c r="P8" s="544"/>
      <c r="Q8" s="544" t="s">
        <v>12</v>
      </c>
    </row>
    <row r="9" spans="2:25" s="545" customFormat="1" ht="8.25" customHeight="1" x14ac:dyDescent="0.2">
      <c r="B9" s="546"/>
      <c r="C9" s="547"/>
      <c r="D9" s="548"/>
      <c r="E9" s="547"/>
      <c r="F9" s="549"/>
      <c r="G9" s="549"/>
      <c r="H9" s="549"/>
      <c r="I9" s="549"/>
      <c r="J9" s="549"/>
      <c r="K9" s="549"/>
      <c r="L9" s="549"/>
      <c r="M9" s="549"/>
      <c r="N9" s="549"/>
      <c r="O9" s="549"/>
      <c r="P9" s="549"/>
      <c r="Q9" s="549"/>
    </row>
    <row r="10" spans="2:25" s="550" customFormat="1" ht="18" customHeight="1" x14ac:dyDescent="0.2">
      <c r="B10" s="532" t="s">
        <v>11</v>
      </c>
      <c r="C10" s="547"/>
      <c r="D10" s="551">
        <f>'41abenpreGIII'!D10</f>
        <v>76053</v>
      </c>
      <c r="F10" s="552">
        <f>'41abenpreGIII'!F10+'41abenpreGIII'!H10+'41abenpreGIII'!J10+'41abenpreGIII'!L10+'41abenpreGIII'!N10</f>
        <v>77125</v>
      </c>
      <c r="G10" s="553">
        <f t="shared" ref="G10:G27" si="0">F10*100/$N10</f>
        <v>72.961799708625804</v>
      </c>
      <c r="H10" s="552">
        <f>'41abenpreGIII'!P10</f>
        <v>2457</v>
      </c>
      <c r="I10" s="553">
        <f t="shared" ref="I10:I27" si="1">H10*100/$N10</f>
        <v>2.3243713696478912</v>
      </c>
      <c r="J10" s="552">
        <f>'41abenpreGIII'!R10</f>
        <v>26116</v>
      </c>
      <c r="K10" s="553">
        <f t="shared" ref="K10:K27" si="2">J10*100/$N10</f>
        <v>24.706260760978562</v>
      </c>
      <c r="L10" s="552">
        <f>'41abenpreGIII'!T10</f>
        <v>8</v>
      </c>
      <c r="M10" s="553">
        <f t="shared" ref="M10:M27" si="3">L10*100/$N10</f>
        <v>7.5681607477342816E-3</v>
      </c>
      <c r="N10" s="552">
        <f>F10+H10+J10+L10</f>
        <v>105706</v>
      </c>
      <c r="O10" s="553">
        <f>G10+I10+K10+M10</f>
        <v>100</v>
      </c>
      <c r="P10" s="554"/>
      <c r="Q10" s="554">
        <f t="shared" ref="Q10:Q27" si="4">N10/D10</f>
        <v>1.3898991492774775</v>
      </c>
    </row>
    <row r="11" spans="2:25" s="550" customFormat="1" ht="18" customHeight="1" x14ac:dyDescent="0.2">
      <c r="B11" s="532" t="s">
        <v>10</v>
      </c>
      <c r="C11" s="547"/>
      <c r="D11" s="551">
        <f>'41abenpreGIII'!D11</f>
        <v>11610</v>
      </c>
      <c r="F11" s="552">
        <f>'41abenpreGIII'!F11+'41abenpreGIII'!H11+'41abenpreGIII'!J11+'41abenpreGIII'!L11+'41abenpreGIII'!N11</f>
        <v>5997</v>
      </c>
      <c r="G11" s="553">
        <f t="shared" si="0"/>
        <v>43.399913156752064</v>
      </c>
      <c r="H11" s="552">
        <f>'41abenpreGIII'!P11</f>
        <v>3285</v>
      </c>
      <c r="I11" s="553">
        <f t="shared" si="1"/>
        <v>23.773339122883197</v>
      </c>
      <c r="J11" s="552">
        <f>'41abenpreGIII'!R11</f>
        <v>4536</v>
      </c>
      <c r="K11" s="553">
        <f t="shared" si="2"/>
        <v>32.826747720364743</v>
      </c>
      <c r="L11" s="552">
        <f>'41abenpreGIII'!T11</f>
        <v>0</v>
      </c>
      <c r="M11" s="553">
        <f t="shared" si="3"/>
        <v>0</v>
      </c>
      <c r="N11" s="552">
        <f t="shared" ref="N11:O27" si="5">F11+H11+J11+L11</f>
        <v>13818</v>
      </c>
      <c r="O11" s="553">
        <f t="shared" si="5"/>
        <v>100</v>
      </c>
      <c r="P11" s="554"/>
      <c r="Q11" s="554">
        <f t="shared" si="4"/>
        <v>1.1901808785529715</v>
      </c>
    </row>
    <row r="12" spans="2:25" s="550" customFormat="1" ht="22.5" customHeight="1" x14ac:dyDescent="0.2">
      <c r="B12" s="532" t="s">
        <v>40</v>
      </c>
      <c r="C12" s="547"/>
      <c r="D12" s="551">
        <f>'41abenpreGIII'!D12</f>
        <v>7058</v>
      </c>
      <c r="F12" s="552">
        <f>'41abenpreGIII'!F12+'41abenpreGIII'!H12+'41abenpreGIII'!J12+'41abenpreGIII'!L12+'41abenpreGIII'!N12</f>
        <v>5450</v>
      </c>
      <c r="G12" s="553">
        <f t="shared" si="0"/>
        <v>57.94790005316321</v>
      </c>
      <c r="H12" s="551">
        <f>'41abenpreGIII'!P12</f>
        <v>1294</v>
      </c>
      <c r="I12" s="553">
        <f t="shared" si="1"/>
        <v>13.758639021796917</v>
      </c>
      <c r="J12" s="552">
        <f>'41abenpreGIII'!R12</f>
        <v>2657</v>
      </c>
      <c r="K12" s="553">
        <f t="shared" si="2"/>
        <v>28.250930356193514</v>
      </c>
      <c r="L12" s="552">
        <f>'41abenpreGIII'!T12</f>
        <v>4</v>
      </c>
      <c r="M12" s="553">
        <f t="shared" si="3"/>
        <v>4.2530568846358321E-2</v>
      </c>
      <c r="N12" s="552">
        <f t="shared" si="5"/>
        <v>9405</v>
      </c>
      <c r="O12" s="553">
        <f t="shared" si="5"/>
        <v>100</v>
      </c>
      <c r="P12" s="554"/>
      <c r="Q12" s="554">
        <f t="shared" si="4"/>
        <v>1.3325304618872202</v>
      </c>
    </row>
    <row r="13" spans="2:25" s="550" customFormat="1" ht="18" customHeight="1" x14ac:dyDescent="0.2">
      <c r="B13" s="532" t="s">
        <v>41</v>
      </c>
      <c r="C13" s="547"/>
      <c r="D13" s="551">
        <f>'41abenpreGIII'!D13</f>
        <v>7053</v>
      </c>
      <c r="F13" s="552">
        <f>'41abenpreGIII'!F13+'41abenpreGIII'!H13+'41abenpreGIII'!J13+'41abenpreGIII'!L13+'41abenpreGIII'!N13</f>
        <v>4981</v>
      </c>
      <c r="G13" s="553">
        <f t="shared" si="0"/>
        <v>51.664765065864536</v>
      </c>
      <c r="H13" s="552">
        <f>'41abenpreGIII'!P13</f>
        <v>421</v>
      </c>
      <c r="I13" s="553">
        <f t="shared" si="1"/>
        <v>4.366766932890779</v>
      </c>
      <c r="J13" s="552">
        <f>'41abenpreGIII'!R13</f>
        <v>4239</v>
      </c>
      <c r="K13" s="553">
        <f t="shared" si="2"/>
        <v>43.968468001244688</v>
      </c>
      <c r="L13" s="552">
        <f>'41abenpreGIII'!T13</f>
        <v>0</v>
      </c>
      <c r="M13" s="553">
        <f t="shared" si="3"/>
        <v>0</v>
      </c>
      <c r="N13" s="552">
        <f t="shared" si="5"/>
        <v>9641</v>
      </c>
      <c r="O13" s="553">
        <f t="shared" si="5"/>
        <v>100</v>
      </c>
      <c r="P13" s="554"/>
      <c r="Q13" s="554">
        <f t="shared" si="4"/>
        <v>1.3669360555791861</v>
      </c>
    </row>
    <row r="14" spans="2:25" s="550" customFormat="1" ht="18" customHeight="1" x14ac:dyDescent="0.2">
      <c r="B14" s="532" t="s">
        <v>9</v>
      </c>
      <c r="C14" s="547"/>
      <c r="D14" s="551">
        <f>'41abenpreGIII'!D14</f>
        <v>11928</v>
      </c>
      <c r="F14" s="552">
        <f>'41abenpreGIII'!F14+'41abenpreGIII'!H14+'41abenpreGIII'!J14+'41abenpreGIII'!L14+'41abenpreGIII'!N14</f>
        <v>4850</v>
      </c>
      <c r="G14" s="553">
        <f t="shared" si="0"/>
        <v>36.966463414634148</v>
      </c>
      <c r="H14" s="552">
        <f>'41abenpreGIII'!P14</f>
        <v>3480</v>
      </c>
      <c r="I14" s="553">
        <f t="shared" si="1"/>
        <v>26.524390243902438</v>
      </c>
      <c r="J14" s="552">
        <f>'41abenpreGIII'!R14</f>
        <v>4790</v>
      </c>
      <c r="K14" s="553">
        <f t="shared" si="2"/>
        <v>36.509146341463413</v>
      </c>
      <c r="L14" s="552">
        <f>'41abenpreGIII'!T14</f>
        <v>0</v>
      </c>
      <c r="M14" s="553">
        <f t="shared" si="3"/>
        <v>0</v>
      </c>
      <c r="N14" s="552">
        <f t="shared" si="5"/>
        <v>13120</v>
      </c>
      <c r="O14" s="553">
        <f t="shared" si="5"/>
        <v>100</v>
      </c>
      <c r="P14" s="554"/>
      <c r="Q14" s="554">
        <f t="shared" si="4"/>
        <v>1.0999329309188464</v>
      </c>
    </row>
    <row r="15" spans="2:25" s="550" customFormat="1" ht="18" customHeight="1" x14ac:dyDescent="0.2">
      <c r="B15" s="532" t="s">
        <v>8</v>
      </c>
      <c r="C15" s="547"/>
      <c r="D15" s="551">
        <f>'41abenpreGIII'!D15</f>
        <v>5888</v>
      </c>
      <c r="F15" s="552">
        <f>'41abenpreGIII'!F15+'41abenpreGIII'!H15+'41abenpreGIII'!J15+'41abenpreGIII'!L15+'41abenpreGIII'!N15</f>
        <v>7131</v>
      </c>
      <c r="G15" s="553">
        <f t="shared" si="0"/>
        <v>73.409512044471896</v>
      </c>
      <c r="H15" s="551">
        <f>'41abenpreGIII'!P15</f>
        <v>63</v>
      </c>
      <c r="I15" s="553">
        <f t="shared" si="1"/>
        <v>0.6485484867201976</v>
      </c>
      <c r="J15" s="552">
        <f>'41abenpreGIII'!R15</f>
        <v>2520</v>
      </c>
      <c r="K15" s="553">
        <f t="shared" si="2"/>
        <v>25.941939468807906</v>
      </c>
      <c r="L15" s="552">
        <f>'41abenpreGIII'!T15</f>
        <v>0</v>
      </c>
      <c r="M15" s="553">
        <f t="shared" si="3"/>
        <v>0</v>
      </c>
      <c r="N15" s="552">
        <f t="shared" si="5"/>
        <v>9714</v>
      </c>
      <c r="O15" s="553">
        <f t="shared" si="5"/>
        <v>100</v>
      </c>
      <c r="P15" s="554"/>
      <c r="Q15" s="554">
        <f t="shared" si="4"/>
        <v>1.6497961956521738</v>
      </c>
    </row>
    <row r="16" spans="2:25" s="550" customFormat="1" ht="18" customHeight="1" x14ac:dyDescent="0.2">
      <c r="B16" s="532" t="s">
        <v>7</v>
      </c>
      <c r="C16" s="547"/>
      <c r="D16" s="551">
        <f>'41abenpreGIII'!D16</f>
        <v>33375</v>
      </c>
      <c r="F16" s="552">
        <f>'41abenpreGIII'!F16+'41abenpreGIII'!H16+'41abenpreGIII'!J16+'41abenpreGIII'!L16+'41abenpreGIII'!N16</f>
        <v>19396</v>
      </c>
      <c r="G16" s="553">
        <f t="shared" si="0"/>
        <v>43.437171074731822</v>
      </c>
      <c r="H16" s="552">
        <f>'41abenpreGIII'!P16</f>
        <v>15729</v>
      </c>
      <c r="I16" s="553">
        <f t="shared" si="1"/>
        <v>35.22495688979464</v>
      </c>
      <c r="J16" s="552">
        <f>'41abenpreGIII'!R16</f>
        <v>8946</v>
      </c>
      <c r="K16" s="553">
        <f t="shared" si="2"/>
        <v>20.034488164289073</v>
      </c>
      <c r="L16" s="552">
        <f>'41abenpreGIII'!T16</f>
        <v>582</v>
      </c>
      <c r="M16" s="553">
        <f t="shared" si="3"/>
        <v>1.303383871184467</v>
      </c>
      <c r="N16" s="552">
        <f t="shared" si="5"/>
        <v>44653</v>
      </c>
      <c r="O16" s="553">
        <f t="shared" si="5"/>
        <v>100</v>
      </c>
      <c r="P16" s="554"/>
      <c r="Q16" s="554">
        <f t="shared" si="4"/>
        <v>1.3379176029962547</v>
      </c>
    </row>
    <row r="17" spans="2:25" s="550" customFormat="1" ht="18" customHeight="1" x14ac:dyDescent="0.2">
      <c r="B17" s="532" t="s">
        <v>43</v>
      </c>
      <c r="C17" s="547"/>
      <c r="D17" s="551">
        <f>'41abenpreGIII'!D17</f>
        <v>20760</v>
      </c>
      <c r="F17" s="552">
        <f>'41abenpreGIII'!F17+'41abenpreGIII'!H17+'41abenpreGIII'!J17+'41abenpreGIII'!L17+'41abenpreGIII'!N17</f>
        <v>17668</v>
      </c>
      <c r="G17" s="553">
        <f t="shared" si="0"/>
        <v>63.271737573413553</v>
      </c>
      <c r="H17" s="552">
        <f>'41abenpreGIII'!P17</f>
        <v>3074</v>
      </c>
      <c r="I17" s="553">
        <f t="shared" si="1"/>
        <v>11.008451511244807</v>
      </c>
      <c r="J17" s="552">
        <f>'41abenpreGIII'!R17</f>
        <v>7170</v>
      </c>
      <c r="K17" s="553">
        <f t="shared" si="2"/>
        <v>25.676837129351096</v>
      </c>
      <c r="L17" s="552">
        <f>'41abenpreGIII'!T17</f>
        <v>12</v>
      </c>
      <c r="M17" s="553">
        <f t="shared" si="3"/>
        <v>4.2973785990545764E-2</v>
      </c>
      <c r="N17" s="552">
        <f t="shared" si="5"/>
        <v>27924</v>
      </c>
      <c r="O17" s="553">
        <f t="shared" si="5"/>
        <v>100</v>
      </c>
      <c r="P17" s="554"/>
      <c r="Q17" s="554">
        <f t="shared" si="4"/>
        <v>1.3450867052023121</v>
      </c>
    </row>
    <row r="18" spans="2:25" s="550" customFormat="1" ht="18" customHeight="1" x14ac:dyDescent="0.2">
      <c r="B18" s="532" t="s">
        <v>44</v>
      </c>
      <c r="C18" s="547"/>
      <c r="D18" s="551">
        <f>'41abenpreGIII'!D18</f>
        <v>43366</v>
      </c>
      <c r="F18" s="552">
        <f>'41abenpreGIII'!F18+'41abenpreGIII'!H18+'41abenpreGIII'!J18+'41abenpreGIII'!L18+'41abenpreGIII'!N18</f>
        <v>28034</v>
      </c>
      <c r="G18" s="553">
        <f t="shared" si="0"/>
        <v>53.579756125530366</v>
      </c>
      <c r="H18" s="552">
        <f>'41abenpreGIII'!P18</f>
        <v>5541</v>
      </c>
      <c r="I18" s="553">
        <f t="shared" si="1"/>
        <v>10.590191506440885</v>
      </c>
      <c r="J18" s="552">
        <f>'41abenpreGIII'!R18</f>
        <v>18685</v>
      </c>
      <c r="K18" s="553">
        <f t="shared" si="2"/>
        <v>35.711555368678567</v>
      </c>
      <c r="L18" s="552">
        <f>'41abenpreGIII'!T18</f>
        <v>62</v>
      </c>
      <c r="M18" s="553">
        <f t="shared" si="3"/>
        <v>0.11849699935017774</v>
      </c>
      <c r="N18" s="552">
        <f t="shared" si="5"/>
        <v>52322</v>
      </c>
      <c r="O18" s="553">
        <f t="shared" si="5"/>
        <v>99.999999999999986</v>
      </c>
      <c r="P18" s="554"/>
      <c r="Q18" s="554">
        <f t="shared" si="4"/>
        <v>1.2065212378360928</v>
      </c>
    </row>
    <row r="19" spans="2:25" s="550" customFormat="1" ht="18" customHeight="1" x14ac:dyDescent="0.2">
      <c r="B19" s="532" t="s">
        <v>6</v>
      </c>
      <c r="C19" s="547"/>
      <c r="D19" s="551">
        <f>'41abenpreGIII'!D19</f>
        <v>40384</v>
      </c>
      <c r="F19" s="552">
        <f>'41abenpreGIII'!F19+'41abenpreGIII'!H19+'41abenpreGIII'!J19+'41abenpreGIII'!L19+'41abenpreGIII'!N19</f>
        <v>17716</v>
      </c>
      <c r="G19" s="553">
        <f t="shared" si="0"/>
        <v>34.944868532654795</v>
      </c>
      <c r="H19" s="552">
        <f>'41abenpreGIII'!P19</f>
        <v>6536</v>
      </c>
      <c r="I19" s="553">
        <f>H19*100/$N19</f>
        <v>12.892281594571671</v>
      </c>
      <c r="J19" s="552">
        <f>'41abenpreGIII'!R19</f>
        <v>26332</v>
      </c>
      <c r="K19" s="553">
        <f>J19*100/$N19</f>
        <v>51.939956999427977</v>
      </c>
      <c r="L19" s="552">
        <f>'41abenpreGIII'!T19</f>
        <v>113</v>
      </c>
      <c r="M19" s="553">
        <f t="shared" si="3"/>
        <v>0.22289287334556285</v>
      </c>
      <c r="N19" s="552">
        <f t="shared" si="5"/>
        <v>50697</v>
      </c>
      <c r="O19" s="553">
        <f t="shared" si="5"/>
        <v>100</v>
      </c>
      <c r="P19" s="554"/>
      <c r="Q19" s="554">
        <f t="shared" si="4"/>
        <v>1.2553734152139462</v>
      </c>
    </row>
    <row r="20" spans="2:25" s="550" customFormat="1" ht="18" customHeight="1" x14ac:dyDescent="0.2">
      <c r="B20" s="532" t="s">
        <v>5</v>
      </c>
      <c r="C20" s="547"/>
      <c r="D20" s="551">
        <f>'41abenpreGIII'!D20</f>
        <v>11286</v>
      </c>
      <c r="F20" s="552">
        <f>'41abenpreGIII'!F20+'41abenpreGIII'!H20+'41abenpreGIII'!J20+'41abenpreGIII'!L20+'41abenpreGIII'!N20</f>
        <v>4689</v>
      </c>
      <c r="G20" s="553">
        <f t="shared" si="0"/>
        <v>38.333878351863966</v>
      </c>
      <c r="H20" s="552">
        <f>'41abenpreGIII'!P20</f>
        <v>5613</v>
      </c>
      <c r="I20" s="553">
        <f>H20*100/$N20</f>
        <v>45.887835186396337</v>
      </c>
      <c r="J20" s="552">
        <f>'41abenpreGIII'!R20</f>
        <v>1930</v>
      </c>
      <c r="K20" s="553">
        <f>J20*100/$N20</f>
        <v>15.778286461739699</v>
      </c>
      <c r="L20" s="552">
        <f>'41abenpreGIII'!T20</f>
        <v>0</v>
      </c>
      <c r="M20" s="553">
        <f t="shared" si="3"/>
        <v>0</v>
      </c>
      <c r="N20" s="552">
        <f t="shared" si="5"/>
        <v>12232</v>
      </c>
      <c r="O20" s="553">
        <f t="shared" si="5"/>
        <v>100</v>
      </c>
      <c r="P20" s="554"/>
      <c r="Q20" s="554">
        <f t="shared" si="4"/>
        <v>1.0838206627680311</v>
      </c>
    </row>
    <row r="21" spans="2:25" s="550" customFormat="1" ht="18" customHeight="1" x14ac:dyDescent="0.2">
      <c r="B21" s="532" t="s">
        <v>38</v>
      </c>
      <c r="C21" s="547"/>
      <c r="D21" s="551">
        <f>'41abenpreGIII'!D21</f>
        <v>23804</v>
      </c>
      <c r="F21" s="552">
        <f>'41abenpreGIII'!F21+'41abenpreGIII'!H21+'41abenpreGIII'!J21+'41abenpreGIII'!L21+'41abenpreGIII'!N21</f>
        <v>17488</v>
      </c>
      <c r="G21" s="553">
        <f t="shared" si="0"/>
        <v>64.52184179456907</v>
      </c>
      <c r="H21" s="552">
        <f>'41abenpreGIII'!P21</f>
        <v>4556</v>
      </c>
      <c r="I21" s="553">
        <f>H21*100/$N21</f>
        <v>16.809327036599765</v>
      </c>
      <c r="J21" s="552">
        <f>'41abenpreGIII'!R21</f>
        <v>4989</v>
      </c>
      <c r="K21" s="553">
        <f>J21*100/$N21</f>
        <v>18.406877213695395</v>
      </c>
      <c r="L21" s="552">
        <f>'41abenpreGIII'!T21</f>
        <v>71</v>
      </c>
      <c r="M21" s="553">
        <f t="shared" si="3"/>
        <v>0.2619539551357733</v>
      </c>
      <c r="N21" s="552">
        <f t="shared" si="5"/>
        <v>27104</v>
      </c>
      <c r="O21" s="553">
        <f t="shared" si="5"/>
        <v>100.00000000000001</v>
      </c>
      <c r="P21" s="554"/>
      <c r="Q21" s="554">
        <f t="shared" si="4"/>
        <v>1.1386321626617375</v>
      </c>
    </row>
    <row r="22" spans="2:25" s="550" customFormat="1" ht="21" customHeight="1" x14ac:dyDescent="0.2">
      <c r="B22" s="532" t="s">
        <v>45</v>
      </c>
      <c r="C22" s="547"/>
      <c r="D22" s="551">
        <f>'41abenpreGIII'!D22</f>
        <v>56134</v>
      </c>
      <c r="F22" s="552">
        <f>'41abenpreGIII'!F22+'41abenpreGIII'!H22+'41abenpreGIII'!J22+'41abenpreGIII'!L22+'41abenpreGIII'!N22</f>
        <v>46577</v>
      </c>
      <c r="G22" s="553">
        <f t="shared" si="0"/>
        <v>64.119436681763744</v>
      </c>
      <c r="H22" s="552">
        <f>'41abenpreGIII'!P22</f>
        <v>11885</v>
      </c>
      <c r="I22" s="553">
        <f>H22*100/$N22</f>
        <v>16.36128357263804</v>
      </c>
      <c r="J22" s="552">
        <f>'41abenpreGIII'!R22</f>
        <v>14108</v>
      </c>
      <c r="K22" s="553">
        <f>J22*100/$N22</f>
        <v>19.421538800401976</v>
      </c>
      <c r="L22" s="552">
        <f>'41abenpreGIII'!T22</f>
        <v>71</v>
      </c>
      <c r="M22" s="553">
        <f t="shared" si="3"/>
        <v>9.7740945196239035E-2</v>
      </c>
      <c r="N22" s="552">
        <f t="shared" si="5"/>
        <v>72641</v>
      </c>
      <c r="O22" s="553">
        <f t="shared" si="5"/>
        <v>100</v>
      </c>
      <c r="P22" s="554"/>
      <c r="Q22" s="554">
        <f t="shared" si="4"/>
        <v>1.2940642035130223</v>
      </c>
    </row>
    <row r="23" spans="2:25" s="550" customFormat="1" ht="18" customHeight="1" x14ac:dyDescent="0.2">
      <c r="B23" s="532" t="s">
        <v>46</v>
      </c>
      <c r="C23" s="547"/>
      <c r="D23" s="551">
        <f>'41abenpreGIII'!D23</f>
        <v>12656</v>
      </c>
      <c r="F23" s="552">
        <f>'41abenpreGIII'!F23+'41abenpreGIII'!H23+'41abenpreGIII'!J23+'41abenpreGIII'!L23+'41abenpreGIII'!N23</f>
        <v>7265</v>
      </c>
      <c r="G23" s="553">
        <f t="shared" si="0"/>
        <v>47.007440957618897</v>
      </c>
      <c r="H23" s="552">
        <f>'41abenpreGIII'!P23</f>
        <v>632</v>
      </c>
      <c r="I23" s="553">
        <f>H23*100/$N23</f>
        <v>4.0892914914267227</v>
      </c>
      <c r="J23" s="552">
        <f>'41abenpreGIII'!R23</f>
        <v>7555</v>
      </c>
      <c r="K23" s="553">
        <f>J23*100/$N23</f>
        <v>48.883856357165968</v>
      </c>
      <c r="L23" s="552">
        <f>'41abenpreGIII'!T23</f>
        <v>3</v>
      </c>
      <c r="M23" s="553">
        <f t="shared" si="3"/>
        <v>1.9411193788417987E-2</v>
      </c>
      <c r="N23" s="552">
        <f t="shared" si="5"/>
        <v>15455</v>
      </c>
      <c r="O23" s="553">
        <f t="shared" si="5"/>
        <v>100</v>
      </c>
      <c r="P23" s="554"/>
      <c r="Q23" s="554">
        <f t="shared" si="4"/>
        <v>1.2211599241466498</v>
      </c>
    </row>
    <row r="24" spans="2:25" s="550" customFormat="1" ht="22.5" customHeight="1" x14ac:dyDescent="0.2">
      <c r="B24" s="532" t="s">
        <v>47</v>
      </c>
      <c r="C24" s="547"/>
      <c r="D24" s="551">
        <f>'41abenpreGIII'!D24</f>
        <v>3470</v>
      </c>
      <c r="F24" s="552">
        <f>'41abenpreGIII'!F24+'41abenpreGIII'!H24+'41abenpreGIII'!J24+'41abenpreGIII'!L24+'41abenpreGIII'!N24</f>
        <v>1936</v>
      </c>
      <c r="G24" s="555">
        <f t="shared" si="0"/>
        <v>46.029481692819779</v>
      </c>
      <c r="H24" s="551">
        <f>'41abenpreGIII'!P24</f>
        <v>708</v>
      </c>
      <c r="I24" s="553">
        <f t="shared" si="1"/>
        <v>16.833095577746079</v>
      </c>
      <c r="J24" s="552">
        <f>'41abenpreGIII'!R24</f>
        <v>1551</v>
      </c>
      <c r="K24" s="553">
        <f t="shared" si="2"/>
        <v>36.875891583452209</v>
      </c>
      <c r="L24" s="552">
        <f>'41abenpreGIII'!T24</f>
        <v>11</v>
      </c>
      <c r="M24" s="553">
        <f t="shared" si="3"/>
        <v>0.26153114598193056</v>
      </c>
      <c r="N24" s="551">
        <f t="shared" si="5"/>
        <v>4206</v>
      </c>
      <c r="O24" s="553">
        <f t="shared" si="5"/>
        <v>100</v>
      </c>
      <c r="P24" s="554"/>
      <c r="Q24" s="554">
        <f t="shared" si="4"/>
        <v>1.2121037463976945</v>
      </c>
    </row>
    <row r="25" spans="2:25" s="550" customFormat="1" ht="18" customHeight="1" x14ac:dyDescent="0.2">
      <c r="B25" s="532" t="s">
        <v>48</v>
      </c>
      <c r="C25" s="547"/>
      <c r="D25" s="551">
        <f>'41abenpreGIII'!D25</f>
        <v>16683</v>
      </c>
      <c r="F25" s="552">
        <f>'41abenpreGIII'!F25+'41abenpreGIII'!H25+'41abenpreGIII'!J25+'41abenpreGIII'!L25+'41abenpreGIII'!N25</f>
        <v>12895</v>
      </c>
      <c r="G25" s="555">
        <f t="shared" si="0"/>
        <v>56.678827304294316</v>
      </c>
      <c r="H25" s="551">
        <f>'41abenpreGIII'!P25</f>
        <v>686</v>
      </c>
      <c r="I25" s="553">
        <f t="shared" si="1"/>
        <v>3.0152520768317874</v>
      </c>
      <c r="J25" s="552">
        <f>'41abenpreGIII'!R25</f>
        <v>7205</v>
      </c>
      <c r="K25" s="553">
        <f t="shared" si="2"/>
        <v>31.668937629115202</v>
      </c>
      <c r="L25" s="552">
        <f>'41abenpreGIII'!T25</f>
        <v>1965</v>
      </c>
      <c r="M25" s="553">
        <f t="shared" si="3"/>
        <v>8.6369829897586925</v>
      </c>
      <c r="N25" s="551">
        <f t="shared" si="5"/>
        <v>22751</v>
      </c>
      <c r="O25" s="553">
        <f t="shared" si="5"/>
        <v>100</v>
      </c>
      <c r="P25" s="554"/>
      <c r="Q25" s="554">
        <f t="shared" si="4"/>
        <v>1.3637235509200982</v>
      </c>
    </row>
    <row r="26" spans="2:25" s="550" customFormat="1" ht="18" customHeight="1" x14ac:dyDescent="0.2">
      <c r="B26" s="532" t="s">
        <v>49</v>
      </c>
      <c r="C26" s="547"/>
      <c r="D26" s="551">
        <f>'41abenpreGIII'!D26</f>
        <v>2369</v>
      </c>
      <c r="F26" s="552">
        <f>'41abenpreGIII'!F26+'41abenpreGIII'!H26+'41abenpreGIII'!J26+'41abenpreGIII'!L26+'41abenpreGIII'!N26</f>
        <v>2551</v>
      </c>
      <c r="G26" s="555">
        <f t="shared" si="0"/>
        <v>71.396585502378954</v>
      </c>
      <c r="H26" s="551">
        <f>'41abenpreGIII'!P26</f>
        <v>485</v>
      </c>
      <c r="I26" s="553">
        <f t="shared" si="1"/>
        <v>13.574027427931711</v>
      </c>
      <c r="J26" s="552">
        <f>'41abenpreGIII'!R26</f>
        <v>537</v>
      </c>
      <c r="K26" s="553">
        <f t="shared" si="2"/>
        <v>15.029387069689337</v>
      </c>
      <c r="L26" s="552">
        <f>'41abenpreGIII'!T26</f>
        <v>0</v>
      </c>
      <c r="M26" s="553">
        <f t="shared" si="3"/>
        <v>0</v>
      </c>
      <c r="N26" s="551">
        <f t="shared" si="5"/>
        <v>3573</v>
      </c>
      <c r="O26" s="553">
        <f t="shared" si="5"/>
        <v>100</v>
      </c>
      <c r="P26" s="554"/>
      <c r="Q26" s="554">
        <f t="shared" si="4"/>
        <v>1.5082313212325875</v>
      </c>
    </row>
    <row r="27" spans="2:25" s="550" customFormat="1" ht="18" customHeight="1" x14ac:dyDescent="0.2">
      <c r="B27" s="532" t="s">
        <v>4</v>
      </c>
      <c r="C27" s="547"/>
      <c r="D27" s="551">
        <f>'41abenpreGIII'!D27</f>
        <v>1089</v>
      </c>
      <c r="F27" s="552">
        <f>'41abenpreGIII'!F27+'41abenpreGIII'!H27+'41abenpreGIII'!J27+'41abenpreGIII'!L27+'41abenpreGIII'!N27</f>
        <v>801</v>
      </c>
      <c r="G27" s="555">
        <f t="shared" si="0"/>
        <v>55.702364394993047</v>
      </c>
      <c r="H27" s="551">
        <f>'41abenpreGIII'!P27</f>
        <v>1</v>
      </c>
      <c r="I27" s="553">
        <f t="shared" si="1"/>
        <v>6.9541029207232263E-2</v>
      </c>
      <c r="J27" s="552">
        <f>'41abenpreGIII'!R27</f>
        <v>636</v>
      </c>
      <c r="K27" s="553">
        <f t="shared" si="2"/>
        <v>44.228094575799723</v>
      </c>
      <c r="L27" s="552">
        <f>'41abenpreGIII'!T27</f>
        <v>0</v>
      </c>
      <c r="M27" s="553">
        <f t="shared" si="3"/>
        <v>0</v>
      </c>
      <c r="N27" s="552">
        <f t="shared" si="5"/>
        <v>1438</v>
      </c>
      <c r="O27" s="553">
        <f t="shared" si="5"/>
        <v>100</v>
      </c>
      <c r="P27" s="554"/>
      <c r="Q27" s="554">
        <f t="shared" si="4"/>
        <v>1.3204775022956841</v>
      </c>
    </row>
    <row r="28" spans="2:25" s="550" customFormat="1" ht="8.25" customHeight="1" x14ac:dyDescent="0.2">
      <c r="B28" s="556"/>
      <c r="C28" s="547"/>
      <c r="D28" s="557"/>
      <c r="F28" s="551"/>
      <c r="G28" s="558"/>
      <c r="H28" s="551"/>
      <c r="I28" s="558"/>
      <c r="J28" s="551"/>
      <c r="K28" s="558"/>
      <c r="L28" s="551"/>
      <c r="M28" s="558"/>
      <c r="N28" s="552"/>
      <c r="O28" s="554"/>
      <c r="P28" s="554"/>
      <c r="Q28" s="558"/>
    </row>
    <row r="29" spans="2:25" s="550" customFormat="1" ht="3" customHeight="1" x14ac:dyDescent="0.2">
      <c r="B29" s="546"/>
      <c r="C29" s="547"/>
      <c r="D29" s="559"/>
      <c r="F29" s="560"/>
      <c r="G29" s="560"/>
      <c r="H29" s="560"/>
      <c r="I29" s="560"/>
      <c r="J29" s="560"/>
      <c r="K29" s="560"/>
      <c r="L29" s="560"/>
      <c r="M29" s="560"/>
      <c r="N29" s="533"/>
      <c r="O29" s="560"/>
      <c r="P29" s="560"/>
      <c r="Q29" s="560"/>
    </row>
    <row r="30" spans="2:25" s="550" customFormat="1" ht="20.25" customHeight="1" x14ac:dyDescent="0.2">
      <c r="B30" s="532" t="s">
        <v>3</v>
      </c>
      <c r="C30" s="561"/>
      <c r="D30" s="533">
        <f>SUM(D10:D29)</f>
        <v>384966</v>
      </c>
      <c r="E30" s="562"/>
      <c r="F30" s="533">
        <f>SUM(F10:F27)</f>
        <v>282550</v>
      </c>
      <c r="G30" s="563">
        <f>F30*100/$N30</f>
        <v>56.91982272360999</v>
      </c>
      <c r="H30" s="533">
        <f>SUM(H10:H27)</f>
        <v>66446</v>
      </c>
      <c r="I30" s="563">
        <f>H30*100/$N30</f>
        <v>13.385576148267527</v>
      </c>
      <c r="J30" s="533">
        <f>SUM(J10:J27)</f>
        <v>144502</v>
      </c>
      <c r="K30" s="563">
        <f>J30*100/$N30</f>
        <v>29.109991941982273</v>
      </c>
      <c r="L30" s="533">
        <f>SUM(L10:L28)</f>
        <v>2902</v>
      </c>
      <c r="M30" s="563">
        <f>L30*100/$N30</f>
        <v>0.58460918614020951</v>
      </c>
      <c r="N30" s="533">
        <f>F30+H30+J30+L30</f>
        <v>496400</v>
      </c>
      <c r="O30" s="563">
        <f>G30+I30+K30+M30</f>
        <v>100</v>
      </c>
      <c r="P30" s="564"/>
      <c r="Q30" s="564">
        <f>(N30/D30)</f>
        <v>1.2894645241397942</v>
      </c>
    </row>
    <row r="31" spans="2:25" s="550" customFormat="1" ht="5.25" customHeight="1" x14ac:dyDescent="0.2">
      <c r="B31" s="532"/>
      <c r="C31" s="561"/>
      <c r="D31" s="533"/>
      <c r="E31" s="562"/>
      <c r="F31" s="533"/>
      <c r="G31" s="564"/>
      <c r="H31" s="533"/>
      <c r="I31" s="564"/>
      <c r="J31" s="533"/>
      <c r="K31" s="564"/>
      <c r="L31" s="533"/>
      <c r="M31" s="564"/>
      <c r="N31" s="533"/>
      <c r="O31" s="564"/>
      <c r="P31" s="533"/>
      <c r="Q31" s="564"/>
      <c r="R31" s="533"/>
      <c r="S31" s="564"/>
      <c r="T31" s="533"/>
      <c r="U31" s="564"/>
      <c r="V31" s="533"/>
      <c r="W31" s="564"/>
      <c r="X31" s="564"/>
      <c r="Y31" s="564"/>
    </row>
    <row r="32" spans="2:25" s="537" customFormat="1" ht="18.75" customHeight="1" x14ac:dyDescent="0.2">
      <c r="B32" s="541" t="s">
        <v>42</v>
      </c>
      <c r="C32" s="565"/>
      <c r="D32" s="565"/>
      <c r="E32" s="565"/>
      <c r="F32" s="565"/>
      <c r="G32" s="565"/>
      <c r="H32" s="565"/>
      <c r="I32" s="565"/>
      <c r="J32" s="565"/>
      <c r="K32" s="565"/>
      <c r="L32" s="565"/>
      <c r="N32" s="565"/>
      <c r="O32" s="565"/>
      <c r="P32" s="565"/>
      <c r="Q32" s="565"/>
      <c r="R32" s="565"/>
      <c r="S32" s="565"/>
      <c r="T32" s="565"/>
      <c r="U32" s="565"/>
      <c r="V32" s="565"/>
      <c r="W32" s="565"/>
    </row>
    <row r="33" spans="2:25" x14ac:dyDescent="0.2">
      <c r="B33" s="181" t="s">
        <v>50</v>
      </c>
      <c r="F33" s="178"/>
      <c r="G33" s="178"/>
      <c r="H33" s="178"/>
      <c r="I33" s="178"/>
      <c r="J33" s="178"/>
      <c r="K33" s="178"/>
      <c r="L33" s="178"/>
      <c r="M33" s="178"/>
      <c r="N33" s="178"/>
      <c r="O33" s="178"/>
      <c r="P33" s="178"/>
      <c r="Q33" s="178"/>
      <c r="R33" s="178"/>
      <c r="S33" s="178"/>
      <c r="T33" s="178"/>
      <c r="U33" s="178"/>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W42"/>
  <sheetViews>
    <sheetView view="pageBreakPreview" topLeftCell="A24" zoomScale="96" zoomScaleNormal="100" zoomScaleSheetLayoutView="96" workbookViewId="0">
      <selection activeCell="R6" sqref="R6:S6"/>
    </sheetView>
  </sheetViews>
  <sheetFormatPr baseColWidth="10" defaultColWidth="11.42578125" defaultRowHeight="15" x14ac:dyDescent="0.25"/>
  <cols>
    <col min="1" max="1" width="1.85546875" style="872" customWidth="1"/>
    <col min="2" max="2" width="40" style="872" customWidth="1"/>
    <col min="3" max="8" width="10.85546875" style="872" customWidth="1"/>
    <col min="9" max="10" width="7.140625" style="872" customWidth="1"/>
    <col min="11" max="11" width="7.7109375" style="872" customWidth="1"/>
    <col min="12" max="17" width="8.28515625" style="872" customWidth="1"/>
    <col min="18" max="19" width="7.7109375" style="872" customWidth="1"/>
    <col min="20" max="20" width="11.42578125" style="872" customWidth="1"/>
    <col min="21" max="21" width="11.42578125" style="872"/>
    <col min="22" max="22" width="11.85546875" style="872" bestFit="1" customWidth="1"/>
    <col min="23" max="16384" width="11.42578125" style="872"/>
  </cols>
  <sheetData>
    <row r="1" spans="1:19" x14ac:dyDescent="0.25">
      <c r="A1" s="871"/>
      <c r="B1" s="871"/>
      <c r="H1" s="873"/>
      <c r="I1" s="873"/>
    </row>
    <row r="2" spans="1:19" ht="48.75" customHeight="1" x14ac:dyDescent="0.25">
      <c r="A2" s="871"/>
      <c r="B2" s="871"/>
      <c r="H2" s="873"/>
      <c r="I2" s="873"/>
    </row>
    <row r="3" spans="1:19" ht="24" customHeight="1" x14ac:dyDescent="0.25">
      <c r="A3" s="871"/>
      <c r="B3" s="1041" t="s">
        <v>350</v>
      </c>
      <c r="C3" s="1041"/>
      <c r="D3" s="1041"/>
      <c r="E3" s="1041"/>
      <c r="F3" s="1041"/>
      <c r="G3" s="1041"/>
      <c r="H3" s="1041"/>
      <c r="I3" s="1041"/>
      <c r="J3" s="1041"/>
      <c r="K3" s="1041"/>
      <c r="L3" s="1041"/>
      <c r="M3" s="1041"/>
      <c r="N3" s="1041"/>
      <c r="O3" s="1041"/>
      <c r="P3" s="1041"/>
      <c r="Q3" s="1041"/>
      <c r="R3" s="1041"/>
    </row>
    <row r="4" spans="1:19" ht="13.5" customHeight="1" x14ac:dyDescent="0.25">
      <c r="A4" s="871"/>
      <c r="B4" s="871"/>
      <c r="H4" s="873"/>
      <c r="I4" s="873"/>
    </row>
    <row r="5" spans="1:19" x14ac:dyDescent="0.25">
      <c r="A5" s="871"/>
      <c r="B5" s="874"/>
      <c r="C5" s="1042" t="s">
        <v>351</v>
      </c>
      <c r="D5" s="1042"/>
      <c r="E5" s="1042"/>
      <c r="F5" s="1042"/>
      <c r="G5" s="1042"/>
      <c r="H5" s="1042"/>
      <c r="I5" s="1042"/>
      <c r="J5" s="1042" t="s">
        <v>352</v>
      </c>
      <c r="K5" s="1042"/>
      <c r="L5" s="1042"/>
      <c r="M5" s="1042"/>
      <c r="N5" s="1042"/>
      <c r="O5" s="1042"/>
      <c r="P5" s="1042"/>
      <c r="Q5" s="1042"/>
      <c r="R5" s="1042"/>
      <c r="S5" s="1042"/>
    </row>
    <row r="6" spans="1:19" ht="25.5" customHeight="1" x14ac:dyDescent="0.25">
      <c r="A6" s="871"/>
      <c r="B6" s="874"/>
      <c r="C6" s="1043"/>
      <c r="D6" s="1043"/>
      <c r="E6" s="1043"/>
      <c r="F6" s="1043"/>
      <c r="G6" s="1043"/>
      <c r="H6" s="1043"/>
      <c r="I6" s="1043"/>
      <c r="J6" s="1043">
        <v>43830</v>
      </c>
      <c r="K6" s="1044"/>
      <c r="L6" s="1045">
        <v>44196</v>
      </c>
      <c r="M6" s="1045"/>
      <c r="N6" s="1045">
        <v>44561</v>
      </c>
      <c r="O6" s="1045"/>
      <c r="P6" s="1045">
        <v>44926</v>
      </c>
      <c r="Q6" s="1045"/>
      <c r="R6" s="1045">
        <f>H7</f>
        <v>44957</v>
      </c>
      <c r="S6" s="1045"/>
    </row>
    <row r="7" spans="1:19" x14ac:dyDescent="0.25">
      <c r="B7" s="875"/>
      <c r="C7" s="876">
        <v>43465</v>
      </c>
      <c r="D7" s="876">
        <v>43830</v>
      </c>
      <c r="E7" s="876">
        <v>44196</v>
      </c>
      <c r="F7" s="876">
        <v>44561</v>
      </c>
      <c r="G7" s="876">
        <v>44926</v>
      </c>
      <c r="H7" s="876">
        <v>44957</v>
      </c>
      <c r="I7" s="876"/>
      <c r="J7" s="876" t="s">
        <v>31</v>
      </c>
      <c r="K7" s="876" t="s">
        <v>353</v>
      </c>
      <c r="L7" s="876" t="s">
        <v>31</v>
      </c>
      <c r="M7" s="876" t="s">
        <v>353</v>
      </c>
      <c r="N7" s="876" t="s">
        <v>31</v>
      </c>
      <c r="O7" s="876" t="s">
        <v>353</v>
      </c>
      <c r="P7" s="876" t="s">
        <v>31</v>
      </c>
      <c r="Q7" s="876" t="s">
        <v>353</v>
      </c>
      <c r="R7" s="876" t="s">
        <v>31</v>
      </c>
      <c r="S7" s="876" t="s">
        <v>353</v>
      </c>
    </row>
    <row r="8" spans="1:19" x14ac:dyDescent="0.25">
      <c r="B8" s="877" t="s">
        <v>32</v>
      </c>
      <c r="C8" s="878">
        <v>1767186</v>
      </c>
      <c r="D8" s="878">
        <v>1894744</v>
      </c>
      <c r="E8" s="878">
        <v>1850950</v>
      </c>
      <c r="F8" s="878">
        <v>1892604</v>
      </c>
      <c r="G8" s="878">
        <v>1982018</v>
      </c>
      <c r="H8" s="878">
        <v>1986672</v>
      </c>
      <c r="I8" s="879"/>
      <c r="J8" s="880">
        <v>7.2181422894930236E-2</v>
      </c>
      <c r="K8" s="881">
        <v>127558</v>
      </c>
      <c r="L8" s="883">
        <v>-2.3113412682663204E-2</v>
      </c>
      <c r="M8" s="884">
        <v>-43794</v>
      </c>
      <c r="N8" s="883">
        <v>2.250411950619946E-2</v>
      </c>
      <c r="O8" s="884">
        <v>41654</v>
      </c>
      <c r="P8" s="883">
        <v>4.7243903109155383E-2</v>
      </c>
      <c r="Q8" s="878">
        <f>G8-F8</f>
        <v>89414</v>
      </c>
      <c r="R8" s="883">
        <v>5.0795049499190004E-2</v>
      </c>
      <c r="S8" s="884">
        <v>96035</v>
      </c>
    </row>
    <row r="9" spans="1:19" x14ac:dyDescent="0.25">
      <c r="B9" s="885" t="s">
        <v>254</v>
      </c>
      <c r="C9" s="886">
        <v>1638618</v>
      </c>
      <c r="D9" s="886">
        <v>1735551</v>
      </c>
      <c r="E9" s="886">
        <v>1709394</v>
      </c>
      <c r="F9" s="886">
        <v>1768008</v>
      </c>
      <c r="G9" s="886">
        <v>1850208</v>
      </c>
      <c r="H9" s="886">
        <v>1853488</v>
      </c>
      <c r="I9" s="887"/>
      <c r="J9" s="888">
        <v>5.9155336997396502E-2</v>
      </c>
      <c r="K9" s="889">
        <v>96933</v>
      </c>
      <c r="L9" s="890">
        <v>-1.507129436127197E-2</v>
      </c>
      <c r="M9" s="889">
        <v>-26157</v>
      </c>
      <c r="N9" s="890">
        <v>3.4289344644944375E-2</v>
      </c>
      <c r="O9" s="889">
        <v>58614</v>
      </c>
      <c r="P9" s="890">
        <v>4.6493002294107244E-2</v>
      </c>
      <c r="Q9" s="886">
        <f t="shared" ref="Q9:Q22" si="0">G9-F9</f>
        <v>82200</v>
      </c>
      <c r="R9" s="890">
        <v>4.9528912203096409E-2</v>
      </c>
      <c r="S9" s="889">
        <v>87469</v>
      </c>
    </row>
    <row r="10" spans="1:19" x14ac:dyDescent="0.25">
      <c r="B10" s="891" t="s">
        <v>354</v>
      </c>
      <c r="C10" s="892">
        <v>334306</v>
      </c>
      <c r="D10" s="892">
        <v>350514</v>
      </c>
      <c r="E10" s="892">
        <v>352921</v>
      </c>
      <c r="F10" s="892">
        <v>352430</v>
      </c>
      <c r="G10" s="892">
        <v>359348</v>
      </c>
      <c r="H10" s="892">
        <v>359579</v>
      </c>
      <c r="I10" s="893"/>
      <c r="J10" s="894">
        <v>4.8482527983344514E-2</v>
      </c>
      <c r="K10" s="895">
        <v>16208</v>
      </c>
      <c r="L10" s="897">
        <v>6.8670580918308577E-3</v>
      </c>
      <c r="M10" s="895">
        <v>2407</v>
      </c>
      <c r="N10" s="897">
        <v>-1.3912461995744252E-3</v>
      </c>
      <c r="O10" s="895">
        <v>-491</v>
      </c>
      <c r="P10" s="897">
        <v>1.9629429957722211E-2</v>
      </c>
      <c r="Q10" s="892">
        <f t="shared" si="0"/>
        <v>6918</v>
      </c>
      <c r="R10" s="897">
        <v>2.0478881153810136E-2</v>
      </c>
      <c r="S10" s="895">
        <v>7216</v>
      </c>
    </row>
    <row r="11" spans="1:19" x14ac:dyDescent="0.25">
      <c r="B11" s="898" t="s">
        <v>355</v>
      </c>
      <c r="C11" s="899">
        <v>1304312</v>
      </c>
      <c r="D11" s="899">
        <v>1385037</v>
      </c>
      <c r="E11" s="899">
        <v>1356473</v>
      </c>
      <c r="F11" s="899">
        <v>1415578</v>
      </c>
      <c r="G11" s="899">
        <v>1490860</v>
      </c>
      <c r="H11" s="899">
        <v>1493909</v>
      </c>
      <c r="I11" s="900"/>
      <c r="J11" s="901">
        <v>6.1890866602469341E-2</v>
      </c>
      <c r="K11" s="902">
        <v>80725</v>
      </c>
      <c r="L11" s="903">
        <v>-2.0623275768084204E-2</v>
      </c>
      <c r="M11" s="902">
        <v>-28564</v>
      </c>
      <c r="N11" s="903">
        <v>4.3572559129448241E-2</v>
      </c>
      <c r="O11" s="902">
        <v>59105</v>
      </c>
      <c r="P11" s="903">
        <v>5.3181103407936581E-2</v>
      </c>
      <c r="Q11" s="899">
        <f t="shared" si="0"/>
        <v>75282</v>
      </c>
      <c r="R11" s="903">
        <v>5.6769822361310007E-2</v>
      </c>
      <c r="S11" s="902">
        <v>80253</v>
      </c>
    </row>
    <row r="12" spans="1:19" x14ac:dyDescent="0.25">
      <c r="B12" s="904" t="s">
        <v>356</v>
      </c>
      <c r="C12" s="905">
        <v>429437</v>
      </c>
      <c r="D12" s="905">
        <v>467298</v>
      </c>
      <c r="E12" s="905">
        <v>473559</v>
      </c>
      <c r="F12" s="905">
        <v>487549</v>
      </c>
      <c r="G12" s="905">
        <v>515590</v>
      </c>
      <c r="H12" s="905">
        <v>518145</v>
      </c>
      <c r="I12" s="906"/>
      <c r="J12" s="894">
        <v>8.8164270894217411E-2</v>
      </c>
      <c r="K12" s="895">
        <v>37861</v>
      </c>
      <c r="L12" s="897">
        <v>1.3398302582078303E-2</v>
      </c>
      <c r="M12" s="895">
        <v>6261</v>
      </c>
      <c r="N12" s="897">
        <v>2.9542253446772193E-2</v>
      </c>
      <c r="O12" s="895">
        <v>13990</v>
      </c>
      <c r="P12" s="897">
        <v>5.7514219083620421E-2</v>
      </c>
      <c r="Q12" s="892">
        <f t="shared" si="0"/>
        <v>28041</v>
      </c>
      <c r="R12" s="897">
        <v>6.3103598973304642E-2</v>
      </c>
      <c r="S12" s="895">
        <v>30756</v>
      </c>
    </row>
    <row r="13" spans="1:19" x14ac:dyDescent="0.25">
      <c r="B13" s="891" t="s">
        <v>357</v>
      </c>
      <c r="C13" s="892">
        <v>490680</v>
      </c>
      <c r="D13" s="892">
        <v>515590</v>
      </c>
      <c r="E13" s="892">
        <v>506355</v>
      </c>
      <c r="F13" s="892">
        <v>529632</v>
      </c>
      <c r="G13" s="892">
        <v>560619</v>
      </c>
      <c r="H13" s="892">
        <v>562182</v>
      </c>
      <c r="I13" s="893"/>
      <c r="J13" s="894">
        <v>5.076628352490431E-2</v>
      </c>
      <c r="K13" s="895">
        <v>24910</v>
      </c>
      <c r="L13" s="897">
        <v>-1.7911518842491092E-2</v>
      </c>
      <c r="M13" s="895">
        <v>-9235</v>
      </c>
      <c r="N13" s="897">
        <v>4.5969724797819689E-2</v>
      </c>
      <c r="O13" s="895">
        <v>23277</v>
      </c>
      <c r="P13" s="897">
        <v>5.8506661228928669E-2</v>
      </c>
      <c r="Q13" s="892">
        <f t="shared" si="0"/>
        <v>30987</v>
      </c>
      <c r="R13" s="897">
        <v>6.233831513266419E-2</v>
      </c>
      <c r="S13" s="895">
        <v>32989</v>
      </c>
    </row>
    <row r="14" spans="1:19" x14ac:dyDescent="0.25">
      <c r="B14" s="907" t="s">
        <v>358</v>
      </c>
      <c r="C14" s="908">
        <v>384195</v>
      </c>
      <c r="D14" s="908">
        <v>402149</v>
      </c>
      <c r="E14" s="908">
        <v>376559</v>
      </c>
      <c r="F14" s="908">
        <v>398397</v>
      </c>
      <c r="G14" s="908">
        <v>414651</v>
      </c>
      <c r="H14" s="908">
        <v>413582</v>
      </c>
      <c r="I14" s="909"/>
      <c r="J14" s="894">
        <v>4.67314775049128E-2</v>
      </c>
      <c r="K14" s="895">
        <v>17954</v>
      </c>
      <c r="L14" s="897">
        <v>-6.363313100368273E-2</v>
      </c>
      <c r="M14" s="895">
        <v>-25590</v>
      </c>
      <c r="N14" s="897">
        <v>5.7993568072997936E-2</v>
      </c>
      <c r="O14" s="895">
        <v>21838</v>
      </c>
      <c r="P14" s="897">
        <v>4.0798499988704773E-2</v>
      </c>
      <c r="Q14" s="892">
        <f t="shared" si="0"/>
        <v>16254</v>
      </c>
      <c r="R14" s="897">
        <v>4.1574114648655014E-2</v>
      </c>
      <c r="S14" s="895">
        <v>16508</v>
      </c>
    </row>
    <row r="15" spans="1:19" x14ac:dyDescent="0.25">
      <c r="B15" s="885" t="s">
        <v>359</v>
      </c>
      <c r="C15" s="886">
        <v>1054275</v>
      </c>
      <c r="D15" s="886">
        <v>1115183</v>
      </c>
      <c r="E15" s="886">
        <v>1124230</v>
      </c>
      <c r="F15" s="886">
        <v>1222142</v>
      </c>
      <c r="G15" s="886">
        <v>1313437</v>
      </c>
      <c r="H15" s="886">
        <v>1314529</v>
      </c>
      <c r="I15" s="887"/>
      <c r="J15" s="888">
        <v>5.7772402836072212E-2</v>
      </c>
      <c r="K15" s="889">
        <v>60908</v>
      </c>
      <c r="L15" s="910">
        <v>8.1125698652149136E-3</v>
      </c>
      <c r="M15" s="889">
        <v>9047</v>
      </c>
      <c r="N15" s="910">
        <v>8.7092498865890322E-2</v>
      </c>
      <c r="O15" s="889">
        <v>97912</v>
      </c>
      <c r="P15" s="910">
        <v>7.4700812180581222E-2</v>
      </c>
      <c r="Q15" s="886">
        <f t="shared" si="0"/>
        <v>91295</v>
      </c>
      <c r="R15" s="910">
        <v>7.8112864321525644E-2</v>
      </c>
      <c r="S15" s="889">
        <v>95242</v>
      </c>
    </row>
    <row r="16" spans="1:19" x14ac:dyDescent="0.25">
      <c r="B16" s="891" t="s">
        <v>356</v>
      </c>
      <c r="C16" s="892">
        <v>277636</v>
      </c>
      <c r="D16" s="892">
        <v>310719</v>
      </c>
      <c r="E16" s="892">
        <v>337667</v>
      </c>
      <c r="F16" s="892">
        <v>378893</v>
      </c>
      <c r="G16" s="892">
        <v>419029</v>
      </c>
      <c r="H16" s="892">
        <v>420891</v>
      </c>
      <c r="I16" s="893"/>
      <c r="J16" s="894">
        <v>0.11915961906957317</v>
      </c>
      <c r="K16" s="895">
        <v>33083</v>
      </c>
      <c r="L16" s="897">
        <v>8.6727879531023122E-2</v>
      </c>
      <c r="M16" s="895">
        <v>26948</v>
      </c>
      <c r="N16" s="897">
        <v>0.12209069882458157</v>
      </c>
      <c r="O16" s="895">
        <v>41226</v>
      </c>
      <c r="P16" s="897">
        <v>0.10592964240563951</v>
      </c>
      <c r="Q16" s="892">
        <f t="shared" si="0"/>
        <v>40136</v>
      </c>
      <c r="R16" s="897">
        <v>0.11068566316661688</v>
      </c>
      <c r="S16" s="895">
        <v>41944</v>
      </c>
    </row>
    <row r="17" spans="2:21" x14ac:dyDescent="0.25">
      <c r="B17" s="891" t="s">
        <v>357</v>
      </c>
      <c r="C17" s="892">
        <v>427294</v>
      </c>
      <c r="D17" s="892">
        <v>442658</v>
      </c>
      <c r="E17" s="892">
        <v>443395</v>
      </c>
      <c r="F17" s="892">
        <v>474372</v>
      </c>
      <c r="G17" s="892">
        <v>508082</v>
      </c>
      <c r="H17" s="892">
        <v>508672</v>
      </c>
      <c r="I17" s="893"/>
      <c r="J17" s="894">
        <v>3.5956507697276319E-2</v>
      </c>
      <c r="K17" s="895">
        <v>15364</v>
      </c>
      <c r="L17" s="897">
        <v>1.6649422353147703E-3</v>
      </c>
      <c r="M17" s="895">
        <v>737</v>
      </c>
      <c r="N17" s="897">
        <v>6.9863214515274219E-2</v>
      </c>
      <c r="O17" s="895">
        <v>30977</v>
      </c>
      <c r="P17" s="897">
        <v>7.1062372989974198E-2</v>
      </c>
      <c r="Q17" s="892">
        <f t="shared" si="0"/>
        <v>33710</v>
      </c>
      <c r="R17" s="897">
        <v>7.453278382049433E-2</v>
      </c>
      <c r="S17" s="895">
        <v>35283</v>
      </c>
    </row>
    <row r="18" spans="2:21" x14ac:dyDescent="0.25">
      <c r="B18" s="907" t="s">
        <v>358</v>
      </c>
      <c r="C18" s="908">
        <v>349345</v>
      </c>
      <c r="D18" s="908">
        <v>361806</v>
      </c>
      <c r="E18" s="908">
        <v>343168</v>
      </c>
      <c r="F18" s="908">
        <v>368877</v>
      </c>
      <c r="G18" s="908">
        <v>386326</v>
      </c>
      <c r="H18" s="908">
        <v>384966</v>
      </c>
      <c r="I18" s="909"/>
      <c r="J18" s="911">
        <v>3.5669610270649299E-2</v>
      </c>
      <c r="K18" s="912">
        <v>12461</v>
      </c>
      <c r="L18" s="914">
        <v>-5.151379468554973E-2</v>
      </c>
      <c r="M18" s="912">
        <v>-18638</v>
      </c>
      <c r="N18" s="914">
        <v>7.4916658895934463E-2</v>
      </c>
      <c r="O18" s="912">
        <v>25709</v>
      </c>
      <c r="P18" s="914">
        <v>4.7303030549478597E-2</v>
      </c>
      <c r="Q18" s="908">
        <f t="shared" si="0"/>
        <v>17449</v>
      </c>
      <c r="R18" s="914">
        <v>4.9093748211614052E-2</v>
      </c>
      <c r="S18" s="912">
        <v>18015</v>
      </c>
    </row>
    <row r="19" spans="2:21" ht="15" customHeight="1" x14ac:dyDescent="0.25">
      <c r="B19" s="915" t="s">
        <v>360</v>
      </c>
      <c r="C19" s="886">
        <v>250037</v>
      </c>
      <c r="D19" s="886">
        <v>269854</v>
      </c>
      <c r="E19" s="886">
        <v>232243</v>
      </c>
      <c r="F19" s="886">
        <v>193436</v>
      </c>
      <c r="G19" s="886">
        <v>177423</v>
      </c>
      <c r="H19" s="886">
        <v>179380</v>
      </c>
      <c r="I19" s="887"/>
      <c r="J19" s="916">
        <v>7.92562700720294E-2</v>
      </c>
      <c r="K19" s="917">
        <v>19817</v>
      </c>
      <c r="L19" s="918">
        <v>-0.13937536593861866</v>
      </c>
      <c r="M19" s="917">
        <v>-37611</v>
      </c>
      <c r="N19" s="918">
        <v>-0.16709653251120593</v>
      </c>
      <c r="O19" s="917">
        <v>-38807</v>
      </c>
      <c r="P19" s="918">
        <v>-8.2781902024442244E-2</v>
      </c>
      <c r="Q19" s="1024">
        <f t="shared" si="0"/>
        <v>-16013</v>
      </c>
      <c r="R19" s="918">
        <v>-7.7116206802525067E-2</v>
      </c>
      <c r="S19" s="917">
        <v>-14989</v>
      </c>
    </row>
    <row r="20" spans="2:21" x14ac:dyDescent="0.25">
      <c r="B20" s="891" t="s">
        <v>356</v>
      </c>
      <c r="C20" s="892">
        <v>151801</v>
      </c>
      <c r="D20" s="892">
        <v>156579</v>
      </c>
      <c r="E20" s="892">
        <v>135892</v>
      </c>
      <c r="F20" s="892">
        <v>108656</v>
      </c>
      <c r="G20" s="892">
        <v>96561</v>
      </c>
      <c r="H20" s="892">
        <v>97254</v>
      </c>
      <c r="I20" s="893"/>
      <c r="J20" s="894">
        <v>3.1475418475504169E-2</v>
      </c>
      <c r="K20" s="895">
        <v>4778</v>
      </c>
      <c r="L20" s="897">
        <v>-0.13211861105256772</v>
      </c>
      <c r="M20" s="895">
        <v>-20687</v>
      </c>
      <c r="N20" s="897">
        <v>-0.20042386601124418</v>
      </c>
      <c r="O20" s="895">
        <v>-27236</v>
      </c>
      <c r="P20" s="897">
        <v>-0.11131460756884115</v>
      </c>
      <c r="Q20" s="892">
        <f t="shared" si="0"/>
        <v>-12095</v>
      </c>
      <c r="R20" s="897">
        <v>-0.10317035834824151</v>
      </c>
      <c r="S20" s="895">
        <v>-11188</v>
      </c>
    </row>
    <row r="21" spans="2:21" x14ac:dyDescent="0.25">
      <c r="B21" s="891" t="s">
        <v>357</v>
      </c>
      <c r="C21" s="892">
        <v>63386</v>
      </c>
      <c r="D21" s="892">
        <v>72932</v>
      </c>
      <c r="E21" s="892">
        <v>62960</v>
      </c>
      <c r="F21" s="892">
        <v>55260</v>
      </c>
      <c r="G21" s="892">
        <v>52537</v>
      </c>
      <c r="H21" s="892">
        <v>53510</v>
      </c>
      <c r="I21" s="893"/>
      <c r="J21" s="894">
        <v>0.15060107910264087</v>
      </c>
      <c r="K21" s="895">
        <v>9546</v>
      </c>
      <c r="L21" s="897">
        <v>-0.13673010475511438</v>
      </c>
      <c r="M21" s="895">
        <v>-9972</v>
      </c>
      <c r="N21" s="897">
        <v>-0.12229987293519695</v>
      </c>
      <c r="O21" s="895">
        <v>-7700</v>
      </c>
      <c r="P21" s="897">
        <v>-4.9276149113282708E-2</v>
      </c>
      <c r="Q21" s="892">
        <f t="shared" si="0"/>
        <v>-2723</v>
      </c>
      <c r="R21" s="897">
        <v>-4.110816428929831E-2</v>
      </c>
      <c r="S21" s="895">
        <v>-2294</v>
      </c>
    </row>
    <row r="22" spans="2:21" x14ac:dyDescent="0.25">
      <c r="B22" s="907" t="s">
        <v>358</v>
      </c>
      <c r="C22" s="908">
        <v>34850</v>
      </c>
      <c r="D22" s="908">
        <v>40343</v>
      </c>
      <c r="E22" s="908">
        <v>33391</v>
      </c>
      <c r="F22" s="908">
        <v>29520</v>
      </c>
      <c r="G22" s="908">
        <v>28325</v>
      </c>
      <c r="H22" s="908">
        <v>28616</v>
      </c>
      <c r="I22" s="909"/>
      <c r="J22" s="911">
        <v>0.15761836441893839</v>
      </c>
      <c r="K22" s="912">
        <v>5493</v>
      </c>
      <c r="L22" s="914">
        <v>-0.17232233596906521</v>
      </c>
      <c r="M22" s="912">
        <v>-6952</v>
      </c>
      <c r="N22" s="914">
        <v>-0.11592944206522715</v>
      </c>
      <c r="O22" s="912">
        <v>-3871</v>
      </c>
      <c r="P22" s="914">
        <v>-4.0481029810298108E-2</v>
      </c>
      <c r="Q22" s="908">
        <f t="shared" si="0"/>
        <v>-1195</v>
      </c>
      <c r="R22" s="914">
        <v>-5.0028217641005179E-2</v>
      </c>
      <c r="S22" s="912">
        <v>-1507</v>
      </c>
    </row>
    <row r="23" spans="2:21" x14ac:dyDescent="0.25">
      <c r="B23" s="919"/>
      <c r="C23" s="919"/>
      <c r="D23" s="919"/>
      <c r="E23" s="919"/>
      <c r="F23" s="919"/>
      <c r="G23" s="919"/>
      <c r="H23" s="919"/>
      <c r="I23" s="919"/>
      <c r="J23" s="919"/>
      <c r="K23" s="919"/>
      <c r="L23" s="919"/>
      <c r="M23" s="919"/>
      <c r="N23" s="919"/>
      <c r="O23" s="919"/>
      <c r="P23" s="919"/>
      <c r="Q23" s="919"/>
      <c r="R23" s="919"/>
      <c r="S23" s="919"/>
    </row>
    <row r="24" spans="2:21" x14ac:dyDescent="0.25">
      <c r="B24" s="920"/>
      <c r="C24" s="1042" t="s">
        <v>351</v>
      </c>
      <c r="D24" s="1042"/>
      <c r="E24" s="1042"/>
      <c r="F24" s="1042"/>
      <c r="G24" s="1042"/>
      <c r="H24" s="1042"/>
      <c r="I24" s="1042"/>
      <c r="J24" s="1042" t="s">
        <v>352</v>
      </c>
      <c r="K24" s="1042"/>
      <c r="L24" s="1042"/>
      <c r="M24" s="1042"/>
      <c r="N24" s="1042"/>
      <c r="O24" s="1042"/>
      <c r="P24" s="1042"/>
      <c r="Q24" s="1042"/>
      <c r="R24" s="1042"/>
      <c r="S24" s="1042"/>
    </row>
    <row r="25" spans="2:21" ht="24" customHeight="1" x14ac:dyDescent="0.25">
      <c r="B25" s="920"/>
      <c r="C25" s="1043"/>
      <c r="D25" s="1043"/>
      <c r="E25" s="1043"/>
      <c r="F25" s="1043"/>
      <c r="G25" s="1043"/>
      <c r="H25" s="1043"/>
      <c r="I25" s="1043"/>
      <c r="J25" s="1043">
        <v>43830</v>
      </c>
      <c r="K25" s="1044"/>
      <c r="L25" s="1045">
        <v>44196</v>
      </c>
      <c r="M25" s="1045"/>
      <c r="N25" s="1045">
        <v>44561</v>
      </c>
      <c r="O25" s="1045"/>
      <c r="P25" s="1045">
        <v>44926</v>
      </c>
      <c r="Q25" s="1045"/>
      <c r="R25" s="1045">
        <f>R6</f>
        <v>44957</v>
      </c>
      <c r="S25" s="1045"/>
    </row>
    <row r="26" spans="2:21" x14ac:dyDescent="0.25">
      <c r="B26" s="875"/>
      <c r="C26" s="876">
        <v>43465</v>
      </c>
      <c r="D26" s="876">
        <v>43830</v>
      </c>
      <c r="E26" s="876">
        <v>44196</v>
      </c>
      <c r="F26" s="876">
        <v>44561</v>
      </c>
      <c r="G26" s="876">
        <v>44926</v>
      </c>
      <c r="H26" s="876">
        <f>H7</f>
        <v>44957</v>
      </c>
      <c r="I26" s="876"/>
      <c r="J26" s="876" t="s">
        <v>31</v>
      </c>
      <c r="K26" s="876" t="s">
        <v>353</v>
      </c>
      <c r="L26" s="876" t="s">
        <v>31</v>
      </c>
      <c r="M26" s="876" t="s">
        <v>353</v>
      </c>
      <c r="N26" s="876" t="s">
        <v>31</v>
      </c>
      <c r="O26" s="876" t="s">
        <v>353</v>
      </c>
      <c r="P26" s="876" t="s">
        <v>31</v>
      </c>
      <c r="Q26" s="876" t="s">
        <v>353</v>
      </c>
      <c r="R26" s="876" t="s">
        <v>31</v>
      </c>
      <c r="S26" s="876" t="s">
        <v>353</v>
      </c>
    </row>
    <row r="27" spans="2:21" x14ac:dyDescent="0.25">
      <c r="B27" s="877" t="s">
        <v>75</v>
      </c>
      <c r="C27" s="878">
        <v>1320659</v>
      </c>
      <c r="D27" s="878">
        <v>1411021</v>
      </c>
      <c r="E27" s="878">
        <v>1427207</v>
      </c>
      <c r="F27" s="878">
        <v>1569205</v>
      </c>
      <c r="G27" s="878">
        <v>1727429</v>
      </c>
      <c r="H27" s="878">
        <v>1739020</v>
      </c>
      <c r="I27" s="879"/>
      <c r="J27" s="880">
        <v>6.842190149008931E-2</v>
      </c>
      <c r="K27" s="881">
        <v>90362</v>
      </c>
      <c r="L27" s="882">
        <v>1.1471126227037054E-2</v>
      </c>
      <c r="M27" s="878">
        <v>16186</v>
      </c>
      <c r="N27" s="883">
        <v>9.9493626362538778E-2</v>
      </c>
      <c r="O27" s="878">
        <v>141998</v>
      </c>
      <c r="P27" s="883">
        <v>0.10083067540569912</v>
      </c>
      <c r="Q27" s="878">
        <f>G27-F27</f>
        <v>158224</v>
      </c>
      <c r="R27" s="883">
        <v>0.10944175752947571</v>
      </c>
      <c r="S27" s="884">
        <v>171547</v>
      </c>
    </row>
    <row r="28" spans="2:21" ht="15" customHeight="1" x14ac:dyDescent="0.25">
      <c r="B28" s="921" t="s">
        <v>361</v>
      </c>
      <c r="C28" s="922">
        <v>52274</v>
      </c>
      <c r="D28" s="922">
        <v>60438</v>
      </c>
      <c r="E28" s="922">
        <v>61411</v>
      </c>
      <c r="F28" s="922">
        <v>62214</v>
      </c>
      <c r="G28" s="922">
        <v>65642</v>
      </c>
      <c r="H28" s="922">
        <v>65911</v>
      </c>
      <c r="I28" s="887"/>
      <c r="J28" s="923">
        <v>0.15617706699315148</v>
      </c>
      <c r="K28" s="922">
        <v>8164</v>
      </c>
      <c r="L28" s="924">
        <v>1.6099142923326371E-2</v>
      </c>
      <c r="M28" s="925">
        <v>973</v>
      </c>
      <c r="N28" s="924">
        <v>1.3075833319763586E-2</v>
      </c>
      <c r="O28" s="925">
        <v>803</v>
      </c>
      <c r="P28" s="924">
        <v>5.510013823255222E-2</v>
      </c>
      <c r="Q28" s="922">
        <f t="shared" ref="Q28:Q42" si="1">G28-F28</f>
        <v>3428</v>
      </c>
      <c r="R28" s="926">
        <v>5.8148308690137984E-2</v>
      </c>
      <c r="S28" s="925">
        <v>3622</v>
      </c>
    </row>
    <row r="29" spans="2:21" x14ac:dyDescent="0.25">
      <c r="B29" s="891" t="s">
        <v>362</v>
      </c>
      <c r="C29" s="892">
        <v>224714</v>
      </c>
      <c r="D29" s="892">
        <v>246617</v>
      </c>
      <c r="E29" s="892">
        <v>254644</v>
      </c>
      <c r="F29" s="892">
        <v>292469</v>
      </c>
      <c r="G29" s="892">
        <v>351993</v>
      </c>
      <c r="H29" s="892">
        <v>359475</v>
      </c>
      <c r="I29" s="893"/>
      <c r="J29" s="894">
        <v>9.747056258177067E-2</v>
      </c>
      <c r="K29" s="892">
        <v>21903</v>
      </c>
      <c r="L29" s="897">
        <v>3.2548445565390827E-2</v>
      </c>
      <c r="M29" s="895">
        <v>8027</v>
      </c>
      <c r="N29" s="897">
        <v>0.14854070781169004</v>
      </c>
      <c r="O29" s="895">
        <v>37825</v>
      </c>
      <c r="P29" s="897">
        <v>0.20352242459884629</v>
      </c>
      <c r="Q29" s="892">
        <f t="shared" si="1"/>
        <v>59524</v>
      </c>
      <c r="R29" s="896">
        <v>0.22774451575003507</v>
      </c>
      <c r="S29" s="895">
        <v>66682</v>
      </c>
    </row>
    <row r="30" spans="2:21" x14ac:dyDescent="0.25">
      <c r="B30" s="891" t="s">
        <v>363</v>
      </c>
      <c r="C30" s="892">
        <v>235924</v>
      </c>
      <c r="D30" s="892">
        <v>250318</v>
      </c>
      <c r="E30" s="892">
        <v>253202</v>
      </c>
      <c r="F30" s="892">
        <v>291129</v>
      </c>
      <c r="G30" s="892">
        <v>322595</v>
      </c>
      <c r="H30" s="892">
        <v>324581</v>
      </c>
      <c r="I30" s="893"/>
      <c r="J30" s="894">
        <v>6.1011173089638993E-2</v>
      </c>
      <c r="K30" s="892">
        <v>14394</v>
      </c>
      <c r="L30" s="897">
        <v>1.1521344849351633E-2</v>
      </c>
      <c r="M30" s="895">
        <v>2884</v>
      </c>
      <c r="N30" s="897">
        <v>0.14978949613352177</v>
      </c>
      <c r="O30" s="895">
        <v>37927</v>
      </c>
      <c r="P30" s="897">
        <v>0.1080826712556977</v>
      </c>
      <c r="Q30" s="892">
        <f t="shared" si="1"/>
        <v>31466</v>
      </c>
      <c r="R30" s="896">
        <v>0.11252746348770004</v>
      </c>
      <c r="S30" s="895">
        <v>32830</v>
      </c>
    </row>
    <row r="31" spans="2:21" x14ac:dyDescent="0.25">
      <c r="B31" s="891" t="s">
        <v>364</v>
      </c>
      <c r="C31" s="892">
        <v>94802</v>
      </c>
      <c r="D31" s="892">
        <v>96748</v>
      </c>
      <c r="E31" s="892">
        <v>88465</v>
      </c>
      <c r="F31" s="892">
        <v>91795</v>
      </c>
      <c r="G31" s="892">
        <v>97929</v>
      </c>
      <c r="H31" s="892">
        <v>98069</v>
      </c>
      <c r="I31" s="893"/>
      <c r="J31" s="894">
        <v>2.0526993101411373E-2</v>
      </c>
      <c r="K31" s="892">
        <v>1946</v>
      </c>
      <c r="L31" s="897">
        <v>-8.5614172902799046E-2</v>
      </c>
      <c r="M31" s="895">
        <v>-8283</v>
      </c>
      <c r="N31" s="897">
        <v>3.764200531283568E-2</v>
      </c>
      <c r="O31" s="895">
        <v>3330</v>
      </c>
      <c r="P31" s="897">
        <v>6.6822811699983609E-2</v>
      </c>
      <c r="Q31" s="892">
        <f t="shared" si="1"/>
        <v>6134</v>
      </c>
      <c r="R31" s="896">
        <v>6.7812850469833652E-2</v>
      </c>
      <c r="S31" s="895">
        <v>6228</v>
      </c>
    </row>
    <row r="32" spans="2:21" x14ac:dyDescent="0.25">
      <c r="B32" s="891" t="s">
        <v>365</v>
      </c>
      <c r="C32" s="892">
        <v>166579</v>
      </c>
      <c r="D32" s="892">
        <v>170785</v>
      </c>
      <c r="E32" s="892">
        <v>156437</v>
      </c>
      <c r="F32" s="892">
        <v>169990</v>
      </c>
      <c r="G32" s="892">
        <v>175956</v>
      </c>
      <c r="H32" s="892">
        <v>176043</v>
      </c>
      <c r="I32" s="893"/>
      <c r="J32" s="894">
        <v>2.5249281121870082E-2</v>
      </c>
      <c r="K32" s="892">
        <v>4206</v>
      </c>
      <c r="L32" s="897">
        <v>-8.4012061949234385E-2</v>
      </c>
      <c r="M32" s="895">
        <v>-14348</v>
      </c>
      <c r="N32" s="897">
        <v>8.6635514616107523E-2</v>
      </c>
      <c r="O32" s="895">
        <v>13553</v>
      </c>
      <c r="P32" s="897">
        <v>3.5096182128360409E-2</v>
      </c>
      <c r="Q32" s="892">
        <f t="shared" si="1"/>
        <v>5966</v>
      </c>
      <c r="R32" s="896">
        <v>3.9349856533906324E-2</v>
      </c>
      <c r="S32" s="895">
        <v>6665</v>
      </c>
      <c r="U32" s="927"/>
    </row>
    <row r="33" spans="2:23" x14ac:dyDescent="0.25">
      <c r="B33" s="891" t="s">
        <v>366</v>
      </c>
      <c r="C33" s="892">
        <v>132491</v>
      </c>
      <c r="D33" s="892">
        <v>151340</v>
      </c>
      <c r="E33" s="892">
        <v>154547</v>
      </c>
      <c r="F33" s="892">
        <v>170517</v>
      </c>
      <c r="G33" s="892">
        <v>187214</v>
      </c>
      <c r="H33" s="892">
        <v>186759</v>
      </c>
      <c r="I33" s="893"/>
      <c r="J33" s="894">
        <v>0.14226626714267376</v>
      </c>
      <c r="K33" s="892">
        <v>18849</v>
      </c>
      <c r="L33" s="897">
        <v>2.1190696445090529E-2</v>
      </c>
      <c r="M33" s="895">
        <v>3207</v>
      </c>
      <c r="N33" s="897">
        <v>0.10333426077503938</v>
      </c>
      <c r="O33" s="895">
        <v>15970</v>
      </c>
      <c r="P33" s="897">
        <v>9.7919855498278752E-2</v>
      </c>
      <c r="Q33" s="892">
        <f t="shared" si="1"/>
        <v>16697</v>
      </c>
      <c r="R33" s="896">
        <v>9.8349761227034316E-2</v>
      </c>
      <c r="S33" s="895">
        <v>16723</v>
      </c>
    </row>
    <row r="34" spans="2:23" x14ac:dyDescent="0.25">
      <c r="B34" s="928" t="s">
        <v>367</v>
      </c>
      <c r="C34" s="929">
        <v>7022</v>
      </c>
      <c r="D34" s="929">
        <v>9202</v>
      </c>
      <c r="E34" s="929">
        <v>11820</v>
      </c>
      <c r="F34" s="929">
        <v>15678</v>
      </c>
      <c r="G34" s="929">
        <v>19892</v>
      </c>
      <c r="H34" s="929">
        <v>19798</v>
      </c>
      <c r="I34" s="930"/>
      <c r="J34" s="931">
        <v>0.31045286243235548</v>
      </c>
      <c r="K34" s="929">
        <v>2180</v>
      </c>
      <c r="L34" s="932">
        <v>0.28450336883286242</v>
      </c>
      <c r="M34" s="933">
        <v>2618</v>
      </c>
      <c r="N34" s="932">
        <v>0.3263959390862945</v>
      </c>
      <c r="O34" s="933">
        <v>3858</v>
      </c>
      <c r="P34" s="932">
        <v>0.26878428370965679</v>
      </c>
      <c r="Q34" s="929">
        <f t="shared" si="1"/>
        <v>4214</v>
      </c>
      <c r="R34" s="934">
        <v>0.25837411809572242</v>
      </c>
      <c r="S34" s="933">
        <v>4065</v>
      </c>
    </row>
    <row r="35" spans="2:23" x14ac:dyDescent="0.25">
      <c r="B35" s="928" t="s">
        <v>368</v>
      </c>
      <c r="C35" s="929">
        <v>171</v>
      </c>
      <c r="D35" s="929">
        <v>236</v>
      </c>
      <c r="E35" s="929">
        <v>293</v>
      </c>
      <c r="F35" s="929">
        <v>388</v>
      </c>
      <c r="G35" s="929">
        <v>233</v>
      </c>
      <c r="H35" s="929">
        <v>213</v>
      </c>
      <c r="I35" s="930"/>
      <c r="J35" s="931">
        <v>0.38011695906432741</v>
      </c>
      <c r="K35" s="929">
        <v>65</v>
      </c>
      <c r="L35" s="932">
        <v>0.24152542372881358</v>
      </c>
      <c r="M35" s="933">
        <v>57</v>
      </c>
      <c r="N35" s="932">
        <v>0.32423208191126274</v>
      </c>
      <c r="O35" s="933">
        <v>95</v>
      </c>
      <c r="P35" s="932">
        <v>-0.39948453608247425</v>
      </c>
      <c r="Q35" s="929">
        <f t="shared" si="1"/>
        <v>-155</v>
      </c>
      <c r="R35" s="934">
        <v>-0.47921760391198043</v>
      </c>
      <c r="S35" s="933">
        <v>-196</v>
      </c>
    </row>
    <row r="36" spans="2:23" x14ac:dyDescent="0.25">
      <c r="B36" s="928" t="s">
        <v>369</v>
      </c>
      <c r="C36" s="929">
        <v>29845</v>
      </c>
      <c r="D36" s="929">
        <v>37073</v>
      </c>
      <c r="E36" s="929">
        <v>46805</v>
      </c>
      <c r="F36" s="929">
        <v>56289</v>
      </c>
      <c r="G36" s="929">
        <v>61732</v>
      </c>
      <c r="H36" s="929">
        <v>61219</v>
      </c>
      <c r="I36" s="930"/>
      <c r="J36" s="931">
        <v>0.24218462053945378</v>
      </c>
      <c r="K36" s="929">
        <v>7228</v>
      </c>
      <c r="L36" s="932">
        <v>0.26250910366034574</v>
      </c>
      <c r="M36" s="933">
        <v>9732</v>
      </c>
      <c r="N36" s="932">
        <v>0.20262792436705479</v>
      </c>
      <c r="O36" s="933">
        <v>9484</v>
      </c>
      <c r="P36" s="932">
        <v>9.6697400913144715E-2</v>
      </c>
      <c r="Q36" s="929">
        <f t="shared" si="1"/>
        <v>5443</v>
      </c>
      <c r="R36" s="934">
        <v>9.431028010653697E-2</v>
      </c>
      <c r="S36" s="933">
        <v>5276</v>
      </c>
    </row>
    <row r="37" spans="2:23" x14ac:dyDescent="0.25">
      <c r="B37" s="928" t="s">
        <v>370</v>
      </c>
      <c r="C37" s="929">
        <v>21423</v>
      </c>
      <c r="D37" s="929">
        <v>24365</v>
      </c>
      <c r="E37" s="929">
        <v>24374</v>
      </c>
      <c r="F37" s="929">
        <v>23330</v>
      </c>
      <c r="G37" s="929">
        <v>22270</v>
      </c>
      <c r="H37" s="929">
        <v>22478</v>
      </c>
      <c r="I37" s="930"/>
      <c r="J37" s="931">
        <v>0.13732903888344294</v>
      </c>
      <c r="K37" s="929">
        <v>2942</v>
      </c>
      <c r="L37" s="932">
        <v>3.6938231069161276E-4</v>
      </c>
      <c r="M37" s="933">
        <v>9</v>
      </c>
      <c r="N37" s="932">
        <v>-4.2832526462624143E-2</v>
      </c>
      <c r="O37" s="933">
        <v>-1044</v>
      </c>
      <c r="P37" s="932">
        <v>-4.5435062151735983E-2</v>
      </c>
      <c r="Q37" s="929">
        <f t="shared" si="1"/>
        <v>-1060</v>
      </c>
      <c r="R37" s="934">
        <v>-3.1663292120794329E-2</v>
      </c>
      <c r="S37" s="933">
        <v>-735</v>
      </c>
    </row>
    <row r="38" spans="2:23" x14ac:dyDescent="0.25">
      <c r="B38" s="928" t="s">
        <v>371</v>
      </c>
      <c r="C38" s="929">
        <v>73552</v>
      </c>
      <c r="D38" s="929">
        <v>80417</v>
      </c>
      <c r="E38" s="929">
        <v>71239</v>
      </c>
      <c r="F38" s="929">
        <v>74832</v>
      </c>
      <c r="G38" s="929">
        <v>83087</v>
      </c>
      <c r="H38" s="929">
        <v>83051</v>
      </c>
      <c r="I38" s="930"/>
      <c r="J38" s="931">
        <v>9.333532738742667E-2</v>
      </c>
      <c r="K38" s="929">
        <v>6865</v>
      </c>
      <c r="L38" s="932">
        <v>-0.11413009687006481</v>
      </c>
      <c r="M38" s="933">
        <v>-9178</v>
      </c>
      <c r="N38" s="932">
        <v>5.0435856763851206E-2</v>
      </c>
      <c r="O38" s="933">
        <v>3593</v>
      </c>
      <c r="P38" s="932">
        <v>0.11031376951036997</v>
      </c>
      <c r="Q38" s="929">
        <f t="shared" si="1"/>
        <v>8255</v>
      </c>
      <c r="R38" s="934">
        <v>0.11122855843078483</v>
      </c>
      <c r="S38" s="933">
        <v>8313</v>
      </c>
    </row>
    <row r="39" spans="2:23" x14ac:dyDescent="0.25">
      <c r="B39" s="928" t="s">
        <v>372</v>
      </c>
      <c r="C39" s="929">
        <v>478</v>
      </c>
      <c r="D39" s="929">
        <v>47</v>
      </c>
      <c r="E39" s="929">
        <v>16</v>
      </c>
      <c r="F39" s="929">
        <v>0</v>
      </c>
      <c r="G39" s="929">
        <v>0</v>
      </c>
      <c r="H39" s="929">
        <v>0</v>
      </c>
      <c r="I39" s="930"/>
      <c r="J39" s="931">
        <v>-0.90167364016736395</v>
      </c>
      <c r="K39" s="929">
        <v>-431</v>
      </c>
      <c r="L39" s="932">
        <v>-0.65957446808510634</v>
      </c>
      <c r="M39" s="933">
        <v>-31</v>
      </c>
      <c r="N39" s="932">
        <v>-1</v>
      </c>
      <c r="O39" s="933">
        <v>-16</v>
      </c>
      <c r="P39" s="932" t="s">
        <v>376</v>
      </c>
      <c r="Q39" s="929">
        <f t="shared" si="1"/>
        <v>0</v>
      </c>
      <c r="R39" s="934" t="s">
        <v>376</v>
      </c>
      <c r="S39" s="933">
        <v>0</v>
      </c>
    </row>
    <row r="40" spans="2:23" x14ac:dyDescent="0.25">
      <c r="B40" s="891" t="s">
        <v>373</v>
      </c>
      <c r="C40" s="892">
        <v>406849</v>
      </c>
      <c r="D40" s="892">
        <v>426938</v>
      </c>
      <c r="E40" s="892">
        <v>450517</v>
      </c>
      <c r="F40" s="892">
        <v>482545</v>
      </c>
      <c r="G40" s="892">
        <v>517053</v>
      </c>
      <c r="H40" s="892">
        <v>519111</v>
      </c>
      <c r="I40" s="893"/>
      <c r="J40" s="894">
        <v>4.9377041605116467E-2</v>
      </c>
      <c r="K40" s="892">
        <v>20089</v>
      </c>
      <c r="L40" s="897">
        <v>5.5228159592259241E-2</v>
      </c>
      <c r="M40" s="895">
        <v>23579</v>
      </c>
      <c r="N40" s="897">
        <v>7.109165691860686E-2</v>
      </c>
      <c r="O40" s="895">
        <v>32028</v>
      </c>
      <c r="P40" s="897">
        <v>7.1512501424737529E-2</v>
      </c>
      <c r="Q40" s="892">
        <f t="shared" si="1"/>
        <v>34508</v>
      </c>
      <c r="R40" s="896">
        <v>7.9481959454260842E-2</v>
      </c>
      <c r="S40" s="895">
        <v>38222</v>
      </c>
    </row>
    <row r="41" spans="2:23" x14ac:dyDescent="0.25">
      <c r="B41" s="907" t="s">
        <v>374</v>
      </c>
      <c r="C41" s="908">
        <v>7026</v>
      </c>
      <c r="D41" s="908">
        <v>7837</v>
      </c>
      <c r="E41" s="908">
        <v>7984</v>
      </c>
      <c r="F41" s="908">
        <v>8546</v>
      </c>
      <c r="G41" s="908">
        <v>9047</v>
      </c>
      <c r="H41" s="908">
        <v>9071</v>
      </c>
      <c r="I41" s="909"/>
      <c r="J41" s="911">
        <v>0.11542840876743532</v>
      </c>
      <c r="K41" s="908">
        <v>811</v>
      </c>
      <c r="L41" s="914">
        <v>1.8757177491387056E-2</v>
      </c>
      <c r="M41" s="912">
        <v>147</v>
      </c>
      <c r="N41" s="914">
        <v>7.039078156312617E-2</v>
      </c>
      <c r="O41" s="912">
        <v>562</v>
      </c>
      <c r="P41" s="914">
        <v>5.8623917622279365E-2</v>
      </c>
      <c r="Q41" s="908">
        <f t="shared" si="1"/>
        <v>501</v>
      </c>
      <c r="R41" s="913">
        <v>6.7678907721280712E-2</v>
      </c>
      <c r="S41" s="912">
        <v>575</v>
      </c>
      <c r="U41" s="927"/>
      <c r="V41" s="927"/>
      <c r="W41" s="935"/>
    </row>
    <row r="42" spans="2:23" x14ac:dyDescent="0.25">
      <c r="B42" s="936" t="s">
        <v>375</v>
      </c>
      <c r="C42" s="937">
        <v>1.2526703184652961</v>
      </c>
      <c r="D42" s="937">
        <v>1.2652820209777229</v>
      </c>
      <c r="E42" s="937">
        <v>1.2694973448493636</v>
      </c>
      <c r="F42" s="937">
        <v>1.2839792757306434</v>
      </c>
      <c r="G42" s="937">
        <v>1.31519745522625</v>
      </c>
      <c r="H42" s="937">
        <v>1.3229225068446568</v>
      </c>
      <c r="I42" s="938"/>
      <c r="J42" s="939" t="s">
        <v>376</v>
      </c>
      <c r="K42" s="940">
        <v>1.2611702512426826E-2</v>
      </c>
      <c r="L42" s="941" t="s">
        <v>376</v>
      </c>
      <c r="M42" s="942">
        <v>4.2153238716406971E-3</v>
      </c>
      <c r="N42" s="941" t="s">
        <v>376</v>
      </c>
      <c r="O42" s="942">
        <v>1.4481930881279803E-2</v>
      </c>
      <c r="P42" s="941">
        <v>2.4313616337648503E-2</v>
      </c>
      <c r="Q42" s="940">
        <f t="shared" si="1"/>
        <v>3.1218179495606568E-2</v>
      </c>
      <c r="R42" s="943" t="s">
        <v>376</v>
      </c>
      <c r="S42" s="942">
        <v>3.7357254365133929E-2</v>
      </c>
    </row>
  </sheetData>
  <mergeCells count="15">
    <mergeCell ref="C24:I25"/>
    <mergeCell ref="J24:S24"/>
    <mergeCell ref="J25:K25"/>
    <mergeCell ref="L25:M25"/>
    <mergeCell ref="R25:S25"/>
    <mergeCell ref="N25:O25"/>
    <mergeCell ref="P25:Q25"/>
    <mergeCell ref="B3:R3"/>
    <mergeCell ref="C5:I6"/>
    <mergeCell ref="J5:S5"/>
    <mergeCell ref="J6:K6"/>
    <mergeCell ref="L6:M6"/>
    <mergeCell ref="R6:S6"/>
    <mergeCell ref="N6:O6"/>
    <mergeCell ref="P6:Q6"/>
  </mergeCells>
  <pageMargins left="0.7" right="0.7" top="0.75" bottom="0.75" header="0.3" footer="0.3"/>
  <pageSetup paperSize="9" scale="67"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EVO!C27:H27</xm:f>
              <xm:sqref>I27</xm:sqref>
            </x14:sparkline>
            <x14:sparkline>
              <xm:f>EVO!C28:H28</xm:f>
              <xm:sqref>I28</xm:sqref>
            </x14:sparkline>
            <x14:sparkline>
              <xm:f>EVO!C29:H29</xm:f>
              <xm:sqref>I29</xm:sqref>
            </x14:sparkline>
            <x14:sparkline>
              <xm:f>EVO!C30:H30</xm:f>
              <xm:sqref>I30</xm:sqref>
            </x14:sparkline>
            <x14:sparkline>
              <xm:f>EVO!C31:H31</xm:f>
              <xm:sqref>I31</xm:sqref>
            </x14:sparkline>
            <x14:sparkline>
              <xm:f>EVO!C32:H32</xm:f>
              <xm:sqref>I32</xm:sqref>
            </x14:sparkline>
            <x14:sparkline>
              <xm:f>EVO!C33:H33</xm:f>
              <xm:sqref>I33</xm:sqref>
            </x14:sparkline>
            <x14:sparkline>
              <xm:f>EVO!C34:H34</xm:f>
              <xm:sqref>I34</xm:sqref>
            </x14:sparkline>
            <x14:sparkline>
              <xm:f>EVO!C35:H35</xm:f>
              <xm:sqref>I35</xm:sqref>
            </x14:sparkline>
            <x14:sparkline>
              <xm:f>EVO!C36:H36</xm:f>
              <xm:sqref>I36</xm:sqref>
            </x14:sparkline>
            <x14:sparkline>
              <xm:f>EVO!C37:H37</xm:f>
              <xm:sqref>I37</xm:sqref>
            </x14:sparkline>
            <x14:sparkline>
              <xm:f>EVO!C38:H38</xm:f>
              <xm:sqref>I38</xm:sqref>
            </x14:sparkline>
            <x14:sparkline>
              <xm:f>EVO!C39:H39</xm:f>
              <xm:sqref>I39</xm:sqref>
            </x14:sparkline>
            <x14:sparkline>
              <xm:f>EVO!C40:H40</xm:f>
              <xm:sqref>I40</xm:sqref>
            </x14:sparkline>
            <x14:sparkline>
              <xm:f>EVO!C41:H41</xm:f>
              <xm:sqref>I41</xm:sqref>
            </x14:sparkline>
            <x14:sparkline>
              <xm:f>EVO!C42:H42</xm:f>
              <xm:sqref>I42</xm:sqref>
            </x14:sparkline>
          </x14:sparklines>
        </x14:sparklineGroup>
        <x14:sparklineGroup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EVO!C8:H8</xm:f>
              <xm:sqref>I8</xm:sqref>
            </x14:sparkline>
            <x14:sparkline>
              <xm:f>EVO!C9:H9</xm:f>
              <xm:sqref>I9</xm:sqref>
            </x14:sparkline>
            <x14:sparkline>
              <xm:f>EVO!C10:H10</xm:f>
              <xm:sqref>I10</xm:sqref>
            </x14:sparkline>
            <x14:sparkline>
              <xm:f>EVO!C11:H11</xm:f>
              <xm:sqref>I11</xm:sqref>
            </x14:sparkline>
            <x14:sparkline>
              <xm:f>EVO!C12:H12</xm:f>
              <xm:sqref>I12</xm:sqref>
            </x14:sparkline>
            <x14:sparkline>
              <xm:f>EVO!C13:H13</xm:f>
              <xm:sqref>I13</xm:sqref>
            </x14:sparkline>
            <x14:sparkline>
              <xm:f>EVO!C14:H14</xm:f>
              <xm:sqref>I14</xm:sqref>
            </x14:sparkline>
            <x14:sparkline>
              <xm:f>EVO!C15:H15</xm:f>
              <xm:sqref>I15</xm:sqref>
            </x14:sparkline>
            <x14:sparkline>
              <xm:f>EVO!C16:H16</xm:f>
              <xm:sqref>I16</xm:sqref>
            </x14:sparkline>
            <x14:sparkline>
              <xm:f>EVO!C17:H17</xm:f>
              <xm:sqref>I17</xm:sqref>
            </x14:sparkline>
            <x14:sparkline>
              <xm:f>EVO!C18:H18</xm:f>
              <xm:sqref>I18</xm:sqref>
            </x14:sparkline>
            <x14:sparkline>
              <xm:f>EVO!C19:H19</xm:f>
              <xm:sqref>I19</xm:sqref>
            </x14:sparkline>
            <x14:sparkline>
              <xm:f>EVO!C20:H20</xm:f>
              <xm:sqref>I20</xm:sqref>
            </x14:sparkline>
            <x14:sparkline>
              <xm:f>EVO!C21:H21</xm:f>
              <xm:sqref>I21</xm:sqref>
            </x14:sparkline>
            <x14:sparkline>
              <xm:f>EVO!C22:H22</xm:f>
              <xm:sqref>I22</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36</v>
      </c>
      <c r="C1" s="46"/>
      <c r="D1" s="46"/>
      <c r="E1" s="46"/>
      <c r="F1" s="179" t="s">
        <v>67</v>
      </c>
      <c r="G1" s="179"/>
      <c r="H1" s="179" t="s">
        <v>58</v>
      </c>
      <c r="I1" s="179"/>
      <c r="J1" s="179" t="s">
        <v>59</v>
      </c>
      <c r="K1" s="179"/>
      <c r="L1" s="179" t="s">
        <v>66</v>
      </c>
      <c r="M1" s="179"/>
      <c r="N1" s="179" t="s">
        <v>61</v>
      </c>
      <c r="O1" s="179"/>
      <c r="P1" s="179" t="s">
        <v>70</v>
      </c>
      <c r="Q1" s="179"/>
      <c r="R1" s="179" t="s">
        <v>69</v>
      </c>
      <c r="S1" s="179"/>
      <c r="T1" s="179" t="s">
        <v>68</v>
      </c>
      <c r="U1" s="179"/>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1" t="s">
        <v>431</v>
      </c>
      <c r="C3" s="1041"/>
      <c r="D3" s="1041"/>
      <c r="E3" s="1041"/>
      <c r="F3" s="1041"/>
      <c r="G3" s="1041"/>
      <c r="H3" s="1041"/>
      <c r="I3" s="1041"/>
      <c r="J3" s="1041"/>
      <c r="K3" s="1041"/>
      <c r="L3" s="1041"/>
      <c r="M3" s="1041"/>
      <c r="N3" s="1041"/>
      <c r="O3" s="1041"/>
      <c r="P3" s="1041"/>
      <c r="Q3" s="1041"/>
      <c r="R3" s="1041"/>
      <c r="S3" s="1041"/>
      <c r="T3" s="1041"/>
      <c r="U3" s="1041"/>
      <c r="V3" s="1041"/>
      <c r="W3" s="1041"/>
      <c r="X3" s="1041"/>
      <c r="Y3" s="13"/>
    </row>
    <row r="4" spans="2:25" s="7" customFormat="1" ht="14.25" customHeight="1" x14ac:dyDescent="0.2">
      <c r="B4" s="1059" t="str">
        <f>porsaad!B6</f>
        <v>Situación a 31 de enero de 2023</v>
      </c>
      <c r="C4" s="1059"/>
      <c r="D4" s="1059"/>
      <c r="E4" s="1059"/>
      <c r="F4" s="1059"/>
      <c r="G4" s="1059"/>
      <c r="H4" s="1059"/>
      <c r="I4" s="1059"/>
      <c r="J4" s="1059"/>
      <c r="K4" s="1059"/>
      <c r="L4" s="1059"/>
      <c r="M4" s="1059"/>
      <c r="N4" s="1059"/>
      <c r="O4" s="1059"/>
      <c r="P4" s="1059"/>
      <c r="Q4" s="1059"/>
      <c r="R4" s="1059"/>
      <c r="S4" s="1059"/>
      <c r="T4" s="1059"/>
      <c r="U4" s="1059"/>
      <c r="V4" s="1059"/>
      <c r="W4" s="1059"/>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35" t="s">
        <v>55</v>
      </c>
      <c r="G6" s="1136"/>
      <c r="H6" s="1136"/>
      <c r="I6" s="1136"/>
      <c r="J6" s="1136"/>
      <c r="K6" s="1136"/>
      <c r="L6" s="1136"/>
      <c r="M6" s="1136"/>
      <c r="N6" s="1136"/>
      <c r="O6" s="1136"/>
      <c r="P6" s="1136"/>
      <c r="Q6" s="1136"/>
      <c r="R6" s="1136"/>
      <c r="S6" s="1136"/>
      <c r="T6" s="1136"/>
      <c r="U6" s="1136"/>
      <c r="V6" s="1136"/>
      <c r="W6" s="1137"/>
      <c r="X6" s="133"/>
      <c r="Y6" s="133"/>
    </row>
    <row r="7" spans="2:25" s="7" customFormat="1" ht="64.5" customHeight="1" x14ac:dyDescent="0.2">
      <c r="B7" s="1117" t="s">
        <v>15</v>
      </c>
      <c r="C7" s="195"/>
      <c r="D7" s="196" t="s">
        <v>259</v>
      </c>
      <c r="E7" s="195"/>
      <c r="F7" s="1138" t="s">
        <v>57</v>
      </c>
      <c r="G7" s="1139"/>
      <c r="H7" s="1138" t="s">
        <v>58</v>
      </c>
      <c r="I7" s="1139"/>
      <c r="J7" s="1138" t="s">
        <v>59</v>
      </c>
      <c r="K7" s="1139"/>
      <c r="L7" s="1138" t="s">
        <v>60</v>
      </c>
      <c r="M7" s="1139"/>
      <c r="N7" s="1138" t="s">
        <v>61</v>
      </c>
      <c r="O7" s="1139"/>
      <c r="P7" s="1138" t="s">
        <v>62</v>
      </c>
      <c r="Q7" s="1139"/>
      <c r="R7" s="1138" t="s">
        <v>63</v>
      </c>
      <c r="S7" s="1139"/>
      <c r="T7" s="1138" t="s">
        <v>64</v>
      </c>
      <c r="U7" s="1139"/>
      <c r="V7" s="1140" t="s">
        <v>3</v>
      </c>
      <c r="W7" s="1141"/>
      <c r="X7" s="51"/>
      <c r="Y7" s="196" t="s">
        <v>260</v>
      </c>
    </row>
    <row r="8" spans="2:25" s="124" customFormat="1" ht="20.25" customHeight="1" x14ac:dyDescent="0.2">
      <c r="B8" s="1118"/>
      <c r="C8" s="39"/>
      <c r="D8" s="197" t="s">
        <v>12</v>
      </c>
      <c r="E8" s="39"/>
      <c r="F8" s="198" t="s">
        <v>12</v>
      </c>
      <c r="G8" s="52" t="s">
        <v>31</v>
      </c>
      <c r="H8" s="198" t="s">
        <v>12</v>
      </c>
      <c r="I8" s="52" t="s">
        <v>31</v>
      </c>
      <c r="J8" s="198" t="s">
        <v>12</v>
      </c>
      <c r="K8" s="52" t="s">
        <v>31</v>
      </c>
      <c r="L8" s="198" t="s">
        <v>12</v>
      </c>
      <c r="M8" s="52" t="s">
        <v>31</v>
      </c>
      <c r="N8" s="198" t="s">
        <v>12</v>
      </c>
      <c r="O8" s="52" t="s">
        <v>31</v>
      </c>
      <c r="P8" s="198" t="s">
        <v>12</v>
      </c>
      <c r="Q8" s="52" t="s">
        <v>31</v>
      </c>
      <c r="R8" s="198" t="s">
        <v>12</v>
      </c>
      <c r="S8" s="52" t="s">
        <v>31</v>
      </c>
      <c r="T8" s="198" t="s">
        <v>12</v>
      </c>
      <c r="U8" s="52" t="s">
        <v>31</v>
      </c>
      <c r="V8" s="198" t="s">
        <v>12</v>
      </c>
      <c r="W8" s="52" t="s">
        <v>31</v>
      </c>
      <c r="X8" s="51"/>
      <c r="Y8" s="197"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124723</v>
      </c>
      <c r="E10" s="125"/>
      <c r="F10" s="153">
        <v>43</v>
      </c>
      <c r="G10" s="75">
        <v>0.10980645769756742</v>
      </c>
      <c r="H10" s="153">
        <v>53722</v>
      </c>
      <c r="I10" s="75">
        <v>28.272131390500057</v>
      </c>
      <c r="J10" s="153">
        <v>66353</v>
      </c>
      <c r="K10" s="75">
        <v>32.258846830096402</v>
      </c>
      <c r="L10" s="153">
        <v>7787</v>
      </c>
      <c r="M10" s="75">
        <v>4.8732510121730224</v>
      </c>
      <c r="N10" s="153">
        <v>14752</v>
      </c>
      <c r="O10" s="75">
        <v>8.4901275236959641</v>
      </c>
      <c r="P10" s="153">
        <v>1682</v>
      </c>
      <c r="Q10" s="75">
        <v>1.0178991262639532</v>
      </c>
      <c r="R10" s="153">
        <v>36835</v>
      </c>
      <c r="S10" s="75">
        <v>24.976590341073678</v>
      </c>
      <c r="T10" s="153">
        <v>4</v>
      </c>
      <c r="U10" s="75">
        <v>1.3473184993566553E-3</v>
      </c>
      <c r="V10" s="153">
        <f>F10+H10+J10+L10+N10+P10+R10+T10</f>
        <v>181178</v>
      </c>
      <c r="W10" s="75">
        <f t="shared" ref="V10:W27" si="0">G10+I10+K10+M10+O10+Q10+S10+U10</f>
        <v>100</v>
      </c>
      <c r="X10" s="154"/>
      <c r="Y10" s="155">
        <f t="shared" ref="Y10:Y27" si="1">V10/D10</f>
        <v>1.4526430570143438</v>
      </c>
    </row>
    <row r="11" spans="2:25" s="125" customFormat="1" ht="18" customHeight="1" x14ac:dyDescent="0.2">
      <c r="B11" s="32" t="s">
        <v>10</v>
      </c>
      <c r="C11" s="28"/>
      <c r="D11" s="156">
        <v>13860</v>
      </c>
      <c r="F11" s="157">
        <v>945</v>
      </c>
      <c r="G11" s="182">
        <v>6.7192847663616684</v>
      </c>
      <c r="H11" s="157">
        <v>1238</v>
      </c>
      <c r="I11" s="182">
        <v>7.4806174477893412</v>
      </c>
      <c r="J11" s="157">
        <v>1545</v>
      </c>
      <c r="K11" s="182">
        <v>9.4083956136062028</v>
      </c>
      <c r="L11" s="157">
        <v>597</v>
      </c>
      <c r="M11" s="182">
        <v>4.4632255360759938</v>
      </c>
      <c r="N11" s="157">
        <v>1255</v>
      </c>
      <c r="O11" s="182">
        <v>7.9346231752462106</v>
      </c>
      <c r="P11" s="157">
        <v>3251</v>
      </c>
      <c r="Q11" s="182">
        <v>21.121743381993433</v>
      </c>
      <c r="R11" s="157">
        <v>7118</v>
      </c>
      <c r="S11" s="182">
        <v>42.87211007892715</v>
      </c>
      <c r="T11" s="157">
        <v>0</v>
      </c>
      <c r="U11" s="182">
        <v>0</v>
      </c>
      <c r="V11" s="157">
        <f t="shared" si="0"/>
        <v>15949</v>
      </c>
      <c r="W11" s="182">
        <f t="shared" si="0"/>
        <v>100</v>
      </c>
      <c r="X11" s="154"/>
      <c r="Y11" s="158">
        <f t="shared" si="1"/>
        <v>1.1507215007215008</v>
      </c>
    </row>
    <row r="12" spans="2:25" s="125" customFormat="1" ht="22.5" customHeight="1" x14ac:dyDescent="0.2">
      <c r="B12" s="32" t="s">
        <v>40</v>
      </c>
      <c r="C12" s="28"/>
      <c r="D12" s="156">
        <v>9772</v>
      </c>
      <c r="F12" s="126">
        <v>2644</v>
      </c>
      <c r="G12" s="182">
        <v>23.348325837081461</v>
      </c>
      <c r="H12" s="126">
        <v>690</v>
      </c>
      <c r="I12" s="182">
        <v>3.2783608195902048</v>
      </c>
      <c r="J12" s="126">
        <v>1792</v>
      </c>
      <c r="K12" s="182">
        <v>9.9050474762618688</v>
      </c>
      <c r="L12" s="126">
        <v>896</v>
      </c>
      <c r="M12" s="182">
        <v>9.3253373313343335</v>
      </c>
      <c r="N12" s="126">
        <v>1799</v>
      </c>
      <c r="O12" s="182">
        <v>15.282358820589705</v>
      </c>
      <c r="P12" s="126">
        <v>1242</v>
      </c>
      <c r="Q12" s="182">
        <v>7.6761619190404797</v>
      </c>
      <c r="R12" s="126">
        <v>4002</v>
      </c>
      <c r="S12" s="182">
        <v>31.174412793603199</v>
      </c>
      <c r="T12" s="126">
        <v>4</v>
      </c>
      <c r="U12" s="182">
        <v>9.9950024987506252E-3</v>
      </c>
      <c r="V12" s="157">
        <f t="shared" si="0"/>
        <v>13069</v>
      </c>
      <c r="W12" s="182">
        <f t="shared" si="0"/>
        <v>100</v>
      </c>
      <c r="X12" s="154"/>
      <c r="Y12" s="158">
        <f t="shared" si="1"/>
        <v>1.3373925501432664</v>
      </c>
    </row>
    <row r="13" spans="2:25" s="125" customFormat="1" ht="18" customHeight="1" x14ac:dyDescent="0.2">
      <c r="B13" s="32" t="s">
        <v>41</v>
      </c>
      <c r="C13" s="28"/>
      <c r="D13" s="156">
        <v>9029</v>
      </c>
      <c r="F13" s="157">
        <v>460</v>
      </c>
      <c r="G13" s="182">
        <v>4.3208578637510513</v>
      </c>
      <c r="H13" s="157">
        <v>3781</v>
      </c>
      <c r="I13" s="182">
        <v>17.29394449116905</v>
      </c>
      <c r="J13" s="157">
        <v>707</v>
      </c>
      <c r="K13" s="182">
        <v>2.6913372582001682</v>
      </c>
      <c r="L13" s="157">
        <v>876</v>
      </c>
      <c r="M13" s="182">
        <v>5.1198486122792266</v>
      </c>
      <c r="N13" s="157">
        <v>884</v>
      </c>
      <c r="O13" s="182">
        <v>9.8927670311185878</v>
      </c>
      <c r="P13" s="157">
        <v>369</v>
      </c>
      <c r="Q13" s="182">
        <v>3.4798149705634986</v>
      </c>
      <c r="R13" s="157">
        <v>6924</v>
      </c>
      <c r="S13" s="182">
        <v>57.201429772918416</v>
      </c>
      <c r="T13" s="157">
        <v>0</v>
      </c>
      <c r="U13" s="182">
        <v>0</v>
      </c>
      <c r="V13" s="157">
        <f t="shared" si="0"/>
        <v>14001</v>
      </c>
      <c r="W13" s="182">
        <f t="shared" si="0"/>
        <v>100</v>
      </c>
      <c r="X13" s="154"/>
      <c r="Y13" s="158">
        <f t="shared" si="1"/>
        <v>1.5506700631299146</v>
      </c>
    </row>
    <row r="14" spans="2:25" s="125" customFormat="1" ht="18" customHeight="1" x14ac:dyDescent="0.2">
      <c r="B14" s="32" t="s">
        <v>9</v>
      </c>
      <c r="C14" s="28"/>
      <c r="D14" s="156">
        <v>12316</v>
      </c>
      <c r="F14" s="157">
        <v>369</v>
      </c>
      <c r="G14" s="182">
        <v>0.42908762420957541</v>
      </c>
      <c r="H14" s="157">
        <v>646</v>
      </c>
      <c r="I14" s="182">
        <v>4.9683830171635046</v>
      </c>
      <c r="J14" s="157">
        <v>132</v>
      </c>
      <c r="K14" s="182">
        <v>4.5167118337850046E-2</v>
      </c>
      <c r="L14" s="157">
        <v>1769</v>
      </c>
      <c r="M14" s="182">
        <v>21.081752484191508</v>
      </c>
      <c r="N14" s="157">
        <v>1716</v>
      </c>
      <c r="O14" s="182">
        <v>16.700542005420054</v>
      </c>
      <c r="P14" s="157">
        <v>3793</v>
      </c>
      <c r="Q14" s="182">
        <v>17.626467931345982</v>
      </c>
      <c r="R14" s="157">
        <v>5265</v>
      </c>
      <c r="S14" s="182">
        <v>39.14859981933153</v>
      </c>
      <c r="T14" s="157">
        <v>0</v>
      </c>
      <c r="U14" s="182">
        <v>0</v>
      </c>
      <c r="V14" s="157">
        <f t="shared" si="0"/>
        <v>13690</v>
      </c>
      <c r="W14" s="182">
        <f t="shared" si="0"/>
        <v>100</v>
      </c>
      <c r="X14" s="154"/>
      <c r="Y14" s="158">
        <f t="shared" si="1"/>
        <v>1.1115621955180253</v>
      </c>
    </row>
    <row r="15" spans="2:25" s="125" customFormat="1" ht="18" customHeight="1" x14ac:dyDescent="0.2">
      <c r="B15" s="32" t="s">
        <v>8</v>
      </c>
      <c r="C15" s="28"/>
      <c r="D15" s="156">
        <v>7615</v>
      </c>
      <c r="F15" s="126">
        <v>3401</v>
      </c>
      <c r="G15" s="182">
        <v>0</v>
      </c>
      <c r="H15" s="126">
        <v>1290</v>
      </c>
      <c r="I15" s="182">
        <v>11.413246850442809</v>
      </c>
      <c r="J15" s="126">
        <v>530</v>
      </c>
      <c r="K15" s="182">
        <v>6.1619059498565552</v>
      </c>
      <c r="L15" s="126">
        <v>754</v>
      </c>
      <c r="M15" s="182">
        <v>9.0931769988773858</v>
      </c>
      <c r="N15" s="126">
        <v>2816</v>
      </c>
      <c r="O15" s="182">
        <v>28.888611700137208</v>
      </c>
      <c r="P15" s="126">
        <v>41</v>
      </c>
      <c r="Q15" s="182">
        <v>0</v>
      </c>
      <c r="R15" s="126">
        <v>3580</v>
      </c>
      <c r="S15" s="182">
        <v>44.443058500686043</v>
      </c>
      <c r="T15" s="126">
        <v>0</v>
      </c>
      <c r="U15" s="182">
        <v>0</v>
      </c>
      <c r="V15" s="157">
        <f t="shared" si="0"/>
        <v>12412</v>
      </c>
      <c r="W15" s="182">
        <f t="shared" si="0"/>
        <v>100</v>
      </c>
      <c r="X15" s="154"/>
      <c r="Y15" s="158">
        <f t="shared" si="1"/>
        <v>1.629940906106369</v>
      </c>
    </row>
    <row r="16" spans="2:25" s="128" customFormat="1" ht="18" customHeight="1" x14ac:dyDescent="0.2">
      <c r="B16" s="127" t="s">
        <v>7</v>
      </c>
      <c r="C16" s="129"/>
      <c r="D16" s="159">
        <v>37959</v>
      </c>
      <c r="E16" s="160"/>
      <c r="F16" s="161">
        <v>4259</v>
      </c>
      <c r="G16" s="183">
        <v>10.020679338261175</v>
      </c>
      <c r="H16" s="161">
        <v>6719</v>
      </c>
      <c r="I16" s="183">
        <v>9.329901443153819</v>
      </c>
      <c r="J16" s="161">
        <v>7161</v>
      </c>
      <c r="K16" s="183">
        <v>17.52243928194298</v>
      </c>
      <c r="L16" s="161">
        <v>2466</v>
      </c>
      <c r="M16" s="183">
        <v>6.0366068285814851</v>
      </c>
      <c r="N16" s="161">
        <v>2976</v>
      </c>
      <c r="O16" s="183">
        <v>6.7053854276663145</v>
      </c>
      <c r="P16" s="161">
        <v>15702</v>
      </c>
      <c r="Q16" s="183">
        <v>27.28132699753608</v>
      </c>
      <c r="R16" s="161">
        <v>11487</v>
      </c>
      <c r="S16" s="183">
        <v>22.32268567405843</v>
      </c>
      <c r="T16" s="161">
        <v>668</v>
      </c>
      <c r="U16" s="183">
        <v>0.78097500879971837</v>
      </c>
      <c r="V16" s="161">
        <f t="shared" si="0"/>
        <v>51438</v>
      </c>
      <c r="W16" s="183">
        <f t="shared" si="0"/>
        <v>100</v>
      </c>
      <c r="X16" s="162"/>
      <c r="Y16" s="158">
        <f t="shared" si="1"/>
        <v>1.3550936536789695</v>
      </c>
    </row>
    <row r="17" spans="2:25" s="128" customFormat="1" ht="18" customHeight="1" x14ac:dyDescent="0.2">
      <c r="B17" s="127" t="s">
        <v>43</v>
      </c>
      <c r="C17" s="129"/>
      <c r="D17" s="159">
        <v>22064</v>
      </c>
      <c r="E17" s="160"/>
      <c r="F17" s="161">
        <v>2119</v>
      </c>
      <c r="G17" s="183">
        <v>6.2973598149477548</v>
      </c>
      <c r="H17" s="161">
        <v>7553</v>
      </c>
      <c r="I17" s="183">
        <v>14.552923346893197</v>
      </c>
      <c r="J17" s="161">
        <v>4565</v>
      </c>
      <c r="K17" s="183">
        <v>18.975831538645608</v>
      </c>
      <c r="L17" s="161">
        <v>1320</v>
      </c>
      <c r="M17" s="183">
        <v>5.4997208263539923</v>
      </c>
      <c r="N17" s="161">
        <v>4193</v>
      </c>
      <c r="O17" s="183">
        <v>17.08542713567839</v>
      </c>
      <c r="P17" s="161">
        <v>3297</v>
      </c>
      <c r="Q17" s="183">
        <v>12.363404323203318</v>
      </c>
      <c r="R17" s="161">
        <v>6295</v>
      </c>
      <c r="S17" s="183">
        <v>25.201403844619925</v>
      </c>
      <c r="T17" s="161">
        <v>4</v>
      </c>
      <c r="U17" s="183">
        <v>2.3929169657812874E-2</v>
      </c>
      <c r="V17" s="161">
        <f t="shared" si="0"/>
        <v>29346</v>
      </c>
      <c r="W17" s="183">
        <f t="shared" si="0"/>
        <v>99.999999999999986</v>
      </c>
      <c r="X17" s="162"/>
      <c r="Y17" s="158">
        <f t="shared" si="1"/>
        <v>1.3300398839738941</v>
      </c>
    </row>
    <row r="18" spans="2:25" s="128" customFormat="1" ht="18" customHeight="1" x14ac:dyDescent="0.2">
      <c r="B18" s="127" t="s">
        <v>44</v>
      </c>
      <c r="C18" s="129"/>
      <c r="D18" s="159">
        <v>76955</v>
      </c>
      <c r="E18" s="160"/>
      <c r="F18" s="161">
        <v>164</v>
      </c>
      <c r="G18" s="183">
        <v>0.42117310443490702</v>
      </c>
      <c r="H18" s="161">
        <v>8989</v>
      </c>
      <c r="I18" s="183">
        <v>9.6183118741058653</v>
      </c>
      <c r="J18" s="161">
        <v>11995</v>
      </c>
      <c r="K18" s="183">
        <v>13.866666666666667</v>
      </c>
      <c r="L18" s="161">
        <v>6461</v>
      </c>
      <c r="M18" s="183">
        <v>8.0606580829756798</v>
      </c>
      <c r="N18" s="161">
        <v>19242</v>
      </c>
      <c r="O18" s="183">
        <v>18.894420600858368</v>
      </c>
      <c r="P18" s="161">
        <v>9270</v>
      </c>
      <c r="Q18" s="183">
        <v>7.6623748211731044</v>
      </c>
      <c r="R18" s="161">
        <v>39013</v>
      </c>
      <c r="S18" s="183">
        <v>41.460371959942776</v>
      </c>
      <c r="T18" s="161">
        <v>20</v>
      </c>
      <c r="U18" s="183">
        <v>1.602288984263233E-2</v>
      </c>
      <c r="V18" s="161">
        <f t="shared" si="0"/>
        <v>95154</v>
      </c>
      <c r="W18" s="183">
        <f t="shared" si="0"/>
        <v>99.999999999999986</v>
      </c>
      <c r="X18" s="162"/>
      <c r="Y18" s="158">
        <f t="shared" si="1"/>
        <v>1.2364888571242934</v>
      </c>
    </row>
    <row r="19" spans="2:25" s="128" customFormat="1" ht="18" customHeight="1" x14ac:dyDescent="0.2">
      <c r="B19" s="127" t="s">
        <v>6</v>
      </c>
      <c r="C19" s="129"/>
      <c r="D19" s="159">
        <v>51131</v>
      </c>
      <c r="E19" s="160"/>
      <c r="F19" s="161">
        <v>251</v>
      </c>
      <c r="G19" s="183">
        <v>0.3575259206292456</v>
      </c>
      <c r="H19" s="161">
        <v>12316</v>
      </c>
      <c r="I19" s="183">
        <v>6.0600643546657134</v>
      </c>
      <c r="J19" s="161">
        <v>1348</v>
      </c>
      <c r="K19" s="183">
        <v>9.8319628173042545E-2</v>
      </c>
      <c r="L19" s="161">
        <v>3606</v>
      </c>
      <c r="M19" s="183">
        <v>10.001787629603147</v>
      </c>
      <c r="N19" s="161">
        <v>6198</v>
      </c>
      <c r="O19" s="183">
        <v>14.864140150160887</v>
      </c>
      <c r="P19" s="161">
        <v>7877</v>
      </c>
      <c r="Q19" s="183">
        <v>14.593016327017041</v>
      </c>
      <c r="R19" s="161">
        <v>33773</v>
      </c>
      <c r="S19" s="183">
        <v>54.019187224407105</v>
      </c>
      <c r="T19" s="161">
        <v>122</v>
      </c>
      <c r="U19" s="183">
        <v>5.9587653438207605E-3</v>
      </c>
      <c r="V19" s="161">
        <f t="shared" si="0"/>
        <v>65491</v>
      </c>
      <c r="W19" s="183">
        <f t="shared" si="0"/>
        <v>100</v>
      </c>
      <c r="X19" s="162"/>
      <c r="Y19" s="158">
        <f t="shared" si="1"/>
        <v>1.2808472355322602</v>
      </c>
    </row>
    <row r="20" spans="2:25" s="125" customFormat="1" ht="18" customHeight="1" x14ac:dyDescent="0.2">
      <c r="B20" s="127" t="s">
        <v>5</v>
      </c>
      <c r="C20" s="28"/>
      <c r="D20" s="156">
        <v>10873</v>
      </c>
      <c r="F20" s="157">
        <v>214</v>
      </c>
      <c r="G20" s="182">
        <v>1.8696778970751573</v>
      </c>
      <c r="H20" s="157">
        <v>1135</v>
      </c>
      <c r="I20" s="182">
        <v>6.5808959644576079</v>
      </c>
      <c r="J20" s="157">
        <v>291</v>
      </c>
      <c r="K20" s="182">
        <v>2.4157719363198815</v>
      </c>
      <c r="L20" s="157">
        <v>788</v>
      </c>
      <c r="M20" s="182">
        <v>7.2102924842650866</v>
      </c>
      <c r="N20" s="157">
        <v>1568</v>
      </c>
      <c r="O20" s="182">
        <v>12.865605331358756</v>
      </c>
      <c r="P20" s="157">
        <v>5666</v>
      </c>
      <c r="Q20" s="182">
        <v>43.169196593854132</v>
      </c>
      <c r="R20" s="157">
        <v>2533</v>
      </c>
      <c r="S20" s="182">
        <v>25.888559792669383</v>
      </c>
      <c r="T20" s="157">
        <v>0</v>
      </c>
      <c r="U20" s="182">
        <v>0</v>
      </c>
      <c r="V20" s="157">
        <f t="shared" si="0"/>
        <v>12195</v>
      </c>
      <c r="W20" s="182">
        <f t="shared" si="0"/>
        <v>100</v>
      </c>
      <c r="X20" s="154"/>
      <c r="Y20" s="158">
        <f t="shared" si="1"/>
        <v>1.1215855789570495</v>
      </c>
    </row>
    <row r="21" spans="2:25" s="125" customFormat="1" ht="18" customHeight="1" x14ac:dyDescent="0.2">
      <c r="B21" s="32" t="s">
        <v>38</v>
      </c>
      <c r="C21" s="28"/>
      <c r="D21" s="156">
        <v>24161</v>
      </c>
      <c r="F21" s="157">
        <v>1999</v>
      </c>
      <c r="G21" s="182">
        <v>6.8877841448142387</v>
      </c>
      <c r="H21" s="157">
        <v>3133</v>
      </c>
      <c r="I21" s="182">
        <v>7.9655421046639594</v>
      </c>
      <c r="J21" s="157">
        <v>9032</v>
      </c>
      <c r="K21" s="182">
        <v>32.791924405145913</v>
      </c>
      <c r="L21" s="157">
        <v>3091</v>
      </c>
      <c r="M21" s="182">
        <v>12.428370839816326</v>
      </c>
      <c r="N21" s="157">
        <v>2510</v>
      </c>
      <c r="O21" s="182">
        <v>10.219726006603166</v>
      </c>
      <c r="P21" s="157">
        <v>3696</v>
      </c>
      <c r="Q21" s="182">
        <v>11.248149975333005</v>
      </c>
      <c r="R21" s="157">
        <v>5945</v>
      </c>
      <c r="S21" s="182">
        <v>18.30670562786991</v>
      </c>
      <c r="T21" s="157">
        <v>34</v>
      </c>
      <c r="U21" s="182">
        <v>0.15179689575348185</v>
      </c>
      <c r="V21" s="157">
        <f t="shared" si="0"/>
        <v>29440</v>
      </c>
      <c r="W21" s="182">
        <f t="shared" si="0"/>
        <v>100</v>
      </c>
      <c r="X21" s="154"/>
      <c r="Y21" s="158">
        <f t="shared" si="1"/>
        <v>1.2184926120607591</v>
      </c>
    </row>
    <row r="22" spans="2:25" s="125" customFormat="1" ht="21" customHeight="1" x14ac:dyDescent="0.2">
      <c r="B22" s="32" t="s">
        <v>45</v>
      </c>
      <c r="C22" s="28"/>
      <c r="D22" s="156">
        <v>60137</v>
      </c>
      <c r="F22" s="157">
        <v>1867</v>
      </c>
      <c r="G22" s="182">
        <v>2.5204128338771832</v>
      </c>
      <c r="H22" s="157">
        <v>23456</v>
      </c>
      <c r="I22" s="182">
        <v>25.114060861990048</v>
      </c>
      <c r="J22" s="157">
        <v>18031</v>
      </c>
      <c r="K22" s="182">
        <v>22.629084412420454</v>
      </c>
      <c r="L22" s="157">
        <v>6743</v>
      </c>
      <c r="M22" s="182">
        <v>9.9753421825859707</v>
      </c>
      <c r="N22" s="157">
        <v>7744</v>
      </c>
      <c r="O22" s="182">
        <v>9.2193659840240976</v>
      </c>
      <c r="P22" s="157">
        <v>8117</v>
      </c>
      <c r="Q22" s="182">
        <v>9.4349373218952568</v>
      </c>
      <c r="R22" s="157">
        <v>16621</v>
      </c>
      <c r="S22" s="182">
        <v>21.083172147001935</v>
      </c>
      <c r="T22" s="157">
        <v>17</v>
      </c>
      <c r="U22" s="182">
        <v>2.3624256205058543E-2</v>
      </c>
      <c r="V22" s="157">
        <f t="shared" si="0"/>
        <v>82596</v>
      </c>
      <c r="W22" s="182">
        <f t="shared" si="0"/>
        <v>100</v>
      </c>
      <c r="X22" s="154"/>
      <c r="Y22" s="158">
        <f t="shared" si="1"/>
        <v>1.3734639240401083</v>
      </c>
    </row>
    <row r="23" spans="2:25" s="125" customFormat="1" ht="18" customHeight="1" x14ac:dyDescent="0.2">
      <c r="B23" s="32" t="s">
        <v>46</v>
      </c>
      <c r="C23" s="28"/>
      <c r="D23" s="156">
        <v>15238</v>
      </c>
      <c r="F23" s="157">
        <v>2066</v>
      </c>
      <c r="G23" s="182">
        <v>10.863942058975686</v>
      </c>
      <c r="H23" s="157">
        <v>2639</v>
      </c>
      <c r="I23" s="182">
        <v>12.81945162959131</v>
      </c>
      <c r="J23" s="157">
        <v>891</v>
      </c>
      <c r="K23" s="182">
        <v>1.5468184169684429</v>
      </c>
      <c r="L23" s="157">
        <v>1927</v>
      </c>
      <c r="M23" s="182">
        <v>10.57941024314537</v>
      </c>
      <c r="N23" s="157">
        <v>2310</v>
      </c>
      <c r="O23" s="182">
        <v>11.810657009829281</v>
      </c>
      <c r="P23" s="157">
        <v>403</v>
      </c>
      <c r="Q23" s="182">
        <v>2.7728918779099843</v>
      </c>
      <c r="R23" s="157">
        <v>9145</v>
      </c>
      <c r="S23" s="182">
        <v>49.606828763579927</v>
      </c>
      <c r="T23" s="157">
        <v>0</v>
      </c>
      <c r="U23" s="182">
        <v>0</v>
      </c>
      <c r="V23" s="157">
        <f>F23+H23+J23+L23+N23+P23+R23+T23</f>
        <v>19381</v>
      </c>
      <c r="W23" s="182">
        <f t="shared" si="0"/>
        <v>100</v>
      </c>
      <c r="X23" s="154"/>
      <c r="Y23" s="158">
        <f t="shared" si="1"/>
        <v>1.2718860742879643</v>
      </c>
    </row>
    <row r="24" spans="2:25" s="125" customFormat="1" ht="22.5" customHeight="1" x14ac:dyDescent="0.2">
      <c r="B24" s="32" t="s">
        <v>47</v>
      </c>
      <c r="C24" s="28"/>
      <c r="D24" s="156">
        <v>5781</v>
      </c>
      <c r="F24" s="126">
        <v>415</v>
      </c>
      <c r="G24" s="184">
        <v>3.1306171360095867</v>
      </c>
      <c r="H24" s="126">
        <v>954</v>
      </c>
      <c r="I24" s="182">
        <v>11.593768723786699</v>
      </c>
      <c r="J24" s="126">
        <v>291</v>
      </c>
      <c r="K24" s="182">
        <v>5.0179748352306772</v>
      </c>
      <c r="L24" s="126">
        <v>201</v>
      </c>
      <c r="M24" s="182">
        <v>1.6776512881965249</v>
      </c>
      <c r="N24" s="126">
        <v>1264</v>
      </c>
      <c r="O24" s="182">
        <v>14.679448771719592</v>
      </c>
      <c r="P24" s="126">
        <v>1187</v>
      </c>
      <c r="Q24" s="182">
        <v>12.732174955062911</v>
      </c>
      <c r="R24" s="126">
        <v>3123</v>
      </c>
      <c r="S24" s="182">
        <v>51.078490113840623</v>
      </c>
      <c r="T24" s="126">
        <v>13</v>
      </c>
      <c r="U24" s="182">
        <v>8.9874176153385263E-2</v>
      </c>
      <c r="V24" s="126">
        <f t="shared" si="0"/>
        <v>7448</v>
      </c>
      <c r="W24" s="182">
        <f t="shared" si="0"/>
        <v>100</v>
      </c>
      <c r="X24" s="154"/>
      <c r="Y24" s="158">
        <f t="shared" si="1"/>
        <v>1.2883584154990486</v>
      </c>
    </row>
    <row r="25" spans="2:25" s="125" customFormat="1" ht="18" customHeight="1" x14ac:dyDescent="0.2">
      <c r="B25" s="32" t="s">
        <v>48</v>
      </c>
      <c r="C25" s="28"/>
      <c r="D25" s="156">
        <v>22235</v>
      </c>
      <c r="F25" s="126">
        <v>345</v>
      </c>
      <c r="G25" s="184">
        <v>0.32482446354747685</v>
      </c>
      <c r="H25" s="126">
        <v>7014</v>
      </c>
      <c r="I25" s="182">
        <v>17.120545967583176</v>
      </c>
      <c r="J25" s="126">
        <v>1761</v>
      </c>
      <c r="K25" s="182">
        <v>6.9394317212415517</v>
      </c>
      <c r="L25" s="126">
        <v>3120</v>
      </c>
      <c r="M25" s="182">
        <v>10.256578515650633</v>
      </c>
      <c r="N25" s="126">
        <v>4626</v>
      </c>
      <c r="O25" s="182">
        <v>14.54163659032745</v>
      </c>
      <c r="P25" s="126">
        <v>623</v>
      </c>
      <c r="Q25" s="182">
        <v>1.9030120086619857</v>
      </c>
      <c r="R25" s="126">
        <v>12071</v>
      </c>
      <c r="S25" s="182">
        <v>42.788240698208547</v>
      </c>
      <c r="T25" s="126">
        <v>2117</v>
      </c>
      <c r="U25" s="182">
        <v>6.1257300347791848</v>
      </c>
      <c r="V25" s="126">
        <f t="shared" si="0"/>
        <v>31677</v>
      </c>
      <c r="W25" s="182">
        <f t="shared" si="0"/>
        <v>100</v>
      </c>
      <c r="X25" s="154"/>
      <c r="Y25" s="158">
        <f t="shared" si="1"/>
        <v>1.4246458286485271</v>
      </c>
    </row>
    <row r="26" spans="2:25" s="125" customFormat="1" ht="18" customHeight="1" x14ac:dyDescent="0.2">
      <c r="B26" s="32" t="s">
        <v>49</v>
      </c>
      <c r="C26" s="28"/>
      <c r="D26" s="156">
        <v>3638</v>
      </c>
      <c r="F26" s="126">
        <v>506</v>
      </c>
      <c r="G26" s="184">
        <v>7.345642247369466</v>
      </c>
      <c r="H26" s="126">
        <v>1040</v>
      </c>
      <c r="I26" s="182">
        <v>16.100853682747669</v>
      </c>
      <c r="J26" s="126">
        <v>1287</v>
      </c>
      <c r="K26" s="182">
        <v>24.200913242009133</v>
      </c>
      <c r="L26" s="126">
        <v>591</v>
      </c>
      <c r="M26" s="182">
        <v>8.9537423069287279</v>
      </c>
      <c r="N26" s="126">
        <v>1021</v>
      </c>
      <c r="O26" s="182">
        <v>17.272185824895772</v>
      </c>
      <c r="P26" s="126">
        <v>453</v>
      </c>
      <c r="Q26" s="182">
        <v>6.9088743299583086</v>
      </c>
      <c r="R26" s="126">
        <v>729</v>
      </c>
      <c r="S26" s="182">
        <v>19.217788366090929</v>
      </c>
      <c r="T26" s="126">
        <v>0</v>
      </c>
      <c r="U26" s="182">
        <v>0</v>
      </c>
      <c r="V26" s="126">
        <f t="shared" si="0"/>
        <v>5627</v>
      </c>
      <c r="W26" s="182">
        <f t="shared" si="0"/>
        <v>100</v>
      </c>
      <c r="X26" s="154"/>
      <c r="Y26" s="158">
        <f t="shared" si="1"/>
        <v>1.5467289719626167</v>
      </c>
    </row>
    <row r="27" spans="2:25" s="125" customFormat="1" ht="18" customHeight="1" x14ac:dyDescent="0.2">
      <c r="B27" s="32" t="s">
        <v>4</v>
      </c>
      <c r="C27" s="28"/>
      <c r="D27" s="156">
        <v>1185</v>
      </c>
      <c r="F27" s="126">
        <v>191</v>
      </c>
      <c r="G27" s="184">
        <v>8.9026915113871627</v>
      </c>
      <c r="H27" s="126">
        <v>255</v>
      </c>
      <c r="I27" s="182">
        <v>14.699792960662526</v>
      </c>
      <c r="J27" s="126">
        <v>362</v>
      </c>
      <c r="K27" s="182">
        <v>20.496894409937887</v>
      </c>
      <c r="L27" s="126">
        <v>26</v>
      </c>
      <c r="M27" s="182">
        <v>2.8985507246376812</v>
      </c>
      <c r="N27" s="126">
        <v>105</v>
      </c>
      <c r="O27" s="182">
        <v>10.420979986197377</v>
      </c>
      <c r="P27" s="126">
        <v>2</v>
      </c>
      <c r="Q27" s="182">
        <v>0.34506556245686681</v>
      </c>
      <c r="R27" s="126">
        <v>635</v>
      </c>
      <c r="S27" s="182">
        <v>42.236024844720497</v>
      </c>
      <c r="T27" s="126">
        <v>0</v>
      </c>
      <c r="U27" s="182">
        <v>0</v>
      </c>
      <c r="V27" s="157">
        <f t="shared" si="0"/>
        <v>1576</v>
      </c>
      <c r="W27" s="182">
        <f t="shared" si="0"/>
        <v>100</v>
      </c>
      <c r="X27" s="154"/>
      <c r="Y27" s="158">
        <f t="shared" si="1"/>
        <v>1.3299578059071731</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508672</v>
      </c>
      <c r="E30" s="23"/>
      <c r="F30" s="65">
        <f>SUM(F10:F27)</f>
        <v>22258</v>
      </c>
      <c r="G30" s="67">
        <f>F30*100/$V30</f>
        <v>3.2652258870887296</v>
      </c>
      <c r="H30" s="65">
        <f>SUM(H10:H27)</f>
        <v>136570</v>
      </c>
      <c r="I30" s="67">
        <f>H30*100/$V30</f>
        <v>20.034679638768434</v>
      </c>
      <c r="J30" s="65">
        <f>SUM(J10:J27)</f>
        <v>128074</v>
      </c>
      <c r="K30" s="67">
        <f>J30*100/$V30</f>
        <v>18.788325108410547</v>
      </c>
      <c r="L30" s="65">
        <f>SUM(L10:L27)</f>
        <v>43019</v>
      </c>
      <c r="M30" s="67">
        <f>L30*100/$V30</f>
        <v>6.3108434017732975</v>
      </c>
      <c r="N30" s="65">
        <f>SUM(N10:N27)</f>
        <v>76979</v>
      </c>
      <c r="O30" s="67">
        <f>N30*100/$V30</f>
        <v>11.292740747695358</v>
      </c>
      <c r="P30" s="65">
        <f>SUM(P10:P27)</f>
        <v>66671</v>
      </c>
      <c r="Q30" s="67">
        <f>P30*100/$V30</f>
        <v>9.7805676663713133</v>
      </c>
      <c r="R30" s="65">
        <f>SUM(R10:R27)</f>
        <v>205094</v>
      </c>
      <c r="S30" s="67">
        <f>R30*100/$V30</f>
        <v>30.087080514267942</v>
      </c>
      <c r="T30" s="65">
        <f>SUM(T10:T28)</f>
        <v>3003</v>
      </c>
      <c r="U30" s="67">
        <f>T30*100/$V30</f>
        <v>0.44053703562438018</v>
      </c>
      <c r="V30" s="65">
        <f>SUM(V10:V27)</f>
        <v>681668</v>
      </c>
      <c r="W30" s="67">
        <f>G30+I30+K30+M30+O30+Q30+S30+U30</f>
        <v>99.999999999999986</v>
      </c>
      <c r="X30" s="174"/>
      <c r="Y30" s="175">
        <f>(V30/D30)</f>
        <v>1.3400934197282335</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7" customFormat="1" ht="18.75" customHeight="1" x14ac:dyDescent="0.2">
      <c r="B32" s="180" t="s">
        <v>42</v>
      </c>
      <c r="C32" s="1008"/>
      <c r="D32" s="1008"/>
      <c r="E32" s="1008"/>
      <c r="F32" s="1008"/>
      <c r="G32" s="1008"/>
      <c r="H32" s="1008"/>
      <c r="I32" s="1008"/>
      <c r="J32" s="1008"/>
      <c r="K32" s="1008"/>
      <c r="L32" s="1008"/>
      <c r="N32" s="1008"/>
      <c r="O32" s="1008"/>
      <c r="P32" s="1008"/>
      <c r="Q32" s="1008"/>
      <c r="R32" s="1008"/>
      <c r="S32" s="1008"/>
      <c r="T32" s="1008"/>
      <c r="U32" s="1008"/>
      <c r="V32" s="1008"/>
      <c r="W32" s="1008"/>
    </row>
    <row r="33" spans="1:25" s="1009" customFormat="1" x14ac:dyDescent="0.2">
      <c r="B33" s="181" t="s">
        <v>50</v>
      </c>
      <c r="F33" s="1010"/>
      <c r="G33" s="1010"/>
      <c r="H33" s="1010"/>
      <c r="I33" s="1010"/>
      <c r="J33" s="1010"/>
      <c r="K33" s="1010"/>
      <c r="L33" s="1010"/>
      <c r="M33" s="1010"/>
      <c r="N33" s="1010"/>
      <c r="O33" s="1010"/>
      <c r="P33" s="1010"/>
      <c r="Q33" s="1010"/>
      <c r="R33" s="1010"/>
      <c r="S33" s="1010"/>
      <c r="T33" s="1010"/>
      <c r="U33" s="1010"/>
      <c r="X33" s="537"/>
      <c r="Y33" s="537"/>
    </row>
    <row r="34" spans="1:25" s="1009" customFormat="1" x14ac:dyDescent="0.2">
      <c r="F34" s="1011"/>
      <c r="G34" s="1011"/>
      <c r="H34" s="1011"/>
      <c r="I34" s="1011"/>
      <c r="J34" s="1011"/>
      <c r="X34" s="537"/>
      <c r="Y34" s="537"/>
    </row>
    <row r="35" spans="1:25" s="1009" customFormat="1" x14ac:dyDescent="0.2">
      <c r="A35" s="537"/>
      <c r="B35" s="532" t="s">
        <v>42</v>
      </c>
      <c r="C35" s="537"/>
      <c r="D35" s="551" t="e">
        <f>GETPIVOTDATA("Cuenta número de expedientes",#REF!,"CCAA",$B35,"Grado Resuelto",$B$1)</f>
        <v>#REF!</v>
      </c>
      <c r="E35" s="537"/>
      <c r="F35" s="537"/>
      <c r="G35" s="537"/>
      <c r="H35" s="537"/>
      <c r="I35" s="537"/>
      <c r="J35" s="537"/>
      <c r="K35" s="537"/>
      <c r="L35" s="537"/>
      <c r="M35" s="537"/>
      <c r="N35" s="551" t="e">
        <f>GETPIVOTDATA("ID PRESTACION
COUNT",#REF!,"
CCAA",$B35,"
Tipo Prestación",N$1,"Grado Resuelto",$B$1)</f>
        <v>#REF!</v>
      </c>
      <c r="O35" s="537"/>
      <c r="X35" s="537"/>
      <c r="Y35" s="537"/>
    </row>
    <row r="36" spans="1:25" s="1009" customFormat="1" x14ac:dyDescent="0.2">
      <c r="A36" s="537"/>
      <c r="B36" s="532" t="s">
        <v>50</v>
      </c>
      <c r="C36" s="537"/>
      <c r="D36" s="551" t="e">
        <f>GETPIVOTDATA("Cuenta número de expedientes",#REF!,"CCAA",$B36,"Grado Resuelto",$B$1)</f>
        <v>#REF!</v>
      </c>
      <c r="E36" s="537"/>
      <c r="F36" s="537"/>
      <c r="G36" s="537"/>
      <c r="H36" s="537"/>
      <c r="I36" s="537"/>
      <c r="J36" s="537"/>
      <c r="K36" s="537"/>
      <c r="L36" s="537"/>
      <c r="M36" s="537"/>
      <c r="N36" s="551" t="e">
        <f>GETPIVOTDATA("ID PRESTACION
COUNT",#REF!,"
CCAA",$B36,"
Tipo Prestación",N$1,"Grado Resuelto",$B$1)</f>
        <v>#REF!</v>
      </c>
      <c r="O36" s="537"/>
      <c r="T36" s="537"/>
      <c r="U36" s="537"/>
    </row>
    <row r="37" spans="1:25" s="1009" customFormat="1" x14ac:dyDescent="0.2">
      <c r="T37" s="537"/>
      <c r="U37" s="537"/>
    </row>
    <row r="38" spans="1:25" s="1009" customFormat="1" x14ac:dyDescent="0.2">
      <c r="T38" s="537"/>
      <c r="U38" s="537"/>
    </row>
    <row r="39" spans="1:25" s="1009" customFormat="1" x14ac:dyDescent="0.2">
      <c r="T39" s="537"/>
      <c r="U39" s="537"/>
    </row>
    <row r="40" spans="1:25" s="1007" customFormat="1" x14ac:dyDescent="0.2">
      <c r="T40" s="135"/>
      <c r="U40" s="135"/>
    </row>
    <row r="41" spans="1:25" x14ac:dyDescent="0.2">
      <c r="T41" s="136"/>
      <c r="U41" s="136"/>
      <c r="X41" s="1"/>
      <c r="Y41" s="1"/>
    </row>
    <row r="42" spans="1:25" x14ac:dyDescent="0.2">
      <c r="T42" s="136"/>
      <c r="U42" s="136"/>
      <c r="X42" s="1"/>
      <c r="Y42" s="1"/>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9" t="s">
        <v>67</v>
      </c>
      <c r="G1" s="179"/>
      <c r="H1" s="179" t="s">
        <v>58</v>
      </c>
      <c r="I1" s="179"/>
      <c r="J1" s="179" t="s">
        <v>59</v>
      </c>
      <c r="K1" s="179"/>
      <c r="L1" s="179" t="s">
        <v>66</v>
      </c>
      <c r="M1" s="179"/>
      <c r="N1" s="179" t="s">
        <v>61</v>
      </c>
      <c r="O1" s="179"/>
      <c r="P1" s="179" t="s">
        <v>70</v>
      </c>
      <c r="Q1" s="179"/>
      <c r="R1" s="179" t="s">
        <v>69</v>
      </c>
      <c r="S1" s="179"/>
      <c r="T1" s="179" t="s">
        <v>68</v>
      </c>
      <c r="U1" s="179"/>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46" t="s">
        <v>430</v>
      </c>
      <c r="C3" s="1046"/>
      <c r="D3" s="1046"/>
      <c r="E3" s="1046"/>
      <c r="F3" s="1046"/>
      <c r="G3" s="1046"/>
      <c r="H3" s="1046"/>
      <c r="I3" s="1046"/>
      <c r="J3" s="1046"/>
      <c r="K3" s="1046"/>
      <c r="L3" s="1046"/>
      <c r="M3" s="1046"/>
      <c r="N3" s="1046"/>
      <c r="O3" s="1046"/>
      <c r="P3" s="1046"/>
      <c r="Q3" s="1046"/>
      <c r="R3" s="1046"/>
      <c r="S3" s="1046"/>
      <c r="T3" s="1046"/>
      <c r="U3" s="1046"/>
      <c r="V3" s="1046"/>
      <c r="W3" s="1046"/>
      <c r="X3" s="1046"/>
      <c r="Y3" s="13"/>
    </row>
    <row r="4" spans="2:25" s="7" customFormat="1" ht="14.25" customHeight="1" x14ac:dyDescent="0.2">
      <c r="B4" s="1059" t="str">
        <f>porsaad!B6</f>
        <v>Situación a 31 de enero de 2023</v>
      </c>
      <c r="C4" s="1059"/>
      <c r="D4" s="1059"/>
      <c r="E4" s="1059"/>
      <c r="F4" s="1059"/>
      <c r="G4" s="1059"/>
      <c r="H4" s="1059"/>
      <c r="I4" s="1059"/>
      <c r="J4" s="1059"/>
      <c r="K4" s="1059"/>
      <c r="L4" s="1059"/>
      <c r="M4" s="1059"/>
      <c r="N4" s="1059"/>
      <c r="O4" s="1059"/>
      <c r="P4" s="1059"/>
      <c r="Q4" s="1059"/>
      <c r="R4" s="1059"/>
      <c r="S4" s="1059"/>
      <c r="T4" s="1059"/>
      <c r="U4" s="1059"/>
      <c r="V4" s="1059"/>
      <c r="W4" s="1059"/>
      <c r="X4" s="8"/>
      <c r="Y4" s="8"/>
    </row>
    <row r="5" spans="2:25" s="566" customFormat="1" ht="5.25" customHeight="1" x14ac:dyDescent="0.2">
      <c r="B5" s="567"/>
      <c r="C5" s="567"/>
      <c r="D5" s="567"/>
      <c r="E5" s="567"/>
      <c r="F5" s="567"/>
      <c r="G5" s="567"/>
      <c r="H5" s="567"/>
      <c r="I5" s="567"/>
      <c r="J5" s="567"/>
      <c r="K5" s="567"/>
      <c r="L5" s="567"/>
      <c r="M5" s="567"/>
      <c r="N5" s="567"/>
      <c r="O5" s="567"/>
      <c r="P5" s="567"/>
      <c r="Q5" s="567"/>
      <c r="R5" s="567"/>
      <c r="S5" s="567"/>
      <c r="T5" s="567"/>
      <c r="U5" s="567"/>
      <c r="V5" s="567"/>
      <c r="W5" s="567"/>
      <c r="X5" s="568"/>
      <c r="Y5" s="568"/>
    </row>
    <row r="6" spans="2:25" s="519" customFormat="1" ht="19.5" customHeight="1" x14ac:dyDescent="0.2">
      <c r="F6" s="1119" t="s">
        <v>55</v>
      </c>
      <c r="G6" s="1119"/>
      <c r="H6" s="1119"/>
      <c r="I6" s="1119"/>
      <c r="J6" s="1119"/>
      <c r="K6" s="1119"/>
      <c r="L6" s="1119"/>
      <c r="M6" s="1119"/>
      <c r="N6" s="1119"/>
      <c r="O6" s="1119"/>
      <c r="P6" s="1119"/>
      <c r="Q6" s="1119"/>
      <c r="R6" s="1119"/>
      <c r="S6" s="1119"/>
      <c r="T6" s="1119"/>
      <c r="U6" s="1119"/>
      <c r="V6" s="1119"/>
      <c r="W6" s="1119"/>
      <c r="X6" s="542"/>
      <c r="Y6" s="542"/>
    </row>
    <row r="7" spans="2:25" s="519" customFormat="1" ht="64.5" customHeight="1" x14ac:dyDescent="0.2">
      <c r="B7" s="1120" t="s">
        <v>15</v>
      </c>
      <c r="C7" s="543"/>
      <c r="D7" s="544" t="s">
        <v>56</v>
      </c>
      <c r="E7" s="543"/>
      <c r="F7" s="1121" t="s">
        <v>176</v>
      </c>
      <c r="G7" s="1121"/>
      <c r="H7" s="1121" t="s">
        <v>62</v>
      </c>
      <c r="I7" s="1121"/>
      <c r="J7" s="1121" t="s">
        <v>63</v>
      </c>
      <c r="K7" s="1121"/>
      <c r="L7" s="1121" t="s">
        <v>160</v>
      </c>
      <c r="M7" s="1121"/>
      <c r="N7" s="1121" t="s">
        <v>3</v>
      </c>
      <c r="O7" s="1121"/>
      <c r="P7" s="544"/>
      <c r="Q7" s="544" t="s">
        <v>65</v>
      </c>
    </row>
    <row r="8" spans="2:25" s="543" customFormat="1" ht="20.25" customHeight="1" x14ac:dyDescent="0.2">
      <c r="B8" s="1120"/>
      <c r="C8" s="545"/>
      <c r="D8" s="544" t="s">
        <v>12</v>
      </c>
      <c r="E8" s="545"/>
      <c r="F8" s="544" t="s">
        <v>12</v>
      </c>
      <c r="G8" s="544" t="s">
        <v>31</v>
      </c>
      <c r="H8" s="544" t="s">
        <v>12</v>
      </c>
      <c r="I8" s="544" t="s">
        <v>31</v>
      </c>
      <c r="J8" s="544" t="s">
        <v>12</v>
      </c>
      <c r="K8" s="544" t="s">
        <v>31</v>
      </c>
      <c r="L8" s="544" t="s">
        <v>12</v>
      </c>
      <c r="M8" s="544" t="s">
        <v>31</v>
      </c>
      <c r="N8" s="544" t="s">
        <v>12</v>
      </c>
      <c r="O8" s="544" t="s">
        <v>31</v>
      </c>
      <c r="P8" s="544"/>
      <c r="Q8" s="544" t="s">
        <v>12</v>
      </c>
    </row>
    <row r="9" spans="2:25" s="545" customFormat="1" ht="8.25" customHeight="1" x14ac:dyDescent="0.2">
      <c r="B9" s="546"/>
      <c r="C9" s="547"/>
      <c r="D9" s="548"/>
      <c r="E9" s="547"/>
      <c r="F9" s="549"/>
      <c r="G9" s="549"/>
      <c r="H9" s="549"/>
      <c r="I9" s="549"/>
      <c r="J9" s="549"/>
      <c r="K9" s="549"/>
      <c r="L9" s="549"/>
      <c r="M9" s="549"/>
      <c r="N9" s="549"/>
      <c r="O9" s="549"/>
      <c r="P9" s="549"/>
      <c r="Q9" s="549"/>
    </row>
    <row r="10" spans="2:25" s="550" customFormat="1" ht="18" customHeight="1" x14ac:dyDescent="0.2">
      <c r="B10" s="532" t="s">
        <v>11</v>
      </c>
      <c r="C10" s="547"/>
      <c r="D10" s="551">
        <f>'41bbenpreGII'!D10</f>
        <v>124723</v>
      </c>
      <c r="F10" s="552">
        <f>'41bbenpreGII'!F10+'41bbenpreGII'!H10+'41bbenpreGII'!J10+'41bbenpreGII'!L10+'41bbenpreGII'!N10</f>
        <v>142657</v>
      </c>
      <c r="G10" s="553">
        <f t="shared" ref="G10:G27" si="0">F10*100/$N10</f>
        <v>78.738588570356228</v>
      </c>
      <c r="H10" s="552">
        <f>'41bbenpreGII'!P10</f>
        <v>1682</v>
      </c>
      <c r="I10" s="553">
        <f t="shared" ref="I10:I27" si="1">H10*100/$N10</f>
        <v>0.92836878649725685</v>
      </c>
      <c r="J10" s="552">
        <f>'41bbenpreGII'!R10</f>
        <v>36835</v>
      </c>
      <c r="K10" s="553">
        <f t="shared" ref="K10:K27" si="2">J10*100/$N10</f>
        <v>20.330834869575778</v>
      </c>
      <c r="L10" s="552">
        <f>'41bbenpreGII'!T10</f>
        <v>4</v>
      </c>
      <c r="M10" s="553">
        <f t="shared" ref="M10:M27" si="3">L10*100/$N10</f>
        <v>2.2077735707425848E-3</v>
      </c>
      <c r="N10" s="552">
        <f>F10+H10+J10+L10</f>
        <v>181178</v>
      </c>
      <c r="O10" s="553">
        <f>G10+I10+K10+M10</f>
        <v>100.00000000000001</v>
      </c>
      <c r="P10" s="554"/>
      <c r="Q10" s="554">
        <f t="shared" ref="Q10:Q27" si="4">N10/D10</f>
        <v>1.4526430570143438</v>
      </c>
    </row>
    <row r="11" spans="2:25" s="550" customFormat="1" ht="18" customHeight="1" x14ac:dyDescent="0.2">
      <c r="B11" s="532" t="s">
        <v>10</v>
      </c>
      <c r="C11" s="547"/>
      <c r="D11" s="551">
        <f>'41bbenpreGII'!D11</f>
        <v>13860</v>
      </c>
      <c r="F11" s="552">
        <f>'41bbenpreGII'!F11+'41bbenpreGII'!H11+'41bbenpreGII'!J11+'41bbenpreGII'!L11+'41bbenpreGII'!N11</f>
        <v>5580</v>
      </c>
      <c r="G11" s="553">
        <f t="shared" si="0"/>
        <v>34.986519531005079</v>
      </c>
      <c r="H11" s="552">
        <f>'41bbenpreGII'!P11</f>
        <v>3251</v>
      </c>
      <c r="I11" s="553">
        <f t="shared" si="1"/>
        <v>20.38372311743683</v>
      </c>
      <c r="J11" s="552">
        <f>'41bbenpreGII'!R11</f>
        <v>7118</v>
      </c>
      <c r="K11" s="553">
        <f t="shared" si="2"/>
        <v>44.629757351558091</v>
      </c>
      <c r="L11" s="552">
        <f>'41bbenpreGII'!T11</f>
        <v>0</v>
      </c>
      <c r="M11" s="553">
        <f t="shared" si="3"/>
        <v>0</v>
      </c>
      <c r="N11" s="552">
        <f t="shared" ref="N11:O27" si="5">F11+H11+J11+L11</f>
        <v>15949</v>
      </c>
      <c r="O11" s="553">
        <f t="shared" si="5"/>
        <v>100</v>
      </c>
      <c r="P11" s="554"/>
      <c r="Q11" s="554">
        <f t="shared" si="4"/>
        <v>1.1507215007215008</v>
      </c>
    </row>
    <row r="12" spans="2:25" s="550" customFormat="1" ht="22.5" customHeight="1" x14ac:dyDescent="0.2">
      <c r="B12" s="532" t="s">
        <v>40</v>
      </c>
      <c r="C12" s="547"/>
      <c r="D12" s="551">
        <f>'41bbenpreGII'!D12</f>
        <v>9772</v>
      </c>
      <c r="F12" s="552">
        <f>'41bbenpreGII'!F12+'41bbenpreGII'!H12+'41bbenpreGII'!J12+'41bbenpreGII'!L12+'41bbenpreGII'!N12</f>
        <v>7821</v>
      </c>
      <c r="G12" s="553">
        <f t="shared" si="0"/>
        <v>59.843905425051652</v>
      </c>
      <c r="H12" s="552">
        <f>'41bbenpreGII'!P12</f>
        <v>1242</v>
      </c>
      <c r="I12" s="553">
        <f t="shared" si="1"/>
        <v>9.5034050042084317</v>
      </c>
      <c r="J12" s="552">
        <f>'41bbenpreGII'!R12</f>
        <v>4002</v>
      </c>
      <c r="K12" s="553">
        <f t="shared" si="2"/>
        <v>30.622082791338283</v>
      </c>
      <c r="L12" s="552">
        <f>'41bbenpreGII'!T12</f>
        <v>4</v>
      </c>
      <c r="M12" s="553">
        <f t="shared" si="3"/>
        <v>3.0606779401637463E-2</v>
      </c>
      <c r="N12" s="552">
        <f t="shared" si="5"/>
        <v>13069</v>
      </c>
      <c r="O12" s="553">
        <f t="shared" si="5"/>
        <v>100.00000000000001</v>
      </c>
      <c r="P12" s="554"/>
      <c r="Q12" s="554">
        <f t="shared" si="4"/>
        <v>1.3373925501432664</v>
      </c>
    </row>
    <row r="13" spans="2:25" s="550" customFormat="1" ht="18" customHeight="1" x14ac:dyDescent="0.2">
      <c r="B13" s="532" t="s">
        <v>41</v>
      </c>
      <c r="C13" s="547"/>
      <c r="D13" s="551">
        <f>'41bbenpreGII'!D13</f>
        <v>9029</v>
      </c>
      <c r="F13" s="552">
        <f>'41bbenpreGII'!F13+'41bbenpreGII'!H13+'41bbenpreGII'!J13+'41bbenpreGII'!L13+'41bbenpreGII'!N13</f>
        <v>6708</v>
      </c>
      <c r="G13" s="553">
        <f t="shared" si="0"/>
        <v>47.910863509749305</v>
      </c>
      <c r="H13" s="552">
        <f>'41bbenpreGII'!P13</f>
        <v>369</v>
      </c>
      <c r="I13" s="553">
        <f t="shared" si="1"/>
        <v>2.6355260338547248</v>
      </c>
      <c r="J13" s="552">
        <f>'41bbenpreGII'!R13</f>
        <v>6924</v>
      </c>
      <c r="K13" s="553">
        <f t="shared" si="2"/>
        <v>49.453610456395971</v>
      </c>
      <c r="L13" s="552">
        <f>'41bbenpreGII'!T13</f>
        <v>0</v>
      </c>
      <c r="M13" s="553">
        <f t="shared" si="3"/>
        <v>0</v>
      </c>
      <c r="N13" s="552">
        <f t="shared" si="5"/>
        <v>14001</v>
      </c>
      <c r="O13" s="553">
        <f t="shared" si="5"/>
        <v>100</v>
      </c>
      <c r="P13" s="554"/>
      <c r="Q13" s="554">
        <f t="shared" si="4"/>
        <v>1.5506700631299146</v>
      </c>
    </row>
    <row r="14" spans="2:25" s="550" customFormat="1" ht="18" customHeight="1" x14ac:dyDescent="0.2">
      <c r="B14" s="532" t="s">
        <v>9</v>
      </c>
      <c r="C14" s="547"/>
      <c r="D14" s="551">
        <f>'41bbenpreGII'!D14</f>
        <v>12316</v>
      </c>
      <c r="F14" s="552">
        <f>'41bbenpreGII'!F14+'41bbenpreGII'!H14+'41bbenpreGII'!J14+'41bbenpreGII'!L14+'41bbenpreGII'!N14</f>
        <v>4632</v>
      </c>
      <c r="G14" s="553">
        <f t="shared" si="0"/>
        <v>33.834915997078163</v>
      </c>
      <c r="H14" s="552">
        <f>'41bbenpreGII'!P14</f>
        <v>3793</v>
      </c>
      <c r="I14" s="553">
        <f t="shared" si="1"/>
        <v>27.706355003652302</v>
      </c>
      <c r="J14" s="552">
        <f>'41bbenpreGII'!R14</f>
        <v>5265</v>
      </c>
      <c r="K14" s="553">
        <f t="shared" si="2"/>
        <v>38.458728999269539</v>
      </c>
      <c r="L14" s="552">
        <f>'41bbenpreGII'!T14</f>
        <v>0</v>
      </c>
      <c r="M14" s="553">
        <f t="shared" si="3"/>
        <v>0</v>
      </c>
      <c r="N14" s="552">
        <f t="shared" si="5"/>
        <v>13690</v>
      </c>
      <c r="O14" s="553">
        <f t="shared" si="5"/>
        <v>100</v>
      </c>
      <c r="P14" s="554"/>
      <c r="Q14" s="554">
        <f t="shared" si="4"/>
        <v>1.1115621955180253</v>
      </c>
    </row>
    <row r="15" spans="2:25" s="550" customFormat="1" ht="18" customHeight="1" x14ac:dyDescent="0.2">
      <c r="B15" s="532" t="s">
        <v>8</v>
      </c>
      <c r="C15" s="547"/>
      <c r="D15" s="551">
        <f>'41bbenpreGII'!D15</f>
        <v>7615</v>
      </c>
      <c r="F15" s="552">
        <f>'41bbenpreGII'!F15+'41bbenpreGII'!H15+'41bbenpreGII'!J15+'41bbenpreGII'!L15+'41bbenpreGII'!N15</f>
        <v>8791</v>
      </c>
      <c r="G15" s="553">
        <f t="shared" si="0"/>
        <v>70.826619400580086</v>
      </c>
      <c r="H15" s="552">
        <f>'41bbenpreGII'!P15</f>
        <v>41</v>
      </c>
      <c r="I15" s="553">
        <f t="shared" si="1"/>
        <v>0.33032549145987755</v>
      </c>
      <c r="J15" s="552">
        <f>'41bbenpreGII'!R15</f>
        <v>3580</v>
      </c>
      <c r="K15" s="553">
        <f t="shared" si="2"/>
        <v>28.843055107960037</v>
      </c>
      <c r="L15" s="552">
        <f>'41bbenpreGII'!T15</f>
        <v>0</v>
      </c>
      <c r="M15" s="553">
        <f t="shared" si="3"/>
        <v>0</v>
      </c>
      <c r="N15" s="552">
        <f t="shared" si="5"/>
        <v>12412</v>
      </c>
      <c r="O15" s="553">
        <f t="shared" si="5"/>
        <v>100</v>
      </c>
      <c r="P15" s="554"/>
      <c r="Q15" s="554">
        <f t="shared" si="4"/>
        <v>1.629940906106369</v>
      </c>
    </row>
    <row r="16" spans="2:25" s="550" customFormat="1" ht="18" customHeight="1" x14ac:dyDescent="0.2">
      <c r="B16" s="532" t="s">
        <v>7</v>
      </c>
      <c r="C16" s="547"/>
      <c r="D16" s="551">
        <f>'41bbenpreGII'!D16</f>
        <v>37959</v>
      </c>
      <c r="F16" s="552">
        <f>'41bbenpreGII'!F16+'41bbenpreGII'!H16+'41bbenpreGII'!J16+'41bbenpreGII'!L16+'41bbenpreGII'!N16</f>
        <v>23581</v>
      </c>
      <c r="G16" s="553">
        <f t="shared" si="0"/>
        <v>45.843539795481938</v>
      </c>
      <c r="H16" s="552">
        <f>'41bbenpreGII'!P16</f>
        <v>15702</v>
      </c>
      <c r="I16" s="553">
        <f t="shared" si="1"/>
        <v>30.526070220459584</v>
      </c>
      <c r="J16" s="552">
        <f>'41bbenpreGII'!R16</f>
        <v>11487</v>
      </c>
      <c r="K16" s="553">
        <f t="shared" si="2"/>
        <v>22.331739181150123</v>
      </c>
      <c r="L16" s="552">
        <f>'41bbenpreGII'!T16</f>
        <v>668</v>
      </c>
      <c r="M16" s="553">
        <f t="shared" si="3"/>
        <v>1.2986508029083557</v>
      </c>
      <c r="N16" s="552">
        <f t="shared" si="5"/>
        <v>51438</v>
      </c>
      <c r="O16" s="553">
        <f t="shared" si="5"/>
        <v>100</v>
      </c>
      <c r="P16" s="554"/>
      <c r="Q16" s="554">
        <f t="shared" si="4"/>
        <v>1.3550936536789695</v>
      </c>
    </row>
    <row r="17" spans="2:25" s="550" customFormat="1" ht="18" customHeight="1" x14ac:dyDescent="0.2">
      <c r="B17" s="532" t="s">
        <v>43</v>
      </c>
      <c r="C17" s="547"/>
      <c r="D17" s="551">
        <f>'41bbenpreGII'!D17</f>
        <v>22064</v>
      </c>
      <c r="F17" s="552">
        <f>'41bbenpreGII'!F17+'41bbenpreGII'!H17+'41bbenpreGII'!J17+'41bbenpreGII'!L17+'41bbenpreGII'!N17</f>
        <v>19750</v>
      </c>
      <c r="G17" s="553">
        <f t="shared" si="0"/>
        <v>67.300483881960062</v>
      </c>
      <c r="H17" s="552">
        <f>'41bbenpreGII'!P17</f>
        <v>3297</v>
      </c>
      <c r="I17" s="553">
        <f t="shared" si="1"/>
        <v>11.234921283991003</v>
      </c>
      <c r="J17" s="552">
        <f>'41bbenpreGII'!R17</f>
        <v>6295</v>
      </c>
      <c r="K17" s="553">
        <f t="shared" si="2"/>
        <v>21.450964356300688</v>
      </c>
      <c r="L17" s="552">
        <f>'41bbenpreGII'!T17</f>
        <v>4</v>
      </c>
      <c r="M17" s="553">
        <f t="shared" si="3"/>
        <v>1.3630477748245075E-2</v>
      </c>
      <c r="N17" s="552">
        <f t="shared" si="5"/>
        <v>29346</v>
      </c>
      <c r="O17" s="553">
        <f t="shared" si="5"/>
        <v>100</v>
      </c>
      <c r="P17" s="554"/>
      <c r="Q17" s="554">
        <f t="shared" si="4"/>
        <v>1.3300398839738941</v>
      </c>
    </row>
    <row r="18" spans="2:25" s="550" customFormat="1" ht="18" customHeight="1" x14ac:dyDescent="0.2">
      <c r="B18" s="532" t="s">
        <v>44</v>
      </c>
      <c r="C18" s="547"/>
      <c r="D18" s="551">
        <f>'41bbenpreGII'!D18</f>
        <v>76955</v>
      </c>
      <c r="F18" s="552">
        <f>'41bbenpreGII'!F18+'41bbenpreGII'!H18+'41bbenpreGII'!J18+'41bbenpreGII'!L18+'41bbenpreGII'!N18</f>
        <v>46851</v>
      </c>
      <c r="G18" s="553">
        <f t="shared" si="0"/>
        <v>49.237026294217792</v>
      </c>
      <c r="H18" s="552">
        <f>'41bbenpreGII'!P18</f>
        <v>9270</v>
      </c>
      <c r="I18" s="553">
        <f t="shared" si="1"/>
        <v>9.742102276309982</v>
      </c>
      <c r="J18" s="552">
        <f>'41bbenpreGII'!R18</f>
        <v>39013</v>
      </c>
      <c r="K18" s="553">
        <f t="shared" si="2"/>
        <v>40.999852870084283</v>
      </c>
      <c r="L18" s="552">
        <f>'41bbenpreGII'!T18</f>
        <v>20</v>
      </c>
      <c r="M18" s="553">
        <f t="shared" si="3"/>
        <v>2.1018559387939551E-2</v>
      </c>
      <c r="N18" s="552">
        <f t="shared" si="5"/>
        <v>95154</v>
      </c>
      <c r="O18" s="553">
        <f t="shared" si="5"/>
        <v>100</v>
      </c>
      <c r="P18" s="554"/>
      <c r="Q18" s="554">
        <f t="shared" si="4"/>
        <v>1.2364888571242934</v>
      </c>
    </row>
    <row r="19" spans="2:25" s="550" customFormat="1" ht="18" customHeight="1" x14ac:dyDescent="0.2">
      <c r="B19" s="532" t="s">
        <v>6</v>
      </c>
      <c r="C19" s="547"/>
      <c r="D19" s="551">
        <f>'41bbenpreGII'!D19</f>
        <v>51131</v>
      </c>
      <c r="F19" s="552">
        <f>'41bbenpreGII'!F19+'41bbenpreGII'!H19+'41bbenpreGII'!J19+'41bbenpreGII'!L19+'41bbenpreGII'!N19</f>
        <v>23719</v>
      </c>
      <c r="G19" s="553">
        <f t="shared" si="0"/>
        <v>36.217190148264649</v>
      </c>
      <c r="H19" s="552">
        <f>'41bbenpreGII'!P19</f>
        <v>7877</v>
      </c>
      <c r="I19" s="553">
        <f>H19*100/$N19</f>
        <v>12.0276068467423</v>
      </c>
      <c r="J19" s="552">
        <f>'41bbenpreGII'!R19</f>
        <v>33773</v>
      </c>
      <c r="K19" s="553">
        <f>J19*100/$N19</f>
        <v>51.568917866577088</v>
      </c>
      <c r="L19" s="552">
        <f>'41bbenpreGII'!T19</f>
        <v>122</v>
      </c>
      <c r="M19" s="553">
        <f t="shared" si="3"/>
        <v>0.18628513841596556</v>
      </c>
      <c r="N19" s="552">
        <f t="shared" si="5"/>
        <v>65491</v>
      </c>
      <c r="O19" s="553">
        <f t="shared" si="5"/>
        <v>100</v>
      </c>
      <c r="P19" s="554"/>
      <c r="Q19" s="554">
        <f t="shared" si="4"/>
        <v>1.2808472355322602</v>
      </c>
    </row>
    <row r="20" spans="2:25" s="550" customFormat="1" ht="18" customHeight="1" x14ac:dyDescent="0.2">
      <c r="B20" s="532" t="s">
        <v>5</v>
      </c>
      <c r="C20" s="547"/>
      <c r="D20" s="551">
        <f>'41bbenpreGII'!D20</f>
        <v>10873</v>
      </c>
      <c r="F20" s="552">
        <f>'41bbenpreGII'!F20+'41bbenpreGII'!H20+'41bbenpreGII'!J20+'41bbenpreGII'!L20+'41bbenpreGII'!N20</f>
        <v>3996</v>
      </c>
      <c r="G20" s="553">
        <f t="shared" si="0"/>
        <v>32.767527675276753</v>
      </c>
      <c r="H20" s="552">
        <f>'41bbenpreGII'!P20</f>
        <v>5666</v>
      </c>
      <c r="I20" s="553">
        <f>H20*100/$N20</f>
        <v>46.461664616646168</v>
      </c>
      <c r="J20" s="552">
        <f>'41bbenpreGII'!R20</f>
        <v>2533</v>
      </c>
      <c r="K20" s="553">
        <f>J20*100/$N20</f>
        <v>20.770807708077079</v>
      </c>
      <c r="L20" s="552">
        <f>'41bbenpreGII'!T20</f>
        <v>0</v>
      </c>
      <c r="M20" s="553">
        <f t="shared" si="3"/>
        <v>0</v>
      </c>
      <c r="N20" s="552">
        <f t="shared" si="5"/>
        <v>12195</v>
      </c>
      <c r="O20" s="553">
        <f t="shared" si="5"/>
        <v>100</v>
      </c>
      <c r="P20" s="554"/>
      <c r="Q20" s="554">
        <f t="shared" si="4"/>
        <v>1.1215855789570495</v>
      </c>
    </row>
    <row r="21" spans="2:25" s="550" customFormat="1" ht="18" customHeight="1" x14ac:dyDescent="0.2">
      <c r="B21" s="532" t="s">
        <v>38</v>
      </c>
      <c r="C21" s="547"/>
      <c r="D21" s="551">
        <f>'41bbenpreGII'!D21</f>
        <v>24161</v>
      </c>
      <c r="F21" s="552">
        <f>'41bbenpreGII'!F21+'41bbenpreGII'!H21+'41bbenpreGII'!J21+'41bbenpreGII'!L21+'41bbenpreGII'!N21</f>
        <v>19765</v>
      </c>
      <c r="G21" s="553">
        <f t="shared" si="0"/>
        <v>67.136548913043484</v>
      </c>
      <c r="H21" s="552">
        <f>'41bbenpreGII'!P21</f>
        <v>3696</v>
      </c>
      <c r="I21" s="553">
        <f>H21*100/$N21</f>
        <v>12.554347826086957</v>
      </c>
      <c r="J21" s="552">
        <f>'41bbenpreGII'!R21</f>
        <v>5945</v>
      </c>
      <c r="K21" s="553">
        <f>J21*100/$N21</f>
        <v>20.193614130434781</v>
      </c>
      <c r="L21" s="552">
        <f>'41bbenpreGII'!T21</f>
        <v>34</v>
      </c>
      <c r="M21" s="553">
        <f t="shared" si="3"/>
        <v>0.11548913043478261</v>
      </c>
      <c r="N21" s="552">
        <f t="shared" si="5"/>
        <v>29440</v>
      </c>
      <c r="O21" s="553">
        <f t="shared" si="5"/>
        <v>100</v>
      </c>
      <c r="P21" s="554"/>
      <c r="Q21" s="554">
        <f t="shared" si="4"/>
        <v>1.2184926120607591</v>
      </c>
    </row>
    <row r="22" spans="2:25" s="550" customFormat="1" ht="21" customHeight="1" x14ac:dyDescent="0.2">
      <c r="B22" s="532" t="s">
        <v>45</v>
      </c>
      <c r="C22" s="547"/>
      <c r="D22" s="551">
        <f>'41bbenpreGII'!D22</f>
        <v>60137</v>
      </c>
      <c r="F22" s="552">
        <f>'41bbenpreGII'!F22+'41bbenpreGII'!H22+'41bbenpreGII'!J22+'41bbenpreGII'!L22+'41bbenpreGII'!N22</f>
        <v>57841</v>
      </c>
      <c r="G22" s="553">
        <f t="shared" si="0"/>
        <v>70.028814954719351</v>
      </c>
      <c r="H22" s="552">
        <f>'41bbenpreGII'!P22</f>
        <v>8117</v>
      </c>
      <c r="I22" s="553">
        <f>H22*100/$N22</f>
        <v>9.827352414160492</v>
      </c>
      <c r="J22" s="552">
        <f>'41bbenpreGII'!R22</f>
        <v>16621</v>
      </c>
      <c r="K22" s="553">
        <f>J22*100/$N22</f>
        <v>20.123250520606323</v>
      </c>
      <c r="L22" s="552">
        <f>'41bbenpreGII'!T22</f>
        <v>17</v>
      </c>
      <c r="M22" s="553">
        <f t="shared" si="3"/>
        <v>2.0582110513826336E-2</v>
      </c>
      <c r="N22" s="552">
        <f t="shared" si="5"/>
        <v>82596</v>
      </c>
      <c r="O22" s="553">
        <f t="shared" si="5"/>
        <v>99.999999999999986</v>
      </c>
      <c r="P22" s="554"/>
      <c r="Q22" s="554">
        <f t="shared" si="4"/>
        <v>1.3734639240401083</v>
      </c>
    </row>
    <row r="23" spans="2:25" s="550" customFormat="1" ht="18" customHeight="1" x14ac:dyDescent="0.2">
      <c r="B23" s="532" t="s">
        <v>46</v>
      </c>
      <c r="C23" s="547"/>
      <c r="D23" s="551">
        <f>'41bbenpreGII'!D23</f>
        <v>15238</v>
      </c>
      <c r="F23" s="552">
        <f>'41bbenpreGII'!F23+'41bbenpreGII'!H23+'41bbenpreGII'!J23+'41bbenpreGII'!L23+'41bbenpreGII'!N23</f>
        <v>9833</v>
      </c>
      <c r="G23" s="553">
        <f t="shared" si="0"/>
        <v>50.735256178731746</v>
      </c>
      <c r="H23" s="552">
        <f>'41bbenpreGII'!P23</f>
        <v>403</v>
      </c>
      <c r="I23" s="553">
        <f>H23*100/$N23</f>
        <v>2.0793560703782052</v>
      </c>
      <c r="J23" s="552">
        <f>'41bbenpreGII'!R23</f>
        <v>9145</v>
      </c>
      <c r="K23" s="553">
        <f>J23*100/$N23</f>
        <v>47.185387750890044</v>
      </c>
      <c r="L23" s="552">
        <f>'41bbenpreGII'!T23</f>
        <v>0</v>
      </c>
      <c r="M23" s="553">
        <f t="shared" si="3"/>
        <v>0</v>
      </c>
      <c r="N23" s="552">
        <f t="shared" si="5"/>
        <v>19381</v>
      </c>
      <c r="O23" s="553">
        <f t="shared" si="5"/>
        <v>100</v>
      </c>
      <c r="P23" s="554"/>
      <c r="Q23" s="554">
        <f t="shared" si="4"/>
        <v>1.2718860742879643</v>
      </c>
    </row>
    <row r="24" spans="2:25" s="550" customFormat="1" ht="22.5" customHeight="1" x14ac:dyDescent="0.2">
      <c r="B24" s="532" t="s">
        <v>47</v>
      </c>
      <c r="C24" s="547"/>
      <c r="D24" s="551">
        <f>'41bbenpreGII'!D24</f>
        <v>5781</v>
      </c>
      <c r="F24" s="552">
        <f>'41bbenpreGII'!F24+'41bbenpreGII'!H24+'41bbenpreGII'!J24+'41bbenpreGII'!L24+'41bbenpreGII'!N24</f>
        <v>3125</v>
      </c>
      <c r="G24" s="555">
        <f t="shared" si="0"/>
        <v>41.957572502685288</v>
      </c>
      <c r="H24" s="552">
        <f>'41bbenpreGII'!P24</f>
        <v>1187</v>
      </c>
      <c r="I24" s="553">
        <f t="shared" si="1"/>
        <v>15.937164339419979</v>
      </c>
      <c r="J24" s="552">
        <f>'41bbenpreGII'!R24</f>
        <v>3123</v>
      </c>
      <c r="K24" s="553">
        <f t="shared" si="2"/>
        <v>41.930719656283564</v>
      </c>
      <c r="L24" s="552">
        <f>'41bbenpreGII'!T24</f>
        <v>13</v>
      </c>
      <c r="M24" s="553">
        <f t="shared" si="3"/>
        <v>0.17454350161117077</v>
      </c>
      <c r="N24" s="551">
        <f t="shared" si="5"/>
        <v>7448</v>
      </c>
      <c r="O24" s="553">
        <f t="shared" si="5"/>
        <v>100</v>
      </c>
      <c r="P24" s="554"/>
      <c r="Q24" s="554">
        <f t="shared" si="4"/>
        <v>1.2883584154990486</v>
      </c>
    </row>
    <row r="25" spans="2:25" s="550" customFormat="1" ht="18" customHeight="1" x14ac:dyDescent="0.2">
      <c r="B25" s="532" t="s">
        <v>48</v>
      </c>
      <c r="C25" s="547"/>
      <c r="D25" s="551">
        <f>'41bbenpreGII'!D25</f>
        <v>22235</v>
      </c>
      <c r="F25" s="552">
        <f>'41bbenpreGII'!F25+'41bbenpreGII'!H25+'41bbenpreGII'!J25+'41bbenpreGII'!L25+'41bbenpreGII'!N25</f>
        <v>16866</v>
      </c>
      <c r="G25" s="555">
        <f t="shared" si="0"/>
        <v>53.243678378634343</v>
      </c>
      <c r="H25" s="552">
        <f>'41bbenpreGII'!P25</f>
        <v>623</v>
      </c>
      <c r="I25" s="553">
        <f t="shared" si="1"/>
        <v>1.9667266470941061</v>
      </c>
      <c r="J25" s="552">
        <f>'41bbenpreGII'!R25</f>
        <v>12071</v>
      </c>
      <c r="K25" s="553">
        <f t="shared" si="2"/>
        <v>38.106512611674084</v>
      </c>
      <c r="L25" s="552">
        <f>'41bbenpreGII'!T25</f>
        <v>2117</v>
      </c>
      <c r="M25" s="553">
        <f t="shared" si="3"/>
        <v>6.6830823625974682</v>
      </c>
      <c r="N25" s="551">
        <f t="shared" si="5"/>
        <v>31677</v>
      </c>
      <c r="O25" s="553">
        <f t="shared" si="5"/>
        <v>100</v>
      </c>
      <c r="P25" s="554"/>
      <c r="Q25" s="554">
        <f t="shared" si="4"/>
        <v>1.4246458286485271</v>
      </c>
    </row>
    <row r="26" spans="2:25" s="550" customFormat="1" ht="18" customHeight="1" x14ac:dyDescent="0.2">
      <c r="B26" s="532" t="s">
        <v>49</v>
      </c>
      <c r="C26" s="547"/>
      <c r="D26" s="551">
        <f>'41bbenpreGII'!D26</f>
        <v>3638</v>
      </c>
      <c r="F26" s="552">
        <f>'41bbenpreGII'!F26+'41bbenpreGII'!H26+'41bbenpreGII'!J26+'41bbenpreGII'!L26+'41bbenpreGII'!N26</f>
        <v>4445</v>
      </c>
      <c r="G26" s="555">
        <f t="shared" si="0"/>
        <v>78.994135418517857</v>
      </c>
      <c r="H26" s="552">
        <f>'41bbenpreGII'!P26</f>
        <v>453</v>
      </c>
      <c r="I26" s="553">
        <f t="shared" si="1"/>
        <v>8.0504709436644752</v>
      </c>
      <c r="J26" s="552">
        <f>'41bbenpreGII'!R26</f>
        <v>729</v>
      </c>
      <c r="K26" s="553">
        <f t="shared" si="2"/>
        <v>12.955393637817664</v>
      </c>
      <c r="L26" s="552">
        <f>'41bbenpreGII'!T26</f>
        <v>0</v>
      </c>
      <c r="M26" s="553">
        <f t="shared" si="3"/>
        <v>0</v>
      </c>
      <c r="N26" s="551">
        <f t="shared" si="5"/>
        <v>5627</v>
      </c>
      <c r="O26" s="553">
        <f t="shared" si="5"/>
        <v>100</v>
      </c>
      <c r="P26" s="554"/>
      <c r="Q26" s="554">
        <f t="shared" si="4"/>
        <v>1.5467289719626167</v>
      </c>
    </row>
    <row r="27" spans="2:25" s="550" customFormat="1" ht="18" customHeight="1" x14ac:dyDescent="0.2">
      <c r="B27" s="532" t="s">
        <v>4</v>
      </c>
      <c r="C27" s="547"/>
      <c r="D27" s="551">
        <f>'41bbenpreGII'!D27</f>
        <v>1185</v>
      </c>
      <c r="F27" s="552">
        <f>'41bbenpreGII'!F27+'41bbenpreGII'!H27+'41bbenpreGII'!J27+'41bbenpreGII'!L27+'41bbenpreGII'!N27</f>
        <v>939</v>
      </c>
      <c r="G27" s="555">
        <f t="shared" si="0"/>
        <v>59.581218274111677</v>
      </c>
      <c r="H27" s="552">
        <f>'41bbenpreGII'!P27</f>
        <v>2</v>
      </c>
      <c r="I27" s="553">
        <f t="shared" si="1"/>
        <v>0.12690355329949238</v>
      </c>
      <c r="J27" s="552">
        <f>'41bbenpreGII'!R27</f>
        <v>635</v>
      </c>
      <c r="K27" s="553">
        <f t="shared" si="2"/>
        <v>40.291878172588831</v>
      </c>
      <c r="L27" s="552">
        <f>'41bbenpreGII'!T27</f>
        <v>0</v>
      </c>
      <c r="M27" s="553">
        <f t="shared" si="3"/>
        <v>0</v>
      </c>
      <c r="N27" s="552">
        <f t="shared" si="5"/>
        <v>1576</v>
      </c>
      <c r="O27" s="553">
        <f t="shared" si="5"/>
        <v>100</v>
      </c>
      <c r="P27" s="554"/>
      <c r="Q27" s="554">
        <f t="shared" si="4"/>
        <v>1.3299578059071731</v>
      </c>
    </row>
    <row r="28" spans="2:25" s="550" customFormat="1" ht="8.25" customHeight="1" x14ac:dyDescent="0.2">
      <c r="B28" s="556"/>
      <c r="C28" s="547"/>
      <c r="D28" s="557"/>
      <c r="F28" s="551"/>
      <c r="G28" s="558"/>
      <c r="H28" s="551"/>
      <c r="I28" s="558"/>
      <c r="J28" s="551"/>
      <c r="K28" s="558"/>
      <c r="L28" s="551"/>
      <c r="M28" s="558"/>
      <c r="N28" s="552"/>
      <c r="O28" s="554"/>
      <c r="P28" s="554"/>
      <c r="Q28" s="558"/>
    </row>
    <row r="29" spans="2:25" s="550" customFormat="1" ht="3" customHeight="1" x14ac:dyDescent="0.2">
      <c r="B29" s="546"/>
      <c r="C29" s="547"/>
      <c r="D29" s="559"/>
      <c r="F29" s="560"/>
      <c r="G29" s="560"/>
      <c r="H29" s="560"/>
      <c r="I29" s="560"/>
      <c r="J29" s="560"/>
      <c r="K29" s="560"/>
      <c r="L29" s="560"/>
      <c r="M29" s="560"/>
      <c r="N29" s="533"/>
      <c r="O29" s="560"/>
      <c r="P29" s="560"/>
      <c r="Q29" s="560"/>
    </row>
    <row r="30" spans="2:25" s="550" customFormat="1" ht="20.25" customHeight="1" x14ac:dyDescent="0.2">
      <c r="B30" s="532" t="s">
        <v>3</v>
      </c>
      <c r="C30" s="561"/>
      <c r="D30" s="533">
        <f>SUM(D10:D29)</f>
        <v>508672</v>
      </c>
      <c r="E30" s="562"/>
      <c r="F30" s="533">
        <f>SUM(F10:F27)</f>
        <v>406900</v>
      </c>
      <c r="G30" s="563">
        <f>F30*100/$N30</f>
        <v>59.691814783736362</v>
      </c>
      <c r="H30" s="533">
        <f>SUM(H10:H27)</f>
        <v>66671</v>
      </c>
      <c r="I30" s="563">
        <f>H30*100/$N30</f>
        <v>9.7805676663713133</v>
      </c>
      <c r="J30" s="533">
        <f>SUM(J10:J27)</f>
        <v>205094</v>
      </c>
      <c r="K30" s="563">
        <f>J30*100/$N30</f>
        <v>30.087080514267942</v>
      </c>
      <c r="L30" s="533">
        <f>SUM(L10:L28)</f>
        <v>3003</v>
      </c>
      <c r="M30" s="563">
        <f>L30*100/$N30</f>
        <v>0.44053703562438018</v>
      </c>
      <c r="N30" s="533">
        <f>F30+H30+J30+L30</f>
        <v>681668</v>
      </c>
      <c r="O30" s="563">
        <f>G30+I30+K30+M30</f>
        <v>99.999999999999986</v>
      </c>
      <c r="P30" s="564"/>
      <c r="Q30" s="564">
        <f>(N30/D30)</f>
        <v>1.3400934197282335</v>
      </c>
    </row>
    <row r="31" spans="2:25" s="550" customFormat="1" ht="5.25" customHeight="1" x14ac:dyDescent="0.2">
      <c r="B31" s="532"/>
      <c r="C31" s="561"/>
      <c r="D31" s="533"/>
      <c r="E31" s="562"/>
      <c r="F31" s="533"/>
      <c r="G31" s="564"/>
      <c r="H31" s="533"/>
      <c r="I31" s="564"/>
      <c r="J31" s="533"/>
      <c r="K31" s="564"/>
      <c r="L31" s="533"/>
      <c r="M31" s="564"/>
      <c r="N31" s="533"/>
      <c r="O31" s="564"/>
      <c r="P31" s="533"/>
      <c r="Q31" s="564"/>
      <c r="R31" s="533"/>
      <c r="S31" s="564"/>
      <c r="T31" s="533"/>
      <c r="U31" s="564"/>
      <c r="V31" s="533"/>
      <c r="W31" s="564"/>
      <c r="X31" s="564"/>
      <c r="Y31" s="564"/>
    </row>
    <row r="32" spans="2:25" s="537" customFormat="1" ht="18.75" customHeight="1" x14ac:dyDescent="0.2">
      <c r="B32" s="541" t="s">
        <v>42</v>
      </c>
      <c r="C32" s="565"/>
      <c r="D32" s="565"/>
      <c r="E32" s="565"/>
      <c r="F32" s="565"/>
      <c r="G32" s="565"/>
      <c r="H32" s="565"/>
      <c r="I32" s="565"/>
      <c r="J32" s="565"/>
      <c r="K32" s="565"/>
      <c r="L32" s="565"/>
      <c r="N32" s="565"/>
      <c r="O32" s="565"/>
      <c r="P32" s="565"/>
      <c r="Q32" s="565"/>
      <c r="R32" s="565"/>
      <c r="S32" s="565"/>
      <c r="T32" s="565"/>
      <c r="U32" s="565"/>
      <c r="V32" s="565"/>
      <c r="W32" s="565"/>
    </row>
    <row r="33" spans="2:25" x14ac:dyDescent="0.2">
      <c r="B33" s="181" t="s">
        <v>50</v>
      </c>
      <c r="F33" s="178"/>
      <c r="G33" s="178"/>
      <c r="H33" s="178"/>
      <c r="I33" s="178"/>
      <c r="J33" s="178"/>
      <c r="K33" s="178"/>
      <c r="L33" s="178"/>
      <c r="M33" s="178"/>
      <c r="N33" s="178"/>
      <c r="O33" s="178"/>
      <c r="P33" s="178"/>
      <c r="Q33" s="178"/>
      <c r="R33" s="178"/>
      <c r="S33" s="178"/>
      <c r="T33" s="178"/>
      <c r="U33" s="178"/>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51</v>
      </c>
      <c r="C1" s="46"/>
      <c r="D1" s="46"/>
      <c r="E1" s="46"/>
      <c r="F1" s="179" t="s">
        <v>67</v>
      </c>
      <c r="G1" s="179"/>
      <c r="H1" s="179" t="s">
        <v>58</v>
      </c>
      <c r="I1" s="179"/>
      <c r="J1" s="179" t="s">
        <v>59</v>
      </c>
      <c r="K1" s="179"/>
      <c r="L1" s="179" t="s">
        <v>66</v>
      </c>
      <c r="M1" s="179"/>
      <c r="N1" s="179" t="s">
        <v>61</v>
      </c>
      <c r="O1" s="179"/>
      <c r="P1" s="179" t="s">
        <v>70</v>
      </c>
      <c r="Q1" s="179"/>
      <c r="R1" s="179" t="s">
        <v>69</v>
      </c>
      <c r="S1" s="179"/>
      <c r="T1" s="179" t="s">
        <v>68</v>
      </c>
      <c r="U1" s="179"/>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1" t="s">
        <v>429</v>
      </c>
      <c r="C3" s="1041"/>
      <c r="D3" s="1041"/>
      <c r="E3" s="1041"/>
      <c r="F3" s="1041"/>
      <c r="G3" s="1041"/>
      <c r="H3" s="1041"/>
      <c r="I3" s="1041"/>
      <c r="J3" s="1041"/>
      <c r="K3" s="1041"/>
      <c r="L3" s="1041"/>
      <c r="M3" s="1041"/>
      <c r="N3" s="1041"/>
      <c r="O3" s="1041"/>
      <c r="P3" s="1041"/>
      <c r="Q3" s="1041"/>
      <c r="R3" s="1041"/>
      <c r="S3" s="1041"/>
      <c r="T3" s="1041"/>
      <c r="U3" s="1041"/>
      <c r="V3" s="1041"/>
      <c r="W3" s="1041"/>
      <c r="X3" s="1041"/>
      <c r="Y3" s="13"/>
    </row>
    <row r="4" spans="2:25" s="7" customFormat="1" ht="14.25" customHeight="1" x14ac:dyDescent="0.2">
      <c r="B4" s="1059" t="str">
        <f>porsaad!B6</f>
        <v>Situación a 31 de enero de 2023</v>
      </c>
      <c r="C4" s="1059"/>
      <c r="D4" s="1059"/>
      <c r="E4" s="1059"/>
      <c r="F4" s="1059"/>
      <c r="G4" s="1059"/>
      <c r="H4" s="1059"/>
      <c r="I4" s="1059"/>
      <c r="J4" s="1059"/>
      <c r="K4" s="1059"/>
      <c r="L4" s="1059"/>
      <c r="M4" s="1059"/>
      <c r="N4" s="1059"/>
      <c r="O4" s="1059"/>
      <c r="P4" s="1059"/>
      <c r="Q4" s="1059"/>
      <c r="R4" s="1059"/>
      <c r="S4" s="1059"/>
      <c r="T4" s="1059"/>
      <c r="U4" s="1059"/>
      <c r="V4" s="1059"/>
      <c r="W4" s="1059"/>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35" t="s">
        <v>55</v>
      </c>
      <c r="G6" s="1136"/>
      <c r="H6" s="1136"/>
      <c r="I6" s="1136"/>
      <c r="J6" s="1136"/>
      <c r="K6" s="1136"/>
      <c r="L6" s="1136"/>
      <c r="M6" s="1136"/>
      <c r="N6" s="1136"/>
      <c r="O6" s="1136"/>
      <c r="P6" s="1136"/>
      <c r="Q6" s="1136"/>
      <c r="R6" s="1136"/>
      <c r="S6" s="1136"/>
      <c r="T6" s="1136"/>
      <c r="U6" s="1136"/>
      <c r="V6" s="1136"/>
      <c r="W6" s="1137"/>
      <c r="X6" s="133"/>
      <c r="Y6" s="133"/>
    </row>
    <row r="7" spans="2:25" s="7" customFormat="1" ht="64.5" customHeight="1" x14ac:dyDescent="0.2">
      <c r="B7" s="1117" t="s">
        <v>15</v>
      </c>
      <c r="C7" s="195"/>
      <c r="D7" s="196" t="s">
        <v>261</v>
      </c>
      <c r="E7" s="195"/>
      <c r="F7" s="1138" t="s">
        <v>57</v>
      </c>
      <c r="G7" s="1139"/>
      <c r="H7" s="1138" t="s">
        <v>58</v>
      </c>
      <c r="I7" s="1139"/>
      <c r="J7" s="1138" t="s">
        <v>59</v>
      </c>
      <c r="K7" s="1139"/>
      <c r="L7" s="1138" t="s">
        <v>60</v>
      </c>
      <c r="M7" s="1139"/>
      <c r="N7" s="1138" t="s">
        <v>61</v>
      </c>
      <c r="O7" s="1139"/>
      <c r="P7" s="1138" t="s">
        <v>62</v>
      </c>
      <c r="Q7" s="1139"/>
      <c r="R7" s="1138" t="s">
        <v>63</v>
      </c>
      <c r="S7" s="1139"/>
      <c r="T7" s="1138" t="s">
        <v>64</v>
      </c>
      <c r="U7" s="1139"/>
      <c r="V7" s="1140" t="s">
        <v>3</v>
      </c>
      <c r="W7" s="1141"/>
      <c r="X7" s="51"/>
      <c r="Y7" s="196" t="s">
        <v>260</v>
      </c>
    </row>
    <row r="8" spans="2:25" s="124" customFormat="1" ht="20.25" customHeight="1" x14ac:dyDescent="0.2">
      <c r="B8" s="1118"/>
      <c r="C8" s="39"/>
      <c r="D8" s="197" t="s">
        <v>12</v>
      </c>
      <c r="E8" s="39"/>
      <c r="F8" s="198" t="s">
        <v>12</v>
      </c>
      <c r="G8" s="52" t="s">
        <v>31</v>
      </c>
      <c r="H8" s="198" t="s">
        <v>12</v>
      </c>
      <c r="I8" s="52" t="s">
        <v>31</v>
      </c>
      <c r="J8" s="198" t="s">
        <v>12</v>
      </c>
      <c r="K8" s="52" t="s">
        <v>31</v>
      </c>
      <c r="L8" s="198" t="s">
        <v>12</v>
      </c>
      <c r="M8" s="52" t="s">
        <v>31</v>
      </c>
      <c r="N8" s="198" t="s">
        <v>12</v>
      </c>
      <c r="O8" s="52" t="s">
        <v>31</v>
      </c>
      <c r="P8" s="198" t="s">
        <v>12</v>
      </c>
      <c r="Q8" s="52" t="s">
        <v>31</v>
      </c>
      <c r="R8" s="198" t="s">
        <v>12</v>
      </c>
      <c r="S8" s="52" t="s">
        <v>31</v>
      </c>
      <c r="T8" s="198" t="s">
        <v>12</v>
      </c>
      <c r="U8" s="52" t="s">
        <v>31</v>
      </c>
      <c r="V8" s="198" t="s">
        <v>12</v>
      </c>
      <c r="W8" s="52" t="s">
        <v>31</v>
      </c>
      <c r="X8" s="51"/>
      <c r="Y8" s="197"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68957</v>
      </c>
      <c r="E10" s="125"/>
      <c r="F10" s="153">
        <v>722</v>
      </c>
      <c r="G10" s="75">
        <v>4.012173471975653</v>
      </c>
      <c r="H10" s="153">
        <v>40653</v>
      </c>
      <c r="I10" s="75">
        <v>61.699213796601569</v>
      </c>
      <c r="J10" s="153">
        <v>46554</v>
      </c>
      <c r="K10" s="75">
        <v>18.062389043875221</v>
      </c>
      <c r="L10" s="153">
        <v>364</v>
      </c>
      <c r="M10" s="75">
        <v>0.90540197818919599</v>
      </c>
      <c r="N10" s="153">
        <v>111</v>
      </c>
      <c r="O10" s="75">
        <v>0.39817397920365205</v>
      </c>
      <c r="P10" s="153">
        <v>38</v>
      </c>
      <c r="Q10" s="75">
        <v>2.5361399949277198E-3</v>
      </c>
      <c r="R10" s="153">
        <v>14325</v>
      </c>
      <c r="S10" s="75">
        <v>14.920111590159777</v>
      </c>
      <c r="T10" s="153">
        <v>0</v>
      </c>
      <c r="U10" s="75">
        <v>0</v>
      </c>
      <c r="V10" s="153">
        <f>F10+H10+J10+L10+N10+P10+R10+T10</f>
        <v>102767</v>
      </c>
      <c r="W10" s="75">
        <f t="shared" ref="V10:W27" si="0">G10+I10+K10+M10+O10+Q10+S10+U10</f>
        <v>99.999999999999986</v>
      </c>
      <c r="X10" s="154"/>
      <c r="Y10" s="155">
        <f t="shared" ref="Y10:Y27" si="1">V10/D10</f>
        <v>1.4903055527357629</v>
      </c>
    </row>
    <row r="11" spans="2:25" s="125" customFormat="1" ht="18" customHeight="1" x14ac:dyDescent="0.2">
      <c r="B11" s="32" t="s">
        <v>10</v>
      </c>
      <c r="C11" s="28"/>
      <c r="D11" s="156">
        <v>11753</v>
      </c>
      <c r="F11" s="157">
        <v>940</v>
      </c>
      <c r="G11" s="182">
        <v>9.5502617241747672</v>
      </c>
      <c r="H11" s="157">
        <v>1453</v>
      </c>
      <c r="I11" s="182">
        <v>13.652387565431043</v>
      </c>
      <c r="J11" s="157">
        <v>2925</v>
      </c>
      <c r="K11" s="182">
        <v>21.664352099134707</v>
      </c>
      <c r="L11" s="157">
        <v>596</v>
      </c>
      <c r="M11" s="182">
        <v>5.0849268240572592</v>
      </c>
      <c r="N11" s="157">
        <v>124</v>
      </c>
      <c r="O11" s="182">
        <v>1.6023929067407328</v>
      </c>
      <c r="P11" s="157">
        <v>207</v>
      </c>
      <c r="Q11" s="182">
        <v>2.4676850763807288</v>
      </c>
      <c r="R11" s="157">
        <v>7339</v>
      </c>
      <c r="S11" s="182">
        <v>45.977993804080761</v>
      </c>
      <c r="T11" s="157">
        <v>0</v>
      </c>
      <c r="U11" s="182">
        <v>0</v>
      </c>
      <c r="V11" s="157">
        <f t="shared" si="0"/>
        <v>13584</v>
      </c>
      <c r="W11" s="182">
        <f t="shared" si="0"/>
        <v>100</v>
      </c>
      <c r="X11" s="154"/>
      <c r="Y11" s="158">
        <f t="shared" si="1"/>
        <v>1.1557900110610058</v>
      </c>
    </row>
    <row r="12" spans="2:25" s="125" customFormat="1" ht="22.5" customHeight="1" x14ac:dyDescent="0.2">
      <c r="B12" s="32" t="s">
        <v>40</v>
      </c>
      <c r="C12" s="28"/>
      <c r="D12" s="156">
        <v>11882</v>
      </c>
      <c r="F12" s="126">
        <v>2549</v>
      </c>
      <c r="G12" s="182">
        <v>22.562277580071175</v>
      </c>
      <c r="H12" s="126">
        <v>1559</v>
      </c>
      <c r="I12" s="182">
        <v>8.1748856126080334</v>
      </c>
      <c r="J12" s="126">
        <v>4101</v>
      </c>
      <c r="K12" s="182">
        <v>24.789018810371125</v>
      </c>
      <c r="L12" s="126">
        <v>820</v>
      </c>
      <c r="M12" s="182">
        <v>8.8764616166751402</v>
      </c>
      <c r="N12" s="126">
        <v>96</v>
      </c>
      <c r="O12" s="182">
        <v>1.4234875444839858</v>
      </c>
      <c r="P12" s="126">
        <v>973</v>
      </c>
      <c r="Q12" s="182">
        <v>5.2567361464158617</v>
      </c>
      <c r="R12" s="126">
        <v>4115</v>
      </c>
      <c r="S12" s="182">
        <v>28.917132689374682</v>
      </c>
      <c r="T12" s="126">
        <v>5</v>
      </c>
      <c r="U12" s="182">
        <v>0</v>
      </c>
      <c r="V12" s="157">
        <f t="shared" si="0"/>
        <v>14218</v>
      </c>
      <c r="W12" s="182">
        <f t="shared" si="0"/>
        <v>100.00000000000001</v>
      </c>
      <c r="X12" s="154"/>
      <c r="Y12" s="158">
        <f t="shared" si="1"/>
        <v>1.1965998990069011</v>
      </c>
    </row>
    <row r="13" spans="2:25" s="125" customFormat="1" ht="18" customHeight="1" x14ac:dyDescent="0.2">
      <c r="B13" s="32" t="s">
        <v>41</v>
      </c>
      <c r="C13" s="28"/>
      <c r="D13" s="156">
        <v>10465</v>
      </c>
      <c r="F13" s="157">
        <v>3390</v>
      </c>
      <c r="G13" s="182">
        <v>21.067835441777071</v>
      </c>
      <c r="H13" s="157">
        <v>5723</v>
      </c>
      <c r="I13" s="182">
        <v>23.637812531128599</v>
      </c>
      <c r="J13" s="157">
        <v>814</v>
      </c>
      <c r="K13" s="182">
        <v>3.117840422352824</v>
      </c>
      <c r="L13" s="157">
        <v>553</v>
      </c>
      <c r="M13" s="182">
        <v>1.8926187867317461</v>
      </c>
      <c r="N13" s="157">
        <v>95</v>
      </c>
      <c r="O13" s="182">
        <v>0.28887339376431914</v>
      </c>
      <c r="P13" s="157">
        <v>45</v>
      </c>
      <c r="Q13" s="182">
        <v>0.29883454527343362</v>
      </c>
      <c r="R13" s="157">
        <v>8896</v>
      </c>
      <c r="S13" s="182">
        <v>49.696184878972012</v>
      </c>
      <c r="T13" s="157">
        <v>0</v>
      </c>
      <c r="U13" s="182">
        <v>0</v>
      </c>
      <c r="V13" s="157">
        <f t="shared" si="0"/>
        <v>19516</v>
      </c>
      <c r="W13" s="182">
        <f t="shared" si="0"/>
        <v>100</v>
      </c>
      <c r="X13" s="154"/>
      <c r="Y13" s="158">
        <f t="shared" si="1"/>
        <v>1.8648829431438128</v>
      </c>
    </row>
    <row r="14" spans="2:25" s="125" customFormat="1" ht="18" customHeight="1" x14ac:dyDescent="0.2">
      <c r="B14" s="32" t="s">
        <v>9</v>
      </c>
      <c r="C14" s="28"/>
      <c r="D14" s="156">
        <v>10894</v>
      </c>
      <c r="F14" s="157">
        <v>401</v>
      </c>
      <c r="G14" s="182">
        <v>1.1223131063344112</v>
      </c>
      <c r="H14" s="157">
        <v>722</v>
      </c>
      <c r="I14" s="182">
        <v>5.0218755944455014</v>
      </c>
      <c r="J14" s="157">
        <v>160</v>
      </c>
      <c r="K14" s="182">
        <v>0</v>
      </c>
      <c r="L14" s="157">
        <v>2057</v>
      </c>
      <c r="M14" s="182">
        <v>29.922008750237779</v>
      </c>
      <c r="N14" s="157">
        <v>83</v>
      </c>
      <c r="O14" s="182">
        <v>2.4538710291040515</v>
      </c>
      <c r="P14" s="157">
        <v>4865</v>
      </c>
      <c r="Q14" s="182">
        <v>21.742438653224273</v>
      </c>
      <c r="R14" s="157">
        <v>3969</v>
      </c>
      <c r="S14" s="182">
        <v>39.737492866653987</v>
      </c>
      <c r="T14" s="157">
        <v>0</v>
      </c>
      <c r="U14" s="182">
        <v>0</v>
      </c>
      <c r="V14" s="157">
        <f t="shared" si="0"/>
        <v>12257</v>
      </c>
      <c r="W14" s="182">
        <f t="shared" si="0"/>
        <v>100</v>
      </c>
      <c r="X14" s="154"/>
      <c r="Y14" s="158">
        <f t="shared" si="1"/>
        <v>1.1251147420598495</v>
      </c>
    </row>
    <row r="15" spans="2:25" s="125" customFormat="1" ht="18" customHeight="1" x14ac:dyDescent="0.2">
      <c r="B15" s="32" t="s">
        <v>8</v>
      </c>
      <c r="C15" s="28"/>
      <c r="D15" s="156">
        <v>4179</v>
      </c>
      <c r="F15" s="126">
        <v>596</v>
      </c>
      <c r="G15" s="182">
        <v>0</v>
      </c>
      <c r="H15" s="126">
        <v>1273</v>
      </c>
      <c r="I15" s="182">
        <v>19.530493707647629</v>
      </c>
      <c r="J15" s="126">
        <v>378</v>
      </c>
      <c r="K15" s="182">
        <v>7.5750242013552755</v>
      </c>
      <c r="L15" s="126">
        <v>468</v>
      </c>
      <c r="M15" s="182">
        <v>11.302032913843176</v>
      </c>
      <c r="N15" s="126">
        <v>51</v>
      </c>
      <c r="O15" s="182">
        <v>2.1539206195546949</v>
      </c>
      <c r="P15" s="126">
        <v>0</v>
      </c>
      <c r="Q15" s="182">
        <v>0</v>
      </c>
      <c r="R15" s="126">
        <v>2943</v>
      </c>
      <c r="S15" s="182">
        <v>59.438528557599227</v>
      </c>
      <c r="T15" s="126">
        <v>0</v>
      </c>
      <c r="U15" s="182">
        <v>0</v>
      </c>
      <c r="V15" s="157">
        <f t="shared" si="0"/>
        <v>5709</v>
      </c>
      <c r="W15" s="182">
        <f t="shared" si="0"/>
        <v>100</v>
      </c>
      <c r="X15" s="154"/>
      <c r="Y15" s="158">
        <f t="shared" si="1"/>
        <v>1.366116295764537</v>
      </c>
    </row>
    <row r="16" spans="2:25" s="128" customFormat="1" ht="18" customHeight="1" x14ac:dyDescent="0.2">
      <c r="B16" s="127" t="s">
        <v>7</v>
      </c>
      <c r="C16" s="129"/>
      <c r="D16" s="159">
        <v>43416</v>
      </c>
      <c r="E16" s="160"/>
      <c r="F16" s="161">
        <v>3375</v>
      </c>
      <c r="G16" s="183">
        <v>7.7071171283070425</v>
      </c>
      <c r="H16" s="161">
        <v>12006</v>
      </c>
      <c r="I16" s="183">
        <v>15.824121227176748</v>
      </c>
      <c r="J16" s="161">
        <v>10609</v>
      </c>
      <c r="K16" s="183">
        <v>26.553637229329691</v>
      </c>
      <c r="L16" s="161">
        <v>3261</v>
      </c>
      <c r="M16" s="183">
        <v>6.8666418250320875</v>
      </c>
      <c r="N16" s="161">
        <v>373</v>
      </c>
      <c r="O16" s="183">
        <v>1.1427151906595454</v>
      </c>
      <c r="P16" s="161">
        <v>17138</v>
      </c>
      <c r="Q16" s="183">
        <v>25.539270483997846</v>
      </c>
      <c r="R16" s="161">
        <v>10672</v>
      </c>
      <c r="S16" s="183">
        <v>15.629528422970232</v>
      </c>
      <c r="T16" s="161">
        <v>804</v>
      </c>
      <c r="U16" s="183">
        <v>0.73696849252680829</v>
      </c>
      <c r="V16" s="161">
        <f t="shared" si="0"/>
        <v>58238</v>
      </c>
      <c r="W16" s="183">
        <f t="shared" si="0"/>
        <v>100</v>
      </c>
      <c r="X16" s="162"/>
      <c r="Y16" s="158">
        <f t="shared" si="1"/>
        <v>1.3413948774645292</v>
      </c>
    </row>
    <row r="17" spans="2:25" s="128" customFormat="1" ht="18" customHeight="1" x14ac:dyDescent="0.2">
      <c r="B17" s="127" t="s">
        <v>43</v>
      </c>
      <c r="C17" s="129"/>
      <c r="D17" s="159">
        <v>24328</v>
      </c>
      <c r="E17" s="160"/>
      <c r="F17" s="161">
        <v>3750</v>
      </c>
      <c r="G17" s="183">
        <v>13.305587605076644</v>
      </c>
      <c r="H17" s="161">
        <v>13380</v>
      </c>
      <c r="I17" s="183">
        <v>29.339047305093128</v>
      </c>
      <c r="J17" s="161">
        <v>8580</v>
      </c>
      <c r="K17" s="183">
        <v>36.084555793637712</v>
      </c>
      <c r="L17" s="161">
        <v>953</v>
      </c>
      <c r="M17" s="183">
        <v>3.7127080929619254</v>
      </c>
      <c r="N17" s="161">
        <v>1492</v>
      </c>
      <c r="O17" s="183">
        <v>5.6576561727377612</v>
      </c>
      <c r="P17" s="161">
        <v>2666</v>
      </c>
      <c r="Q17" s="183">
        <v>8.2330641173561894</v>
      </c>
      <c r="R17" s="161">
        <v>1888</v>
      </c>
      <c r="S17" s="183">
        <v>3.6302950387341353</v>
      </c>
      <c r="T17" s="161">
        <v>5</v>
      </c>
      <c r="U17" s="183">
        <v>3.708587440250536E-2</v>
      </c>
      <c r="V17" s="161">
        <f t="shared" si="0"/>
        <v>32714</v>
      </c>
      <c r="W17" s="183">
        <f t="shared" si="0"/>
        <v>100</v>
      </c>
      <c r="X17" s="162"/>
      <c r="Y17" s="158">
        <f t="shared" si="1"/>
        <v>1.344705688918119</v>
      </c>
    </row>
    <row r="18" spans="2:25" s="128" customFormat="1" ht="18" customHeight="1" x14ac:dyDescent="0.2">
      <c r="B18" s="127" t="s">
        <v>44</v>
      </c>
      <c r="C18" s="129"/>
      <c r="D18" s="159">
        <v>68398</v>
      </c>
      <c r="E18" s="160"/>
      <c r="F18" s="161">
        <v>15</v>
      </c>
      <c r="G18" s="183">
        <v>0.11792867955081494</v>
      </c>
      <c r="H18" s="161">
        <v>12128</v>
      </c>
      <c r="I18" s="183">
        <v>17.203506178054706</v>
      </c>
      <c r="J18" s="161">
        <v>15123</v>
      </c>
      <c r="K18" s="183">
        <v>23.951842855634176</v>
      </c>
      <c r="L18" s="161">
        <v>3146</v>
      </c>
      <c r="M18" s="183">
        <v>4.6309008343014044</v>
      </c>
      <c r="N18" s="161">
        <v>3292</v>
      </c>
      <c r="O18" s="183">
        <v>4.7998732706727214</v>
      </c>
      <c r="P18" s="161">
        <v>6884</v>
      </c>
      <c r="Q18" s="183">
        <v>6.3575879184707995</v>
      </c>
      <c r="R18" s="161">
        <v>40010</v>
      </c>
      <c r="S18" s="183">
        <v>42.934840004224313</v>
      </c>
      <c r="T18" s="161">
        <v>3</v>
      </c>
      <c r="U18" s="183">
        <v>3.5202590910691028E-3</v>
      </c>
      <c r="V18" s="161">
        <f t="shared" si="0"/>
        <v>80601</v>
      </c>
      <c r="W18" s="183">
        <f t="shared" si="0"/>
        <v>100.00000000000001</v>
      </c>
      <c r="X18" s="162"/>
      <c r="Y18" s="158">
        <f t="shared" si="1"/>
        <v>1.1784116494634347</v>
      </c>
    </row>
    <row r="19" spans="2:25" s="128" customFormat="1" ht="18" customHeight="1" x14ac:dyDescent="0.2">
      <c r="B19" s="127" t="s">
        <v>6</v>
      </c>
      <c r="C19" s="129"/>
      <c r="D19" s="159">
        <v>43538</v>
      </c>
      <c r="E19" s="160"/>
      <c r="F19" s="161">
        <v>957</v>
      </c>
      <c r="G19" s="183">
        <v>2.6363906960921888</v>
      </c>
      <c r="H19" s="161">
        <v>13190</v>
      </c>
      <c r="I19" s="183">
        <v>2.1814006888633752</v>
      </c>
      <c r="J19" s="161">
        <v>2098</v>
      </c>
      <c r="K19" s="183">
        <v>0.29340477101671131</v>
      </c>
      <c r="L19" s="161">
        <v>1852</v>
      </c>
      <c r="M19" s="183">
        <v>6.7525619764425731</v>
      </c>
      <c r="N19" s="161">
        <v>951</v>
      </c>
      <c r="O19" s="183">
        <v>4.8262958710719905</v>
      </c>
      <c r="P19" s="161">
        <v>6457</v>
      </c>
      <c r="Q19" s="183">
        <v>19.628353956712164</v>
      </c>
      <c r="R19" s="161">
        <v>31581</v>
      </c>
      <c r="S19" s="183">
        <v>63.673087553684567</v>
      </c>
      <c r="T19" s="161">
        <v>38</v>
      </c>
      <c r="U19" s="183">
        <v>8.5044861164264157E-3</v>
      </c>
      <c r="V19" s="161">
        <f t="shared" si="0"/>
        <v>57124</v>
      </c>
      <c r="W19" s="183">
        <f t="shared" si="0"/>
        <v>99.999999999999986</v>
      </c>
      <c r="X19" s="162"/>
      <c r="Y19" s="158">
        <f t="shared" si="1"/>
        <v>1.3120492443382792</v>
      </c>
    </row>
    <row r="20" spans="2:25" s="125" customFormat="1" ht="18" customHeight="1" x14ac:dyDescent="0.2">
      <c r="B20" s="127" t="s">
        <v>5</v>
      </c>
      <c r="C20" s="28"/>
      <c r="D20" s="156">
        <v>10377</v>
      </c>
      <c r="F20" s="157">
        <v>727</v>
      </c>
      <c r="G20" s="182">
        <v>8.8888888888888893</v>
      </c>
      <c r="H20" s="157">
        <v>1776</v>
      </c>
      <c r="I20" s="182">
        <v>7.0230607966457024</v>
      </c>
      <c r="J20" s="157">
        <v>422</v>
      </c>
      <c r="K20" s="182">
        <v>5.2725366876310273</v>
      </c>
      <c r="L20" s="157">
        <v>646</v>
      </c>
      <c r="M20" s="182">
        <v>6.6876310272536692</v>
      </c>
      <c r="N20" s="157">
        <v>80</v>
      </c>
      <c r="O20" s="182">
        <v>1.519916142557652</v>
      </c>
      <c r="P20" s="157">
        <v>6437</v>
      </c>
      <c r="Q20" s="182">
        <v>53.574423480083858</v>
      </c>
      <c r="R20" s="157">
        <v>1824</v>
      </c>
      <c r="S20" s="182">
        <v>17.033542976939202</v>
      </c>
      <c r="T20" s="157">
        <v>0</v>
      </c>
      <c r="U20" s="182">
        <v>0</v>
      </c>
      <c r="V20" s="157">
        <f t="shared" si="0"/>
        <v>11912</v>
      </c>
      <c r="W20" s="182">
        <f t="shared" si="0"/>
        <v>100</v>
      </c>
      <c r="X20" s="154"/>
      <c r="Y20" s="158">
        <f t="shared" si="1"/>
        <v>1.1479232918955382</v>
      </c>
    </row>
    <row r="21" spans="2:25" s="125" customFormat="1" ht="18" customHeight="1" x14ac:dyDescent="0.2">
      <c r="B21" s="32" t="s">
        <v>38</v>
      </c>
      <c r="C21" s="28"/>
      <c r="D21" s="156">
        <v>20780</v>
      </c>
      <c r="F21" s="157">
        <v>2120</v>
      </c>
      <c r="G21" s="182">
        <v>9.48509485094851</v>
      </c>
      <c r="H21" s="157">
        <v>4255</v>
      </c>
      <c r="I21" s="182">
        <v>13.467175488081411</v>
      </c>
      <c r="J21" s="157">
        <v>8789</v>
      </c>
      <c r="K21" s="182">
        <v>37.735744704385816</v>
      </c>
      <c r="L21" s="157">
        <v>3360</v>
      </c>
      <c r="M21" s="182">
        <v>10.646535036778939</v>
      </c>
      <c r="N21" s="157">
        <v>197</v>
      </c>
      <c r="O21" s="182">
        <v>5.0992754825507438</v>
      </c>
      <c r="P21" s="157">
        <v>2875</v>
      </c>
      <c r="Q21" s="182">
        <v>7.2838891654222664</v>
      </c>
      <c r="R21" s="157">
        <v>5280</v>
      </c>
      <c r="S21" s="182">
        <v>16.276754604280736</v>
      </c>
      <c r="T21" s="157">
        <v>3</v>
      </c>
      <c r="U21" s="182">
        <v>5.5306675515734748E-3</v>
      </c>
      <c r="V21" s="157">
        <f t="shared" si="0"/>
        <v>26879</v>
      </c>
      <c r="W21" s="182">
        <f t="shared" si="0"/>
        <v>99.999999999999986</v>
      </c>
      <c r="X21" s="154"/>
      <c r="Y21" s="158">
        <f t="shared" si="1"/>
        <v>1.2935033686236765</v>
      </c>
    </row>
    <row r="22" spans="2:25" s="125" customFormat="1" ht="21" customHeight="1" x14ac:dyDescent="0.2">
      <c r="B22" s="32" t="s">
        <v>45</v>
      </c>
      <c r="C22" s="28"/>
      <c r="D22" s="156">
        <v>46125</v>
      </c>
      <c r="F22" s="157">
        <v>669</v>
      </c>
      <c r="G22" s="182">
        <v>0.68948988809615985</v>
      </c>
      <c r="H22" s="157">
        <v>26475</v>
      </c>
      <c r="I22" s="182">
        <v>38.969083568386701</v>
      </c>
      <c r="J22" s="157">
        <v>17141</v>
      </c>
      <c r="K22" s="182">
        <v>31.722065519974926</v>
      </c>
      <c r="L22" s="157">
        <v>3127</v>
      </c>
      <c r="M22" s="182">
        <v>6.2533414449790756</v>
      </c>
      <c r="N22" s="157">
        <v>1413</v>
      </c>
      <c r="O22" s="182">
        <v>2.9736555868960051</v>
      </c>
      <c r="P22" s="157">
        <v>4178</v>
      </c>
      <c r="Q22" s="182">
        <v>4.5664878417491659</v>
      </c>
      <c r="R22" s="157">
        <v>10622</v>
      </c>
      <c r="S22" s="182">
        <v>14.824032594067438</v>
      </c>
      <c r="T22" s="157">
        <v>0</v>
      </c>
      <c r="U22" s="182">
        <v>1.8435558505244917E-3</v>
      </c>
      <c r="V22" s="157">
        <f t="shared" si="0"/>
        <v>63625</v>
      </c>
      <c r="W22" s="182">
        <f t="shared" si="0"/>
        <v>99.999999999999986</v>
      </c>
      <c r="X22" s="154"/>
      <c r="Y22" s="158">
        <f t="shared" si="1"/>
        <v>1.3794037940379404</v>
      </c>
    </row>
    <row r="23" spans="2:25" s="125" customFormat="1" ht="18" customHeight="1" x14ac:dyDescent="0.2">
      <c r="B23" s="32" t="s">
        <v>46</v>
      </c>
      <c r="C23" s="28"/>
      <c r="D23" s="156">
        <v>10027</v>
      </c>
      <c r="F23" s="157">
        <v>570</v>
      </c>
      <c r="G23" s="182">
        <v>5.7716568544995797</v>
      </c>
      <c r="H23" s="157">
        <v>3332</v>
      </c>
      <c r="I23" s="182">
        <v>26.377207737594617</v>
      </c>
      <c r="J23" s="157">
        <v>1605</v>
      </c>
      <c r="K23" s="182">
        <v>6.8544995794785537</v>
      </c>
      <c r="L23" s="157">
        <v>590</v>
      </c>
      <c r="M23" s="182">
        <v>5.6244743481917574</v>
      </c>
      <c r="N23" s="157">
        <v>28</v>
      </c>
      <c r="O23" s="182">
        <v>0.48359966358284273</v>
      </c>
      <c r="P23" s="157">
        <v>128</v>
      </c>
      <c r="Q23" s="182">
        <v>7.0962994112699747</v>
      </c>
      <c r="R23" s="157">
        <v>6385</v>
      </c>
      <c r="S23" s="182">
        <v>47.792262405382672</v>
      </c>
      <c r="T23" s="157">
        <v>1</v>
      </c>
      <c r="U23" s="182">
        <v>0</v>
      </c>
      <c r="V23" s="157">
        <f>F23+H23+J23+L23+N23+P23+R23+T23</f>
        <v>12639</v>
      </c>
      <c r="W23" s="182">
        <f t="shared" si="0"/>
        <v>100</v>
      </c>
      <c r="X23" s="154"/>
      <c r="Y23" s="158">
        <f t="shared" si="1"/>
        <v>1.2604966590206443</v>
      </c>
    </row>
    <row r="24" spans="2:25" s="125" customFormat="1" ht="22.5" customHeight="1" x14ac:dyDescent="0.2">
      <c r="B24" s="32" t="s">
        <v>47</v>
      </c>
      <c r="C24" s="28"/>
      <c r="D24" s="156">
        <v>6042</v>
      </c>
      <c r="F24" s="126">
        <v>1037</v>
      </c>
      <c r="G24" s="184">
        <v>7.9028995279838163</v>
      </c>
      <c r="H24" s="126">
        <v>1492</v>
      </c>
      <c r="I24" s="182">
        <v>17.80175320296696</v>
      </c>
      <c r="J24" s="126">
        <v>540</v>
      </c>
      <c r="K24" s="182">
        <v>7.026298044504383</v>
      </c>
      <c r="L24" s="126">
        <v>159</v>
      </c>
      <c r="M24" s="182">
        <v>1.2946729602157789</v>
      </c>
      <c r="N24" s="126">
        <v>105</v>
      </c>
      <c r="O24" s="182">
        <v>2.4679703304113283</v>
      </c>
      <c r="P24" s="126">
        <v>620</v>
      </c>
      <c r="Q24" s="182">
        <v>3.236682400539447</v>
      </c>
      <c r="R24" s="126">
        <v>4828</v>
      </c>
      <c r="S24" s="182">
        <v>60.229265003371545</v>
      </c>
      <c r="T24" s="126">
        <v>7</v>
      </c>
      <c r="U24" s="182">
        <v>4.0458530006743092E-2</v>
      </c>
      <c r="V24" s="126">
        <f t="shared" si="0"/>
        <v>8788</v>
      </c>
      <c r="W24" s="182">
        <f t="shared" si="0"/>
        <v>99.999999999999986</v>
      </c>
      <c r="X24" s="154"/>
      <c r="Y24" s="158">
        <f t="shared" si="1"/>
        <v>1.4544852697782191</v>
      </c>
    </row>
    <row r="25" spans="2:25" s="125" customFormat="1" ht="18" customHeight="1" x14ac:dyDescent="0.2">
      <c r="B25" s="32" t="s">
        <v>48</v>
      </c>
      <c r="C25" s="28"/>
      <c r="D25" s="156">
        <v>26256</v>
      </c>
      <c r="F25" s="126">
        <v>246</v>
      </c>
      <c r="G25" s="184">
        <v>0.14814347853495555</v>
      </c>
      <c r="H25" s="126">
        <v>11083</v>
      </c>
      <c r="I25" s="182">
        <v>26.640610225052008</v>
      </c>
      <c r="J25" s="126">
        <v>2600</v>
      </c>
      <c r="K25" s="182">
        <v>10.29754775263191</v>
      </c>
      <c r="L25" s="126">
        <v>2510</v>
      </c>
      <c r="M25" s="182">
        <v>7.0888230473428733</v>
      </c>
      <c r="N25" s="126">
        <v>2194</v>
      </c>
      <c r="O25" s="182">
        <v>6.2819138876631158</v>
      </c>
      <c r="P25" s="126">
        <v>42</v>
      </c>
      <c r="Q25" s="182">
        <v>0.15444745634495366</v>
      </c>
      <c r="R25" s="126">
        <v>14473</v>
      </c>
      <c r="S25" s="182">
        <v>42.274475193847316</v>
      </c>
      <c r="T25" s="126">
        <v>2300</v>
      </c>
      <c r="U25" s="182">
        <v>7.1140389585828654</v>
      </c>
      <c r="V25" s="126">
        <f t="shared" si="0"/>
        <v>35448</v>
      </c>
      <c r="W25" s="182">
        <f t="shared" si="0"/>
        <v>100</v>
      </c>
      <c r="X25" s="154"/>
      <c r="Y25" s="158">
        <f t="shared" si="1"/>
        <v>1.3500914076782449</v>
      </c>
    </row>
    <row r="26" spans="2:25" s="125" customFormat="1" ht="18" customHeight="1" x14ac:dyDescent="0.2">
      <c r="B26" s="32" t="s">
        <v>49</v>
      </c>
      <c r="C26" s="28"/>
      <c r="D26" s="156">
        <v>2555</v>
      </c>
      <c r="F26" s="126">
        <v>174</v>
      </c>
      <c r="G26" s="184">
        <v>4.0505508749189891</v>
      </c>
      <c r="H26" s="126">
        <v>1468</v>
      </c>
      <c r="I26" s="182">
        <v>34.348671419313028</v>
      </c>
      <c r="J26" s="126">
        <v>1556</v>
      </c>
      <c r="K26" s="182">
        <v>46.953985742060922</v>
      </c>
      <c r="L26" s="126">
        <v>252</v>
      </c>
      <c r="M26" s="182">
        <v>6.675307841866494</v>
      </c>
      <c r="N26" s="126">
        <v>95</v>
      </c>
      <c r="O26" s="182">
        <v>3.6292935839274141</v>
      </c>
      <c r="P26" s="126">
        <v>88</v>
      </c>
      <c r="Q26" s="182">
        <v>4.2125729099157487</v>
      </c>
      <c r="R26" s="126">
        <v>4</v>
      </c>
      <c r="S26" s="182">
        <v>0.12961762799740764</v>
      </c>
      <c r="T26" s="126">
        <v>0</v>
      </c>
      <c r="U26" s="182">
        <v>0</v>
      </c>
      <c r="V26" s="126">
        <f t="shared" si="0"/>
        <v>3637</v>
      </c>
      <c r="W26" s="182">
        <f t="shared" si="0"/>
        <v>100.00000000000001</v>
      </c>
      <c r="X26" s="154"/>
      <c r="Y26" s="158">
        <f t="shared" si="1"/>
        <v>1.4234833659491193</v>
      </c>
    </row>
    <row r="27" spans="2:25" s="125" customFormat="1" ht="18" customHeight="1" x14ac:dyDescent="0.2">
      <c r="B27" s="32" t="s">
        <v>4</v>
      </c>
      <c r="C27" s="28"/>
      <c r="D27" s="156">
        <v>919</v>
      </c>
      <c r="F27" s="126">
        <v>194</v>
      </c>
      <c r="G27" s="184">
        <v>16.482582837723026</v>
      </c>
      <c r="H27" s="126">
        <v>301</v>
      </c>
      <c r="I27" s="182">
        <v>25.06372132540357</v>
      </c>
      <c r="J27" s="126">
        <v>424</v>
      </c>
      <c r="K27" s="182">
        <v>33.389974511469838</v>
      </c>
      <c r="L27" s="126">
        <v>15</v>
      </c>
      <c r="M27" s="182">
        <v>2.2090059473237043</v>
      </c>
      <c r="N27" s="126">
        <v>0</v>
      </c>
      <c r="O27" s="182">
        <v>0.16992353440951571</v>
      </c>
      <c r="P27" s="126">
        <v>1</v>
      </c>
      <c r="Q27" s="182">
        <v>8.4961767204757857E-2</v>
      </c>
      <c r="R27" s="126">
        <v>361</v>
      </c>
      <c r="S27" s="182">
        <v>22.59983007646559</v>
      </c>
      <c r="T27" s="126">
        <v>0</v>
      </c>
      <c r="U27" s="182">
        <v>0</v>
      </c>
      <c r="V27" s="157">
        <f t="shared" si="0"/>
        <v>1296</v>
      </c>
      <c r="W27" s="182">
        <f t="shared" si="0"/>
        <v>100</v>
      </c>
      <c r="X27" s="154"/>
      <c r="Y27" s="158">
        <f t="shared" si="1"/>
        <v>1.410228509249184</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420891</v>
      </c>
      <c r="E30" s="23"/>
      <c r="F30" s="65">
        <f>SUM(F10:F27)</f>
        <v>22432</v>
      </c>
      <c r="G30" s="67">
        <f>F30*100/$V30</f>
        <v>3.998916128296182</v>
      </c>
      <c r="H30" s="65">
        <f>SUM(H10:H27)</f>
        <v>152269</v>
      </c>
      <c r="I30" s="67">
        <f>H30*100/$V30</f>
        <v>27.144746787603932</v>
      </c>
      <c r="J30" s="65">
        <f>SUM(J10:J27)</f>
        <v>124419</v>
      </c>
      <c r="K30" s="67">
        <f>J30*100/$V30</f>
        <v>22.179972617978009</v>
      </c>
      <c r="L30" s="65">
        <f>SUM(L10:L27)</f>
        <v>24729</v>
      </c>
      <c r="M30" s="67">
        <f>L30*100/$V30</f>
        <v>4.4083985795576091</v>
      </c>
      <c r="N30" s="65">
        <f>SUM(N10:N27)</f>
        <v>10780</v>
      </c>
      <c r="O30" s="67">
        <f>N30*100/$V30</f>
        <v>1.9217330538085255</v>
      </c>
      <c r="P30" s="65">
        <f>SUM(P10:P27)</f>
        <v>53642</v>
      </c>
      <c r="Q30" s="67">
        <f>P30*100/$V30</f>
        <v>9.562672028979307</v>
      </c>
      <c r="R30" s="65">
        <f>SUM(R10:R27)</f>
        <v>169515</v>
      </c>
      <c r="S30" s="67">
        <f>R30*100/$V30</f>
        <v>30.219163136952893</v>
      </c>
      <c r="T30" s="65">
        <f>SUM(T10:T28)</f>
        <v>3166</v>
      </c>
      <c r="U30" s="67">
        <f>T30*100/$V30</f>
        <v>0.56439766682354287</v>
      </c>
      <c r="V30" s="65">
        <f>SUM(V10:V27)</f>
        <v>560952</v>
      </c>
      <c r="W30" s="67">
        <f>G30+I30+K30+M30+O30+Q30+S30+U30</f>
        <v>100</v>
      </c>
      <c r="X30" s="174"/>
      <c r="Y30" s="175">
        <f>(V30/D30)</f>
        <v>1.3327726180887689</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7" customFormat="1" ht="18.75" customHeight="1" x14ac:dyDescent="0.2">
      <c r="B32" s="180" t="s">
        <v>42</v>
      </c>
      <c r="C32" s="1008"/>
      <c r="D32" s="1008"/>
      <c r="E32" s="1008"/>
      <c r="F32" s="1008"/>
      <c r="G32" s="1008"/>
      <c r="H32" s="1008"/>
      <c r="I32" s="1008"/>
      <c r="J32" s="1008"/>
      <c r="K32" s="1008"/>
      <c r="L32" s="1008"/>
      <c r="N32" s="1008"/>
      <c r="O32" s="1008"/>
      <c r="P32" s="1008"/>
      <c r="Q32" s="1008"/>
      <c r="R32" s="1008"/>
      <c r="S32" s="1008"/>
      <c r="T32" s="1008"/>
      <c r="U32" s="1008"/>
      <c r="V32" s="1008"/>
      <c r="W32" s="1008"/>
    </row>
    <row r="33" spans="1:25" s="1009" customFormat="1" x14ac:dyDescent="0.2">
      <c r="B33" s="181" t="s">
        <v>50</v>
      </c>
      <c r="F33" s="1010"/>
      <c r="G33" s="1010"/>
      <c r="H33" s="1010"/>
      <c r="I33" s="1010"/>
      <c r="J33" s="1010"/>
      <c r="K33" s="1010"/>
      <c r="L33" s="1010"/>
      <c r="M33" s="1010"/>
      <c r="N33" s="1010"/>
      <c r="O33" s="1010"/>
      <c r="P33" s="1010"/>
      <c r="Q33" s="1010"/>
      <c r="R33" s="1010"/>
      <c r="S33" s="1010"/>
      <c r="T33" s="1010"/>
      <c r="U33" s="1010"/>
      <c r="X33" s="537"/>
      <c r="Y33" s="537"/>
    </row>
    <row r="34" spans="1:25" s="1009" customFormat="1" x14ac:dyDescent="0.2">
      <c r="F34" s="1011"/>
      <c r="G34" s="1011"/>
      <c r="H34" s="1011"/>
      <c r="I34" s="1011"/>
      <c r="J34" s="1011"/>
      <c r="X34" s="537"/>
      <c r="Y34" s="537"/>
    </row>
    <row r="35" spans="1:25" s="1009" customFormat="1" x14ac:dyDescent="0.2">
      <c r="A35" s="537"/>
      <c r="B35" s="532" t="s">
        <v>42</v>
      </c>
      <c r="C35" s="537"/>
      <c r="D35" s="551" t="e">
        <f>GETPIVOTDATA("Cuenta número de expedientes",#REF!,"CCAA",$B35,"Grado Resuelto",$B$1)</f>
        <v>#REF!</v>
      </c>
      <c r="E35" s="537"/>
      <c r="F35" s="537"/>
      <c r="G35" s="537"/>
      <c r="H35" s="537"/>
      <c r="I35" s="537"/>
      <c r="J35" s="537"/>
      <c r="K35" s="537"/>
      <c r="L35" s="537"/>
      <c r="M35" s="537"/>
      <c r="N35" s="551" t="e">
        <f>GETPIVOTDATA("ID PRESTACION
COUNT",#REF!,"
CCAA",$B35,"
Tipo Prestación",N$1,"Grado Resuelto",$B$1)</f>
        <v>#REF!</v>
      </c>
      <c r="O35" s="537"/>
      <c r="X35" s="537"/>
      <c r="Y35" s="537"/>
    </row>
    <row r="36" spans="1:25" s="1009" customFormat="1" x14ac:dyDescent="0.2">
      <c r="A36" s="537"/>
      <c r="B36" s="532" t="s">
        <v>50</v>
      </c>
      <c r="C36" s="537"/>
      <c r="D36" s="551" t="e">
        <f>GETPIVOTDATA("Cuenta número de expedientes",#REF!,"CCAA",$B36,"Grado Resuelto",$B$1)</f>
        <v>#REF!</v>
      </c>
      <c r="E36" s="537"/>
      <c r="F36" s="537"/>
      <c r="G36" s="537"/>
      <c r="H36" s="537"/>
      <c r="I36" s="537"/>
      <c r="J36" s="537"/>
      <c r="K36" s="537"/>
      <c r="L36" s="537"/>
      <c r="M36" s="537"/>
      <c r="N36" s="551" t="e">
        <f>GETPIVOTDATA("ID PRESTACION
COUNT",#REF!,"
CCAA",$B36,"
Tipo Prestación",N$1,"Grado Resuelto",$B$1)</f>
        <v>#REF!</v>
      </c>
      <c r="O36" s="537"/>
      <c r="T36" s="537"/>
      <c r="U36" s="537"/>
    </row>
    <row r="37" spans="1:25" s="1009" customFormat="1" x14ac:dyDescent="0.2">
      <c r="T37" s="537"/>
      <c r="U37" s="537"/>
    </row>
    <row r="38" spans="1:25" s="1007" customFormat="1" x14ac:dyDescent="0.2">
      <c r="T38" s="135"/>
      <c r="U38" s="135"/>
    </row>
    <row r="39" spans="1:25" s="1007" customFormat="1" x14ac:dyDescent="0.2">
      <c r="T39" s="135"/>
      <c r="U39" s="135"/>
    </row>
    <row r="40" spans="1:25" s="1007" customFormat="1" x14ac:dyDescent="0.2">
      <c r="T40" s="135"/>
      <c r="U40" s="135"/>
    </row>
    <row r="41" spans="1:25" s="1007" customFormat="1" x14ac:dyDescent="0.2">
      <c r="T41" s="135"/>
      <c r="U41" s="135"/>
    </row>
    <row r="42" spans="1:25" s="1007" customFormat="1" x14ac:dyDescent="0.2">
      <c r="T42" s="135"/>
      <c r="U42" s="135"/>
    </row>
    <row r="43" spans="1:25" s="1007" customFormat="1" x14ac:dyDescent="0.2">
      <c r="T43" s="135"/>
      <c r="U43" s="135"/>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topLeftCell="A7"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9" t="s">
        <v>67</v>
      </c>
      <c r="G1" s="179"/>
      <c r="H1" s="179" t="s">
        <v>58</v>
      </c>
      <c r="I1" s="179"/>
      <c r="J1" s="179" t="s">
        <v>59</v>
      </c>
      <c r="K1" s="179"/>
      <c r="L1" s="179" t="s">
        <v>66</v>
      </c>
      <c r="M1" s="179"/>
      <c r="N1" s="179" t="s">
        <v>61</v>
      </c>
      <c r="O1" s="179"/>
      <c r="P1" s="179" t="s">
        <v>70</v>
      </c>
      <c r="Q1" s="179"/>
      <c r="R1" s="179" t="s">
        <v>69</v>
      </c>
      <c r="S1" s="179"/>
      <c r="T1" s="179" t="s">
        <v>68</v>
      </c>
      <c r="U1" s="179"/>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46" t="s">
        <v>428</v>
      </c>
      <c r="C3" s="1046"/>
      <c r="D3" s="1046"/>
      <c r="E3" s="1046"/>
      <c r="F3" s="1046"/>
      <c r="G3" s="1046"/>
      <c r="H3" s="1046"/>
      <c r="I3" s="1046"/>
      <c r="J3" s="1046"/>
      <c r="K3" s="1046"/>
      <c r="L3" s="1046"/>
      <c r="M3" s="1046"/>
      <c r="N3" s="1046"/>
      <c r="O3" s="1046"/>
      <c r="P3" s="1046"/>
      <c r="Q3" s="1046"/>
      <c r="R3" s="1046"/>
      <c r="S3" s="1046"/>
      <c r="T3" s="1046"/>
      <c r="U3" s="1046"/>
      <c r="V3" s="1046"/>
      <c r="W3" s="1046"/>
      <c r="X3" s="1046"/>
      <c r="Y3" s="13"/>
    </row>
    <row r="4" spans="2:25" s="7" customFormat="1" ht="14.25" customHeight="1" x14ac:dyDescent="0.2">
      <c r="B4" s="1059" t="str">
        <f>porsaad!B6</f>
        <v>Situación a 31 de enero de 2023</v>
      </c>
      <c r="C4" s="1059"/>
      <c r="D4" s="1059"/>
      <c r="E4" s="1059"/>
      <c r="F4" s="1059"/>
      <c r="G4" s="1059"/>
      <c r="H4" s="1059"/>
      <c r="I4" s="1059"/>
      <c r="J4" s="1059"/>
      <c r="K4" s="1059"/>
      <c r="L4" s="1059"/>
      <c r="M4" s="1059"/>
      <c r="N4" s="1059"/>
      <c r="O4" s="1059"/>
      <c r="P4" s="1059"/>
      <c r="Q4" s="1059"/>
      <c r="R4" s="1059"/>
      <c r="S4" s="1059"/>
      <c r="T4" s="1059"/>
      <c r="U4" s="1059"/>
      <c r="V4" s="1059"/>
      <c r="W4" s="1059"/>
      <c r="X4" s="8"/>
      <c r="Y4" s="8"/>
    </row>
    <row r="5" spans="2:25" s="566" customFormat="1" ht="5.25" customHeight="1" x14ac:dyDescent="0.2">
      <c r="B5" s="567"/>
      <c r="C5" s="567"/>
      <c r="D5" s="567"/>
      <c r="E5" s="567"/>
      <c r="F5" s="567"/>
      <c r="G5" s="567"/>
      <c r="H5" s="567"/>
      <c r="I5" s="567"/>
      <c r="J5" s="567"/>
      <c r="K5" s="567"/>
      <c r="L5" s="567"/>
      <c r="M5" s="567"/>
      <c r="N5" s="567"/>
      <c r="O5" s="567"/>
      <c r="P5" s="567"/>
      <c r="Q5" s="567"/>
      <c r="R5" s="567"/>
      <c r="S5" s="567"/>
      <c r="T5" s="567"/>
      <c r="U5" s="567"/>
      <c r="V5" s="567"/>
      <c r="W5" s="567"/>
      <c r="X5" s="568"/>
      <c r="Y5" s="568"/>
    </row>
    <row r="6" spans="2:25" s="519" customFormat="1" ht="19.5" customHeight="1" x14ac:dyDescent="0.2">
      <c r="F6" s="1119" t="s">
        <v>55</v>
      </c>
      <c r="G6" s="1119"/>
      <c r="H6" s="1119"/>
      <c r="I6" s="1119"/>
      <c r="J6" s="1119"/>
      <c r="K6" s="1119"/>
      <c r="L6" s="1119"/>
      <c r="M6" s="1119"/>
      <c r="N6" s="1119"/>
      <c r="O6" s="1119"/>
      <c r="P6" s="1119"/>
      <c r="Q6" s="1119"/>
      <c r="R6" s="1119"/>
      <c r="S6" s="1119"/>
      <c r="T6" s="1119"/>
      <c r="U6" s="1119"/>
      <c r="V6" s="1119"/>
      <c r="W6" s="1119"/>
      <c r="X6" s="542"/>
      <c r="Y6" s="542"/>
    </row>
    <row r="7" spans="2:25" s="519" customFormat="1" ht="64.5" customHeight="1" x14ac:dyDescent="0.2">
      <c r="B7" s="1120" t="s">
        <v>15</v>
      </c>
      <c r="C7" s="543"/>
      <c r="D7" s="544" t="s">
        <v>56</v>
      </c>
      <c r="E7" s="543"/>
      <c r="F7" s="1121" t="s">
        <v>176</v>
      </c>
      <c r="G7" s="1121"/>
      <c r="H7" s="1121" t="s">
        <v>62</v>
      </c>
      <c r="I7" s="1121"/>
      <c r="J7" s="1121" t="s">
        <v>63</v>
      </c>
      <c r="K7" s="1121"/>
      <c r="L7" s="1121" t="s">
        <v>160</v>
      </c>
      <c r="M7" s="1121"/>
      <c r="N7" s="1121" t="s">
        <v>3</v>
      </c>
      <c r="O7" s="1121"/>
      <c r="P7" s="544"/>
      <c r="Q7" s="544" t="s">
        <v>65</v>
      </c>
    </row>
    <row r="8" spans="2:25" s="543" customFormat="1" ht="20.25" customHeight="1" x14ac:dyDescent="0.2">
      <c r="B8" s="1120"/>
      <c r="C8" s="545"/>
      <c r="D8" s="544" t="s">
        <v>12</v>
      </c>
      <c r="E8" s="545"/>
      <c r="F8" s="544" t="s">
        <v>12</v>
      </c>
      <c r="G8" s="544" t="s">
        <v>31</v>
      </c>
      <c r="H8" s="544" t="s">
        <v>12</v>
      </c>
      <c r="I8" s="544" t="s">
        <v>31</v>
      </c>
      <c r="J8" s="544" t="s">
        <v>12</v>
      </c>
      <c r="K8" s="544" t="s">
        <v>31</v>
      </c>
      <c r="L8" s="544" t="s">
        <v>12</v>
      </c>
      <c r="M8" s="544" t="s">
        <v>31</v>
      </c>
      <c r="N8" s="544" t="s">
        <v>12</v>
      </c>
      <c r="O8" s="544" t="s">
        <v>31</v>
      </c>
      <c r="P8" s="544"/>
      <c r="Q8" s="544" t="s">
        <v>12</v>
      </c>
    </row>
    <row r="9" spans="2:25" s="545" customFormat="1" ht="8.25" customHeight="1" x14ac:dyDescent="0.2">
      <c r="B9" s="546"/>
      <c r="C9" s="547"/>
      <c r="D9" s="548"/>
      <c r="E9" s="547"/>
      <c r="F9" s="549"/>
      <c r="G9" s="549"/>
      <c r="H9" s="549"/>
      <c r="I9" s="549"/>
      <c r="J9" s="549"/>
      <c r="K9" s="549"/>
      <c r="L9" s="549"/>
      <c r="M9" s="549"/>
      <c r="N9" s="549"/>
      <c r="O9" s="549"/>
      <c r="P9" s="549"/>
      <c r="Q9" s="549"/>
    </row>
    <row r="10" spans="2:25" s="550" customFormat="1" ht="18" customHeight="1" x14ac:dyDescent="0.2">
      <c r="B10" s="532" t="s">
        <v>11</v>
      </c>
      <c r="C10" s="547"/>
      <c r="D10" s="551">
        <f>'41cbenpreGI'!D10</f>
        <v>68957</v>
      </c>
      <c r="F10" s="552">
        <f>'41cbenpreGI'!F10+'41cbenpreGI'!H10+'41cbenpreGI'!J10+'41cbenpreGI'!L10+'41cbenpreGI'!N10</f>
        <v>88404</v>
      </c>
      <c r="G10" s="553">
        <f t="shared" ref="G10:G27" si="0">F10*100/$N10</f>
        <v>86.023723568849917</v>
      </c>
      <c r="H10" s="552">
        <f>'41cbenpreGI'!P10</f>
        <v>38</v>
      </c>
      <c r="I10" s="553">
        <f t="shared" ref="I10:I27" si="1">H10*100/$N10</f>
        <v>3.6976850545408543E-2</v>
      </c>
      <c r="J10" s="552">
        <f>'41cbenpreGI'!R10</f>
        <v>14325</v>
      </c>
      <c r="K10" s="553">
        <f t="shared" ref="K10:K27" si="2">J10*100/$N10</f>
        <v>13.939299580604668</v>
      </c>
      <c r="L10" s="552">
        <f>'41cbenpreGI'!T10</f>
        <v>0</v>
      </c>
      <c r="M10" s="553">
        <f t="shared" ref="M10:M27" si="3">L10*100/$N10</f>
        <v>0</v>
      </c>
      <c r="N10" s="552">
        <f>F10+H10+J10+L10</f>
        <v>102767</v>
      </c>
      <c r="O10" s="553">
        <f>G10+I10+K10+M10</f>
        <v>100</v>
      </c>
      <c r="P10" s="554"/>
      <c r="Q10" s="554">
        <f t="shared" ref="Q10:Q27" si="4">N10/D10</f>
        <v>1.4903055527357629</v>
      </c>
    </row>
    <row r="11" spans="2:25" s="550" customFormat="1" ht="18" customHeight="1" x14ac:dyDescent="0.2">
      <c r="B11" s="532" t="s">
        <v>10</v>
      </c>
      <c r="C11" s="547"/>
      <c r="D11" s="551">
        <f>'41cbenpreGI'!D11</f>
        <v>11753</v>
      </c>
      <c r="F11" s="552">
        <f>'41cbenpreGI'!F11+'41cbenpreGI'!H11+'41cbenpreGI'!J11+'41cbenpreGI'!L11+'41cbenpreGI'!N11</f>
        <v>6038</v>
      </c>
      <c r="G11" s="553">
        <f t="shared" si="0"/>
        <v>44.449352179034157</v>
      </c>
      <c r="H11" s="552">
        <f>'41cbenpreGI'!P11</f>
        <v>207</v>
      </c>
      <c r="I11" s="553">
        <f t="shared" si="1"/>
        <v>1.523851590106007</v>
      </c>
      <c r="J11" s="552">
        <f>'41cbenpreGI'!R11</f>
        <v>7339</v>
      </c>
      <c r="K11" s="553">
        <f t="shared" si="2"/>
        <v>54.026796230859837</v>
      </c>
      <c r="L11" s="552">
        <f>'41cbenpreGI'!T11</f>
        <v>0</v>
      </c>
      <c r="M11" s="553">
        <f t="shared" si="3"/>
        <v>0</v>
      </c>
      <c r="N11" s="552">
        <f t="shared" ref="N11:O27" si="5">F11+H11+J11+L11</f>
        <v>13584</v>
      </c>
      <c r="O11" s="553">
        <f t="shared" si="5"/>
        <v>100</v>
      </c>
      <c r="P11" s="554"/>
      <c r="Q11" s="554">
        <f t="shared" si="4"/>
        <v>1.1557900110610058</v>
      </c>
    </row>
    <row r="12" spans="2:25" s="550" customFormat="1" ht="22.5" customHeight="1" x14ac:dyDescent="0.2">
      <c r="B12" s="532" t="s">
        <v>40</v>
      </c>
      <c r="C12" s="547"/>
      <c r="D12" s="551">
        <f>'41cbenpreGI'!D12</f>
        <v>11882</v>
      </c>
      <c r="F12" s="552">
        <f>'41cbenpreGI'!F12+'41cbenpreGI'!H12+'41cbenpreGI'!J12+'41cbenpreGI'!L12+'41cbenpreGI'!N12</f>
        <v>9125</v>
      </c>
      <c r="G12" s="553">
        <f t="shared" si="0"/>
        <v>64.179209452806305</v>
      </c>
      <c r="H12" s="552">
        <f>'41cbenpreGI'!P12</f>
        <v>973</v>
      </c>
      <c r="I12" s="553">
        <f t="shared" si="1"/>
        <v>6.8434378956252635</v>
      </c>
      <c r="J12" s="552">
        <f>'41cbenpreGI'!R12</f>
        <v>4115</v>
      </c>
      <c r="K12" s="553">
        <f t="shared" si="2"/>
        <v>28.942185961457309</v>
      </c>
      <c r="L12" s="552">
        <f>'41cbenpreGI'!T12</f>
        <v>5</v>
      </c>
      <c r="M12" s="553">
        <f t="shared" si="3"/>
        <v>3.516669011112674E-2</v>
      </c>
      <c r="N12" s="552">
        <f t="shared" si="5"/>
        <v>14218</v>
      </c>
      <c r="O12" s="553">
        <f t="shared" si="5"/>
        <v>100</v>
      </c>
      <c r="P12" s="554"/>
      <c r="Q12" s="554">
        <f t="shared" si="4"/>
        <v>1.1965998990069011</v>
      </c>
    </row>
    <row r="13" spans="2:25" s="550" customFormat="1" ht="18" customHeight="1" x14ac:dyDescent="0.2">
      <c r="B13" s="532" t="s">
        <v>41</v>
      </c>
      <c r="C13" s="547"/>
      <c r="D13" s="551">
        <f>'41cbenpreGI'!D13</f>
        <v>10465</v>
      </c>
      <c r="F13" s="552">
        <f>'41cbenpreGI'!F13+'41cbenpreGI'!H13+'41cbenpreGI'!J13+'41cbenpreGI'!L13+'41cbenpreGI'!N13</f>
        <v>10575</v>
      </c>
      <c r="G13" s="553">
        <f t="shared" si="0"/>
        <v>54.186308669809385</v>
      </c>
      <c r="H13" s="552">
        <f>'41cbenpreGI'!P13</f>
        <v>45</v>
      </c>
      <c r="I13" s="553">
        <f t="shared" si="1"/>
        <v>0.2305800368928059</v>
      </c>
      <c r="J13" s="552">
        <f>'41cbenpreGI'!R13</f>
        <v>8896</v>
      </c>
      <c r="K13" s="553">
        <f t="shared" si="2"/>
        <v>45.583111293297804</v>
      </c>
      <c r="L13" s="552">
        <f>'41cbenpreGI'!T13</f>
        <v>0</v>
      </c>
      <c r="M13" s="553">
        <f t="shared" si="3"/>
        <v>0</v>
      </c>
      <c r="N13" s="552">
        <f t="shared" si="5"/>
        <v>19516</v>
      </c>
      <c r="O13" s="553">
        <f t="shared" si="5"/>
        <v>100</v>
      </c>
      <c r="P13" s="554"/>
      <c r="Q13" s="554">
        <f t="shared" si="4"/>
        <v>1.8648829431438128</v>
      </c>
    </row>
    <row r="14" spans="2:25" s="550" customFormat="1" ht="18" customHeight="1" x14ac:dyDescent="0.2">
      <c r="B14" s="532" t="s">
        <v>9</v>
      </c>
      <c r="C14" s="547"/>
      <c r="D14" s="551">
        <f>'41cbenpreGI'!D14</f>
        <v>10894</v>
      </c>
      <c r="F14" s="552">
        <f>'41cbenpreGI'!F14+'41cbenpreGI'!H14+'41cbenpreGI'!J14+'41cbenpreGI'!L14+'41cbenpreGI'!N14</f>
        <v>3423</v>
      </c>
      <c r="G14" s="553">
        <f t="shared" si="0"/>
        <v>27.926898914905767</v>
      </c>
      <c r="H14" s="552">
        <f>'41cbenpreGI'!P14</f>
        <v>4865</v>
      </c>
      <c r="I14" s="553">
        <f t="shared" si="1"/>
        <v>39.691604797258712</v>
      </c>
      <c r="J14" s="552">
        <f>'41cbenpreGI'!R14</f>
        <v>3969</v>
      </c>
      <c r="K14" s="553">
        <f t="shared" si="2"/>
        <v>32.381496287835525</v>
      </c>
      <c r="L14" s="552">
        <f>'41cbenpreGI'!T14</f>
        <v>0</v>
      </c>
      <c r="M14" s="553">
        <f t="shared" si="3"/>
        <v>0</v>
      </c>
      <c r="N14" s="552">
        <f t="shared" si="5"/>
        <v>12257</v>
      </c>
      <c r="O14" s="553">
        <f t="shared" si="5"/>
        <v>100</v>
      </c>
      <c r="P14" s="554"/>
      <c r="Q14" s="554">
        <f t="shared" si="4"/>
        <v>1.1251147420598495</v>
      </c>
    </row>
    <row r="15" spans="2:25" s="550" customFormat="1" ht="18" customHeight="1" x14ac:dyDescent="0.2">
      <c r="B15" s="532" t="s">
        <v>8</v>
      </c>
      <c r="C15" s="547"/>
      <c r="D15" s="551">
        <f>'41cbenpreGI'!D15</f>
        <v>4179</v>
      </c>
      <c r="F15" s="552">
        <f>'41cbenpreGI'!F15+'41cbenpreGI'!H15+'41cbenpreGI'!J15+'41cbenpreGI'!L15+'41cbenpreGI'!N15</f>
        <v>2766</v>
      </c>
      <c r="G15" s="553">
        <f t="shared" si="0"/>
        <v>48.449816079873884</v>
      </c>
      <c r="H15" s="552">
        <f>'41cbenpreGI'!P15</f>
        <v>0</v>
      </c>
      <c r="I15" s="553">
        <f t="shared" si="1"/>
        <v>0</v>
      </c>
      <c r="J15" s="552">
        <f>'41cbenpreGI'!R15</f>
        <v>2943</v>
      </c>
      <c r="K15" s="553">
        <f t="shared" si="2"/>
        <v>51.550183920126116</v>
      </c>
      <c r="L15" s="552">
        <f>'41cbenpreGI'!T15</f>
        <v>0</v>
      </c>
      <c r="M15" s="553">
        <f t="shared" si="3"/>
        <v>0</v>
      </c>
      <c r="N15" s="552">
        <f t="shared" si="5"/>
        <v>5709</v>
      </c>
      <c r="O15" s="553">
        <f t="shared" si="5"/>
        <v>100</v>
      </c>
      <c r="P15" s="554"/>
      <c r="Q15" s="554">
        <f t="shared" si="4"/>
        <v>1.366116295764537</v>
      </c>
    </row>
    <row r="16" spans="2:25" s="550" customFormat="1" ht="18" customHeight="1" x14ac:dyDescent="0.2">
      <c r="B16" s="532" t="s">
        <v>7</v>
      </c>
      <c r="C16" s="547"/>
      <c r="D16" s="551">
        <f>'41cbenpreGI'!D16</f>
        <v>43416</v>
      </c>
      <c r="F16" s="552">
        <f>'41cbenpreGI'!F16+'41cbenpreGI'!H16+'41cbenpreGI'!J16+'41cbenpreGI'!L16+'41cbenpreGI'!N16</f>
        <v>29624</v>
      </c>
      <c r="G16" s="553">
        <f t="shared" si="0"/>
        <v>50.867131426216559</v>
      </c>
      <c r="H16" s="552">
        <f>'41cbenpreGI'!P16</f>
        <v>17138</v>
      </c>
      <c r="I16" s="553">
        <f t="shared" si="1"/>
        <v>29.427521549503762</v>
      </c>
      <c r="J16" s="552">
        <f>'41cbenpreGI'!R16</f>
        <v>10672</v>
      </c>
      <c r="K16" s="553">
        <f t="shared" si="2"/>
        <v>18.324805110065594</v>
      </c>
      <c r="L16" s="552">
        <f>'41cbenpreGI'!T16</f>
        <v>804</v>
      </c>
      <c r="M16" s="553">
        <f t="shared" si="3"/>
        <v>1.3805419142140871</v>
      </c>
      <c r="N16" s="552">
        <f t="shared" si="5"/>
        <v>58238</v>
      </c>
      <c r="O16" s="553">
        <f t="shared" si="5"/>
        <v>100.00000000000001</v>
      </c>
      <c r="P16" s="554"/>
      <c r="Q16" s="554">
        <f t="shared" si="4"/>
        <v>1.3413948774645292</v>
      </c>
    </row>
    <row r="17" spans="2:25" s="550" customFormat="1" ht="18" customHeight="1" x14ac:dyDescent="0.2">
      <c r="B17" s="532" t="s">
        <v>43</v>
      </c>
      <c r="C17" s="547"/>
      <c r="D17" s="551">
        <f>'41cbenpreGI'!D17</f>
        <v>24328</v>
      </c>
      <c r="F17" s="552">
        <f>'41cbenpreGI'!F17+'41cbenpreGI'!H17+'41cbenpreGI'!J17+'41cbenpreGI'!L17+'41cbenpreGI'!N17</f>
        <v>28155</v>
      </c>
      <c r="G17" s="553">
        <f t="shared" si="0"/>
        <v>86.064070428562701</v>
      </c>
      <c r="H17" s="552">
        <f>'41cbenpreGI'!P17</f>
        <v>2666</v>
      </c>
      <c r="I17" s="553">
        <f t="shared" si="1"/>
        <v>8.1494161521061326</v>
      </c>
      <c r="J17" s="552">
        <f>'41cbenpreGI'!R17</f>
        <v>1888</v>
      </c>
      <c r="K17" s="553">
        <f t="shared" si="2"/>
        <v>5.7712294430519044</v>
      </c>
      <c r="L17" s="552">
        <f>'41cbenpreGI'!T17</f>
        <v>5</v>
      </c>
      <c r="M17" s="553">
        <f t="shared" si="3"/>
        <v>1.5283976279268814E-2</v>
      </c>
      <c r="N17" s="552">
        <f t="shared" si="5"/>
        <v>32714</v>
      </c>
      <c r="O17" s="553">
        <f t="shared" si="5"/>
        <v>100</v>
      </c>
      <c r="P17" s="554"/>
      <c r="Q17" s="554">
        <f t="shared" si="4"/>
        <v>1.344705688918119</v>
      </c>
    </row>
    <row r="18" spans="2:25" s="550" customFormat="1" ht="18" customHeight="1" x14ac:dyDescent="0.2">
      <c r="B18" s="532" t="s">
        <v>44</v>
      </c>
      <c r="C18" s="547"/>
      <c r="D18" s="551">
        <f>'41cbenpreGI'!D18</f>
        <v>68398</v>
      </c>
      <c r="F18" s="552">
        <f>'41cbenpreGI'!F18+'41cbenpreGI'!H18+'41cbenpreGI'!J18+'41cbenpreGI'!L18+'41cbenpreGI'!N18</f>
        <v>33704</v>
      </c>
      <c r="G18" s="553">
        <f t="shared" si="0"/>
        <v>41.815858364040146</v>
      </c>
      <c r="H18" s="552">
        <f>'41cbenpreGI'!P18</f>
        <v>6884</v>
      </c>
      <c r="I18" s="553">
        <f t="shared" si="1"/>
        <v>8.5408369623205669</v>
      </c>
      <c r="J18" s="552">
        <f>'41cbenpreGI'!R18</f>
        <v>40010</v>
      </c>
      <c r="K18" s="553">
        <f t="shared" si="2"/>
        <v>49.63958263545117</v>
      </c>
      <c r="L18" s="552">
        <f>'41cbenpreGI'!T18</f>
        <v>3</v>
      </c>
      <c r="M18" s="553">
        <f t="shared" si="3"/>
        <v>3.72203818811181E-3</v>
      </c>
      <c r="N18" s="552">
        <f t="shared" si="5"/>
        <v>80601</v>
      </c>
      <c r="O18" s="553">
        <f t="shared" si="5"/>
        <v>100</v>
      </c>
      <c r="P18" s="554"/>
      <c r="Q18" s="554">
        <f t="shared" si="4"/>
        <v>1.1784116494634347</v>
      </c>
    </row>
    <row r="19" spans="2:25" s="550" customFormat="1" ht="18" customHeight="1" x14ac:dyDescent="0.2">
      <c r="B19" s="532" t="s">
        <v>6</v>
      </c>
      <c r="C19" s="547"/>
      <c r="D19" s="551">
        <f>'41cbenpreGI'!D19</f>
        <v>43538</v>
      </c>
      <c r="F19" s="552">
        <f>'41cbenpreGI'!F19+'41cbenpreGI'!H19+'41cbenpreGI'!J19+'41cbenpreGI'!L19+'41cbenpreGI'!N19</f>
        <v>19048</v>
      </c>
      <c r="G19" s="553">
        <f t="shared" si="0"/>
        <v>33.345003851270917</v>
      </c>
      <c r="H19" s="552">
        <f>'41cbenpreGI'!P19</f>
        <v>6457</v>
      </c>
      <c r="I19" s="553">
        <f>H19*100/$N19</f>
        <v>11.303480148448989</v>
      </c>
      <c r="J19" s="552">
        <f>'41cbenpreGI'!R19</f>
        <v>31581</v>
      </c>
      <c r="K19" s="553">
        <f>J19*100/$N19</f>
        <v>55.284994048035848</v>
      </c>
      <c r="L19" s="552">
        <f>'41cbenpreGI'!T19</f>
        <v>38</v>
      </c>
      <c r="M19" s="553">
        <f t="shared" si="3"/>
        <v>6.6521952244240595E-2</v>
      </c>
      <c r="N19" s="552">
        <f t="shared" si="5"/>
        <v>57124</v>
      </c>
      <c r="O19" s="553">
        <f t="shared" si="5"/>
        <v>100</v>
      </c>
      <c r="P19" s="554"/>
      <c r="Q19" s="554">
        <f t="shared" si="4"/>
        <v>1.3120492443382792</v>
      </c>
    </row>
    <row r="20" spans="2:25" s="550" customFormat="1" ht="18" customHeight="1" x14ac:dyDescent="0.2">
      <c r="B20" s="532" t="s">
        <v>5</v>
      </c>
      <c r="C20" s="547"/>
      <c r="D20" s="551">
        <f>'41cbenpreGI'!D20</f>
        <v>10377</v>
      </c>
      <c r="F20" s="552">
        <f>'41cbenpreGI'!F20+'41cbenpreGI'!H20+'41cbenpreGI'!J20+'41cbenpreGI'!L20+'41cbenpreGI'!N20</f>
        <v>3651</v>
      </c>
      <c r="G20" s="553">
        <f t="shared" si="0"/>
        <v>30.649764942914707</v>
      </c>
      <c r="H20" s="552">
        <f>'41cbenpreGI'!P20</f>
        <v>6437</v>
      </c>
      <c r="I20" s="553">
        <f>H20*100/$N20</f>
        <v>54.037944929482876</v>
      </c>
      <c r="J20" s="552">
        <f>'41cbenpreGI'!R20</f>
        <v>1824</v>
      </c>
      <c r="K20" s="553">
        <f>J20*100/$N20</f>
        <v>15.312290127602418</v>
      </c>
      <c r="L20" s="552">
        <f>'41cbenpreGI'!T20</f>
        <v>0</v>
      </c>
      <c r="M20" s="553">
        <f t="shared" si="3"/>
        <v>0</v>
      </c>
      <c r="N20" s="552">
        <f t="shared" si="5"/>
        <v>11912</v>
      </c>
      <c r="O20" s="553">
        <f t="shared" si="5"/>
        <v>100.00000000000001</v>
      </c>
      <c r="P20" s="554"/>
      <c r="Q20" s="554">
        <f t="shared" si="4"/>
        <v>1.1479232918955382</v>
      </c>
    </row>
    <row r="21" spans="2:25" s="550" customFormat="1" ht="18" customHeight="1" x14ac:dyDescent="0.2">
      <c r="B21" s="532" t="s">
        <v>38</v>
      </c>
      <c r="C21" s="547"/>
      <c r="D21" s="551">
        <f>'41cbenpreGI'!D21</f>
        <v>20780</v>
      </c>
      <c r="F21" s="552">
        <f>'41cbenpreGI'!F21+'41cbenpreGI'!H21+'41cbenpreGI'!J21+'41cbenpreGI'!L21+'41cbenpreGI'!N21</f>
        <v>18721</v>
      </c>
      <c r="G21" s="553">
        <f t="shared" si="0"/>
        <v>69.649168495851782</v>
      </c>
      <c r="H21" s="552">
        <f>'41cbenpreGI'!P21</f>
        <v>2875</v>
      </c>
      <c r="I21" s="553">
        <f>H21*100/$N21</f>
        <v>10.696082443543286</v>
      </c>
      <c r="J21" s="552">
        <f>'41cbenpreGI'!R21</f>
        <v>5280</v>
      </c>
      <c r="K21" s="553">
        <f>J21*100/$N21</f>
        <v>19.643587931098626</v>
      </c>
      <c r="L21" s="552">
        <f>'41cbenpreGI'!T21</f>
        <v>3</v>
      </c>
      <c r="M21" s="553">
        <f t="shared" si="3"/>
        <v>1.1161129506306038E-2</v>
      </c>
      <c r="N21" s="552">
        <f t="shared" si="5"/>
        <v>26879</v>
      </c>
      <c r="O21" s="553">
        <f t="shared" si="5"/>
        <v>100</v>
      </c>
      <c r="P21" s="554"/>
      <c r="Q21" s="554">
        <f t="shared" si="4"/>
        <v>1.2935033686236765</v>
      </c>
    </row>
    <row r="22" spans="2:25" s="550" customFormat="1" ht="21" customHeight="1" x14ac:dyDescent="0.2">
      <c r="B22" s="532" t="s">
        <v>45</v>
      </c>
      <c r="C22" s="547"/>
      <c r="D22" s="551">
        <f>'41cbenpreGI'!D22</f>
        <v>46125</v>
      </c>
      <c r="F22" s="552">
        <f>'41cbenpreGI'!F22+'41cbenpreGI'!H22+'41cbenpreGI'!J22+'41cbenpreGI'!L22+'41cbenpreGI'!N22</f>
        <v>48825</v>
      </c>
      <c r="G22" s="553">
        <f t="shared" si="0"/>
        <v>76.738703339882122</v>
      </c>
      <c r="H22" s="552">
        <f>'41cbenpreGI'!P22</f>
        <v>4178</v>
      </c>
      <c r="I22" s="553">
        <f>H22*100/$N22</f>
        <v>6.5666011787819256</v>
      </c>
      <c r="J22" s="552">
        <f>'41cbenpreGI'!R22</f>
        <v>10622</v>
      </c>
      <c r="K22" s="553">
        <f>J22*100/$N22</f>
        <v>16.694695481335952</v>
      </c>
      <c r="L22" s="552">
        <f>'41cbenpreGI'!T22</f>
        <v>0</v>
      </c>
      <c r="M22" s="553">
        <f t="shared" si="3"/>
        <v>0</v>
      </c>
      <c r="N22" s="552">
        <f t="shared" si="5"/>
        <v>63625</v>
      </c>
      <c r="O22" s="553">
        <f t="shared" si="5"/>
        <v>100</v>
      </c>
      <c r="P22" s="554"/>
      <c r="Q22" s="554">
        <f t="shared" si="4"/>
        <v>1.3794037940379404</v>
      </c>
    </row>
    <row r="23" spans="2:25" s="550" customFormat="1" ht="18" customHeight="1" x14ac:dyDescent="0.2">
      <c r="B23" s="532" t="s">
        <v>46</v>
      </c>
      <c r="C23" s="547"/>
      <c r="D23" s="551">
        <f>'41cbenpreGI'!D23</f>
        <v>10027</v>
      </c>
      <c r="F23" s="552">
        <f>'41cbenpreGI'!F23+'41cbenpreGI'!H23+'41cbenpreGI'!J23+'41cbenpreGI'!L23+'41cbenpreGI'!N23</f>
        <v>6125</v>
      </c>
      <c r="G23" s="553">
        <f t="shared" si="0"/>
        <v>48.46111242978084</v>
      </c>
      <c r="H23" s="552">
        <f>'41cbenpreGI'!P23</f>
        <v>128</v>
      </c>
      <c r="I23" s="553">
        <f>H23*100/$N23</f>
        <v>1.0127383495529709</v>
      </c>
      <c r="J23" s="552">
        <f>'41cbenpreGI'!R23</f>
        <v>6385</v>
      </c>
      <c r="K23" s="553">
        <f>J23*100/$N23</f>
        <v>50.51823720231031</v>
      </c>
      <c r="L23" s="552">
        <f>'41cbenpreGI'!T23</f>
        <v>1</v>
      </c>
      <c r="M23" s="553">
        <f t="shared" si="3"/>
        <v>7.9120183558825854E-3</v>
      </c>
      <c r="N23" s="552">
        <f t="shared" si="5"/>
        <v>12639</v>
      </c>
      <c r="O23" s="553">
        <f t="shared" si="5"/>
        <v>100</v>
      </c>
      <c r="P23" s="554"/>
      <c r="Q23" s="554">
        <f t="shared" si="4"/>
        <v>1.2604966590206443</v>
      </c>
    </row>
    <row r="24" spans="2:25" s="550" customFormat="1" ht="22.5" customHeight="1" x14ac:dyDescent="0.2">
      <c r="B24" s="532" t="s">
        <v>47</v>
      </c>
      <c r="C24" s="547"/>
      <c r="D24" s="551">
        <f>'41cbenpreGI'!D24</f>
        <v>6042</v>
      </c>
      <c r="F24" s="552">
        <f>'41cbenpreGI'!F24+'41cbenpreGI'!H24+'41cbenpreGI'!J24+'41cbenpreGI'!L24+'41cbenpreGI'!N24</f>
        <v>3333</v>
      </c>
      <c r="G24" s="555">
        <f t="shared" si="0"/>
        <v>37.92671825216204</v>
      </c>
      <c r="H24" s="552">
        <f>'41cbenpreGI'!P24</f>
        <v>620</v>
      </c>
      <c r="I24" s="553">
        <f t="shared" si="1"/>
        <v>7.0550751024123803</v>
      </c>
      <c r="J24" s="552">
        <f>'41cbenpreGI'!R24</f>
        <v>4828</v>
      </c>
      <c r="K24" s="553">
        <f t="shared" si="2"/>
        <v>54.938552571688668</v>
      </c>
      <c r="L24" s="552">
        <f>'41cbenpreGI'!T24</f>
        <v>7</v>
      </c>
      <c r="M24" s="553">
        <f t="shared" si="3"/>
        <v>7.965407373691398E-2</v>
      </c>
      <c r="N24" s="551">
        <f t="shared" si="5"/>
        <v>8788</v>
      </c>
      <c r="O24" s="553">
        <f t="shared" si="5"/>
        <v>100</v>
      </c>
      <c r="P24" s="554"/>
      <c r="Q24" s="554">
        <f t="shared" si="4"/>
        <v>1.4544852697782191</v>
      </c>
    </row>
    <row r="25" spans="2:25" s="550" customFormat="1" ht="18" customHeight="1" x14ac:dyDescent="0.2">
      <c r="B25" s="532" t="s">
        <v>48</v>
      </c>
      <c r="C25" s="547"/>
      <c r="D25" s="551">
        <f>'41cbenpreGI'!D25</f>
        <v>26256</v>
      </c>
      <c r="F25" s="552">
        <f>'41cbenpreGI'!F25+'41cbenpreGI'!H25+'41cbenpreGI'!J25+'41cbenpreGI'!L25+'41cbenpreGI'!N25</f>
        <v>18633</v>
      </c>
      <c r="G25" s="555">
        <f t="shared" si="0"/>
        <v>52.564319566689235</v>
      </c>
      <c r="H25" s="552">
        <f>'41cbenpreGI'!P25</f>
        <v>42</v>
      </c>
      <c r="I25" s="553">
        <f t="shared" si="1"/>
        <v>0.11848341232227488</v>
      </c>
      <c r="J25" s="552">
        <f>'41cbenpreGI'!R25</f>
        <v>14473</v>
      </c>
      <c r="K25" s="553">
        <f t="shared" si="2"/>
        <v>40.828819679530582</v>
      </c>
      <c r="L25" s="552">
        <f>'41cbenpreGI'!T25</f>
        <v>2300</v>
      </c>
      <c r="M25" s="553">
        <f t="shared" si="3"/>
        <v>6.4883773414579098</v>
      </c>
      <c r="N25" s="551">
        <f t="shared" si="5"/>
        <v>35448</v>
      </c>
      <c r="O25" s="553">
        <f t="shared" si="5"/>
        <v>100</v>
      </c>
      <c r="P25" s="554"/>
      <c r="Q25" s="554">
        <f t="shared" si="4"/>
        <v>1.3500914076782449</v>
      </c>
    </row>
    <row r="26" spans="2:25" s="550" customFormat="1" ht="18" customHeight="1" x14ac:dyDescent="0.2">
      <c r="B26" s="532" t="s">
        <v>49</v>
      </c>
      <c r="C26" s="547"/>
      <c r="D26" s="551">
        <f>'41cbenpreGI'!D26</f>
        <v>2555</v>
      </c>
      <c r="F26" s="552">
        <f>'41cbenpreGI'!F26+'41cbenpreGI'!H26+'41cbenpreGI'!J26+'41cbenpreGI'!L26+'41cbenpreGI'!N26</f>
        <v>3545</v>
      </c>
      <c r="G26" s="555">
        <f t="shared" si="0"/>
        <v>97.4704426725323</v>
      </c>
      <c r="H26" s="552">
        <f>'41cbenpreGI'!P26</f>
        <v>88</v>
      </c>
      <c r="I26" s="553">
        <f t="shared" si="1"/>
        <v>2.4195765740995325</v>
      </c>
      <c r="J26" s="552">
        <f>'41cbenpreGI'!R26</f>
        <v>4</v>
      </c>
      <c r="K26" s="553">
        <f t="shared" si="2"/>
        <v>0.10998075336816057</v>
      </c>
      <c r="L26" s="552">
        <f>'41cbenpreGI'!T26</f>
        <v>0</v>
      </c>
      <c r="M26" s="553">
        <f t="shared" si="3"/>
        <v>0</v>
      </c>
      <c r="N26" s="551">
        <f t="shared" si="5"/>
        <v>3637</v>
      </c>
      <c r="O26" s="553">
        <f t="shared" si="5"/>
        <v>100</v>
      </c>
      <c r="P26" s="554"/>
      <c r="Q26" s="554">
        <f t="shared" si="4"/>
        <v>1.4234833659491193</v>
      </c>
    </row>
    <row r="27" spans="2:25" s="550" customFormat="1" ht="18" customHeight="1" x14ac:dyDescent="0.2">
      <c r="B27" s="532" t="s">
        <v>4</v>
      </c>
      <c r="C27" s="547"/>
      <c r="D27" s="551">
        <f>'41cbenpreGI'!D27</f>
        <v>919</v>
      </c>
      <c r="F27" s="552">
        <f>'41cbenpreGI'!F27+'41cbenpreGI'!H27+'41cbenpreGI'!J27+'41cbenpreGI'!L27+'41cbenpreGI'!N27</f>
        <v>934</v>
      </c>
      <c r="G27" s="555">
        <f t="shared" si="0"/>
        <v>72.067901234567898</v>
      </c>
      <c r="H27" s="552">
        <f>'41cbenpreGI'!P27</f>
        <v>1</v>
      </c>
      <c r="I27" s="553">
        <f t="shared" si="1"/>
        <v>7.716049382716049E-2</v>
      </c>
      <c r="J27" s="552">
        <f>'41cbenpreGI'!R27</f>
        <v>361</v>
      </c>
      <c r="K27" s="553">
        <f t="shared" si="2"/>
        <v>27.854938271604937</v>
      </c>
      <c r="L27" s="552">
        <f>'41cbenpreGI'!T27</f>
        <v>0</v>
      </c>
      <c r="M27" s="553">
        <f t="shared" si="3"/>
        <v>0</v>
      </c>
      <c r="N27" s="552">
        <f t="shared" si="5"/>
        <v>1296</v>
      </c>
      <c r="O27" s="553">
        <f t="shared" si="5"/>
        <v>100</v>
      </c>
      <c r="P27" s="554"/>
      <c r="Q27" s="554">
        <f t="shared" si="4"/>
        <v>1.410228509249184</v>
      </c>
    </row>
    <row r="28" spans="2:25" s="550" customFormat="1" ht="8.25" customHeight="1" x14ac:dyDescent="0.2">
      <c r="B28" s="556"/>
      <c r="C28" s="547"/>
      <c r="D28" s="557"/>
      <c r="F28" s="551"/>
      <c r="G28" s="558"/>
      <c r="H28" s="551"/>
      <c r="I28" s="558"/>
      <c r="J28" s="551"/>
      <c r="K28" s="558"/>
      <c r="L28" s="551"/>
      <c r="M28" s="558"/>
      <c r="N28" s="552"/>
      <c r="O28" s="554"/>
      <c r="P28" s="554"/>
      <c r="Q28" s="558"/>
    </row>
    <row r="29" spans="2:25" s="550" customFormat="1" ht="3" customHeight="1" x14ac:dyDescent="0.2">
      <c r="B29" s="546"/>
      <c r="C29" s="547"/>
      <c r="D29" s="559"/>
      <c r="F29" s="560"/>
      <c r="G29" s="560"/>
      <c r="H29" s="560"/>
      <c r="I29" s="560"/>
      <c r="J29" s="560"/>
      <c r="K29" s="560"/>
      <c r="L29" s="560"/>
      <c r="M29" s="560"/>
      <c r="N29" s="533"/>
      <c r="O29" s="560"/>
      <c r="P29" s="560"/>
      <c r="Q29" s="560"/>
    </row>
    <row r="30" spans="2:25" s="550" customFormat="1" ht="20.25" customHeight="1" x14ac:dyDescent="0.2">
      <c r="B30" s="532" t="s">
        <v>3</v>
      </c>
      <c r="C30" s="561"/>
      <c r="D30" s="533">
        <f>SUM(D10:D29)</f>
        <v>420891</v>
      </c>
      <c r="E30" s="562"/>
      <c r="F30" s="533">
        <f>SUM(F10:F27)</f>
        <v>334629</v>
      </c>
      <c r="G30" s="563">
        <f>F30*100/$N30</f>
        <v>59.653767167244254</v>
      </c>
      <c r="H30" s="533">
        <f>SUM(H10:H27)</f>
        <v>53642</v>
      </c>
      <c r="I30" s="563">
        <f>H30*100/$N30</f>
        <v>9.562672028979307</v>
      </c>
      <c r="J30" s="533">
        <f>SUM(J10:J27)</f>
        <v>169515</v>
      </c>
      <c r="K30" s="563">
        <f>J30*100/$N30</f>
        <v>30.219163136952893</v>
      </c>
      <c r="L30" s="533">
        <f>SUM(L10:L28)</f>
        <v>3166</v>
      </c>
      <c r="M30" s="563">
        <f>L30*100/$N30</f>
        <v>0.56439766682354287</v>
      </c>
      <c r="N30" s="533">
        <f>F30+H30+J30+L30</f>
        <v>560952</v>
      </c>
      <c r="O30" s="563">
        <f>G30+I30+K30+M30</f>
        <v>100</v>
      </c>
      <c r="P30" s="564"/>
      <c r="Q30" s="564">
        <f>(N30/D30)</f>
        <v>1.3327726180887689</v>
      </c>
    </row>
    <row r="31" spans="2:25" s="550" customFormat="1" ht="5.25" customHeight="1" x14ac:dyDescent="0.2">
      <c r="B31" s="532"/>
      <c r="C31" s="561"/>
      <c r="D31" s="533"/>
      <c r="E31" s="562"/>
      <c r="F31" s="533"/>
      <c r="G31" s="564"/>
      <c r="H31" s="533"/>
      <c r="I31" s="564"/>
      <c r="J31" s="533"/>
      <c r="K31" s="564"/>
      <c r="L31" s="533"/>
      <c r="M31" s="564"/>
      <c r="N31" s="533"/>
      <c r="O31" s="564"/>
      <c r="P31" s="533"/>
      <c r="Q31" s="564"/>
      <c r="R31" s="533"/>
      <c r="S31" s="564"/>
      <c r="T31" s="533"/>
      <c r="U31" s="564"/>
      <c r="V31" s="533"/>
      <c r="W31" s="564"/>
      <c r="X31" s="564"/>
      <c r="Y31" s="564"/>
    </row>
    <row r="32" spans="2:25" s="537" customFormat="1" ht="18.75" customHeight="1" x14ac:dyDescent="0.2">
      <c r="B32" s="541" t="s">
        <v>42</v>
      </c>
      <c r="C32" s="565"/>
      <c r="D32" s="565"/>
      <c r="E32" s="565"/>
      <c r="F32" s="565"/>
      <c r="G32" s="565"/>
      <c r="H32" s="565"/>
      <c r="I32" s="565"/>
      <c r="J32" s="565"/>
      <c r="K32" s="565"/>
      <c r="L32" s="565"/>
      <c r="N32" s="565"/>
      <c r="O32" s="565"/>
      <c r="P32" s="565"/>
      <c r="Q32" s="565"/>
      <c r="R32" s="565"/>
      <c r="S32" s="565"/>
      <c r="T32" s="565"/>
      <c r="U32" s="565"/>
      <c r="V32" s="565"/>
      <c r="W32" s="565"/>
    </row>
    <row r="33" spans="2:25" x14ac:dyDescent="0.2">
      <c r="B33" s="181" t="s">
        <v>50</v>
      </c>
      <c r="F33" s="178"/>
      <c r="G33" s="178"/>
      <c r="H33" s="178"/>
      <c r="I33" s="178"/>
      <c r="J33" s="178"/>
      <c r="K33" s="178"/>
      <c r="L33" s="178"/>
      <c r="M33" s="178"/>
      <c r="N33" s="178"/>
      <c r="O33" s="178"/>
      <c r="P33" s="178"/>
      <c r="Q33" s="178"/>
      <c r="R33" s="178"/>
      <c r="S33" s="178"/>
      <c r="T33" s="178"/>
      <c r="U33" s="178"/>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Y53"/>
  <sheetViews>
    <sheetView zoomScaleNormal="100" workbookViewId="0"/>
  </sheetViews>
  <sheetFormatPr baseColWidth="10" defaultColWidth="11.42578125" defaultRowHeight="15" x14ac:dyDescent="0.2"/>
  <cols>
    <col min="1" max="1" width="0.7109375" style="262" customWidth="1"/>
    <col min="2" max="2" width="28.7109375" style="262" customWidth="1"/>
    <col min="3" max="3" width="11.28515625" style="262" bestFit="1" customWidth="1"/>
    <col min="4" max="4" width="10.7109375" style="262" customWidth="1"/>
    <col min="5" max="5" width="0.7109375" style="262" customWidth="1"/>
    <col min="6" max="6" width="12.85546875" style="262" customWidth="1"/>
    <col min="7" max="7" width="7.28515625" style="262" customWidth="1"/>
    <col min="8" max="8" width="0.7109375" style="262" customWidth="1"/>
    <col min="9" max="9" width="10.5703125" style="262" customWidth="1"/>
    <col min="10" max="10" width="8.5703125" style="262" customWidth="1"/>
    <col min="11" max="11" width="9.85546875" style="262" customWidth="1"/>
    <col min="12" max="17" width="11.42578125" style="262"/>
    <col min="18" max="18" width="7.5703125" style="262" customWidth="1"/>
    <col min="19" max="19" width="2.28515625" style="262" customWidth="1"/>
    <col min="20" max="16384" width="11.42578125" style="262"/>
  </cols>
  <sheetData>
    <row r="1" spans="1:259" s="2" customFormat="1" ht="9" customHeight="1" x14ac:dyDescent="0.2">
      <c r="A1" s="202"/>
      <c r="B1" s="203"/>
      <c r="C1" s="203"/>
      <c r="D1" s="203"/>
      <c r="E1" s="204"/>
      <c r="F1" s="202"/>
      <c r="G1" s="202"/>
      <c r="H1" s="204"/>
      <c r="I1" s="202"/>
      <c r="J1" s="202"/>
      <c r="K1" s="265"/>
      <c r="L1" s="265"/>
      <c r="M1" s="265"/>
      <c r="N1" s="265"/>
      <c r="O1" s="202"/>
      <c r="P1" s="202"/>
      <c r="Q1" s="202"/>
      <c r="R1" s="265"/>
      <c r="S1" s="265"/>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c r="DL1" s="202"/>
      <c r="DM1" s="202"/>
      <c r="DN1" s="202"/>
      <c r="DO1" s="202"/>
      <c r="DP1" s="202"/>
      <c r="DQ1" s="202"/>
      <c r="DR1" s="202"/>
      <c r="DS1" s="202"/>
      <c r="DT1" s="202"/>
      <c r="DU1" s="202"/>
      <c r="DV1" s="202"/>
      <c r="DW1" s="202"/>
      <c r="DX1" s="202"/>
      <c r="DY1" s="202"/>
      <c r="DZ1" s="202"/>
      <c r="EA1" s="202"/>
      <c r="EB1" s="202"/>
      <c r="EC1" s="202"/>
      <c r="ED1" s="202"/>
      <c r="EE1" s="202"/>
      <c r="EF1" s="202"/>
      <c r="EG1" s="202"/>
      <c r="EH1" s="202"/>
      <c r="EI1" s="202"/>
      <c r="EJ1" s="202"/>
      <c r="EK1" s="202"/>
      <c r="EL1" s="202"/>
      <c r="EM1" s="202"/>
      <c r="EN1" s="202"/>
      <c r="EO1" s="202"/>
      <c r="EP1" s="202"/>
      <c r="EQ1" s="202"/>
      <c r="ER1" s="202"/>
      <c r="ES1" s="202"/>
      <c r="ET1" s="202"/>
      <c r="EU1" s="202"/>
      <c r="EV1" s="202"/>
      <c r="EW1" s="202"/>
      <c r="EX1" s="202"/>
      <c r="EY1" s="202"/>
      <c r="EZ1" s="202"/>
      <c r="FA1" s="202"/>
      <c r="FB1" s="202"/>
      <c r="FC1" s="202"/>
      <c r="FD1" s="202"/>
      <c r="FE1" s="202"/>
      <c r="FF1" s="202"/>
      <c r="FG1" s="202"/>
      <c r="FH1" s="202"/>
      <c r="FI1" s="202"/>
      <c r="FJ1" s="202"/>
      <c r="FK1" s="202"/>
      <c r="FL1" s="202"/>
      <c r="FM1" s="202"/>
      <c r="FN1" s="202"/>
      <c r="FO1" s="202"/>
      <c r="FP1" s="202"/>
      <c r="FQ1" s="202"/>
      <c r="FR1" s="202"/>
      <c r="FS1" s="202"/>
      <c r="FT1" s="202"/>
      <c r="FU1" s="202"/>
      <c r="FV1" s="202"/>
      <c r="FW1" s="202"/>
      <c r="FX1" s="202"/>
      <c r="FY1" s="202"/>
      <c r="FZ1" s="202"/>
      <c r="GA1" s="202"/>
      <c r="GB1" s="202"/>
      <c r="GC1" s="202"/>
      <c r="GD1" s="202"/>
      <c r="GE1" s="202"/>
      <c r="GF1" s="202"/>
      <c r="GG1" s="202"/>
      <c r="GH1" s="202"/>
      <c r="GI1" s="202"/>
      <c r="GJ1" s="202"/>
      <c r="GK1" s="202"/>
      <c r="GL1" s="202"/>
      <c r="GM1" s="202"/>
      <c r="GN1" s="202"/>
      <c r="GO1" s="202"/>
      <c r="GP1" s="202"/>
      <c r="GQ1" s="202"/>
      <c r="GR1" s="202"/>
      <c r="GS1" s="202"/>
      <c r="GT1" s="202"/>
      <c r="GU1" s="202"/>
      <c r="GV1" s="202"/>
      <c r="GW1" s="202"/>
      <c r="GX1" s="202"/>
      <c r="GY1" s="202"/>
      <c r="GZ1" s="202"/>
      <c r="HA1" s="202"/>
      <c r="HB1" s="202"/>
      <c r="HC1" s="202"/>
      <c r="HD1" s="202"/>
      <c r="HE1" s="202"/>
      <c r="HF1" s="202"/>
      <c r="HG1" s="202"/>
      <c r="HH1" s="202"/>
      <c r="HI1" s="202"/>
      <c r="HJ1" s="202"/>
      <c r="HK1" s="202"/>
      <c r="HL1" s="202"/>
      <c r="HM1" s="202"/>
      <c r="HN1" s="202"/>
      <c r="HO1" s="202"/>
      <c r="HP1" s="202"/>
      <c r="HQ1" s="202"/>
      <c r="HR1" s="202"/>
      <c r="HS1" s="202"/>
      <c r="HT1" s="202"/>
      <c r="HU1" s="202"/>
      <c r="HV1" s="202"/>
      <c r="HW1" s="202"/>
      <c r="HX1" s="202"/>
      <c r="HY1" s="202"/>
      <c r="HZ1" s="202"/>
      <c r="IA1" s="202"/>
      <c r="IB1" s="202"/>
      <c r="IC1" s="202"/>
      <c r="ID1" s="202"/>
      <c r="IE1" s="202"/>
      <c r="IF1" s="202"/>
      <c r="IG1" s="202"/>
      <c r="IH1" s="202"/>
      <c r="II1" s="202"/>
      <c r="IJ1" s="202"/>
      <c r="IK1" s="202"/>
      <c r="IL1" s="202"/>
      <c r="IM1" s="202"/>
      <c r="IN1" s="202"/>
      <c r="IO1" s="202"/>
      <c r="IP1" s="202"/>
      <c r="IQ1" s="202"/>
      <c r="IR1" s="202"/>
      <c r="IS1" s="202"/>
      <c r="IT1" s="202"/>
      <c r="IU1" s="202"/>
      <c r="IV1" s="202"/>
      <c r="IW1" s="202"/>
      <c r="IX1" s="202"/>
      <c r="IY1" s="202"/>
    </row>
    <row r="2" spans="1:259" s="44" customFormat="1" ht="49.5" customHeight="1" x14ac:dyDescent="0.2">
      <c r="A2" s="206"/>
      <c r="B2" s="266"/>
      <c r="C2" s="266"/>
      <c r="D2" s="266"/>
      <c r="E2" s="266"/>
      <c r="F2" s="266"/>
      <c r="G2" s="266"/>
      <c r="H2" s="266"/>
      <c r="I2" s="206"/>
      <c r="J2" s="206"/>
      <c r="K2" s="265"/>
      <c r="L2" s="265"/>
      <c r="M2" s="265"/>
      <c r="N2" s="265"/>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c r="BW2" s="206"/>
      <c r="BX2" s="206"/>
      <c r="BY2" s="206"/>
      <c r="BZ2" s="206"/>
      <c r="CA2" s="206"/>
      <c r="CB2" s="206"/>
      <c r="CC2" s="206"/>
      <c r="CD2" s="206"/>
      <c r="CE2" s="206"/>
      <c r="CF2" s="206"/>
      <c r="CG2" s="206"/>
      <c r="CH2" s="206"/>
      <c r="CI2" s="206"/>
      <c r="CJ2" s="206"/>
      <c r="CK2" s="206"/>
      <c r="CL2" s="206"/>
      <c r="CM2" s="206"/>
      <c r="CN2" s="206"/>
      <c r="CO2" s="206"/>
      <c r="CP2" s="206"/>
      <c r="CQ2" s="206"/>
      <c r="CR2" s="206"/>
      <c r="CS2" s="206"/>
      <c r="CT2" s="206"/>
      <c r="CU2" s="206"/>
      <c r="CV2" s="206"/>
      <c r="CW2" s="206"/>
      <c r="CX2" s="206"/>
      <c r="CY2" s="206"/>
      <c r="CZ2" s="206"/>
      <c r="DA2" s="206"/>
      <c r="DB2" s="206"/>
      <c r="DC2" s="206"/>
      <c r="DD2" s="206"/>
      <c r="DE2" s="206"/>
      <c r="DF2" s="206"/>
      <c r="DG2" s="206"/>
      <c r="DH2" s="206"/>
      <c r="DI2" s="206"/>
      <c r="DJ2" s="206"/>
      <c r="DK2" s="206"/>
      <c r="DL2" s="206"/>
      <c r="DM2" s="206"/>
      <c r="DN2" s="206"/>
      <c r="DO2" s="206"/>
      <c r="DP2" s="206"/>
      <c r="DQ2" s="206"/>
      <c r="DR2" s="206"/>
      <c r="DS2" s="206"/>
      <c r="DT2" s="206"/>
      <c r="DU2" s="206"/>
      <c r="DV2" s="206"/>
      <c r="DW2" s="206"/>
      <c r="DX2" s="206"/>
      <c r="DY2" s="206"/>
      <c r="DZ2" s="206"/>
      <c r="EA2" s="206"/>
      <c r="EB2" s="206"/>
      <c r="EC2" s="206"/>
      <c r="ED2" s="206"/>
      <c r="EE2" s="206"/>
      <c r="EF2" s="206"/>
      <c r="EG2" s="206"/>
      <c r="EH2" s="206"/>
      <c r="EI2" s="206"/>
      <c r="EJ2" s="206"/>
      <c r="EK2" s="206"/>
      <c r="EL2" s="206"/>
      <c r="EM2" s="206"/>
      <c r="EN2" s="206"/>
      <c r="EO2" s="206"/>
      <c r="EP2" s="206"/>
      <c r="EQ2" s="206"/>
      <c r="ER2" s="206"/>
      <c r="ES2" s="206"/>
      <c r="ET2" s="206"/>
      <c r="EU2" s="206"/>
      <c r="EV2" s="206"/>
      <c r="EW2" s="206"/>
      <c r="EX2" s="206"/>
      <c r="EY2" s="206"/>
      <c r="EZ2" s="206"/>
      <c r="FA2" s="206"/>
      <c r="FB2" s="206"/>
      <c r="FC2" s="206"/>
      <c r="FD2" s="206"/>
      <c r="FE2" s="206"/>
      <c r="FF2" s="206"/>
      <c r="FG2" s="206"/>
      <c r="FH2" s="206"/>
      <c r="FI2" s="206"/>
      <c r="FJ2" s="206"/>
      <c r="FK2" s="206"/>
      <c r="FL2" s="206"/>
      <c r="FM2" s="206"/>
      <c r="FN2" s="206"/>
      <c r="FO2" s="206"/>
      <c r="FP2" s="206"/>
      <c r="FQ2" s="206"/>
      <c r="FR2" s="206"/>
      <c r="FS2" s="206"/>
      <c r="FT2" s="206"/>
      <c r="FU2" s="206"/>
      <c r="FV2" s="206"/>
      <c r="FW2" s="206"/>
      <c r="FX2" s="206"/>
      <c r="FY2" s="206"/>
      <c r="FZ2" s="206"/>
      <c r="GA2" s="206"/>
      <c r="GB2" s="206"/>
      <c r="GC2" s="206"/>
      <c r="GD2" s="206"/>
      <c r="GE2" s="206"/>
      <c r="GF2" s="206"/>
      <c r="GG2" s="206"/>
      <c r="GH2" s="206"/>
      <c r="GI2" s="206"/>
      <c r="GJ2" s="206"/>
      <c r="GK2" s="206"/>
      <c r="GL2" s="206"/>
      <c r="GM2" s="206"/>
      <c r="GN2" s="206"/>
      <c r="GO2" s="206"/>
      <c r="GP2" s="206"/>
      <c r="GQ2" s="206"/>
      <c r="GR2" s="206"/>
      <c r="GS2" s="206"/>
      <c r="GT2" s="206"/>
      <c r="GU2" s="206"/>
      <c r="GV2" s="206"/>
      <c r="GW2" s="206"/>
      <c r="GX2" s="206"/>
      <c r="GY2" s="206"/>
      <c r="GZ2" s="206"/>
      <c r="HA2" s="206"/>
      <c r="HB2" s="206"/>
      <c r="HC2" s="206"/>
      <c r="HD2" s="206"/>
      <c r="HE2" s="206"/>
      <c r="HF2" s="206"/>
      <c r="HG2" s="206"/>
      <c r="HH2" s="206"/>
      <c r="HI2" s="206"/>
      <c r="HJ2" s="206"/>
      <c r="HK2" s="206"/>
      <c r="HL2" s="206"/>
      <c r="HM2" s="206"/>
      <c r="HN2" s="206"/>
      <c r="HO2" s="206"/>
      <c r="HP2" s="206"/>
      <c r="HQ2" s="206"/>
      <c r="HR2" s="206"/>
      <c r="HS2" s="206"/>
      <c r="HT2" s="206"/>
      <c r="HU2" s="206"/>
      <c r="HV2" s="206"/>
      <c r="HW2" s="206"/>
      <c r="HX2" s="206"/>
      <c r="HY2" s="206"/>
      <c r="HZ2" s="206"/>
      <c r="IA2" s="206"/>
      <c r="IB2" s="206"/>
      <c r="IC2" s="206"/>
      <c r="ID2" s="206"/>
      <c r="IE2" s="206"/>
      <c r="IF2" s="206"/>
      <c r="IG2" s="206"/>
      <c r="IH2" s="206"/>
      <c r="II2" s="206"/>
      <c r="IJ2" s="206"/>
      <c r="IK2" s="206"/>
      <c r="IL2" s="206"/>
      <c r="IM2" s="206"/>
      <c r="IN2" s="206"/>
      <c r="IO2" s="206"/>
      <c r="IP2" s="206"/>
      <c r="IQ2" s="206"/>
      <c r="IR2" s="206"/>
      <c r="IS2" s="206"/>
      <c r="IT2" s="206"/>
      <c r="IU2" s="206"/>
      <c r="IV2" s="206"/>
      <c r="IW2" s="206"/>
      <c r="IX2" s="206"/>
      <c r="IY2" s="206"/>
    </row>
    <row r="3" spans="1:259" s="7" customFormat="1" ht="6.95" customHeight="1" x14ac:dyDescent="0.2">
      <c r="A3" s="209"/>
      <c r="B3" s="1058"/>
      <c r="C3" s="1058"/>
      <c r="D3" s="1058"/>
      <c r="E3" s="1058"/>
      <c r="F3" s="1058"/>
      <c r="G3" s="1058"/>
      <c r="H3" s="1058"/>
      <c r="I3" s="209"/>
      <c r="J3" s="209"/>
      <c r="K3" s="265"/>
      <c r="L3" s="265"/>
      <c r="M3" s="265"/>
      <c r="N3" s="265"/>
      <c r="O3" s="209"/>
      <c r="P3" s="209"/>
      <c r="Q3" s="209"/>
      <c r="R3" s="206"/>
      <c r="S3" s="206"/>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209"/>
      <c r="CV3" s="209"/>
      <c r="CW3" s="209"/>
      <c r="CX3" s="209"/>
      <c r="CY3" s="209"/>
      <c r="CZ3" s="209"/>
      <c r="DA3" s="209"/>
      <c r="DB3" s="209"/>
      <c r="DC3" s="209"/>
      <c r="DD3" s="209"/>
      <c r="DE3" s="209"/>
      <c r="DF3" s="209"/>
      <c r="DG3" s="209"/>
      <c r="DH3" s="209"/>
      <c r="DI3" s="209"/>
      <c r="DJ3" s="209"/>
      <c r="DK3" s="209"/>
      <c r="DL3" s="209"/>
      <c r="DM3" s="209"/>
      <c r="DN3" s="209"/>
      <c r="DO3" s="209"/>
      <c r="DP3" s="209"/>
      <c r="DQ3" s="209"/>
      <c r="DR3" s="209"/>
      <c r="DS3" s="209"/>
      <c r="DT3" s="209"/>
      <c r="DU3" s="209"/>
      <c r="DV3" s="209"/>
      <c r="DW3" s="209"/>
      <c r="DX3" s="209"/>
      <c r="DY3" s="209"/>
      <c r="DZ3" s="209"/>
      <c r="EA3" s="209"/>
      <c r="EB3" s="209"/>
      <c r="EC3" s="209"/>
      <c r="ED3" s="209"/>
      <c r="EE3" s="209"/>
      <c r="EF3" s="209"/>
      <c r="EG3" s="209"/>
      <c r="EH3" s="209"/>
      <c r="EI3" s="209"/>
      <c r="EJ3" s="209"/>
      <c r="EK3" s="209"/>
      <c r="EL3" s="209"/>
      <c r="EM3" s="209"/>
      <c r="EN3" s="209"/>
      <c r="EO3" s="209"/>
      <c r="EP3" s="209"/>
      <c r="EQ3" s="209"/>
      <c r="ER3" s="209"/>
      <c r="ES3" s="209"/>
      <c r="ET3" s="209"/>
      <c r="EU3" s="209"/>
      <c r="EV3" s="209"/>
      <c r="EW3" s="209"/>
      <c r="EX3" s="209"/>
      <c r="EY3" s="209"/>
      <c r="EZ3" s="209"/>
      <c r="FA3" s="209"/>
      <c r="FB3" s="209"/>
      <c r="FC3" s="209"/>
      <c r="FD3" s="209"/>
      <c r="FE3" s="209"/>
      <c r="FF3" s="209"/>
      <c r="FG3" s="209"/>
      <c r="FH3" s="209"/>
      <c r="FI3" s="209"/>
      <c r="FJ3" s="209"/>
      <c r="FK3" s="209"/>
      <c r="FL3" s="209"/>
      <c r="FM3" s="209"/>
      <c r="FN3" s="209"/>
      <c r="FO3" s="209"/>
      <c r="FP3" s="209"/>
      <c r="FQ3" s="209"/>
      <c r="FR3" s="209"/>
      <c r="FS3" s="209"/>
      <c r="FT3" s="209"/>
      <c r="FU3" s="209"/>
      <c r="FV3" s="209"/>
      <c r="FW3" s="209"/>
      <c r="FX3" s="209"/>
      <c r="FY3" s="209"/>
      <c r="FZ3" s="209"/>
      <c r="GA3" s="209"/>
      <c r="GB3" s="209"/>
      <c r="GC3" s="209"/>
      <c r="GD3" s="209"/>
      <c r="GE3" s="209"/>
      <c r="GF3" s="209"/>
      <c r="GG3" s="209"/>
      <c r="GH3" s="209"/>
      <c r="GI3" s="209"/>
      <c r="GJ3" s="209"/>
      <c r="GK3" s="209"/>
      <c r="GL3" s="209"/>
      <c r="GM3" s="209"/>
      <c r="GN3" s="209"/>
      <c r="GO3" s="209"/>
      <c r="GP3" s="209"/>
      <c r="GQ3" s="209"/>
      <c r="GR3" s="209"/>
      <c r="GS3" s="209"/>
      <c r="GT3" s="209"/>
      <c r="GU3" s="209"/>
      <c r="GV3" s="209"/>
      <c r="GW3" s="209"/>
      <c r="GX3" s="209"/>
      <c r="GY3" s="209"/>
      <c r="GZ3" s="209"/>
      <c r="HA3" s="209"/>
      <c r="HB3" s="209"/>
      <c r="HC3" s="209"/>
      <c r="HD3" s="209"/>
      <c r="HE3" s="209"/>
      <c r="HF3" s="209"/>
      <c r="HG3" s="209"/>
      <c r="HH3" s="209"/>
      <c r="HI3" s="209"/>
      <c r="HJ3" s="209"/>
      <c r="HK3" s="209"/>
      <c r="HL3" s="209"/>
      <c r="HM3" s="209"/>
      <c r="HN3" s="209"/>
      <c r="HO3" s="209"/>
      <c r="HP3" s="209"/>
      <c r="HQ3" s="209"/>
      <c r="HR3" s="209"/>
      <c r="HS3" s="209"/>
      <c r="HT3" s="209"/>
      <c r="HU3" s="209"/>
      <c r="HV3" s="209"/>
      <c r="HW3" s="209"/>
      <c r="HX3" s="209"/>
      <c r="HY3" s="209"/>
      <c r="HZ3" s="209"/>
      <c r="IA3" s="209"/>
      <c r="IB3" s="209"/>
      <c r="IC3" s="209"/>
      <c r="ID3" s="209"/>
      <c r="IE3" s="209"/>
      <c r="IF3" s="209"/>
      <c r="IG3" s="209"/>
      <c r="IH3" s="209"/>
      <c r="II3" s="209"/>
      <c r="IJ3" s="209"/>
      <c r="IK3" s="209"/>
      <c r="IL3" s="209"/>
      <c r="IM3" s="209"/>
      <c r="IN3" s="209"/>
      <c r="IO3" s="209"/>
      <c r="IP3" s="209"/>
      <c r="IQ3" s="209"/>
      <c r="IR3" s="209"/>
      <c r="IS3" s="209"/>
      <c r="IT3" s="209"/>
      <c r="IU3" s="209"/>
      <c r="IV3" s="209"/>
      <c r="IW3" s="209"/>
      <c r="IX3" s="209"/>
      <c r="IY3" s="209"/>
    </row>
    <row r="4" spans="1:259" s="7" customFormat="1" ht="41.25" customHeight="1" x14ac:dyDescent="0.2">
      <c r="A4" s="1124" t="s">
        <v>433</v>
      </c>
      <c r="B4" s="1124"/>
      <c r="C4" s="1124"/>
      <c r="D4" s="1124"/>
      <c r="E4" s="1124"/>
      <c r="F4" s="1124"/>
      <c r="G4" s="1124"/>
      <c r="H4" s="1124"/>
      <c r="I4" s="1124"/>
      <c r="J4" s="1124"/>
      <c r="K4" s="1124"/>
      <c r="L4" s="1124"/>
      <c r="M4" s="1124"/>
      <c r="N4" s="1124"/>
      <c r="O4" s="1124"/>
      <c r="P4" s="1124"/>
      <c r="Q4" s="1124"/>
      <c r="R4" s="267"/>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209"/>
      <c r="DE4" s="209"/>
      <c r="DF4" s="209"/>
      <c r="DG4" s="209"/>
      <c r="DH4" s="209"/>
      <c r="DI4" s="209"/>
      <c r="DJ4" s="209"/>
      <c r="DK4" s="209"/>
      <c r="DL4" s="209"/>
      <c r="DM4" s="209"/>
      <c r="DN4" s="209"/>
      <c r="DO4" s="209"/>
      <c r="DP4" s="209"/>
      <c r="DQ4" s="209"/>
      <c r="DR4" s="209"/>
      <c r="DS4" s="209"/>
      <c r="DT4" s="209"/>
      <c r="DU4" s="209"/>
      <c r="DV4" s="209"/>
      <c r="DW4" s="209"/>
      <c r="DX4" s="209"/>
      <c r="DY4" s="209"/>
      <c r="DZ4" s="209"/>
      <c r="EA4" s="209"/>
      <c r="EB4" s="209"/>
      <c r="EC4" s="209"/>
      <c r="ED4" s="209"/>
      <c r="EE4" s="209"/>
      <c r="EF4" s="209"/>
      <c r="EG4" s="209"/>
      <c r="EH4" s="209"/>
      <c r="EI4" s="209"/>
      <c r="EJ4" s="209"/>
      <c r="EK4" s="209"/>
      <c r="EL4" s="209"/>
      <c r="EM4" s="209"/>
      <c r="EN4" s="209"/>
      <c r="EO4" s="209"/>
      <c r="EP4" s="209"/>
      <c r="EQ4" s="209"/>
      <c r="ER4" s="209"/>
      <c r="ES4" s="209"/>
      <c r="ET4" s="209"/>
      <c r="EU4" s="209"/>
      <c r="EV4" s="209"/>
      <c r="EW4" s="209"/>
      <c r="EX4" s="209"/>
      <c r="EY4" s="209"/>
      <c r="EZ4" s="209"/>
      <c r="FA4" s="209"/>
      <c r="FB4" s="209"/>
      <c r="FC4" s="209"/>
      <c r="FD4" s="209"/>
      <c r="FE4" s="209"/>
      <c r="FF4" s="209"/>
      <c r="FG4" s="209"/>
      <c r="FH4" s="209"/>
      <c r="FI4" s="209"/>
      <c r="FJ4" s="209"/>
      <c r="FK4" s="209"/>
      <c r="FL4" s="209"/>
      <c r="FM4" s="209"/>
      <c r="FN4" s="209"/>
      <c r="FO4" s="209"/>
      <c r="FP4" s="209"/>
      <c r="FQ4" s="209"/>
      <c r="FR4" s="209"/>
      <c r="FS4" s="209"/>
      <c r="FT4" s="209"/>
      <c r="FU4" s="209"/>
      <c r="FV4" s="209"/>
      <c r="FW4" s="209"/>
      <c r="FX4" s="209"/>
      <c r="FY4" s="209"/>
      <c r="FZ4" s="209"/>
      <c r="GA4" s="209"/>
      <c r="GB4" s="209"/>
      <c r="GC4" s="209"/>
      <c r="GD4" s="209"/>
      <c r="GE4" s="209"/>
      <c r="GF4" s="209"/>
      <c r="GG4" s="209"/>
      <c r="GH4" s="209"/>
      <c r="GI4" s="209"/>
      <c r="GJ4" s="209"/>
      <c r="GK4" s="209"/>
      <c r="GL4" s="209"/>
      <c r="GM4" s="209"/>
      <c r="GN4" s="209"/>
      <c r="GO4" s="209"/>
      <c r="GP4" s="209"/>
      <c r="GQ4" s="209"/>
      <c r="GR4" s="209"/>
      <c r="GS4" s="209"/>
      <c r="GT4" s="209"/>
      <c r="GU4" s="209"/>
      <c r="GV4" s="209"/>
      <c r="GW4" s="209"/>
      <c r="GX4" s="209"/>
      <c r="GY4" s="209"/>
      <c r="GZ4" s="209"/>
      <c r="HA4" s="209"/>
      <c r="HB4" s="209"/>
      <c r="HC4" s="209"/>
      <c r="HD4" s="209"/>
      <c r="HE4" s="209"/>
      <c r="HF4" s="209"/>
      <c r="HG4" s="209"/>
      <c r="HH4" s="209"/>
      <c r="HI4" s="209"/>
      <c r="HJ4" s="209"/>
      <c r="HK4" s="209"/>
      <c r="HL4" s="209"/>
      <c r="HM4" s="209"/>
      <c r="HN4" s="209"/>
      <c r="HO4" s="209"/>
      <c r="HP4" s="209"/>
      <c r="HQ4" s="209"/>
      <c r="HR4" s="209"/>
      <c r="HS4" s="209"/>
      <c r="HT4" s="209"/>
      <c r="HU4" s="209"/>
      <c r="HV4" s="209"/>
      <c r="HW4" s="209"/>
      <c r="HX4" s="209"/>
      <c r="HY4" s="209"/>
      <c r="HZ4" s="209"/>
      <c r="IA4" s="209"/>
      <c r="IB4" s="209"/>
      <c r="IC4" s="209"/>
      <c r="ID4" s="209"/>
      <c r="IE4" s="209"/>
      <c r="IF4" s="209"/>
      <c r="IG4" s="209"/>
      <c r="IH4" s="209"/>
      <c r="II4" s="209"/>
      <c r="IJ4" s="209"/>
      <c r="IK4" s="209"/>
      <c r="IL4" s="209"/>
      <c r="IM4" s="209"/>
      <c r="IN4" s="209"/>
      <c r="IO4" s="209"/>
      <c r="IP4" s="209"/>
      <c r="IQ4" s="209"/>
      <c r="IR4" s="209"/>
      <c r="IS4" s="209"/>
      <c r="IT4" s="209"/>
      <c r="IU4" s="209"/>
      <c r="IV4" s="209"/>
      <c r="IW4" s="209"/>
      <c r="IX4" s="209"/>
      <c r="IY4" s="209"/>
    </row>
    <row r="5" spans="1:259" s="7" customFormat="1" ht="12" customHeight="1" x14ac:dyDescent="0.2">
      <c r="A5" s="209"/>
      <c r="B5" s="1059" t="str">
        <f>porsaad!B6</f>
        <v>Situación a 31 de enero de 2023</v>
      </c>
      <c r="C5" s="1059"/>
      <c r="D5" s="1059"/>
      <c r="E5" s="1059"/>
      <c r="F5" s="1059"/>
      <c r="G5" s="1059"/>
      <c r="H5" s="1059"/>
      <c r="I5" s="1059"/>
      <c r="J5" s="1059"/>
      <c r="K5" s="1059"/>
      <c r="L5" s="1059"/>
      <c r="M5" s="1059"/>
      <c r="N5" s="1059"/>
      <c r="O5" s="1059"/>
      <c r="P5" s="1059"/>
      <c r="Q5" s="1059"/>
      <c r="R5" s="91"/>
      <c r="S5" s="91"/>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c r="BQ5" s="209"/>
      <c r="BR5" s="209"/>
      <c r="BS5" s="209"/>
      <c r="BT5" s="209"/>
      <c r="BU5" s="209"/>
      <c r="BV5" s="209"/>
      <c r="BW5" s="209"/>
      <c r="BX5" s="209"/>
      <c r="BY5" s="209"/>
      <c r="BZ5" s="209"/>
      <c r="CA5" s="209"/>
      <c r="CB5" s="209"/>
      <c r="CC5" s="209"/>
      <c r="CD5" s="209"/>
      <c r="CE5" s="209"/>
      <c r="CF5" s="209"/>
      <c r="CG5" s="209"/>
      <c r="CH5" s="209"/>
      <c r="CI5" s="209"/>
      <c r="CJ5" s="209"/>
      <c r="CK5" s="209"/>
      <c r="CL5" s="209"/>
      <c r="CM5" s="209"/>
      <c r="CN5" s="209"/>
      <c r="CO5" s="209"/>
      <c r="CP5" s="209"/>
      <c r="CQ5" s="209"/>
      <c r="CR5" s="209"/>
      <c r="CS5" s="209"/>
      <c r="CT5" s="209"/>
      <c r="CU5" s="209"/>
      <c r="CV5" s="209"/>
      <c r="CW5" s="209"/>
      <c r="CX5" s="209"/>
      <c r="CY5" s="209"/>
      <c r="CZ5" s="209"/>
      <c r="DA5" s="209"/>
      <c r="DB5" s="209"/>
      <c r="DC5" s="209"/>
      <c r="DD5" s="209"/>
      <c r="DE5" s="209"/>
      <c r="DF5" s="209"/>
      <c r="DG5" s="209"/>
      <c r="DH5" s="209"/>
      <c r="DI5" s="209"/>
      <c r="DJ5" s="209"/>
      <c r="DK5" s="209"/>
      <c r="DL5" s="209"/>
      <c r="DM5" s="209"/>
      <c r="DN5" s="209"/>
      <c r="DO5" s="209"/>
      <c r="DP5" s="209"/>
      <c r="DQ5" s="209"/>
      <c r="DR5" s="209"/>
      <c r="DS5" s="209"/>
      <c r="DT5" s="209"/>
      <c r="DU5" s="209"/>
      <c r="DV5" s="209"/>
      <c r="DW5" s="209"/>
      <c r="DX5" s="209"/>
      <c r="DY5" s="209"/>
      <c r="DZ5" s="209"/>
      <c r="EA5" s="209"/>
      <c r="EB5" s="209"/>
      <c r="EC5" s="209"/>
      <c r="ED5" s="209"/>
      <c r="EE5" s="209"/>
      <c r="EF5" s="209"/>
      <c r="EG5" s="209"/>
      <c r="EH5" s="209"/>
      <c r="EI5" s="209"/>
      <c r="EJ5" s="209"/>
      <c r="EK5" s="209"/>
      <c r="EL5" s="209"/>
      <c r="EM5" s="209"/>
      <c r="EN5" s="209"/>
      <c r="EO5" s="209"/>
      <c r="EP5" s="209"/>
      <c r="EQ5" s="209"/>
      <c r="ER5" s="209"/>
      <c r="ES5" s="209"/>
      <c r="ET5" s="209"/>
      <c r="EU5" s="209"/>
      <c r="EV5" s="209"/>
      <c r="EW5" s="209"/>
      <c r="EX5" s="209"/>
      <c r="EY5" s="209"/>
      <c r="EZ5" s="209"/>
      <c r="FA5" s="209"/>
      <c r="FB5" s="209"/>
      <c r="FC5" s="209"/>
      <c r="FD5" s="209"/>
      <c r="FE5" s="209"/>
      <c r="FF5" s="209"/>
      <c r="FG5" s="209"/>
      <c r="FH5" s="209"/>
      <c r="FI5" s="209"/>
      <c r="FJ5" s="209"/>
      <c r="FK5" s="209"/>
      <c r="FL5" s="209"/>
      <c r="FM5" s="209"/>
      <c r="FN5" s="209"/>
      <c r="FO5" s="209"/>
      <c r="FP5" s="209"/>
      <c r="FQ5" s="209"/>
      <c r="FR5" s="209"/>
      <c r="FS5" s="209"/>
      <c r="FT5" s="209"/>
      <c r="FU5" s="209"/>
      <c r="FV5" s="209"/>
      <c r="FW5" s="209"/>
      <c r="FX5" s="209"/>
      <c r="FY5" s="209"/>
      <c r="FZ5" s="209"/>
      <c r="GA5" s="209"/>
      <c r="GB5" s="209"/>
      <c r="GC5" s="209"/>
      <c r="GD5" s="209"/>
      <c r="GE5" s="209"/>
      <c r="GF5" s="209"/>
      <c r="GG5" s="209"/>
      <c r="GH5" s="209"/>
      <c r="GI5" s="209"/>
      <c r="GJ5" s="209"/>
      <c r="GK5" s="209"/>
      <c r="GL5" s="209"/>
      <c r="GM5" s="209"/>
      <c r="GN5" s="209"/>
      <c r="GO5" s="209"/>
      <c r="GP5" s="209"/>
      <c r="GQ5" s="209"/>
      <c r="GR5" s="209"/>
      <c r="GS5" s="209"/>
      <c r="GT5" s="209"/>
      <c r="GU5" s="209"/>
      <c r="GV5" s="209"/>
      <c r="GW5" s="209"/>
      <c r="GX5" s="209"/>
      <c r="GY5" s="209"/>
      <c r="GZ5" s="209"/>
      <c r="HA5" s="209"/>
      <c r="HB5" s="209"/>
      <c r="HC5" s="209"/>
      <c r="HD5" s="209"/>
      <c r="HE5" s="209"/>
      <c r="HF5" s="209"/>
      <c r="HG5" s="209"/>
      <c r="HH5" s="209"/>
      <c r="HI5" s="209"/>
      <c r="HJ5" s="209"/>
      <c r="HK5" s="209"/>
      <c r="HL5" s="209"/>
      <c r="HM5" s="209"/>
      <c r="HN5" s="209"/>
      <c r="HO5" s="209"/>
      <c r="HP5" s="209"/>
      <c r="HQ5" s="209"/>
      <c r="HR5" s="209"/>
      <c r="HS5" s="209"/>
      <c r="HT5" s="209"/>
      <c r="HU5" s="209"/>
      <c r="HV5" s="209"/>
      <c r="HW5" s="209"/>
      <c r="HX5" s="209"/>
      <c r="HY5" s="209"/>
      <c r="HZ5" s="209"/>
      <c r="IA5" s="209"/>
      <c r="IB5" s="209"/>
      <c r="IC5" s="209"/>
      <c r="ID5" s="209"/>
      <c r="IE5" s="209"/>
      <c r="IF5" s="209"/>
      <c r="IG5" s="209"/>
      <c r="IH5" s="209"/>
      <c r="II5" s="209"/>
      <c r="IJ5" s="209"/>
      <c r="IK5" s="209"/>
      <c r="IL5" s="209"/>
      <c r="IM5" s="209"/>
      <c r="IN5" s="209"/>
      <c r="IO5" s="209"/>
      <c r="IP5" s="209"/>
      <c r="IQ5" s="209"/>
      <c r="IR5" s="209"/>
      <c r="IS5" s="209"/>
      <c r="IT5" s="209"/>
      <c r="IU5" s="209"/>
      <c r="IV5" s="209"/>
      <c r="IW5" s="209"/>
      <c r="IX5" s="209"/>
      <c r="IY5" s="209"/>
    </row>
    <row r="6" spans="1:259" s="7" customFormat="1" ht="6.95" customHeight="1" x14ac:dyDescent="0.2">
      <c r="A6" s="209"/>
      <c r="B6" s="209"/>
      <c r="C6" s="209"/>
      <c r="D6" s="209"/>
      <c r="E6" s="209"/>
      <c r="F6" s="209"/>
      <c r="G6" s="209"/>
      <c r="H6" s="209"/>
      <c r="I6" s="209"/>
      <c r="J6" s="209"/>
      <c r="K6" s="209"/>
      <c r="L6" s="268"/>
      <c r="M6" s="268"/>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c r="BW6" s="209"/>
      <c r="BX6" s="209"/>
      <c r="BY6" s="209"/>
      <c r="BZ6" s="209"/>
      <c r="CA6" s="209"/>
      <c r="CB6" s="209"/>
      <c r="CC6" s="209"/>
      <c r="CD6" s="209"/>
      <c r="CE6" s="209"/>
      <c r="CF6" s="209"/>
      <c r="CG6" s="209"/>
      <c r="CH6" s="209"/>
      <c r="CI6" s="209"/>
      <c r="CJ6" s="209"/>
      <c r="CK6" s="209"/>
      <c r="CL6" s="209"/>
      <c r="CM6" s="209"/>
      <c r="CN6" s="209"/>
      <c r="CO6" s="209"/>
      <c r="CP6" s="209"/>
      <c r="CQ6" s="209"/>
      <c r="CR6" s="209"/>
      <c r="CS6" s="209"/>
      <c r="CT6" s="209"/>
      <c r="CU6" s="209"/>
      <c r="CV6" s="209"/>
      <c r="CW6" s="209"/>
      <c r="CX6" s="209"/>
      <c r="CY6" s="209"/>
      <c r="CZ6" s="209"/>
      <c r="DA6" s="209"/>
      <c r="DB6" s="209"/>
      <c r="DC6" s="209"/>
      <c r="DD6" s="209"/>
      <c r="DE6" s="209"/>
      <c r="DF6" s="209"/>
      <c r="DG6" s="209"/>
      <c r="DH6" s="209"/>
      <c r="DI6" s="209"/>
      <c r="DJ6" s="209"/>
      <c r="DK6" s="209"/>
      <c r="DL6" s="209"/>
      <c r="DM6" s="209"/>
      <c r="DN6" s="209"/>
      <c r="DO6" s="209"/>
      <c r="DP6" s="209"/>
      <c r="DQ6" s="209"/>
      <c r="DR6" s="209"/>
      <c r="DS6" s="209"/>
      <c r="DT6" s="209"/>
      <c r="DU6" s="209"/>
      <c r="DV6" s="209"/>
      <c r="DW6" s="209"/>
      <c r="DX6" s="209"/>
      <c r="DY6" s="209"/>
      <c r="DZ6" s="209"/>
      <c r="EA6" s="209"/>
      <c r="EB6" s="209"/>
      <c r="EC6" s="209"/>
      <c r="ED6" s="209"/>
      <c r="EE6" s="209"/>
      <c r="EF6" s="209"/>
      <c r="EG6" s="209"/>
      <c r="EH6" s="209"/>
      <c r="EI6" s="209"/>
      <c r="EJ6" s="209"/>
      <c r="EK6" s="209"/>
      <c r="EL6" s="209"/>
      <c r="EM6" s="209"/>
      <c r="EN6" s="209"/>
      <c r="EO6" s="209"/>
      <c r="EP6" s="209"/>
      <c r="EQ6" s="209"/>
      <c r="ER6" s="209"/>
      <c r="ES6" s="209"/>
      <c r="ET6" s="209"/>
      <c r="EU6" s="209"/>
      <c r="EV6" s="209"/>
      <c r="EW6" s="209"/>
      <c r="EX6" s="209"/>
      <c r="EY6" s="209"/>
      <c r="EZ6" s="209"/>
      <c r="FA6" s="209"/>
      <c r="FB6" s="209"/>
      <c r="FC6" s="209"/>
      <c r="FD6" s="209"/>
      <c r="FE6" s="209"/>
      <c r="FF6" s="209"/>
      <c r="FG6" s="209"/>
      <c r="FH6" s="209"/>
      <c r="FI6" s="209"/>
      <c r="FJ6" s="209"/>
      <c r="FK6" s="209"/>
      <c r="FL6" s="209"/>
      <c r="FM6" s="209"/>
      <c r="FN6" s="209"/>
      <c r="FO6" s="209"/>
      <c r="FP6" s="209"/>
      <c r="FQ6" s="209"/>
      <c r="FR6" s="209"/>
      <c r="FS6" s="209"/>
      <c r="FT6" s="209"/>
      <c r="FU6" s="209"/>
      <c r="FV6" s="209"/>
      <c r="FW6" s="209"/>
      <c r="FX6" s="209"/>
      <c r="FY6" s="209"/>
      <c r="FZ6" s="209"/>
      <c r="GA6" s="209"/>
      <c r="GB6" s="209"/>
      <c r="GC6" s="209"/>
      <c r="GD6" s="209"/>
      <c r="GE6" s="209"/>
      <c r="GF6" s="209"/>
      <c r="GG6" s="209"/>
      <c r="GH6" s="209"/>
      <c r="GI6" s="209"/>
      <c r="GJ6" s="209"/>
      <c r="GK6" s="209"/>
      <c r="GL6" s="209"/>
      <c r="GM6" s="209"/>
      <c r="GN6" s="209"/>
      <c r="GO6" s="209"/>
      <c r="GP6" s="209"/>
      <c r="GQ6" s="209"/>
      <c r="GR6" s="209"/>
      <c r="GS6" s="209"/>
      <c r="GT6" s="209"/>
      <c r="GU6" s="209"/>
      <c r="GV6" s="209"/>
      <c r="GW6" s="209"/>
      <c r="GX6" s="209"/>
      <c r="GY6" s="209"/>
      <c r="GZ6" s="209"/>
      <c r="HA6" s="209"/>
      <c r="HB6" s="209"/>
      <c r="HC6" s="209"/>
      <c r="HD6" s="209"/>
      <c r="HE6" s="209"/>
      <c r="HF6" s="209"/>
      <c r="HG6" s="209"/>
      <c r="HH6" s="209"/>
      <c r="HI6" s="209"/>
      <c r="HJ6" s="209"/>
      <c r="HK6" s="209"/>
      <c r="HL6" s="209"/>
      <c r="HM6" s="209"/>
      <c r="HN6" s="209"/>
      <c r="HO6" s="209"/>
      <c r="HP6" s="209"/>
      <c r="HQ6" s="209"/>
      <c r="HR6" s="209"/>
      <c r="HS6" s="209"/>
      <c r="HT6" s="209"/>
      <c r="HU6" s="209"/>
      <c r="HV6" s="209"/>
      <c r="HW6" s="209"/>
      <c r="HX6" s="209"/>
      <c r="HY6" s="209"/>
      <c r="HZ6" s="209"/>
      <c r="IA6" s="209"/>
      <c r="IB6" s="209"/>
      <c r="IC6" s="209"/>
      <c r="ID6" s="209"/>
      <c r="IE6" s="209"/>
      <c r="IF6" s="209"/>
      <c r="IG6" s="209"/>
      <c r="IH6" s="209"/>
      <c r="II6" s="209"/>
      <c r="IJ6" s="209"/>
      <c r="IK6" s="209"/>
      <c r="IL6" s="209"/>
      <c r="IM6" s="209"/>
      <c r="IN6" s="209"/>
      <c r="IO6" s="209"/>
      <c r="IP6" s="209"/>
      <c r="IQ6" s="209"/>
      <c r="IR6" s="209"/>
      <c r="IS6" s="209"/>
      <c r="IT6" s="209"/>
      <c r="IU6" s="209"/>
      <c r="IV6" s="209"/>
      <c r="IW6" s="209"/>
      <c r="IX6" s="209"/>
      <c r="IY6" s="209"/>
    </row>
    <row r="7" spans="1:259" s="7" customFormat="1" ht="4.5" customHeight="1" x14ac:dyDescent="0.2">
      <c r="A7" s="209"/>
      <c r="B7" s="209"/>
      <c r="C7" s="209"/>
      <c r="D7" s="209"/>
      <c r="E7" s="209"/>
      <c r="F7" s="209"/>
      <c r="G7" s="209"/>
      <c r="H7" s="209"/>
      <c r="I7" s="209"/>
      <c r="J7" s="209"/>
      <c r="K7" s="209"/>
      <c r="L7" s="269"/>
      <c r="M7" s="269"/>
      <c r="N7" s="214"/>
      <c r="O7" s="214"/>
      <c r="P7" s="214"/>
      <c r="Q7" s="214"/>
      <c r="R7" s="212"/>
      <c r="S7" s="212"/>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c r="DB7" s="209"/>
      <c r="DC7" s="209"/>
      <c r="DD7" s="209"/>
      <c r="DE7" s="209"/>
      <c r="DF7" s="209"/>
      <c r="DG7" s="209"/>
      <c r="DH7" s="209"/>
      <c r="DI7" s="209"/>
      <c r="DJ7" s="209"/>
      <c r="DK7" s="209"/>
      <c r="DL7" s="209"/>
      <c r="DM7" s="209"/>
      <c r="DN7" s="209"/>
      <c r="DO7" s="209"/>
      <c r="DP7" s="209"/>
      <c r="DQ7" s="209"/>
      <c r="DR7" s="209"/>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09"/>
      <c r="EY7" s="209"/>
      <c r="EZ7" s="209"/>
      <c r="FA7" s="209"/>
      <c r="FB7" s="209"/>
      <c r="FC7" s="209"/>
      <c r="FD7" s="209"/>
      <c r="FE7" s="209"/>
      <c r="FF7" s="209"/>
      <c r="FG7" s="209"/>
      <c r="FH7" s="209"/>
      <c r="FI7" s="209"/>
      <c r="FJ7" s="209"/>
      <c r="FK7" s="209"/>
      <c r="FL7" s="209"/>
      <c r="FM7" s="209"/>
      <c r="FN7" s="209"/>
      <c r="FO7" s="209"/>
      <c r="FP7" s="209"/>
      <c r="FQ7" s="209"/>
      <c r="FR7" s="209"/>
      <c r="FS7" s="209"/>
      <c r="FT7" s="209"/>
      <c r="FU7" s="209"/>
      <c r="FV7" s="209"/>
      <c r="FW7" s="209"/>
      <c r="FX7" s="209"/>
      <c r="FY7" s="209"/>
      <c r="FZ7" s="209"/>
      <c r="GA7" s="209"/>
      <c r="GB7" s="209"/>
      <c r="GC7" s="209"/>
      <c r="GD7" s="209"/>
      <c r="GE7" s="209"/>
      <c r="GF7" s="209"/>
      <c r="GG7" s="209"/>
      <c r="GH7" s="209"/>
      <c r="GI7" s="209"/>
      <c r="GJ7" s="209"/>
      <c r="GK7" s="209"/>
      <c r="GL7" s="209"/>
      <c r="GM7" s="209"/>
      <c r="GN7" s="209"/>
      <c r="GO7" s="209"/>
      <c r="GP7" s="209"/>
      <c r="GQ7" s="209"/>
      <c r="GR7" s="209"/>
      <c r="GS7" s="209"/>
      <c r="GT7" s="209"/>
      <c r="GU7" s="209"/>
      <c r="GV7" s="209"/>
      <c r="GW7" s="209"/>
      <c r="GX7" s="209"/>
      <c r="GY7" s="209"/>
      <c r="GZ7" s="209"/>
      <c r="HA7" s="209"/>
      <c r="HB7" s="209"/>
      <c r="HC7" s="209"/>
      <c r="HD7" s="209"/>
      <c r="HE7" s="209"/>
      <c r="HF7" s="209"/>
      <c r="HG7" s="209"/>
      <c r="HH7" s="209"/>
      <c r="HI7" s="209"/>
      <c r="HJ7" s="209"/>
      <c r="HK7" s="209"/>
      <c r="HL7" s="209"/>
      <c r="HM7" s="209"/>
      <c r="HN7" s="209"/>
      <c r="HO7" s="209"/>
      <c r="HP7" s="209"/>
      <c r="HQ7" s="209"/>
      <c r="HR7" s="209"/>
      <c r="HS7" s="209"/>
      <c r="HT7" s="209"/>
      <c r="HU7" s="209"/>
      <c r="HV7" s="209"/>
      <c r="HW7" s="209"/>
      <c r="HX7" s="209"/>
      <c r="HY7" s="209"/>
      <c r="HZ7" s="209"/>
      <c r="IA7" s="209"/>
      <c r="IB7" s="209"/>
      <c r="IC7" s="209"/>
      <c r="ID7" s="209"/>
      <c r="IE7" s="209"/>
      <c r="IF7" s="209"/>
      <c r="IG7" s="209"/>
      <c r="IH7" s="209"/>
      <c r="II7" s="209"/>
      <c r="IJ7" s="209"/>
      <c r="IK7" s="209"/>
      <c r="IL7" s="209"/>
      <c r="IM7" s="209"/>
      <c r="IN7" s="209"/>
      <c r="IO7" s="209"/>
      <c r="IP7" s="209"/>
      <c r="IQ7" s="209"/>
      <c r="IR7" s="209"/>
      <c r="IS7" s="209"/>
      <c r="IT7" s="209"/>
      <c r="IU7" s="209"/>
      <c r="IV7" s="209"/>
      <c r="IW7" s="209"/>
      <c r="IX7" s="209"/>
      <c r="IY7" s="209"/>
    </row>
    <row r="8" spans="1:259" s="7" customFormat="1" ht="52.5" customHeight="1" x14ac:dyDescent="0.2">
      <c r="A8" s="209"/>
      <c r="B8" s="211" t="s">
        <v>15</v>
      </c>
      <c r="C8" s="1069" t="s">
        <v>115</v>
      </c>
      <c r="D8" s="1068"/>
      <c r="E8" s="212"/>
      <c r="F8" s="1069" t="s">
        <v>116</v>
      </c>
      <c r="G8" s="1068"/>
      <c r="H8" s="212"/>
      <c r="I8" s="1069" t="s">
        <v>262</v>
      </c>
      <c r="J8" s="1067"/>
      <c r="K8" s="1068"/>
      <c r="L8" s="270"/>
      <c r="M8" s="270"/>
      <c r="N8" s="220"/>
      <c r="O8" s="220"/>
      <c r="P8" s="220"/>
      <c r="Q8" s="220"/>
      <c r="R8" s="217"/>
      <c r="S8" s="217"/>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c r="CA8" s="209"/>
      <c r="CB8" s="209"/>
      <c r="CC8" s="209"/>
      <c r="CD8" s="209"/>
      <c r="CE8" s="209"/>
      <c r="CF8" s="209"/>
      <c r="CG8" s="209"/>
      <c r="CH8" s="209"/>
      <c r="CI8" s="209"/>
      <c r="CJ8" s="209"/>
      <c r="CK8" s="209"/>
      <c r="CL8" s="209"/>
      <c r="CM8" s="209"/>
      <c r="CN8" s="209"/>
      <c r="CO8" s="209"/>
      <c r="CP8" s="209"/>
      <c r="CQ8" s="209"/>
      <c r="CR8" s="209"/>
      <c r="CS8" s="209"/>
      <c r="CT8" s="209"/>
      <c r="CU8" s="209"/>
      <c r="CV8" s="209"/>
      <c r="CW8" s="209"/>
      <c r="CX8" s="209"/>
      <c r="CY8" s="209"/>
      <c r="CZ8" s="209"/>
      <c r="DA8" s="209"/>
      <c r="DB8" s="209"/>
      <c r="DC8" s="209"/>
      <c r="DD8" s="209"/>
      <c r="DE8" s="209"/>
      <c r="DF8" s="209"/>
      <c r="DG8" s="209"/>
      <c r="DH8" s="209"/>
      <c r="DI8" s="209"/>
      <c r="DJ8" s="209"/>
      <c r="DK8" s="209"/>
      <c r="DL8" s="209"/>
      <c r="DM8" s="209"/>
      <c r="DN8" s="209"/>
      <c r="DO8" s="209"/>
      <c r="DP8" s="209"/>
      <c r="DQ8" s="209"/>
      <c r="DR8" s="209"/>
      <c r="DS8" s="209"/>
      <c r="DT8" s="209"/>
      <c r="DU8" s="209"/>
      <c r="DV8" s="209"/>
      <c r="DW8" s="209"/>
      <c r="DX8" s="209"/>
      <c r="DY8" s="209"/>
      <c r="DZ8" s="209"/>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09"/>
      <c r="FB8" s="209"/>
      <c r="FC8" s="209"/>
      <c r="FD8" s="209"/>
      <c r="FE8" s="209"/>
      <c r="FF8" s="209"/>
      <c r="FG8" s="209"/>
      <c r="FH8" s="209"/>
      <c r="FI8" s="209"/>
      <c r="FJ8" s="209"/>
      <c r="FK8" s="209"/>
      <c r="FL8" s="209"/>
      <c r="FM8" s="209"/>
      <c r="FN8" s="209"/>
      <c r="FO8" s="209"/>
      <c r="FP8" s="209"/>
      <c r="FQ8" s="209"/>
      <c r="FR8" s="209"/>
      <c r="FS8" s="209"/>
      <c r="FT8" s="209"/>
      <c r="FU8" s="209"/>
      <c r="FV8" s="209"/>
      <c r="FW8" s="209"/>
      <c r="FX8" s="209"/>
      <c r="FY8" s="209"/>
      <c r="FZ8" s="209"/>
      <c r="GA8" s="209"/>
      <c r="GB8" s="209"/>
      <c r="GC8" s="209"/>
      <c r="GD8" s="209"/>
      <c r="GE8" s="209"/>
      <c r="GF8" s="209"/>
      <c r="GG8" s="209"/>
      <c r="GH8" s="209"/>
      <c r="GI8" s="209"/>
      <c r="GJ8" s="209"/>
      <c r="GK8" s="209"/>
      <c r="GL8" s="209"/>
      <c r="GM8" s="209"/>
      <c r="GN8" s="209"/>
      <c r="GO8" s="209"/>
      <c r="GP8" s="209"/>
      <c r="GQ8" s="209"/>
      <c r="GR8" s="209"/>
      <c r="GS8" s="209"/>
      <c r="GT8" s="209"/>
      <c r="GU8" s="209"/>
      <c r="GV8" s="209"/>
      <c r="GW8" s="209"/>
      <c r="GX8" s="209"/>
      <c r="GY8" s="209"/>
      <c r="GZ8" s="209"/>
      <c r="HA8" s="209"/>
      <c r="HB8" s="209"/>
      <c r="HC8" s="209"/>
      <c r="HD8" s="209"/>
      <c r="HE8" s="209"/>
      <c r="HF8" s="209"/>
      <c r="HG8" s="209"/>
      <c r="HH8" s="209"/>
      <c r="HI8" s="209"/>
      <c r="HJ8" s="209"/>
      <c r="HK8" s="209"/>
      <c r="HL8" s="209"/>
      <c r="HM8" s="209"/>
      <c r="HN8" s="209"/>
      <c r="HO8" s="209"/>
      <c r="HP8" s="209"/>
      <c r="HQ8" s="209"/>
      <c r="HR8" s="209"/>
      <c r="HS8" s="209"/>
      <c r="HT8" s="209"/>
      <c r="HU8" s="209"/>
      <c r="HV8" s="209"/>
      <c r="HW8" s="209"/>
      <c r="HX8" s="209"/>
      <c r="HY8" s="209"/>
      <c r="HZ8" s="209"/>
      <c r="IA8" s="209"/>
      <c r="IB8" s="209"/>
      <c r="IC8" s="209"/>
      <c r="ID8" s="209"/>
      <c r="IE8" s="209"/>
      <c r="IF8" s="209"/>
      <c r="IG8" s="209"/>
      <c r="IH8" s="209"/>
      <c r="II8" s="209"/>
      <c r="IJ8" s="209"/>
      <c r="IK8" s="209"/>
      <c r="IL8" s="209"/>
      <c r="IM8" s="209"/>
      <c r="IN8" s="209"/>
      <c r="IO8" s="209"/>
      <c r="IP8" s="209"/>
      <c r="IQ8" s="209"/>
      <c r="IR8" s="209"/>
      <c r="IS8" s="209"/>
      <c r="IT8" s="209"/>
      <c r="IU8" s="209"/>
      <c r="IV8" s="209"/>
      <c r="IW8" s="209"/>
      <c r="IX8" s="209"/>
      <c r="IY8" s="209"/>
    </row>
    <row r="9" spans="1:259" s="124" customFormat="1" ht="30.75" customHeight="1" x14ac:dyDescent="0.2">
      <c r="A9" s="271"/>
      <c r="B9" s="216"/>
      <c r="C9" s="218" t="s">
        <v>12</v>
      </c>
      <c r="D9" s="219" t="s">
        <v>13</v>
      </c>
      <c r="E9" s="217"/>
      <c r="F9" s="218" t="s">
        <v>12</v>
      </c>
      <c r="G9" s="272" t="s">
        <v>13</v>
      </c>
      <c r="H9" s="217"/>
      <c r="I9" s="218" t="s">
        <v>12</v>
      </c>
      <c r="J9" s="409" t="s">
        <v>119</v>
      </c>
      <c r="K9" s="219" t="s">
        <v>118</v>
      </c>
      <c r="L9" s="273"/>
      <c r="M9" s="273"/>
      <c r="N9" s="224"/>
      <c r="O9" s="224"/>
      <c r="P9" s="224"/>
      <c r="Q9" s="224"/>
      <c r="R9" s="224"/>
      <c r="S9" s="224"/>
      <c r="T9" s="271"/>
      <c r="U9" s="271"/>
      <c r="V9" s="271"/>
      <c r="W9" s="271"/>
      <c r="X9" s="271"/>
      <c r="Y9" s="271"/>
      <c r="Z9" s="271"/>
      <c r="AA9" s="271"/>
      <c r="AB9" s="271"/>
      <c r="AC9" s="271"/>
      <c r="AD9" s="271"/>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F9" s="271"/>
      <c r="BG9" s="271"/>
      <c r="BH9" s="271"/>
      <c r="BI9" s="271"/>
      <c r="BJ9" s="271"/>
      <c r="BK9" s="271"/>
      <c r="BL9" s="271"/>
      <c r="BM9" s="271"/>
      <c r="BN9" s="271"/>
      <c r="BO9" s="271"/>
      <c r="BP9" s="271"/>
      <c r="BQ9" s="271"/>
      <c r="BR9" s="271"/>
      <c r="BS9" s="271"/>
      <c r="BT9" s="271"/>
      <c r="BU9" s="271"/>
      <c r="BV9" s="271"/>
      <c r="BW9" s="271"/>
      <c r="BX9" s="271"/>
      <c r="BY9" s="271"/>
      <c r="BZ9" s="271"/>
      <c r="CA9" s="271"/>
      <c r="CB9" s="271"/>
      <c r="CC9" s="271"/>
      <c r="CD9" s="271"/>
      <c r="CE9" s="271"/>
      <c r="CF9" s="271"/>
      <c r="CG9" s="271"/>
      <c r="CH9" s="271"/>
      <c r="CI9" s="271"/>
      <c r="CJ9" s="271"/>
      <c r="CK9" s="271"/>
      <c r="CL9" s="271"/>
      <c r="CM9" s="271"/>
      <c r="CN9" s="271"/>
      <c r="CO9" s="271"/>
      <c r="CP9" s="271"/>
      <c r="CQ9" s="271"/>
      <c r="CR9" s="271"/>
      <c r="CS9" s="271"/>
      <c r="CT9" s="271"/>
      <c r="CU9" s="271"/>
      <c r="CV9" s="271"/>
      <c r="CW9" s="271"/>
      <c r="CX9" s="271"/>
      <c r="CY9" s="271"/>
      <c r="CZ9" s="271"/>
      <c r="DA9" s="271"/>
      <c r="DB9" s="271"/>
      <c r="DC9" s="271"/>
      <c r="DD9" s="271"/>
      <c r="DE9" s="271"/>
      <c r="DF9" s="271"/>
      <c r="DG9" s="271"/>
      <c r="DH9" s="271"/>
      <c r="DI9" s="271"/>
      <c r="DJ9" s="271"/>
      <c r="DK9" s="271"/>
      <c r="DL9" s="271"/>
      <c r="DM9" s="271"/>
      <c r="DN9" s="271"/>
      <c r="DO9" s="271"/>
      <c r="DP9" s="271"/>
      <c r="DQ9" s="271"/>
      <c r="DR9" s="271"/>
      <c r="DS9" s="271"/>
      <c r="DT9" s="271"/>
      <c r="DU9" s="271"/>
      <c r="DV9" s="271"/>
      <c r="DW9" s="271"/>
      <c r="DX9" s="271"/>
      <c r="DY9" s="271"/>
      <c r="DZ9" s="271"/>
      <c r="EA9" s="271"/>
      <c r="EB9" s="271"/>
      <c r="EC9" s="271"/>
      <c r="ED9" s="271"/>
      <c r="EE9" s="271"/>
      <c r="EF9" s="271"/>
      <c r="EG9" s="271"/>
      <c r="EH9" s="271"/>
      <c r="EI9" s="271"/>
      <c r="EJ9" s="271"/>
      <c r="EK9" s="271"/>
      <c r="EL9" s="271"/>
      <c r="EM9" s="271"/>
      <c r="EN9" s="271"/>
      <c r="EO9" s="271"/>
      <c r="EP9" s="271"/>
      <c r="EQ9" s="271"/>
      <c r="ER9" s="271"/>
      <c r="ES9" s="271"/>
      <c r="ET9" s="271"/>
      <c r="EU9" s="271"/>
      <c r="EV9" s="271"/>
      <c r="EW9" s="271"/>
      <c r="EX9" s="271"/>
      <c r="EY9" s="271"/>
      <c r="EZ9" s="271"/>
      <c r="FA9" s="271"/>
      <c r="FB9" s="271"/>
      <c r="FC9" s="271"/>
      <c r="FD9" s="271"/>
      <c r="FE9" s="271"/>
      <c r="FF9" s="271"/>
      <c r="FG9" s="271"/>
      <c r="FH9" s="271"/>
      <c r="FI9" s="271"/>
      <c r="FJ9" s="271"/>
      <c r="FK9" s="271"/>
      <c r="FL9" s="271"/>
      <c r="FM9" s="271"/>
      <c r="FN9" s="271"/>
      <c r="FO9" s="271"/>
      <c r="FP9" s="271"/>
      <c r="FQ9" s="271"/>
      <c r="FR9" s="271"/>
      <c r="FS9" s="271"/>
      <c r="FT9" s="271"/>
      <c r="FU9" s="271"/>
      <c r="FV9" s="271"/>
      <c r="FW9" s="271"/>
      <c r="FX9" s="271"/>
      <c r="FY9" s="271"/>
      <c r="FZ9" s="271"/>
      <c r="GA9" s="271"/>
      <c r="GB9" s="271"/>
      <c r="GC9" s="271"/>
      <c r="GD9" s="271"/>
      <c r="GE9" s="271"/>
      <c r="GF9" s="271"/>
      <c r="GG9" s="271"/>
      <c r="GH9" s="271"/>
      <c r="GI9" s="271"/>
      <c r="GJ9" s="271"/>
      <c r="GK9" s="271"/>
      <c r="GL9" s="271"/>
      <c r="GM9" s="271"/>
      <c r="GN9" s="271"/>
      <c r="GO9" s="271"/>
      <c r="GP9" s="271"/>
      <c r="GQ9" s="271"/>
      <c r="GR9" s="271"/>
      <c r="GS9" s="271"/>
      <c r="GT9" s="271"/>
      <c r="GU9" s="271"/>
      <c r="GV9" s="271"/>
      <c r="GW9" s="271"/>
      <c r="GX9" s="271"/>
      <c r="GY9" s="271"/>
      <c r="GZ9" s="271"/>
      <c r="HA9" s="271"/>
      <c r="HB9" s="271"/>
      <c r="HC9" s="271"/>
      <c r="HD9" s="271"/>
      <c r="HE9" s="271"/>
      <c r="HF9" s="271"/>
      <c r="HG9" s="271"/>
      <c r="HH9" s="271"/>
      <c r="HI9" s="271"/>
      <c r="HJ9" s="271"/>
      <c r="HK9" s="271"/>
      <c r="HL9" s="271"/>
      <c r="HM9" s="271"/>
      <c r="HN9" s="271"/>
      <c r="HO9" s="271"/>
      <c r="HP9" s="271"/>
      <c r="HQ9" s="271"/>
      <c r="HR9" s="271"/>
      <c r="HS9" s="271"/>
      <c r="HT9" s="271"/>
      <c r="HU9" s="271"/>
      <c r="HV9" s="271"/>
      <c r="HW9" s="271"/>
      <c r="HX9" s="271"/>
      <c r="HY9" s="271"/>
      <c r="HZ9" s="271"/>
      <c r="IA9" s="271"/>
      <c r="IB9" s="271"/>
      <c r="IC9" s="271"/>
      <c r="ID9" s="271"/>
      <c r="IE9" s="271"/>
      <c r="IF9" s="271"/>
      <c r="IG9" s="271"/>
      <c r="IH9" s="271"/>
      <c r="II9" s="271"/>
      <c r="IJ9" s="271"/>
      <c r="IK9" s="271"/>
      <c r="IL9" s="271"/>
      <c r="IM9" s="271"/>
      <c r="IN9" s="271"/>
      <c r="IO9" s="271"/>
      <c r="IP9" s="271"/>
      <c r="IQ9" s="271"/>
      <c r="IR9" s="271"/>
      <c r="IS9" s="271"/>
      <c r="IT9" s="271"/>
      <c r="IU9" s="271"/>
      <c r="IV9" s="271"/>
      <c r="IW9" s="271"/>
      <c r="IX9" s="271"/>
      <c r="IY9" s="271"/>
    </row>
    <row r="10" spans="1:259" s="39" customFormat="1" ht="7.5" customHeight="1" x14ac:dyDescent="0.2">
      <c r="A10" s="217"/>
      <c r="B10" s="220"/>
      <c r="C10" s="222"/>
      <c r="D10" s="222"/>
      <c r="E10" s="220"/>
      <c r="F10" s="220"/>
      <c r="G10" s="220"/>
      <c r="H10" s="220"/>
      <c r="I10" s="220"/>
      <c r="J10" s="220"/>
      <c r="K10" s="220"/>
      <c r="L10" s="274"/>
      <c r="M10" s="275"/>
      <c r="N10" s="233"/>
      <c r="O10" s="233"/>
      <c r="P10" s="233"/>
      <c r="Q10" s="233"/>
      <c r="R10" s="276"/>
      <c r="S10" s="276"/>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c r="HV10" s="217"/>
      <c r="HW10" s="217"/>
      <c r="HX10" s="217"/>
      <c r="HY10" s="217"/>
      <c r="HZ10" s="217"/>
      <c r="IA10" s="217"/>
      <c r="IB10" s="217"/>
      <c r="IC10" s="217"/>
      <c r="ID10" s="217"/>
      <c r="IE10" s="217"/>
      <c r="IF10" s="217"/>
      <c r="IG10" s="217"/>
      <c r="IH10" s="217"/>
      <c r="II10" s="217"/>
      <c r="IJ10" s="217"/>
      <c r="IK10" s="217"/>
      <c r="IL10" s="217"/>
      <c r="IM10" s="217"/>
      <c r="IN10" s="217"/>
      <c r="IO10" s="217"/>
      <c r="IP10" s="217"/>
      <c r="IQ10" s="217"/>
      <c r="IR10" s="217"/>
      <c r="IS10" s="217"/>
      <c r="IT10" s="217"/>
      <c r="IU10" s="217"/>
      <c r="IV10" s="217"/>
      <c r="IW10" s="217"/>
      <c r="IX10" s="217"/>
      <c r="IY10" s="217"/>
    </row>
    <row r="11" spans="1:259" s="27" customFormat="1" ht="18" customHeight="1" x14ac:dyDescent="0.2">
      <c r="A11" s="223"/>
      <c r="B11" s="226" t="s">
        <v>11</v>
      </c>
      <c r="C11" s="405">
        <v>8500187</v>
      </c>
      <c r="D11" s="186">
        <v>17.904395579860061</v>
      </c>
      <c r="E11" s="277"/>
      <c r="F11" s="228">
        <v>1055830</v>
      </c>
      <c r="G11" s="229">
        <v>16.278233638280728</v>
      </c>
      <c r="H11" s="277"/>
      <c r="I11" s="278">
        <v>269733</v>
      </c>
      <c r="J11" s="413">
        <f>I11*100/C11</f>
        <v>3.1732596000535045</v>
      </c>
      <c r="K11" s="229">
        <f>I11*100/F11</f>
        <v>25.547010408872641</v>
      </c>
      <c r="L11" s="279"/>
      <c r="M11" s="279">
        <f>_xlfn.RANK.EQ(K11,K$11:K$31,0)</f>
        <v>2</v>
      </c>
      <c r="N11" s="279">
        <v>1</v>
      </c>
      <c r="O11" s="279">
        <f>MATCH(N11,M$11:M$31,0)</f>
        <v>7</v>
      </c>
      <c r="P11" s="280" t="str">
        <f t="shared" ref="P11:P29" si="0">INDEX(B$11:B$31,O11,1)</f>
        <v>Castilla y León</v>
      </c>
      <c r="Q11" s="281">
        <f>INDEX(K$11:K$31,O11,1)</f>
        <v>27.258733484414417</v>
      </c>
      <c r="R11" s="311"/>
      <c r="S11" s="276"/>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c r="HV11" s="223"/>
      <c r="HW11" s="223"/>
      <c r="HX11" s="223"/>
      <c r="HY11" s="223"/>
      <c r="HZ11" s="223"/>
      <c r="IA11" s="223"/>
      <c r="IB11" s="223"/>
      <c r="IC11" s="223"/>
      <c r="ID11" s="223"/>
      <c r="IE11" s="223"/>
      <c r="IF11" s="223"/>
      <c r="IG11" s="223"/>
      <c r="IH11" s="223"/>
      <c r="II11" s="223"/>
      <c r="IJ11" s="223"/>
      <c r="IK11" s="223"/>
      <c r="IL11" s="223"/>
      <c r="IM11" s="223"/>
      <c r="IN11" s="223"/>
      <c r="IO11" s="223"/>
      <c r="IP11" s="223"/>
      <c r="IQ11" s="223"/>
      <c r="IR11" s="223"/>
      <c r="IS11" s="223"/>
      <c r="IT11" s="223"/>
      <c r="IU11" s="223"/>
      <c r="IV11" s="223"/>
      <c r="IW11" s="223"/>
      <c r="IX11" s="223"/>
      <c r="IY11" s="223"/>
    </row>
    <row r="12" spans="1:259" s="125" customFormat="1" ht="18" customHeight="1" x14ac:dyDescent="0.2">
      <c r="A12" s="282"/>
      <c r="B12" s="234" t="s">
        <v>10</v>
      </c>
      <c r="C12" s="406">
        <v>1326315</v>
      </c>
      <c r="D12" s="187">
        <v>2.793687765163531</v>
      </c>
      <c r="E12" s="277"/>
      <c r="F12" s="235">
        <v>194402</v>
      </c>
      <c r="G12" s="236">
        <v>2.9971881607352038</v>
      </c>
      <c r="H12" s="277"/>
      <c r="I12" s="283">
        <v>37223</v>
      </c>
      <c r="J12" s="414">
        <f t="shared" ref="J12:J28" si="1">I12*100/C12</f>
        <v>2.8064977022803785</v>
      </c>
      <c r="K12" s="236">
        <f t="shared" ref="K12:K28" si="2">I12*100/F12</f>
        <v>19.147436754765899</v>
      </c>
      <c r="L12" s="279"/>
      <c r="M12" s="279">
        <f t="shared" ref="M12:M31" si="3">_xlfn.RANK.EQ(K12,K$11:K$31,0)</f>
        <v>10</v>
      </c>
      <c r="N12" s="279">
        <v>2</v>
      </c>
      <c r="O12" s="279">
        <f t="shared" ref="O12:O29" si="4">MATCH(N12,M$11:M$31,0)</f>
        <v>1</v>
      </c>
      <c r="P12" s="280" t="str">
        <f t="shared" si="0"/>
        <v>Andalucía</v>
      </c>
      <c r="Q12" s="281">
        <f t="shared" ref="Q12:Q29" si="5">INDEX(K$11:K$31,O12,1)</f>
        <v>25.547010408872641</v>
      </c>
      <c r="R12" s="311"/>
      <c r="S12" s="276"/>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2"/>
      <c r="AU12" s="282"/>
      <c r="AV12" s="282"/>
      <c r="AW12" s="282"/>
      <c r="AX12" s="282"/>
      <c r="AY12" s="282"/>
      <c r="AZ12" s="282"/>
      <c r="BA12" s="282"/>
      <c r="BB12" s="282"/>
      <c r="BC12" s="282"/>
      <c r="BD12" s="282"/>
      <c r="BE12" s="282"/>
      <c r="BF12" s="282"/>
      <c r="BG12" s="282"/>
      <c r="BH12" s="282"/>
      <c r="BI12" s="282"/>
      <c r="BJ12" s="282"/>
      <c r="BK12" s="282"/>
      <c r="BL12" s="282"/>
      <c r="BM12" s="282"/>
      <c r="BN12" s="282"/>
      <c r="BO12" s="282"/>
      <c r="BP12" s="282"/>
      <c r="BQ12" s="282"/>
      <c r="BR12" s="282"/>
      <c r="BS12" s="282"/>
      <c r="BT12" s="282"/>
      <c r="BU12" s="282"/>
      <c r="BV12" s="282"/>
      <c r="BW12" s="282"/>
      <c r="BX12" s="282"/>
      <c r="BY12" s="282"/>
      <c r="BZ12" s="282"/>
      <c r="CA12" s="282"/>
      <c r="CB12" s="282"/>
      <c r="CC12" s="282"/>
      <c r="CD12" s="282"/>
      <c r="CE12" s="282"/>
      <c r="CF12" s="282"/>
      <c r="CG12" s="282"/>
      <c r="CH12" s="282"/>
      <c r="CI12" s="282"/>
      <c r="CJ12" s="282"/>
      <c r="CK12" s="282"/>
      <c r="CL12" s="282"/>
      <c r="CM12" s="282"/>
      <c r="CN12" s="282"/>
      <c r="CO12" s="282"/>
      <c r="CP12" s="282"/>
      <c r="CQ12" s="282"/>
      <c r="CR12" s="282"/>
      <c r="CS12" s="282"/>
      <c r="CT12" s="282"/>
      <c r="CU12" s="282"/>
      <c r="CV12" s="282"/>
      <c r="CW12" s="282"/>
      <c r="CX12" s="282"/>
      <c r="CY12" s="282"/>
      <c r="CZ12" s="282"/>
      <c r="DA12" s="282"/>
      <c r="DB12" s="282"/>
      <c r="DC12" s="282"/>
      <c r="DD12" s="282"/>
      <c r="DE12" s="282"/>
      <c r="DF12" s="282"/>
      <c r="DG12" s="282"/>
      <c r="DH12" s="282"/>
      <c r="DI12" s="282"/>
      <c r="DJ12" s="282"/>
      <c r="DK12" s="282"/>
      <c r="DL12" s="282"/>
      <c r="DM12" s="282"/>
      <c r="DN12" s="282"/>
      <c r="DO12" s="282"/>
      <c r="DP12" s="282"/>
      <c r="DQ12" s="282"/>
      <c r="DR12" s="282"/>
      <c r="DS12" s="282"/>
      <c r="DT12" s="282"/>
      <c r="DU12" s="282"/>
      <c r="DV12" s="282"/>
      <c r="DW12" s="282"/>
      <c r="DX12" s="282"/>
      <c r="DY12" s="282"/>
      <c r="DZ12" s="282"/>
      <c r="EA12" s="282"/>
      <c r="EB12" s="282"/>
      <c r="EC12" s="282"/>
      <c r="ED12" s="282"/>
      <c r="EE12" s="282"/>
      <c r="EF12" s="282"/>
      <c r="EG12" s="282"/>
      <c r="EH12" s="282"/>
      <c r="EI12" s="282"/>
      <c r="EJ12" s="282"/>
      <c r="EK12" s="282"/>
      <c r="EL12" s="282"/>
      <c r="EM12" s="282"/>
      <c r="EN12" s="282"/>
      <c r="EO12" s="282"/>
      <c r="EP12" s="282"/>
      <c r="EQ12" s="282"/>
      <c r="ER12" s="282"/>
      <c r="ES12" s="282"/>
      <c r="ET12" s="282"/>
      <c r="EU12" s="282"/>
      <c r="EV12" s="282"/>
      <c r="EW12" s="282"/>
      <c r="EX12" s="282"/>
      <c r="EY12" s="282"/>
      <c r="EZ12" s="282"/>
      <c r="FA12" s="282"/>
      <c r="FB12" s="282"/>
      <c r="FC12" s="282"/>
      <c r="FD12" s="282"/>
      <c r="FE12" s="282"/>
      <c r="FF12" s="282"/>
      <c r="FG12" s="282"/>
      <c r="FH12" s="282"/>
      <c r="FI12" s="282"/>
      <c r="FJ12" s="282"/>
      <c r="FK12" s="282"/>
      <c r="FL12" s="282"/>
      <c r="FM12" s="282"/>
      <c r="FN12" s="282"/>
      <c r="FO12" s="282"/>
      <c r="FP12" s="282"/>
      <c r="FQ12" s="282"/>
      <c r="FR12" s="282"/>
      <c r="FS12" s="282"/>
      <c r="FT12" s="282"/>
      <c r="FU12" s="282"/>
      <c r="FV12" s="282"/>
      <c r="FW12" s="282"/>
      <c r="FX12" s="282"/>
      <c r="FY12" s="282"/>
      <c r="FZ12" s="282"/>
      <c r="GA12" s="282"/>
      <c r="GB12" s="282"/>
      <c r="GC12" s="282"/>
      <c r="GD12" s="282"/>
      <c r="GE12" s="282"/>
      <c r="GF12" s="282"/>
      <c r="GG12" s="282"/>
      <c r="GH12" s="282"/>
      <c r="GI12" s="282"/>
      <c r="GJ12" s="282"/>
      <c r="GK12" s="282"/>
      <c r="GL12" s="282"/>
      <c r="GM12" s="282"/>
      <c r="GN12" s="282"/>
      <c r="GO12" s="282"/>
      <c r="GP12" s="282"/>
      <c r="GQ12" s="282"/>
      <c r="GR12" s="282"/>
      <c r="GS12" s="282"/>
      <c r="GT12" s="282"/>
      <c r="GU12" s="282"/>
      <c r="GV12" s="282"/>
      <c r="GW12" s="282"/>
      <c r="GX12" s="282"/>
      <c r="GY12" s="282"/>
      <c r="GZ12" s="282"/>
      <c r="HA12" s="282"/>
      <c r="HB12" s="282"/>
      <c r="HC12" s="282"/>
      <c r="HD12" s="282"/>
      <c r="HE12" s="282"/>
      <c r="HF12" s="282"/>
      <c r="HG12" s="282"/>
      <c r="HH12" s="282"/>
      <c r="HI12" s="282"/>
      <c r="HJ12" s="282"/>
      <c r="HK12" s="282"/>
      <c r="HL12" s="282"/>
      <c r="HM12" s="282"/>
      <c r="HN12" s="282"/>
      <c r="HO12" s="282"/>
      <c r="HP12" s="282"/>
      <c r="HQ12" s="282"/>
      <c r="HR12" s="282"/>
      <c r="HS12" s="282"/>
      <c r="HT12" s="282"/>
      <c r="HU12" s="282"/>
      <c r="HV12" s="282"/>
      <c r="HW12" s="282"/>
      <c r="HX12" s="282"/>
      <c r="HY12" s="282"/>
      <c r="HZ12" s="282"/>
      <c r="IA12" s="282"/>
      <c r="IB12" s="282"/>
      <c r="IC12" s="282"/>
      <c r="ID12" s="282"/>
      <c r="IE12" s="282"/>
      <c r="IF12" s="282"/>
      <c r="IG12" s="282"/>
      <c r="IH12" s="282"/>
      <c r="II12" s="282"/>
      <c r="IJ12" s="282"/>
      <c r="IK12" s="282"/>
      <c r="IL12" s="282"/>
      <c r="IM12" s="282"/>
      <c r="IN12" s="282"/>
      <c r="IO12" s="282"/>
      <c r="IP12" s="282"/>
      <c r="IQ12" s="282"/>
      <c r="IR12" s="282"/>
      <c r="IS12" s="282"/>
      <c r="IT12" s="282"/>
      <c r="IU12" s="282"/>
      <c r="IV12" s="282"/>
      <c r="IW12" s="282"/>
      <c r="IX12" s="282"/>
      <c r="IY12" s="282"/>
    </row>
    <row r="13" spans="1:259" s="125" customFormat="1" ht="18" customHeight="1" x14ac:dyDescent="0.2">
      <c r="A13" s="282"/>
      <c r="B13" s="234" t="s">
        <v>40</v>
      </c>
      <c r="C13" s="406">
        <v>1004686</v>
      </c>
      <c r="D13" s="187">
        <v>2.1162235110294971</v>
      </c>
      <c r="E13" s="277"/>
      <c r="F13" s="235">
        <v>193502</v>
      </c>
      <c r="G13" s="236">
        <v>2.9833124323750959</v>
      </c>
      <c r="H13" s="277"/>
      <c r="I13" s="283">
        <v>28712</v>
      </c>
      <c r="J13" s="414">
        <f t="shared" si="1"/>
        <v>2.8578083102581302</v>
      </c>
      <c r="K13" s="236">
        <f t="shared" si="2"/>
        <v>14.8380895287904</v>
      </c>
      <c r="L13" s="279"/>
      <c r="M13" s="279">
        <f t="shared" si="3"/>
        <v>16</v>
      </c>
      <c r="N13" s="279">
        <v>3</v>
      </c>
      <c r="O13" s="279">
        <f>MATCH(N13,M$11:M$31,0)</f>
        <v>8</v>
      </c>
      <c r="P13" s="280" t="str">
        <f t="shared" si="0"/>
        <v>Castilla - La Mancha</v>
      </c>
      <c r="Q13" s="281">
        <f t="shared" si="5"/>
        <v>23.16105333954162</v>
      </c>
      <c r="R13" s="311"/>
      <c r="S13" s="276"/>
      <c r="T13" s="282"/>
      <c r="U13" s="282"/>
      <c r="V13" s="282"/>
      <c r="W13" s="282"/>
      <c r="X13" s="282"/>
      <c r="Y13" s="282"/>
      <c r="Z13" s="282"/>
      <c r="AA13" s="282"/>
      <c r="AB13" s="282"/>
      <c r="AC13" s="282"/>
      <c r="AD13" s="282"/>
      <c r="AE13" s="282"/>
      <c r="AF13" s="282"/>
      <c r="AG13" s="282"/>
      <c r="AH13" s="282"/>
      <c r="AI13" s="282"/>
      <c r="AJ13" s="282"/>
      <c r="AK13" s="282"/>
      <c r="AL13" s="282"/>
      <c r="AM13" s="282"/>
      <c r="AN13" s="282"/>
      <c r="AO13" s="282"/>
      <c r="AP13" s="282"/>
      <c r="AQ13" s="282"/>
      <c r="AR13" s="282"/>
      <c r="AS13" s="282"/>
      <c r="AT13" s="282"/>
      <c r="AU13" s="282"/>
      <c r="AV13" s="282"/>
      <c r="AW13" s="282"/>
      <c r="AX13" s="282"/>
      <c r="AY13" s="282"/>
      <c r="AZ13" s="282"/>
      <c r="BA13" s="282"/>
      <c r="BB13" s="282"/>
      <c r="BC13" s="282"/>
      <c r="BD13" s="282"/>
      <c r="BE13" s="282"/>
      <c r="BF13" s="282"/>
      <c r="BG13" s="282"/>
      <c r="BH13" s="282"/>
      <c r="BI13" s="282"/>
      <c r="BJ13" s="282"/>
      <c r="BK13" s="282"/>
      <c r="BL13" s="282"/>
      <c r="BM13" s="282"/>
      <c r="BN13" s="282"/>
      <c r="BO13" s="282"/>
      <c r="BP13" s="282"/>
      <c r="BQ13" s="282"/>
      <c r="BR13" s="282"/>
      <c r="BS13" s="282"/>
      <c r="BT13" s="282"/>
      <c r="BU13" s="282"/>
      <c r="BV13" s="282"/>
      <c r="BW13" s="282"/>
      <c r="BX13" s="282"/>
      <c r="BY13" s="282"/>
      <c r="BZ13" s="282"/>
      <c r="CA13" s="282"/>
      <c r="CB13" s="282"/>
      <c r="CC13" s="282"/>
      <c r="CD13" s="282"/>
      <c r="CE13" s="282"/>
      <c r="CF13" s="282"/>
      <c r="CG13" s="282"/>
      <c r="CH13" s="282"/>
      <c r="CI13" s="282"/>
      <c r="CJ13" s="282"/>
      <c r="CK13" s="282"/>
      <c r="CL13" s="282"/>
      <c r="CM13" s="282"/>
      <c r="CN13" s="282"/>
      <c r="CO13" s="282"/>
      <c r="CP13" s="282"/>
      <c r="CQ13" s="282"/>
      <c r="CR13" s="282"/>
      <c r="CS13" s="282"/>
      <c r="CT13" s="282"/>
      <c r="CU13" s="282"/>
      <c r="CV13" s="282"/>
      <c r="CW13" s="282"/>
      <c r="CX13" s="282"/>
      <c r="CY13" s="282"/>
      <c r="CZ13" s="282"/>
      <c r="DA13" s="282"/>
      <c r="DB13" s="282"/>
      <c r="DC13" s="282"/>
      <c r="DD13" s="282"/>
      <c r="DE13" s="282"/>
      <c r="DF13" s="282"/>
      <c r="DG13" s="282"/>
      <c r="DH13" s="282"/>
      <c r="DI13" s="282"/>
      <c r="DJ13" s="282"/>
      <c r="DK13" s="282"/>
      <c r="DL13" s="282"/>
      <c r="DM13" s="282"/>
      <c r="DN13" s="282"/>
      <c r="DO13" s="282"/>
      <c r="DP13" s="282"/>
      <c r="DQ13" s="282"/>
      <c r="DR13" s="282"/>
      <c r="DS13" s="282"/>
      <c r="DT13" s="282"/>
      <c r="DU13" s="282"/>
      <c r="DV13" s="282"/>
      <c r="DW13" s="282"/>
      <c r="DX13" s="282"/>
      <c r="DY13" s="282"/>
      <c r="DZ13" s="282"/>
      <c r="EA13" s="282"/>
      <c r="EB13" s="282"/>
      <c r="EC13" s="282"/>
      <c r="ED13" s="282"/>
      <c r="EE13" s="282"/>
      <c r="EF13" s="282"/>
      <c r="EG13" s="282"/>
      <c r="EH13" s="282"/>
      <c r="EI13" s="282"/>
      <c r="EJ13" s="282"/>
      <c r="EK13" s="282"/>
      <c r="EL13" s="282"/>
      <c r="EM13" s="282"/>
      <c r="EN13" s="282"/>
      <c r="EO13" s="282"/>
      <c r="EP13" s="282"/>
      <c r="EQ13" s="282"/>
      <c r="ER13" s="282"/>
      <c r="ES13" s="282"/>
      <c r="ET13" s="282"/>
      <c r="EU13" s="282"/>
      <c r="EV13" s="282"/>
      <c r="EW13" s="282"/>
      <c r="EX13" s="282"/>
      <c r="EY13" s="282"/>
      <c r="EZ13" s="282"/>
      <c r="FA13" s="282"/>
      <c r="FB13" s="282"/>
      <c r="FC13" s="282"/>
      <c r="FD13" s="282"/>
      <c r="FE13" s="282"/>
      <c r="FF13" s="282"/>
      <c r="FG13" s="282"/>
      <c r="FH13" s="282"/>
      <c r="FI13" s="282"/>
      <c r="FJ13" s="282"/>
      <c r="FK13" s="282"/>
      <c r="FL13" s="282"/>
      <c r="FM13" s="282"/>
      <c r="FN13" s="282"/>
      <c r="FO13" s="282"/>
      <c r="FP13" s="282"/>
      <c r="FQ13" s="282"/>
      <c r="FR13" s="282"/>
      <c r="FS13" s="282"/>
      <c r="FT13" s="282"/>
      <c r="FU13" s="282"/>
      <c r="FV13" s="282"/>
      <c r="FW13" s="282"/>
      <c r="FX13" s="282"/>
      <c r="FY13" s="282"/>
      <c r="FZ13" s="282"/>
      <c r="GA13" s="282"/>
      <c r="GB13" s="282"/>
      <c r="GC13" s="282"/>
      <c r="GD13" s="282"/>
      <c r="GE13" s="282"/>
      <c r="GF13" s="282"/>
      <c r="GG13" s="282"/>
      <c r="GH13" s="282"/>
      <c r="GI13" s="282"/>
      <c r="GJ13" s="282"/>
      <c r="GK13" s="282"/>
      <c r="GL13" s="282"/>
      <c r="GM13" s="282"/>
      <c r="GN13" s="282"/>
      <c r="GO13" s="282"/>
      <c r="GP13" s="282"/>
      <c r="GQ13" s="282"/>
      <c r="GR13" s="282"/>
      <c r="GS13" s="282"/>
      <c r="GT13" s="282"/>
      <c r="GU13" s="282"/>
      <c r="GV13" s="282"/>
      <c r="GW13" s="282"/>
      <c r="GX13" s="282"/>
      <c r="GY13" s="282"/>
      <c r="GZ13" s="282"/>
      <c r="HA13" s="282"/>
      <c r="HB13" s="282"/>
      <c r="HC13" s="282"/>
      <c r="HD13" s="282"/>
      <c r="HE13" s="282"/>
      <c r="HF13" s="282"/>
      <c r="HG13" s="282"/>
      <c r="HH13" s="282"/>
      <c r="HI13" s="282"/>
      <c r="HJ13" s="282"/>
      <c r="HK13" s="282"/>
      <c r="HL13" s="282"/>
      <c r="HM13" s="282"/>
      <c r="HN13" s="282"/>
      <c r="HO13" s="282"/>
      <c r="HP13" s="282"/>
      <c r="HQ13" s="282"/>
      <c r="HR13" s="282"/>
      <c r="HS13" s="282"/>
      <c r="HT13" s="282"/>
      <c r="HU13" s="282"/>
      <c r="HV13" s="282"/>
      <c r="HW13" s="282"/>
      <c r="HX13" s="282"/>
      <c r="HY13" s="282"/>
      <c r="HZ13" s="282"/>
      <c r="IA13" s="282"/>
      <c r="IB13" s="282"/>
      <c r="IC13" s="282"/>
      <c r="ID13" s="282"/>
      <c r="IE13" s="282"/>
      <c r="IF13" s="282"/>
      <c r="IG13" s="282"/>
      <c r="IH13" s="282"/>
      <c r="II13" s="282"/>
      <c r="IJ13" s="282"/>
      <c r="IK13" s="282"/>
      <c r="IL13" s="282"/>
      <c r="IM13" s="282"/>
      <c r="IN13" s="282"/>
      <c r="IO13" s="282"/>
      <c r="IP13" s="282"/>
      <c r="IQ13" s="282"/>
      <c r="IR13" s="282"/>
      <c r="IS13" s="282"/>
      <c r="IT13" s="282"/>
      <c r="IU13" s="282"/>
      <c r="IV13" s="282"/>
      <c r="IW13" s="282"/>
      <c r="IX13" s="282"/>
      <c r="IY13" s="282"/>
    </row>
    <row r="14" spans="1:259" s="125" customFormat="1" ht="18" customHeight="1" x14ac:dyDescent="0.2">
      <c r="A14" s="282"/>
      <c r="B14" s="234" t="s">
        <v>41</v>
      </c>
      <c r="C14" s="406">
        <v>1176659</v>
      </c>
      <c r="D14" s="187">
        <v>2.4784593796115968</v>
      </c>
      <c r="E14" s="277"/>
      <c r="F14" s="235">
        <v>122308</v>
      </c>
      <c r="G14" s="236">
        <v>1.8856806491867435</v>
      </c>
      <c r="H14" s="277"/>
      <c r="I14" s="283">
        <v>26547</v>
      </c>
      <c r="J14" s="414">
        <f t="shared" si="1"/>
        <v>2.2561336801911174</v>
      </c>
      <c r="K14" s="236">
        <f t="shared" si="2"/>
        <v>21.705039735749093</v>
      </c>
      <c r="L14" s="279"/>
      <c r="M14" s="279">
        <f t="shared" si="3"/>
        <v>4</v>
      </c>
      <c r="N14" s="279">
        <v>4</v>
      </c>
      <c r="O14" s="279">
        <f t="shared" si="4"/>
        <v>4</v>
      </c>
      <c r="P14" s="280" t="str">
        <f t="shared" si="0"/>
        <v>Balears, Illes</v>
      </c>
      <c r="Q14" s="281">
        <f t="shared" si="5"/>
        <v>21.705039735749093</v>
      </c>
      <c r="R14" s="311"/>
      <c r="S14" s="276"/>
      <c r="T14" s="282"/>
      <c r="U14" s="282"/>
      <c r="V14" s="282"/>
      <c r="W14" s="282"/>
      <c r="X14" s="282"/>
      <c r="Y14" s="282"/>
      <c r="Z14" s="282"/>
      <c r="AA14" s="282"/>
      <c r="AB14" s="282"/>
      <c r="AC14" s="282"/>
      <c r="AD14" s="282"/>
      <c r="AE14" s="282"/>
      <c r="AF14" s="282"/>
      <c r="AG14" s="282"/>
      <c r="AH14" s="282"/>
      <c r="AI14" s="282"/>
      <c r="AJ14" s="282"/>
      <c r="AK14" s="282"/>
      <c r="AL14" s="282"/>
      <c r="AM14" s="282"/>
      <c r="AN14" s="282"/>
      <c r="AO14" s="282"/>
      <c r="AP14" s="282"/>
      <c r="AQ14" s="282"/>
      <c r="AR14" s="282"/>
      <c r="AS14" s="282"/>
      <c r="AT14" s="282"/>
      <c r="AU14" s="282"/>
      <c r="AV14" s="282"/>
      <c r="AW14" s="282"/>
      <c r="AX14" s="282"/>
      <c r="AY14" s="282"/>
      <c r="AZ14" s="282"/>
      <c r="BA14" s="282"/>
      <c r="BB14" s="282"/>
      <c r="BC14" s="282"/>
      <c r="BD14" s="282"/>
      <c r="BE14" s="282"/>
      <c r="BF14" s="282"/>
      <c r="BG14" s="282"/>
      <c r="BH14" s="282"/>
      <c r="BI14" s="282"/>
      <c r="BJ14" s="282"/>
      <c r="BK14" s="282"/>
      <c r="BL14" s="282"/>
      <c r="BM14" s="282"/>
      <c r="BN14" s="282"/>
      <c r="BO14" s="282"/>
      <c r="BP14" s="282"/>
      <c r="BQ14" s="282"/>
      <c r="BR14" s="282"/>
      <c r="BS14" s="282"/>
      <c r="BT14" s="282"/>
      <c r="BU14" s="282"/>
      <c r="BV14" s="282"/>
      <c r="BW14" s="282"/>
      <c r="BX14" s="282"/>
      <c r="BY14" s="282"/>
      <c r="BZ14" s="282"/>
      <c r="CA14" s="282"/>
      <c r="CB14" s="282"/>
      <c r="CC14" s="282"/>
      <c r="CD14" s="282"/>
      <c r="CE14" s="282"/>
      <c r="CF14" s="282"/>
      <c r="CG14" s="282"/>
      <c r="CH14" s="282"/>
      <c r="CI14" s="282"/>
      <c r="CJ14" s="282"/>
      <c r="CK14" s="282"/>
      <c r="CL14" s="282"/>
      <c r="CM14" s="282"/>
      <c r="CN14" s="282"/>
      <c r="CO14" s="282"/>
      <c r="CP14" s="282"/>
      <c r="CQ14" s="282"/>
      <c r="CR14" s="282"/>
      <c r="CS14" s="282"/>
      <c r="CT14" s="282"/>
      <c r="CU14" s="282"/>
      <c r="CV14" s="282"/>
      <c r="CW14" s="282"/>
      <c r="CX14" s="282"/>
      <c r="CY14" s="282"/>
      <c r="CZ14" s="282"/>
      <c r="DA14" s="282"/>
      <c r="DB14" s="282"/>
      <c r="DC14" s="282"/>
      <c r="DD14" s="282"/>
      <c r="DE14" s="282"/>
      <c r="DF14" s="282"/>
      <c r="DG14" s="282"/>
      <c r="DH14" s="282"/>
      <c r="DI14" s="282"/>
      <c r="DJ14" s="282"/>
      <c r="DK14" s="282"/>
      <c r="DL14" s="282"/>
      <c r="DM14" s="282"/>
      <c r="DN14" s="282"/>
      <c r="DO14" s="282"/>
      <c r="DP14" s="282"/>
      <c r="DQ14" s="282"/>
      <c r="DR14" s="282"/>
      <c r="DS14" s="282"/>
      <c r="DT14" s="282"/>
      <c r="DU14" s="282"/>
      <c r="DV14" s="282"/>
      <c r="DW14" s="282"/>
      <c r="DX14" s="282"/>
      <c r="DY14" s="282"/>
      <c r="DZ14" s="282"/>
      <c r="EA14" s="282"/>
      <c r="EB14" s="282"/>
      <c r="EC14" s="282"/>
      <c r="ED14" s="282"/>
      <c r="EE14" s="282"/>
      <c r="EF14" s="282"/>
      <c r="EG14" s="282"/>
      <c r="EH14" s="282"/>
      <c r="EI14" s="282"/>
      <c r="EJ14" s="282"/>
      <c r="EK14" s="282"/>
      <c r="EL14" s="282"/>
      <c r="EM14" s="282"/>
      <c r="EN14" s="282"/>
      <c r="EO14" s="282"/>
      <c r="EP14" s="282"/>
      <c r="EQ14" s="282"/>
      <c r="ER14" s="282"/>
      <c r="ES14" s="282"/>
      <c r="ET14" s="282"/>
      <c r="EU14" s="282"/>
      <c r="EV14" s="282"/>
      <c r="EW14" s="282"/>
      <c r="EX14" s="282"/>
      <c r="EY14" s="282"/>
      <c r="EZ14" s="282"/>
      <c r="FA14" s="282"/>
      <c r="FB14" s="282"/>
      <c r="FC14" s="282"/>
      <c r="FD14" s="282"/>
      <c r="FE14" s="282"/>
      <c r="FF14" s="282"/>
      <c r="FG14" s="282"/>
      <c r="FH14" s="282"/>
      <c r="FI14" s="282"/>
      <c r="FJ14" s="282"/>
      <c r="FK14" s="282"/>
      <c r="FL14" s="282"/>
      <c r="FM14" s="282"/>
      <c r="FN14" s="282"/>
      <c r="FO14" s="282"/>
      <c r="FP14" s="282"/>
      <c r="FQ14" s="282"/>
      <c r="FR14" s="282"/>
      <c r="FS14" s="282"/>
      <c r="FT14" s="282"/>
      <c r="FU14" s="282"/>
      <c r="FV14" s="282"/>
      <c r="FW14" s="282"/>
      <c r="FX14" s="282"/>
      <c r="FY14" s="282"/>
      <c r="FZ14" s="282"/>
      <c r="GA14" s="282"/>
      <c r="GB14" s="282"/>
      <c r="GC14" s="282"/>
      <c r="GD14" s="282"/>
      <c r="GE14" s="282"/>
      <c r="GF14" s="282"/>
      <c r="GG14" s="282"/>
      <c r="GH14" s="282"/>
      <c r="GI14" s="282"/>
      <c r="GJ14" s="282"/>
      <c r="GK14" s="282"/>
      <c r="GL14" s="282"/>
      <c r="GM14" s="282"/>
      <c r="GN14" s="282"/>
      <c r="GO14" s="282"/>
      <c r="GP14" s="282"/>
      <c r="GQ14" s="282"/>
      <c r="GR14" s="282"/>
      <c r="GS14" s="282"/>
      <c r="GT14" s="282"/>
      <c r="GU14" s="282"/>
      <c r="GV14" s="282"/>
      <c r="GW14" s="282"/>
      <c r="GX14" s="282"/>
      <c r="GY14" s="282"/>
      <c r="GZ14" s="282"/>
      <c r="HA14" s="282"/>
      <c r="HB14" s="282"/>
      <c r="HC14" s="282"/>
      <c r="HD14" s="282"/>
      <c r="HE14" s="282"/>
      <c r="HF14" s="282"/>
      <c r="HG14" s="282"/>
      <c r="HH14" s="282"/>
      <c r="HI14" s="282"/>
      <c r="HJ14" s="282"/>
      <c r="HK14" s="282"/>
      <c r="HL14" s="282"/>
      <c r="HM14" s="282"/>
      <c r="HN14" s="282"/>
      <c r="HO14" s="282"/>
      <c r="HP14" s="282"/>
      <c r="HQ14" s="282"/>
      <c r="HR14" s="282"/>
      <c r="HS14" s="282"/>
      <c r="HT14" s="282"/>
      <c r="HU14" s="282"/>
      <c r="HV14" s="282"/>
      <c r="HW14" s="282"/>
      <c r="HX14" s="282"/>
      <c r="HY14" s="282"/>
      <c r="HZ14" s="282"/>
      <c r="IA14" s="282"/>
      <c r="IB14" s="282"/>
      <c r="IC14" s="282"/>
      <c r="ID14" s="282"/>
      <c r="IE14" s="282"/>
      <c r="IF14" s="282"/>
      <c r="IG14" s="282"/>
      <c r="IH14" s="282"/>
      <c r="II14" s="282"/>
      <c r="IJ14" s="282"/>
      <c r="IK14" s="282"/>
      <c r="IL14" s="282"/>
      <c r="IM14" s="282"/>
      <c r="IN14" s="282"/>
      <c r="IO14" s="282"/>
      <c r="IP14" s="282"/>
      <c r="IQ14" s="282"/>
      <c r="IR14" s="282"/>
      <c r="IS14" s="282"/>
      <c r="IT14" s="282"/>
      <c r="IU14" s="282"/>
      <c r="IV14" s="282"/>
      <c r="IW14" s="282"/>
      <c r="IX14" s="282"/>
      <c r="IY14" s="282"/>
    </row>
    <row r="15" spans="1:259" s="125" customFormat="1" ht="18" customHeight="1" x14ac:dyDescent="0.2">
      <c r="A15" s="282"/>
      <c r="B15" s="234" t="s">
        <v>9</v>
      </c>
      <c r="C15" s="406">
        <v>2177701</v>
      </c>
      <c r="D15" s="187">
        <v>4.5870073397981521</v>
      </c>
      <c r="E15" s="277"/>
      <c r="F15" s="235">
        <v>246866</v>
      </c>
      <c r="G15" s="236">
        <v>3.8060506192737567</v>
      </c>
      <c r="H15" s="277"/>
      <c r="I15" s="283">
        <v>35138</v>
      </c>
      <c r="J15" s="414">
        <f t="shared" si="1"/>
        <v>1.6135364772298859</v>
      </c>
      <c r="K15" s="236">
        <f t="shared" si="2"/>
        <v>14.233632821044615</v>
      </c>
      <c r="L15" s="279"/>
      <c r="M15" s="279">
        <f t="shared" si="3"/>
        <v>18</v>
      </c>
      <c r="N15" s="279">
        <v>5</v>
      </c>
      <c r="O15" s="279">
        <f t="shared" si="4"/>
        <v>10</v>
      </c>
      <c r="P15" s="280" t="str">
        <f t="shared" si="0"/>
        <v>Comunitat Valenciana</v>
      </c>
      <c r="Q15" s="281">
        <f t="shared" si="5"/>
        <v>20.578971668543442</v>
      </c>
      <c r="R15" s="311"/>
      <c r="S15" s="276"/>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282"/>
      <c r="AX15" s="282"/>
      <c r="AY15" s="282"/>
      <c r="AZ15" s="282"/>
      <c r="BA15" s="282"/>
      <c r="BB15" s="282"/>
      <c r="BC15" s="282"/>
      <c r="BD15" s="282"/>
      <c r="BE15" s="282"/>
      <c r="BF15" s="282"/>
      <c r="BG15" s="282"/>
      <c r="BH15" s="282"/>
      <c r="BI15" s="282"/>
      <c r="BJ15" s="282"/>
      <c r="BK15" s="282"/>
      <c r="BL15" s="282"/>
      <c r="BM15" s="282"/>
      <c r="BN15" s="282"/>
      <c r="BO15" s="282"/>
      <c r="BP15" s="282"/>
      <c r="BQ15" s="282"/>
      <c r="BR15" s="282"/>
      <c r="BS15" s="282"/>
      <c r="BT15" s="282"/>
      <c r="BU15" s="282"/>
      <c r="BV15" s="282"/>
      <c r="BW15" s="282"/>
      <c r="BX15" s="282"/>
      <c r="BY15" s="282"/>
      <c r="BZ15" s="282"/>
      <c r="CA15" s="282"/>
      <c r="CB15" s="282"/>
      <c r="CC15" s="282"/>
      <c r="CD15" s="282"/>
      <c r="CE15" s="282"/>
      <c r="CF15" s="282"/>
      <c r="CG15" s="282"/>
      <c r="CH15" s="282"/>
      <c r="CI15" s="282"/>
      <c r="CJ15" s="282"/>
      <c r="CK15" s="282"/>
      <c r="CL15" s="282"/>
      <c r="CM15" s="282"/>
      <c r="CN15" s="282"/>
      <c r="CO15" s="282"/>
      <c r="CP15" s="282"/>
      <c r="CQ15" s="282"/>
      <c r="CR15" s="282"/>
      <c r="CS15" s="282"/>
      <c r="CT15" s="282"/>
      <c r="CU15" s="282"/>
      <c r="CV15" s="282"/>
      <c r="CW15" s="282"/>
      <c r="CX15" s="282"/>
      <c r="CY15" s="282"/>
      <c r="CZ15" s="282"/>
      <c r="DA15" s="282"/>
      <c r="DB15" s="282"/>
      <c r="DC15" s="282"/>
      <c r="DD15" s="282"/>
      <c r="DE15" s="282"/>
      <c r="DF15" s="282"/>
      <c r="DG15" s="282"/>
      <c r="DH15" s="282"/>
      <c r="DI15" s="282"/>
      <c r="DJ15" s="282"/>
      <c r="DK15" s="282"/>
      <c r="DL15" s="282"/>
      <c r="DM15" s="282"/>
      <c r="DN15" s="282"/>
      <c r="DO15" s="282"/>
      <c r="DP15" s="282"/>
      <c r="DQ15" s="282"/>
      <c r="DR15" s="282"/>
      <c r="DS15" s="282"/>
      <c r="DT15" s="282"/>
      <c r="DU15" s="282"/>
      <c r="DV15" s="282"/>
      <c r="DW15" s="282"/>
      <c r="DX15" s="282"/>
      <c r="DY15" s="282"/>
      <c r="DZ15" s="282"/>
      <c r="EA15" s="282"/>
      <c r="EB15" s="282"/>
      <c r="EC15" s="282"/>
      <c r="ED15" s="282"/>
      <c r="EE15" s="282"/>
      <c r="EF15" s="282"/>
      <c r="EG15" s="282"/>
      <c r="EH15" s="282"/>
      <c r="EI15" s="282"/>
      <c r="EJ15" s="282"/>
      <c r="EK15" s="282"/>
      <c r="EL15" s="282"/>
      <c r="EM15" s="282"/>
      <c r="EN15" s="282"/>
      <c r="EO15" s="282"/>
      <c r="EP15" s="282"/>
      <c r="EQ15" s="282"/>
      <c r="ER15" s="282"/>
      <c r="ES15" s="282"/>
      <c r="ET15" s="282"/>
      <c r="EU15" s="282"/>
      <c r="EV15" s="282"/>
      <c r="EW15" s="282"/>
      <c r="EX15" s="282"/>
      <c r="EY15" s="282"/>
      <c r="EZ15" s="282"/>
      <c r="FA15" s="282"/>
      <c r="FB15" s="282"/>
      <c r="FC15" s="282"/>
      <c r="FD15" s="282"/>
      <c r="FE15" s="282"/>
      <c r="FF15" s="282"/>
      <c r="FG15" s="282"/>
      <c r="FH15" s="282"/>
      <c r="FI15" s="282"/>
      <c r="FJ15" s="282"/>
      <c r="FK15" s="282"/>
      <c r="FL15" s="282"/>
      <c r="FM15" s="282"/>
      <c r="FN15" s="282"/>
      <c r="FO15" s="282"/>
      <c r="FP15" s="282"/>
      <c r="FQ15" s="282"/>
      <c r="FR15" s="282"/>
      <c r="FS15" s="282"/>
      <c r="FT15" s="282"/>
      <c r="FU15" s="282"/>
      <c r="FV15" s="282"/>
      <c r="FW15" s="282"/>
      <c r="FX15" s="282"/>
      <c r="FY15" s="282"/>
      <c r="FZ15" s="282"/>
      <c r="GA15" s="282"/>
      <c r="GB15" s="282"/>
      <c r="GC15" s="282"/>
      <c r="GD15" s="282"/>
      <c r="GE15" s="282"/>
      <c r="GF15" s="282"/>
      <c r="GG15" s="282"/>
      <c r="GH15" s="282"/>
      <c r="GI15" s="282"/>
      <c r="GJ15" s="282"/>
      <c r="GK15" s="282"/>
      <c r="GL15" s="282"/>
      <c r="GM15" s="282"/>
      <c r="GN15" s="282"/>
      <c r="GO15" s="282"/>
      <c r="GP15" s="282"/>
      <c r="GQ15" s="282"/>
      <c r="GR15" s="282"/>
      <c r="GS15" s="282"/>
      <c r="GT15" s="282"/>
      <c r="GU15" s="282"/>
      <c r="GV15" s="282"/>
      <c r="GW15" s="282"/>
      <c r="GX15" s="282"/>
      <c r="GY15" s="282"/>
      <c r="GZ15" s="282"/>
      <c r="HA15" s="282"/>
      <c r="HB15" s="282"/>
      <c r="HC15" s="282"/>
      <c r="HD15" s="282"/>
      <c r="HE15" s="282"/>
      <c r="HF15" s="282"/>
      <c r="HG15" s="282"/>
      <c r="HH15" s="282"/>
      <c r="HI15" s="282"/>
      <c r="HJ15" s="282"/>
      <c r="HK15" s="282"/>
      <c r="HL15" s="282"/>
      <c r="HM15" s="282"/>
      <c r="HN15" s="282"/>
      <c r="HO15" s="282"/>
      <c r="HP15" s="282"/>
      <c r="HQ15" s="282"/>
      <c r="HR15" s="282"/>
      <c r="HS15" s="282"/>
      <c r="HT15" s="282"/>
      <c r="HU15" s="282"/>
      <c r="HV15" s="282"/>
      <c r="HW15" s="282"/>
      <c r="HX15" s="282"/>
      <c r="HY15" s="282"/>
      <c r="HZ15" s="282"/>
      <c r="IA15" s="282"/>
      <c r="IB15" s="282"/>
      <c r="IC15" s="282"/>
      <c r="ID15" s="282"/>
      <c r="IE15" s="282"/>
      <c r="IF15" s="282"/>
      <c r="IG15" s="282"/>
      <c r="IH15" s="282"/>
      <c r="II15" s="282"/>
      <c r="IJ15" s="282"/>
      <c r="IK15" s="282"/>
      <c r="IL15" s="282"/>
      <c r="IM15" s="282"/>
      <c r="IN15" s="282"/>
      <c r="IO15" s="282"/>
      <c r="IP15" s="282"/>
      <c r="IQ15" s="282"/>
      <c r="IR15" s="282"/>
      <c r="IS15" s="282"/>
      <c r="IT15" s="282"/>
      <c r="IU15" s="282"/>
      <c r="IV15" s="282"/>
      <c r="IW15" s="282"/>
      <c r="IX15" s="282"/>
      <c r="IY15" s="282"/>
    </row>
    <row r="16" spans="1:259" s="125" customFormat="1" ht="18" customHeight="1" x14ac:dyDescent="0.2">
      <c r="A16" s="282"/>
      <c r="B16" s="234" t="s">
        <v>8</v>
      </c>
      <c r="C16" s="407">
        <v>585402</v>
      </c>
      <c r="D16" s="187">
        <v>1.2330633409878207</v>
      </c>
      <c r="E16" s="277"/>
      <c r="F16" s="239">
        <v>99678</v>
      </c>
      <c r="G16" s="236">
        <v>1.5367831683098099</v>
      </c>
      <c r="H16" s="277"/>
      <c r="I16" s="283">
        <v>17682</v>
      </c>
      <c r="J16" s="414">
        <f t="shared" si="1"/>
        <v>3.0204884848360614</v>
      </c>
      <c r="K16" s="236">
        <f t="shared" si="2"/>
        <v>17.739119966291458</v>
      </c>
      <c r="L16" s="279"/>
      <c r="M16" s="279">
        <f t="shared" si="3"/>
        <v>14</v>
      </c>
      <c r="N16" s="279">
        <v>6</v>
      </c>
      <c r="O16" s="279">
        <f t="shared" si="4"/>
        <v>11</v>
      </c>
      <c r="P16" s="280" t="str">
        <f t="shared" si="0"/>
        <v>Extremadura</v>
      </c>
      <c r="Q16" s="284">
        <f t="shared" si="5"/>
        <v>20.395677139489983</v>
      </c>
      <c r="R16" s="311"/>
      <c r="S16" s="276"/>
      <c r="T16" s="282"/>
      <c r="U16" s="282"/>
      <c r="V16" s="282"/>
      <c r="W16" s="282"/>
      <c r="X16" s="282"/>
      <c r="Y16" s="282"/>
      <c r="Z16" s="282"/>
      <c r="AA16" s="282"/>
      <c r="AB16" s="282"/>
      <c r="AC16" s="282"/>
      <c r="AD16" s="282"/>
      <c r="AE16" s="282"/>
      <c r="AF16" s="282"/>
      <c r="AG16" s="282"/>
      <c r="AH16" s="282"/>
      <c r="AI16" s="282"/>
      <c r="AJ16" s="282"/>
      <c r="AK16" s="282"/>
      <c r="AL16" s="282"/>
      <c r="AM16" s="282"/>
      <c r="AN16" s="282"/>
      <c r="AO16" s="282"/>
      <c r="AP16" s="282"/>
      <c r="AQ16" s="282"/>
      <c r="AR16" s="282"/>
      <c r="AS16" s="282"/>
      <c r="AT16" s="282"/>
      <c r="AU16" s="282"/>
      <c r="AV16" s="282"/>
      <c r="AW16" s="282"/>
      <c r="AX16" s="282"/>
      <c r="AY16" s="282"/>
      <c r="AZ16" s="282"/>
      <c r="BA16" s="282"/>
      <c r="BB16" s="282"/>
      <c r="BC16" s="282"/>
      <c r="BD16" s="282"/>
      <c r="BE16" s="282"/>
      <c r="BF16" s="282"/>
      <c r="BG16" s="282"/>
      <c r="BH16" s="282"/>
      <c r="BI16" s="282"/>
      <c r="BJ16" s="282"/>
      <c r="BK16" s="282"/>
      <c r="BL16" s="282"/>
      <c r="BM16" s="282"/>
      <c r="BN16" s="282"/>
      <c r="BO16" s="282"/>
      <c r="BP16" s="282"/>
      <c r="BQ16" s="282"/>
      <c r="BR16" s="282"/>
      <c r="BS16" s="282"/>
      <c r="BT16" s="282"/>
      <c r="BU16" s="282"/>
      <c r="BV16" s="282"/>
      <c r="BW16" s="282"/>
      <c r="BX16" s="282"/>
      <c r="BY16" s="282"/>
      <c r="BZ16" s="282"/>
      <c r="CA16" s="282"/>
      <c r="CB16" s="282"/>
      <c r="CC16" s="282"/>
      <c r="CD16" s="282"/>
      <c r="CE16" s="282"/>
      <c r="CF16" s="282"/>
      <c r="CG16" s="282"/>
      <c r="CH16" s="282"/>
      <c r="CI16" s="282"/>
      <c r="CJ16" s="282"/>
      <c r="CK16" s="282"/>
      <c r="CL16" s="282"/>
      <c r="CM16" s="282"/>
      <c r="CN16" s="282"/>
      <c r="CO16" s="282"/>
      <c r="CP16" s="282"/>
      <c r="CQ16" s="282"/>
      <c r="CR16" s="282"/>
      <c r="CS16" s="282"/>
      <c r="CT16" s="282"/>
      <c r="CU16" s="282"/>
      <c r="CV16" s="282"/>
      <c r="CW16" s="282"/>
      <c r="CX16" s="282"/>
      <c r="CY16" s="282"/>
      <c r="CZ16" s="282"/>
      <c r="DA16" s="282"/>
      <c r="DB16" s="282"/>
      <c r="DC16" s="282"/>
      <c r="DD16" s="282"/>
      <c r="DE16" s="282"/>
      <c r="DF16" s="282"/>
      <c r="DG16" s="282"/>
      <c r="DH16" s="282"/>
      <c r="DI16" s="282"/>
      <c r="DJ16" s="282"/>
      <c r="DK16" s="282"/>
      <c r="DL16" s="282"/>
      <c r="DM16" s="282"/>
      <c r="DN16" s="282"/>
      <c r="DO16" s="282"/>
      <c r="DP16" s="282"/>
      <c r="DQ16" s="282"/>
      <c r="DR16" s="282"/>
      <c r="DS16" s="282"/>
      <c r="DT16" s="282"/>
      <c r="DU16" s="282"/>
      <c r="DV16" s="282"/>
      <c r="DW16" s="282"/>
      <c r="DX16" s="282"/>
      <c r="DY16" s="282"/>
      <c r="DZ16" s="282"/>
      <c r="EA16" s="282"/>
      <c r="EB16" s="282"/>
      <c r="EC16" s="282"/>
      <c r="ED16" s="282"/>
      <c r="EE16" s="282"/>
      <c r="EF16" s="282"/>
      <c r="EG16" s="282"/>
      <c r="EH16" s="282"/>
      <c r="EI16" s="282"/>
      <c r="EJ16" s="282"/>
      <c r="EK16" s="282"/>
      <c r="EL16" s="282"/>
      <c r="EM16" s="282"/>
      <c r="EN16" s="282"/>
      <c r="EO16" s="282"/>
      <c r="EP16" s="282"/>
      <c r="EQ16" s="282"/>
      <c r="ER16" s="282"/>
      <c r="ES16" s="282"/>
      <c r="ET16" s="282"/>
      <c r="EU16" s="282"/>
      <c r="EV16" s="282"/>
      <c r="EW16" s="282"/>
      <c r="EX16" s="282"/>
      <c r="EY16" s="282"/>
      <c r="EZ16" s="282"/>
      <c r="FA16" s="282"/>
      <c r="FB16" s="282"/>
      <c r="FC16" s="282"/>
      <c r="FD16" s="282"/>
      <c r="FE16" s="282"/>
      <c r="FF16" s="282"/>
      <c r="FG16" s="282"/>
      <c r="FH16" s="282"/>
      <c r="FI16" s="282"/>
      <c r="FJ16" s="282"/>
      <c r="FK16" s="282"/>
      <c r="FL16" s="282"/>
      <c r="FM16" s="282"/>
      <c r="FN16" s="282"/>
      <c r="FO16" s="282"/>
      <c r="FP16" s="282"/>
      <c r="FQ16" s="282"/>
      <c r="FR16" s="282"/>
      <c r="FS16" s="282"/>
      <c r="FT16" s="282"/>
      <c r="FU16" s="282"/>
      <c r="FV16" s="282"/>
      <c r="FW16" s="282"/>
      <c r="FX16" s="282"/>
      <c r="FY16" s="282"/>
      <c r="FZ16" s="282"/>
      <c r="GA16" s="282"/>
      <c r="GB16" s="282"/>
      <c r="GC16" s="282"/>
      <c r="GD16" s="282"/>
      <c r="GE16" s="282"/>
      <c r="GF16" s="282"/>
      <c r="GG16" s="282"/>
      <c r="GH16" s="282"/>
      <c r="GI16" s="282"/>
      <c r="GJ16" s="282"/>
      <c r="GK16" s="282"/>
      <c r="GL16" s="282"/>
      <c r="GM16" s="282"/>
      <c r="GN16" s="282"/>
      <c r="GO16" s="282"/>
      <c r="GP16" s="282"/>
      <c r="GQ16" s="282"/>
      <c r="GR16" s="282"/>
      <c r="GS16" s="282"/>
      <c r="GT16" s="282"/>
      <c r="GU16" s="282"/>
      <c r="GV16" s="282"/>
      <c r="GW16" s="282"/>
      <c r="GX16" s="282"/>
      <c r="GY16" s="282"/>
      <c r="GZ16" s="282"/>
      <c r="HA16" s="282"/>
      <c r="HB16" s="282"/>
      <c r="HC16" s="282"/>
      <c r="HD16" s="282"/>
      <c r="HE16" s="282"/>
      <c r="HF16" s="282"/>
      <c r="HG16" s="282"/>
      <c r="HH16" s="282"/>
      <c r="HI16" s="282"/>
      <c r="HJ16" s="282"/>
      <c r="HK16" s="282"/>
      <c r="HL16" s="282"/>
      <c r="HM16" s="282"/>
      <c r="HN16" s="282"/>
      <c r="HO16" s="282"/>
      <c r="HP16" s="282"/>
      <c r="HQ16" s="282"/>
      <c r="HR16" s="282"/>
      <c r="HS16" s="282"/>
      <c r="HT16" s="282"/>
      <c r="HU16" s="282"/>
      <c r="HV16" s="282"/>
      <c r="HW16" s="282"/>
      <c r="HX16" s="282"/>
      <c r="HY16" s="282"/>
      <c r="HZ16" s="282"/>
      <c r="IA16" s="282"/>
      <c r="IB16" s="282"/>
      <c r="IC16" s="282"/>
      <c r="ID16" s="282"/>
      <c r="IE16" s="282"/>
      <c r="IF16" s="282"/>
      <c r="IG16" s="282"/>
      <c r="IH16" s="282"/>
      <c r="II16" s="282"/>
      <c r="IJ16" s="282"/>
      <c r="IK16" s="282"/>
      <c r="IL16" s="282"/>
      <c r="IM16" s="282"/>
      <c r="IN16" s="282"/>
      <c r="IO16" s="282"/>
      <c r="IP16" s="282"/>
      <c r="IQ16" s="282"/>
      <c r="IR16" s="282"/>
      <c r="IS16" s="282"/>
      <c r="IT16" s="282"/>
      <c r="IU16" s="282"/>
      <c r="IV16" s="282"/>
      <c r="IW16" s="282"/>
      <c r="IX16" s="282"/>
      <c r="IY16" s="282"/>
    </row>
    <row r="17" spans="1:259" s="128" customFormat="1" ht="18" customHeight="1" x14ac:dyDescent="0.2">
      <c r="A17" s="285"/>
      <c r="B17" s="286" t="s">
        <v>7</v>
      </c>
      <c r="C17" s="406">
        <v>2372640</v>
      </c>
      <c r="D17" s="187">
        <v>4.9976177145984177</v>
      </c>
      <c r="E17" s="277"/>
      <c r="F17" s="287">
        <v>420966</v>
      </c>
      <c r="G17" s="288">
        <v>6.4902331831568389</v>
      </c>
      <c r="H17" s="277"/>
      <c r="I17" s="289">
        <v>114750</v>
      </c>
      <c r="J17" s="415">
        <f t="shared" si="1"/>
        <v>4.8363847865668621</v>
      </c>
      <c r="K17" s="288">
        <f t="shared" si="2"/>
        <v>27.258733484414417</v>
      </c>
      <c r="L17" s="279"/>
      <c r="M17" s="279">
        <f t="shared" si="3"/>
        <v>1</v>
      </c>
      <c r="N17" s="279">
        <v>7</v>
      </c>
      <c r="O17" s="279">
        <f t="shared" si="4"/>
        <v>21</v>
      </c>
      <c r="P17" s="280" t="str">
        <f t="shared" si="0"/>
        <v>TOTAL</v>
      </c>
      <c r="Q17" s="281">
        <f t="shared" si="5"/>
        <v>20.266719250537992</v>
      </c>
      <c r="R17" s="311"/>
      <c r="S17" s="290"/>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c r="AT17" s="285"/>
      <c r="AU17" s="285"/>
      <c r="AV17" s="285"/>
      <c r="AW17" s="285"/>
      <c r="AX17" s="285"/>
      <c r="AY17" s="285"/>
      <c r="AZ17" s="285"/>
      <c r="BA17" s="285"/>
      <c r="BB17" s="285"/>
      <c r="BC17" s="285"/>
      <c r="BD17" s="285"/>
      <c r="BE17" s="285"/>
      <c r="BF17" s="285"/>
      <c r="BG17" s="285"/>
      <c r="BH17" s="285"/>
      <c r="BI17" s="285"/>
      <c r="BJ17" s="285"/>
      <c r="BK17" s="285"/>
      <c r="BL17" s="285"/>
      <c r="BM17" s="285"/>
      <c r="BN17" s="285"/>
      <c r="BO17" s="285"/>
      <c r="BP17" s="285"/>
      <c r="BQ17" s="285"/>
      <c r="BR17" s="285"/>
      <c r="BS17" s="285"/>
      <c r="BT17" s="285"/>
      <c r="BU17" s="285"/>
      <c r="BV17" s="285"/>
      <c r="BW17" s="285"/>
      <c r="BX17" s="285"/>
      <c r="BY17" s="285"/>
      <c r="BZ17" s="285"/>
      <c r="CA17" s="285"/>
      <c r="CB17" s="285"/>
      <c r="CC17" s="285"/>
      <c r="CD17" s="285"/>
      <c r="CE17" s="285"/>
      <c r="CF17" s="285"/>
      <c r="CG17" s="285"/>
      <c r="CH17" s="285"/>
      <c r="CI17" s="285"/>
      <c r="CJ17" s="285"/>
      <c r="CK17" s="285"/>
      <c r="CL17" s="285"/>
      <c r="CM17" s="285"/>
      <c r="CN17" s="285"/>
      <c r="CO17" s="285"/>
      <c r="CP17" s="285"/>
      <c r="CQ17" s="285"/>
      <c r="CR17" s="285"/>
      <c r="CS17" s="285"/>
      <c r="CT17" s="285"/>
      <c r="CU17" s="285"/>
      <c r="CV17" s="285"/>
      <c r="CW17" s="285"/>
      <c r="CX17" s="285"/>
      <c r="CY17" s="285"/>
      <c r="CZ17" s="285"/>
      <c r="DA17" s="285"/>
      <c r="DB17" s="285"/>
      <c r="DC17" s="285"/>
      <c r="DD17" s="285"/>
      <c r="DE17" s="285"/>
      <c r="DF17" s="285"/>
      <c r="DG17" s="285"/>
      <c r="DH17" s="285"/>
      <c r="DI17" s="285"/>
      <c r="DJ17" s="285"/>
      <c r="DK17" s="285"/>
      <c r="DL17" s="285"/>
      <c r="DM17" s="285"/>
      <c r="DN17" s="285"/>
      <c r="DO17" s="285"/>
      <c r="DP17" s="285"/>
      <c r="DQ17" s="285"/>
      <c r="DR17" s="285"/>
      <c r="DS17" s="285"/>
      <c r="DT17" s="285"/>
      <c r="DU17" s="285"/>
      <c r="DV17" s="285"/>
      <c r="DW17" s="285"/>
      <c r="DX17" s="285"/>
      <c r="DY17" s="285"/>
      <c r="DZ17" s="285"/>
      <c r="EA17" s="285"/>
      <c r="EB17" s="285"/>
      <c r="EC17" s="285"/>
      <c r="ED17" s="285"/>
      <c r="EE17" s="285"/>
      <c r="EF17" s="285"/>
      <c r="EG17" s="285"/>
      <c r="EH17" s="285"/>
      <c r="EI17" s="285"/>
      <c r="EJ17" s="285"/>
      <c r="EK17" s="285"/>
      <c r="EL17" s="285"/>
      <c r="EM17" s="285"/>
      <c r="EN17" s="285"/>
      <c r="EO17" s="285"/>
      <c r="EP17" s="285"/>
      <c r="EQ17" s="285"/>
      <c r="ER17" s="285"/>
      <c r="ES17" s="285"/>
      <c r="ET17" s="285"/>
      <c r="EU17" s="285"/>
      <c r="EV17" s="285"/>
      <c r="EW17" s="285"/>
      <c r="EX17" s="285"/>
      <c r="EY17" s="285"/>
      <c r="EZ17" s="285"/>
      <c r="FA17" s="285"/>
      <c r="FB17" s="285"/>
      <c r="FC17" s="285"/>
      <c r="FD17" s="285"/>
      <c r="FE17" s="285"/>
      <c r="FF17" s="285"/>
      <c r="FG17" s="285"/>
      <c r="FH17" s="285"/>
      <c r="FI17" s="285"/>
      <c r="FJ17" s="285"/>
      <c r="FK17" s="285"/>
      <c r="FL17" s="285"/>
      <c r="FM17" s="285"/>
      <c r="FN17" s="285"/>
      <c r="FO17" s="285"/>
      <c r="FP17" s="285"/>
      <c r="FQ17" s="285"/>
      <c r="FR17" s="285"/>
      <c r="FS17" s="285"/>
      <c r="FT17" s="285"/>
      <c r="FU17" s="285"/>
      <c r="FV17" s="285"/>
      <c r="FW17" s="285"/>
      <c r="FX17" s="285"/>
      <c r="FY17" s="285"/>
      <c r="FZ17" s="285"/>
      <c r="GA17" s="285"/>
      <c r="GB17" s="285"/>
      <c r="GC17" s="285"/>
      <c r="GD17" s="285"/>
      <c r="GE17" s="285"/>
      <c r="GF17" s="285"/>
      <c r="GG17" s="285"/>
      <c r="GH17" s="285"/>
      <c r="GI17" s="285"/>
      <c r="GJ17" s="285"/>
      <c r="GK17" s="285"/>
      <c r="GL17" s="285"/>
      <c r="GM17" s="285"/>
      <c r="GN17" s="285"/>
      <c r="GO17" s="285"/>
      <c r="GP17" s="285"/>
      <c r="GQ17" s="285"/>
      <c r="GR17" s="285"/>
      <c r="GS17" s="285"/>
      <c r="GT17" s="285"/>
      <c r="GU17" s="285"/>
      <c r="GV17" s="285"/>
      <c r="GW17" s="285"/>
      <c r="GX17" s="285"/>
      <c r="GY17" s="285"/>
      <c r="GZ17" s="285"/>
      <c r="HA17" s="285"/>
      <c r="HB17" s="285"/>
      <c r="HC17" s="285"/>
      <c r="HD17" s="285"/>
      <c r="HE17" s="285"/>
      <c r="HF17" s="285"/>
      <c r="HG17" s="285"/>
      <c r="HH17" s="285"/>
      <c r="HI17" s="285"/>
      <c r="HJ17" s="285"/>
      <c r="HK17" s="285"/>
      <c r="HL17" s="285"/>
      <c r="HM17" s="285"/>
      <c r="HN17" s="285"/>
      <c r="HO17" s="285"/>
      <c r="HP17" s="285"/>
      <c r="HQ17" s="285"/>
      <c r="HR17" s="285"/>
      <c r="HS17" s="285"/>
      <c r="HT17" s="285"/>
      <c r="HU17" s="285"/>
      <c r="HV17" s="285"/>
      <c r="HW17" s="285"/>
      <c r="HX17" s="285"/>
      <c r="HY17" s="285"/>
      <c r="HZ17" s="285"/>
      <c r="IA17" s="285"/>
      <c r="IB17" s="285"/>
      <c r="IC17" s="285"/>
      <c r="ID17" s="285"/>
      <c r="IE17" s="285"/>
      <c r="IF17" s="285"/>
      <c r="IG17" s="285"/>
      <c r="IH17" s="285"/>
      <c r="II17" s="285"/>
      <c r="IJ17" s="285"/>
      <c r="IK17" s="285"/>
      <c r="IL17" s="285"/>
      <c r="IM17" s="285"/>
      <c r="IN17" s="285"/>
      <c r="IO17" s="285"/>
      <c r="IP17" s="285"/>
      <c r="IQ17" s="285"/>
      <c r="IR17" s="285"/>
      <c r="IS17" s="285"/>
      <c r="IT17" s="285"/>
      <c r="IU17" s="285"/>
      <c r="IV17" s="285"/>
      <c r="IW17" s="285"/>
      <c r="IX17" s="285"/>
      <c r="IY17" s="285"/>
    </row>
    <row r="18" spans="1:259" s="128" customFormat="1" ht="18" customHeight="1" x14ac:dyDescent="0.2">
      <c r="A18" s="285"/>
      <c r="B18" s="286" t="s">
        <v>43</v>
      </c>
      <c r="C18" s="406">
        <v>2053328</v>
      </c>
      <c r="D18" s="187">
        <v>4.3250338806902606</v>
      </c>
      <c r="E18" s="277"/>
      <c r="F18" s="287">
        <v>289935</v>
      </c>
      <c r="G18" s="288">
        <v>4.4700658912087397</v>
      </c>
      <c r="H18" s="277"/>
      <c r="I18" s="289">
        <v>67152</v>
      </c>
      <c r="J18" s="415">
        <f t="shared" si="1"/>
        <v>3.2703981049301425</v>
      </c>
      <c r="K18" s="288">
        <f t="shared" si="2"/>
        <v>23.16105333954162</v>
      </c>
      <c r="L18" s="279"/>
      <c r="M18" s="279">
        <f t="shared" si="3"/>
        <v>3</v>
      </c>
      <c r="N18" s="279">
        <v>8</v>
      </c>
      <c r="O18" s="279">
        <f t="shared" si="4"/>
        <v>13</v>
      </c>
      <c r="P18" s="280" t="str">
        <f t="shared" si="0"/>
        <v>Madrid, Comunidad de</v>
      </c>
      <c r="Q18" s="281">
        <f t="shared" si="5"/>
        <v>20.20913988329681</v>
      </c>
      <c r="R18" s="311"/>
      <c r="S18" s="290"/>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5"/>
      <c r="BE18" s="285"/>
      <c r="BF18" s="285"/>
      <c r="BG18" s="285"/>
      <c r="BH18" s="285"/>
      <c r="BI18" s="285"/>
      <c r="BJ18" s="285"/>
      <c r="BK18" s="285"/>
      <c r="BL18" s="285"/>
      <c r="BM18" s="285"/>
      <c r="BN18" s="285"/>
      <c r="BO18" s="285"/>
      <c r="BP18" s="285"/>
      <c r="BQ18" s="285"/>
      <c r="BR18" s="285"/>
      <c r="BS18" s="285"/>
      <c r="BT18" s="285"/>
      <c r="BU18" s="285"/>
      <c r="BV18" s="285"/>
      <c r="BW18" s="285"/>
      <c r="BX18" s="285"/>
      <c r="BY18" s="285"/>
      <c r="BZ18" s="285"/>
      <c r="CA18" s="285"/>
      <c r="CB18" s="285"/>
      <c r="CC18" s="285"/>
      <c r="CD18" s="285"/>
      <c r="CE18" s="285"/>
      <c r="CF18" s="285"/>
      <c r="CG18" s="285"/>
      <c r="CH18" s="285"/>
      <c r="CI18" s="285"/>
      <c r="CJ18" s="285"/>
      <c r="CK18" s="285"/>
      <c r="CL18" s="285"/>
      <c r="CM18" s="285"/>
      <c r="CN18" s="285"/>
      <c r="CO18" s="285"/>
      <c r="CP18" s="285"/>
      <c r="CQ18" s="285"/>
      <c r="CR18" s="285"/>
      <c r="CS18" s="285"/>
      <c r="CT18" s="285"/>
      <c r="CU18" s="285"/>
      <c r="CV18" s="285"/>
      <c r="CW18" s="285"/>
      <c r="CX18" s="285"/>
      <c r="CY18" s="285"/>
      <c r="CZ18" s="285"/>
      <c r="DA18" s="285"/>
      <c r="DB18" s="285"/>
      <c r="DC18" s="285"/>
      <c r="DD18" s="285"/>
      <c r="DE18" s="285"/>
      <c r="DF18" s="285"/>
      <c r="DG18" s="285"/>
      <c r="DH18" s="285"/>
      <c r="DI18" s="285"/>
      <c r="DJ18" s="285"/>
      <c r="DK18" s="285"/>
      <c r="DL18" s="285"/>
      <c r="DM18" s="285"/>
      <c r="DN18" s="285"/>
      <c r="DO18" s="285"/>
      <c r="DP18" s="285"/>
      <c r="DQ18" s="285"/>
      <c r="DR18" s="285"/>
      <c r="DS18" s="285"/>
      <c r="DT18" s="285"/>
      <c r="DU18" s="285"/>
      <c r="DV18" s="285"/>
      <c r="DW18" s="285"/>
      <c r="DX18" s="285"/>
      <c r="DY18" s="285"/>
      <c r="DZ18" s="285"/>
      <c r="EA18" s="285"/>
      <c r="EB18" s="285"/>
      <c r="EC18" s="285"/>
      <c r="ED18" s="285"/>
      <c r="EE18" s="285"/>
      <c r="EF18" s="285"/>
      <c r="EG18" s="285"/>
      <c r="EH18" s="285"/>
      <c r="EI18" s="285"/>
      <c r="EJ18" s="285"/>
      <c r="EK18" s="285"/>
      <c r="EL18" s="285"/>
      <c r="EM18" s="285"/>
      <c r="EN18" s="285"/>
      <c r="EO18" s="285"/>
      <c r="EP18" s="285"/>
      <c r="EQ18" s="285"/>
      <c r="ER18" s="285"/>
      <c r="ES18" s="285"/>
      <c r="ET18" s="285"/>
      <c r="EU18" s="285"/>
      <c r="EV18" s="285"/>
      <c r="EW18" s="285"/>
      <c r="EX18" s="285"/>
      <c r="EY18" s="285"/>
      <c r="EZ18" s="285"/>
      <c r="FA18" s="285"/>
      <c r="FB18" s="285"/>
      <c r="FC18" s="285"/>
      <c r="FD18" s="285"/>
      <c r="FE18" s="285"/>
      <c r="FF18" s="285"/>
      <c r="FG18" s="285"/>
      <c r="FH18" s="285"/>
      <c r="FI18" s="285"/>
      <c r="FJ18" s="285"/>
      <c r="FK18" s="285"/>
      <c r="FL18" s="285"/>
      <c r="FM18" s="285"/>
      <c r="FN18" s="285"/>
      <c r="FO18" s="285"/>
      <c r="FP18" s="285"/>
      <c r="FQ18" s="285"/>
      <c r="FR18" s="285"/>
      <c r="FS18" s="285"/>
      <c r="FT18" s="285"/>
      <c r="FU18" s="285"/>
      <c r="FV18" s="285"/>
      <c r="FW18" s="285"/>
      <c r="FX18" s="285"/>
      <c r="FY18" s="285"/>
      <c r="FZ18" s="285"/>
      <c r="GA18" s="285"/>
      <c r="GB18" s="285"/>
      <c r="GC18" s="285"/>
      <c r="GD18" s="285"/>
      <c r="GE18" s="285"/>
      <c r="GF18" s="285"/>
      <c r="GG18" s="285"/>
      <c r="GH18" s="285"/>
      <c r="GI18" s="285"/>
      <c r="GJ18" s="285"/>
      <c r="GK18" s="285"/>
      <c r="GL18" s="285"/>
      <c r="GM18" s="285"/>
      <c r="GN18" s="285"/>
      <c r="GO18" s="285"/>
      <c r="GP18" s="285"/>
      <c r="GQ18" s="285"/>
      <c r="GR18" s="285"/>
      <c r="GS18" s="285"/>
      <c r="GT18" s="285"/>
      <c r="GU18" s="285"/>
      <c r="GV18" s="285"/>
      <c r="GW18" s="285"/>
      <c r="GX18" s="285"/>
      <c r="GY18" s="285"/>
      <c r="GZ18" s="285"/>
      <c r="HA18" s="285"/>
      <c r="HB18" s="285"/>
      <c r="HC18" s="285"/>
      <c r="HD18" s="285"/>
      <c r="HE18" s="285"/>
      <c r="HF18" s="285"/>
      <c r="HG18" s="285"/>
      <c r="HH18" s="285"/>
      <c r="HI18" s="285"/>
      <c r="HJ18" s="285"/>
      <c r="HK18" s="285"/>
      <c r="HL18" s="285"/>
      <c r="HM18" s="285"/>
      <c r="HN18" s="285"/>
      <c r="HO18" s="285"/>
      <c r="HP18" s="285"/>
      <c r="HQ18" s="285"/>
      <c r="HR18" s="285"/>
      <c r="HS18" s="285"/>
      <c r="HT18" s="285"/>
      <c r="HU18" s="285"/>
      <c r="HV18" s="285"/>
      <c r="HW18" s="285"/>
      <c r="HX18" s="285"/>
      <c r="HY18" s="285"/>
      <c r="HZ18" s="285"/>
      <c r="IA18" s="285"/>
      <c r="IB18" s="285"/>
      <c r="IC18" s="285"/>
      <c r="ID18" s="285"/>
      <c r="IE18" s="285"/>
      <c r="IF18" s="285"/>
      <c r="IG18" s="285"/>
      <c r="IH18" s="285"/>
      <c r="II18" s="285"/>
      <c r="IJ18" s="285"/>
      <c r="IK18" s="285"/>
      <c r="IL18" s="285"/>
      <c r="IM18" s="285"/>
      <c r="IN18" s="285"/>
      <c r="IO18" s="285"/>
      <c r="IP18" s="285"/>
      <c r="IQ18" s="285"/>
      <c r="IR18" s="285"/>
      <c r="IS18" s="285"/>
      <c r="IT18" s="285"/>
      <c r="IU18" s="285"/>
      <c r="IV18" s="285"/>
      <c r="IW18" s="285"/>
      <c r="IX18" s="285"/>
      <c r="IY18" s="285"/>
    </row>
    <row r="19" spans="1:259" s="128" customFormat="1" ht="18" customHeight="1" x14ac:dyDescent="0.2">
      <c r="A19" s="285"/>
      <c r="B19" s="286" t="s">
        <v>44</v>
      </c>
      <c r="C19" s="406">
        <v>7792611</v>
      </c>
      <c r="D19" s="187">
        <v>16.413990650319683</v>
      </c>
      <c r="E19" s="277"/>
      <c r="F19" s="287">
        <v>1069708</v>
      </c>
      <c r="G19" s="288">
        <v>16.492197369593594</v>
      </c>
      <c r="H19" s="277"/>
      <c r="I19" s="289">
        <v>188719</v>
      </c>
      <c r="J19" s="415">
        <f t="shared" si="1"/>
        <v>2.4217685189213216</v>
      </c>
      <c r="K19" s="288">
        <f t="shared" si="2"/>
        <v>17.642104200398613</v>
      </c>
      <c r="L19" s="279"/>
      <c r="M19" s="279">
        <f t="shared" si="3"/>
        <v>15</v>
      </c>
      <c r="N19" s="279">
        <v>9</v>
      </c>
      <c r="O19" s="279">
        <f>MATCH(N19,M$11:M$31,0)</f>
        <v>16</v>
      </c>
      <c r="P19" s="280" t="str">
        <f t="shared" si="0"/>
        <v>País Vasco</v>
      </c>
      <c r="Q19" s="281">
        <f t="shared" si="5"/>
        <v>19.361527675452148</v>
      </c>
      <c r="R19" s="311"/>
      <c r="S19" s="290"/>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5"/>
      <c r="BA19" s="285"/>
      <c r="BB19" s="285"/>
      <c r="BC19" s="285"/>
      <c r="BD19" s="285"/>
      <c r="BE19" s="285"/>
      <c r="BF19" s="285"/>
      <c r="BG19" s="285"/>
      <c r="BH19" s="285"/>
      <c r="BI19" s="285"/>
      <c r="BJ19" s="285"/>
      <c r="BK19" s="285"/>
      <c r="BL19" s="285"/>
      <c r="BM19" s="285"/>
      <c r="BN19" s="285"/>
      <c r="BO19" s="285"/>
      <c r="BP19" s="285"/>
      <c r="BQ19" s="285"/>
      <c r="BR19" s="285"/>
      <c r="BS19" s="285"/>
      <c r="BT19" s="285"/>
      <c r="BU19" s="285"/>
      <c r="BV19" s="285"/>
      <c r="BW19" s="285"/>
      <c r="BX19" s="285"/>
      <c r="BY19" s="285"/>
      <c r="BZ19" s="285"/>
      <c r="CA19" s="285"/>
      <c r="CB19" s="285"/>
      <c r="CC19" s="285"/>
      <c r="CD19" s="285"/>
      <c r="CE19" s="285"/>
      <c r="CF19" s="285"/>
      <c r="CG19" s="285"/>
      <c r="CH19" s="285"/>
      <c r="CI19" s="285"/>
      <c r="CJ19" s="285"/>
      <c r="CK19" s="285"/>
      <c r="CL19" s="285"/>
      <c r="CM19" s="285"/>
      <c r="CN19" s="285"/>
      <c r="CO19" s="285"/>
      <c r="CP19" s="285"/>
      <c r="CQ19" s="285"/>
      <c r="CR19" s="285"/>
      <c r="CS19" s="285"/>
      <c r="CT19" s="285"/>
      <c r="CU19" s="285"/>
      <c r="CV19" s="285"/>
      <c r="CW19" s="285"/>
      <c r="CX19" s="285"/>
      <c r="CY19" s="285"/>
      <c r="CZ19" s="285"/>
      <c r="DA19" s="285"/>
      <c r="DB19" s="285"/>
      <c r="DC19" s="285"/>
      <c r="DD19" s="285"/>
      <c r="DE19" s="285"/>
      <c r="DF19" s="285"/>
      <c r="DG19" s="285"/>
      <c r="DH19" s="285"/>
      <c r="DI19" s="285"/>
      <c r="DJ19" s="285"/>
      <c r="DK19" s="285"/>
      <c r="DL19" s="285"/>
      <c r="DM19" s="285"/>
      <c r="DN19" s="285"/>
      <c r="DO19" s="285"/>
      <c r="DP19" s="285"/>
      <c r="DQ19" s="285"/>
      <c r="DR19" s="285"/>
      <c r="DS19" s="285"/>
      <c r="DT19" s="285"/>
      <c r="DU19" s="285"/>
      <c r="DV19" s="285"/>
      <c r="DW19" s="285"/>
      <c r="DX19" s="285"/>
      <c r="DY19" s="285"/>
      <c r="DZ19" s="285"/>
      <c r="EA19" s="285"/>
      <c r="EB19" s="285"/>
      <c r="EC19" s="285"/>
      <c r="ED19" s="285"/>
      <c r="EE19" s="285"/>
      <c r="EF19" s="285"/>
      <c r="EG19" s="285"/>
      <c r="EH19" s="285"/>
      <c r="EI19" s="285"/>
      <c r="EJ19" s="285"/>
      <c r="EK19" s="285"/>
      <c r="EL19" s="285"/>
      <c r="EM19" s="285"/>
      <c r="EN19" s="285"/>
      <c r="EO19" s="285"/>
      <c r="EP19" s="285"/>
      <c r="EQ19" s="285"/>
      <c r="ER19" s="285"/>
      <c r="ES19" s="285"/>
      <c r="ET19" s="285"/>
      <c r="EU19" s="285"/>
      <c r="EV19" s="285"/>
      <c r="EW19" s="285"/>
      <c r="EX19" s="285"/>
      <c r="EY19" s="285"/>
      <c r="EZ19" s="285"/>
      <c r="FA19" s="285"/>
      <c r="FB19" s="285"/>
      <c r="FC19" s="285"/>
      <c r="FD19" s="285"/>
      <c r="FE19" s="285"/>
      <c r="FF19" s="285"/>
      <c r="FG19" s="285"/>
      <c r="FH19" s="285"/>
      <c r="FI19" s="285"/>
      <c r="FJ19" s="285"/>
      <c r="FK19" s="285"/>
      <c r="FL19" s="285"/>
      <c r="FM19" s="285"/>
      <c r="FN19" s="285"/>
      <c r="FO19" s="285"/>
      <c r="FP19" s="285"/>
      <c r="FQ19" s="285"/>
      <c r="FR19" s="285"/>
      <c r="FS19" s="285"/>
      <c r="FT19" s="285"/>
      <c r="FU19" s="285"/>
      <c r="FV19" s="285"/>
      <c r="FW19" s="285"/>
      <c r="FX19" s="285"/>
      <c r="FY19" s="285"/>
      <c r="FZ19" s="285"/>
      <c r="GA19" s="285"/>
      <c r="GB19" s="285"/>
      <c r="GC19" s="285"/>
      <c r="GD19" s="285"/>
      <c r="GE19" s="285"/>
      <c r="GF19" s="285"/>
      <c r="GG19" s="285"/>
      <c r="GH19" s="285"/>
      <c r="GI19" s="285"/>
      <c r="GJ19" s="285"/>
      <c r="GK19" s="285"/>
      <c r="GL19" s="285"/>
      <c r="GM19" s="285"/>
      <c r="GN19" s="285"/>
      <c r="GO19" s="285"/>
      <c r="GP19" s="285"/>
      <c r="GQ19" s="285"/>
      <c r="GR19" s="285"/>
      <c r="GS19" s="285"/>
      <c r="GT19" s="285"/>
      <c r="GU19" s="285"/>
      <c r="GV19" s="285"/>
      <c r="GW19" s="285"/>
      <c r="GX19" s="285"/>
      <c r="GY19" s="285"/>
      <c r="GZ19" s="285"/>
      <c r="HA19" s="285"/>
      <c r="HB19" s="285"/>
      <c r="HC19" s="285"/>
      <c r="HD19" s="285"/>
      <c r="HE19" s="285"/>
      <c r="HF19" s="285"/>
      <c r="HG19" s="285"/>
      <c r="HH19" s="285"/>
      <c r="HI19" s="285"/>
      <c r="HJ19" s="285"/>
      <c r="HK19" s="285"/>
      <c r="HL19" s="285"/>
      <c r="HM19" s="285"/>
      <c r="HN19" s="285"/>
      <c r="HO19" s="285"/>
      <c r="HP19" s="285"/>
      <c r="HQ19" s="285"/>
      <c r="HR19" s="285"/>
      <c r="HS19" s="285"/>
      <c r="HT19" s="285"/>
      <c r="HU19" s="285"/>
      <c r="HV19" s="285"/>
      <c r="HW19" s="285"/>
      <c r="HX19" s="285"/>
      <c r="HY19" s="285"/>
      <c r="HZ19" s="285"/>
      <c r="IA19" s="285"/>
      <c r="IB19" s="285"/>
      <c r="IC19" s="285"/>
      <c r="ID19" s="285"/>
      <c r="IE19" s="285"/>
      <c r="IF19" s="285"/>
      <c r="IG19" s="285"/>
      <c r="IH19" s="285"/>
      <c r="II19" s="285"/>
      <c r="IJ19" s="285"/>
      <c r="IK19" s="285"/>
      <c r="IL19" s="285"/>
      <c r="IM19" s="285"/>
      <c r="IN19" s="285"/>
      <c r="IO19" s="285"/>
      <c r="IP19" s="285"/>
      <c r="IQ19" s="285"/>
      <c r="IR19" s="285"/>
      <c r="IS19" s="285"/>
      <c r="IT19" s="285"/>
      <c r="IU19" s="285"/>
      <c r="IV19" s="285"/>
      <c r="IW19" s="285"/>
      <c r="IX19" s="285"/>
      <c r="IY19" s="285"/>
    </row>
    <row r="20" spans="1:259" s="128" customFormat="1" ht="18" customHeight="1" x14ac:dyDescent="0.2">
      <c r="A20" s="285"/>
      <c r="B20" s="286" t="s">
        <v>6</v>
      </c>
      <c r="C20" s="406">
        <v>5097967</v>
      </c>
      <c r="D20" s="187">
        <v>10.738118799159649</v>
      </c>
      <c r="E20" s="277"/>
      <c r="F20" s="287">
        <v>656267</v>
      </c>
      <c r="G20" s="288">
        <v>10.11798069300321</v>
      </c>
      <c r="H20" s="277"/>
      <c r="I20" s="289">
        <v>135053</v>
      </c>
      <c r="J20" s="415">
        <f t="shared" si="1"/>
        <v>2.6491540647477709</v>
      </c>
      <c r="K20" s="288">
        <f>I20*100/F20</f>
        <v>20.578971668543442</v>
      </c>
      <c r="L20" s="279"/>
      <c r="M20" s="279">
        <f t="shared" si="3"/>
        <v>5</v>
      </c>
      <c r="N20" s="279">
        <v>10</v>
      </c>
      <c r="O20" s="279">
        <f t="shared" si="4"/>
        <v>2</v>
      </c>
      <c r="P20" s="280" t="str">
        <f t="shared" si="0"/>
        <v>Aragón</v>
      </c>
      <c r="Q20" s="281">
        <f t="shared" si="5"/>
        <v>19.147436754765899</v>
      </c>
      <c r="R20" s="311"/>
      <c r="S20" s="290"/>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c r="BB20" s="285"/>
      <c r="BC20" s="285"/>
      <c r="BD20" s="285"/>
      <c r="BE20" s="285"/>
      <c r="BF20" s="285"/>
      <c r="BG20" s="285"/>
      <c r="BH20" s="285"/>
      <c r="BI20" s="285"/>
      <c r="BJ20" s="285"/>
      <c r="BK20" s="285"/>
      <c r="BL20" s="285"/>
      <c r="BM20" s="285"/>
      <c r="BN20" s="285"/>
      <c r="BO20" s="285"/>
      <c r="BP20" s="285"/>
      <c r="BQ20" s="285"/>
      <c r="BR20" s="285"/>
      <c r="BS20" s="285"/>
      <c r="BT20" s="285"/>
      <c r="BU20" s="285"/>
      <c r="BV20" s="285"/>
      <c r="BW20" s="285"/>
      <c r="BX20" s="285"/>
      <c r="BY20" s="285"/>
      <c r="BZ20" s="285"/>
      <c r="CA20" s="285"/>
      <c r="CB20" s="285"/>
      <c r="CC20" s="285"/>
      <c r="CD20" s="285"/>
      <c r="CE20" s="285"/>
      <c r="CF20" s="285"/>
      <c r="CG20" s="285"/>
      <c r="CH20" s="285"/>
      <c r="CI20" s="285"/>
      <c r="CJ20" s="285"/>
      <c r="CK20" s="285"/>
      <c r="CL20" s="285"/>
      <c r="CM20" s="285"/>
      <c r="CN20" s="285"/>
      <c r="CO20" s="285"/>
      <c r="CP20" s="285"/>
      <c r="CQ20" s="285"/>
      <c r="CR20" s="285"/>
      <c r="CS20" s="285"/>
      <c r="CT20" s="285"/>
      <c r="CU20" s="285"/>
      <c r="CV20" s="285"/>
      <c r="CW20" s="285"/>
      <c r="CX20" s="285"/>
      <c r="CY20" s="285"/>
      <c r="CZ20" s="285"/>
      <c r="DA20" s="285"/>
      <c r="DB20" s="285"/>
      <c r="DC20" s="285"/>
      <c r="DD20" s="285"/>
      <c r="DE20" s="285"/>
      <c r="DF20" s="285"/>
      <c r="DG20" s="285"/>
      <c r="DH20" s="285"/>
      <c r="DI20" s="285"/>
      <c r="DJ20" s="285"/>
      <c r="DK20" s="285"/>
      <c r="DL20" s="285"/>
      <c r="DM20" s="285"/>
      <c r="DN20" s="285"/>
      <c r="DO20" s="285"/>
      <c r="DP20" s="285"/>
      <c r="DQ20" s="285"/>
      <c r="DR20" s="285"/>
      <c r="DS20" s="285"/>
      <c r="DT20" s="285"/>
      <c r="DU20" s="285"/>
      <c r="DV20" s="285"/>
      <c r="DW20" s="285"/>
      <c r="DX20" s="285"/>
      <c r="DY20" s="285"/>
      <c r="DZ20" s="285"/>
      <c r="EA20" s="285"/>
      <c r="EB20" s="285"/>
      <c r="EC20" s="285"/>
      <c r="ED20" s="285"/>
      <c r="EE20" s="285"/>
      <c r="EF20" s="285"/>
      <c r="EG20" s="285"/>
      <c r="EH20" s="285"/>
      <c r="EI20" s="285"/>
      <c r="EJ20" s="285"/>
      <c r="EK20" s="285"/>
      <c r="EL20" s="285"/>
      <c r="EM20" s="285"/>
      <c r="EN20" s="285"/>
      <c r="EO20" s="285"/>
      <c r="EP20" s="285"/>
      <c r="EQ20" s="285"/>
      <c r="ER20" s="285"/>
      <c r="ES20" s="285"/>
      <c r="ET20" s="285"/>
      <c r="EU20" s="285"/>
      <c r="EV20" s="285"/>
      <c r="EW20" s="285"/>
      <c r="EX20" s="285"/>
      <c r="EY20" s="285"/>
      <c r="EZ20" s="285"/>
      <c r="FA20" s="285"/>
      <c r="FB20" s="285"/>
      <c r="FC20" s="285"/>
      <c r="FD20" s="285"/>
      <c r="FE20" s="285"/>
      <c r="FF20" s="285"/>
      <c r="FG20" s="285"/>
      <c r="FH20" s="285"/>
      <c r="FI20" s="285"/>
      <c r="FJ20" s="285"/>
      <c r="FK20" s="285"/>
      <c r="FL20" s="285"/>
      <c r="FM20" s="285"/>
      <c r="FN20" s="285"/>
      <c r="FO20" s="285"/>
      <c r="FP20" s="285"/>
      <c r="FQ20" s="285"/>
      <c r="FR20" s="285"/>
      <c r="FS20" s="285"/>
      <c r="FT20" s="285"/>
      <c r="FU20" s="285"/>
      <c r="FV20" s="285"/>
      <c r="FW20" s="285"/>
      <c r="FX20" s="285"/>
      <c r="FY20" s="285"/>
      <c r="FZ20" s="285"/>
      <c r="GA20" s="285"/>
      <c r="GB20" s="285"/>
      <c r="GC20" s="285"/>
      <c r="GD20" s="285"/>
      <c r="GE20" s="285"/>
      <c r="GF20" s="285"/>
      <c r="GG20" s="285"/>
      <c r="GH20" s="285"/>
      <c r="GI20" s="285"/>
      <c r="GJ20" s="285"/>
      <c r="GK20" s="285"/>
      <c r="GL20" s="285"/>
      <c r="GM20" s="285"/>
      <c r="GN20" s="285"/>
      <c r="GO20" s="285"/>
      <c r="GP20" s="285"/>
      <c r="GQ20" s="285"/>
      <c r="GR20" s="285"/>
      <c r="GS20" s="285"/>
      <c r="GT20" s="285"/>
      <c r="GU20" s="285"/>
      <c r="GV20" s="285"/>
      <c r="GW20" s="285"/>
      <c r="GX20" s="285"/>
      <c r="GY20" s="285"/>
      <c r="GZ20" s="285"/>
      <c r="HA20" s="285"/>
      <c r="HB20" s="285"/>
      <c r="HC20" s="285"/>
      <c r="HD20" s="285"/>
      <c r="HE20" s="285"/>
      <c r="HF20" s="285"/>
      <c r="HG20" s="285"/>
      <c r="HH20" s="285"/>
      <c r="HI20" s="285"/>
      <c r="HJ20" s="285"/>
      <c r="HK20" s="285"/>
      <c r="HL20" s="285"/>
      <c r="HM20" s="285"/>
      <c r="HN20" s="285"/>
      <c r="HO20" s="285"/>
      <c r="HP20" s="285"/>
      <c r="HQ20" s="285"/>
      <c r="HR20" s="285"/>
      <c r="HS20" s="285"/>
      <c r="HT20" s="285"/>
      <c r="HU20" s="285"/>
      <c r="HV20" s="285"/>
      <c r="HW20" s="285"/>
      <c r="HX20" s="285"/>
      <c r="HY20" s="285"/>
      <c r="HZ20" s="285"/>
      <c r="IA20" s="285"/>
      <c r="IB20" s="285"/>
      <c r="IC20" s="285"/>
      <c r="ID20" s="285"/>
      <c r="IE20" s="285"/>
      <c r="IF20" s="285"/>
      <c r="IG20" s="285"/>
      <c r="IH20" s="285"/>
      <c r="II20" s="285"/>
      <c r="IJ20" s="285"/>
      <c r="IK20" s="285"/>
      <c r="IL20" s="285"/>
      <c r="IM20" s="285"/>
      <c r="IN20" s="285"/>
      <c r="IO20" s="285"/>
      <c r="IP20" s="285"/>
      <c r="IQ20" s="285"/>
      <c r="IR20" s="285"/>
      <c r="IS20" s="285"/>
      <c r="IT20" s="285"/>
      <c r="IU20" s="285"/>
      <c r="IV20" s="285"/>
      <c r="IW20" s="285"/>
      <c r="IX20" s="285"/>
      <c r="IY20" s="285"/>
    </row>
    <row r="21" spans="1:259" s="125" customFormat="1" ht="18" customHeight="1" x14ac:dyDescent="0.2">
      <c r="A21" s="282"/>
      <c r="B21" s="234" t="s">
        <v>5</v>
      </c>
      <c r="C21" s="406">
        <v>1054776</v>
      </c>
      <c r="D21" s="187">
        <v>2.221730739822839</v>
      </c>
      <c r="E21" s="277"/>
      <c r="F21" s="235">
        <v>159524</v>
      </c>
      <c r="G21" s="236">
        <v>2.4594574343531583</v>
      </c>
      <c r="H21" s="277"/>
      <c r="I21" s="283">
        <v>32536</v>
      </c>
      <c r="J21" s="414">
        <f t="shared" si="1"/>
        <v>3.0846359795823948</v>
      </c>
      <c r="K21" s="236">
        <f t="shared" si="2"/>
        <v>20.395677139489983</v>
      </c>
      <c r="L21" s="279"/>
      <c r="M21" s="279">
        <f t="shared" si="3"/>
        <v>6</v>
      </c>
      <c r="N21" s="279">
        <v>11</v>
      </c>
      <c r="O21" s="279">
        <f t="shared" si="4"/>
        <v>17</v>
      </c>
      <c r="P21" s="280" t="str">
        <f t="shared" si="0"/>
        <v>Rioja, La</v>
      </c>
      <c r="Q21" s="281">
        <f t="shared" si="5"/>
        <v>18.971438700671378</v>
      </c>
      <c r="R21" s="311"/>
      <c r="S21" s="276"/>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282"/>
      <c r="AR21" s="282"/>
      <c r="AS21" s="282"/>
      <c r="AT21" s="282"/>
      <c r="AU21" s="282"/>
      <c r="AV21" s="282"/>
      <c r="AW21" s="282"/>
      <c r="AX21" s="282"/>
      <c r="AY21" s="282"/>
      <c r="AZ21" s="282"/>
      <c r="BA21" s="282"/>
      <c r="BB21" s="282"/>
      <c r="BC21" s="282"/>
      <c r="BD21" s="282"/>
      <c r="BE21" s="282"/>
      <c r="BF21" s="282"/>
      <c r="BG21" s="282"/>
      <c r="BH21" s="282"/>
      <c r="BI21" s="282"/>
      <c r="BJ21" s="282"/>
      <c r="BK21" s="282"/>
      <c r="BL21" s="282"/>
      <c r="BM21" s="282"/>
      <c r="BN21" s="282"/>
      <c r="BO21" s="282"/>
      <c r="BP21" s="282"/>
      <c r="BQ21" s="282"/>
      <c r="BR21" s="282"/>
      <c r="BS21" s="282"/>
      <c r="BT21" s="282"/>
      <c r="BU21" s="282"/>
      <c r="BV21" s="282"/>
      <c r="BW21" s="282"/>
      <c r="BX21" s="282"/>
      <c r="BY21" s="282"/>
      <c r="BZ21" s="282"/>
      <c r="CA21" s="282"/>
      <c r="CB21" s="282"/>
      <c r="CC21" s="282"/>
      <c r="CD21" s="282"/>
      <c r="CE21" s="282"/>
      <c r="CF21" s="282"/>
      <c r="CG21" s="282"/>
      <c r="CH21" s="282"/>
      <c r="CI21" s="282"/>
      <c r="CJ21" s="282"/>
      <c r="CK21" s="282"/>
      <c r="CL21" s="282"/>
      <c r="CM21" s="282"/>
      <c r="CN21" s="282"/>
      <c r="CO21" s="282"/>
      <c r="CP21" s="282"/>
      <c r="CQ21" s="282"/>
      <c r="CR21" s="282"/>
      <c r="CS21" s="282"/>
      <c r="CT21" s="282"/>
      <c r="CU21" s="282"/>
      <c r="CV21" s="282"/>
      <c r="CW21" s="282"/>
      <c r="CX21" s="282"/>
      <c r="CY21" s="282"/>
      <c r="CZ21" s="282"/>
      <c r="DA21" s="282"/>
      <c r="DB21" s="282"/>
      <c r="DC21" s="282"/>
      <c r="DD21" s="282"/>
      <c r="DE21" s="282"/>
      <c r="DF21" s="282"/>
      <c r="DG21" s="282"/>
      <c r="DH21" s="282"/>
      <c r="DI21" s="282"/>
      <c r="DJ21" s="282"/>
      <c r="DK21" s="282"/>
      <c r="DL21" s="282"/>
      <c r="DM21" s="282"/>
      <c r="DN21" s="282"/>
      <c r="DO21" s="282"/>
      <c r="DP21" s="282"/>
      <c r="DQ21" s="282"/>
      <c r="DR21" s="282"/>
      <c r="DS21" s="282"/>
      <c r="DT21" s="282"/>
      <c r="DU21" s="282"/>
      <c r="DV21" s="282"/>
      <c r="DW21" s="282"/>
      <c r="DX21" s="282"/>
      <c r="DY21" s="282"/>
      <c r="DZ21" s="282"/>
      <c r="EA21" s="282"/>
      <c r="EB21" s="282"/>
      <c r="EC21" s="282"/>
      <c r="ED21" s="282"/>
      <c r="EE21" s="282"/>
      <c r="EF21" s="282"/>
      <c r="EG21" s="282"/>
      <c r="EH21" s="282"/>
      <c r="EI21" s="282"/>
      <c r="EJ21" s="282"/>
      <c r="EK21" s="282"/>
      <c r="EL21" s="282"/>
      <c r="EM21" s="282"/>
      <c r="EN21" s="282"/>
      <c r="EO21" s="282"/>
      <c r="EP21" s="282"/>
      <c r="EQ21" s="282"/>
      <c r="ER21" s="282"/>
      <c r="ES21" s="282"/>
      <c r="ET21" s="282"/>
      <c r="EU21" s="282"/>
      <c r="EV21" s="282"/>
      <c r="EW21" s="282"/>
      <c r="EX21" s="282"/>
      <c r="EY21" s="282"/>
      <c r="EZ21" s="282"/>
      <c r="FA21" s="282"/>
      <c r="FB21" s="282"/>
      <c r="FC21" s="282"/>
      <c r="FD21" s="282"/>
      <c r="FE21" s="282"/>
      <c r="FF21" s="282"/>
      <c r="FG21" s="282"/>
      <c r="FH21" s="282"/>
      <c r="FI21" s="282"/>
      <c r="FJ21" s="282"/>
      <c r="FK21" s="282"/>
      <c r="FL21" s="282"/>
      <c r="FM21" s="282"/>
      <c r="FN21" s="282"/>
      <c r="FO21" s="282"/>
      <c r="FP21" s="282"/>
      <c r="FQ21" s="282"/>
      <c r="FR21" s="282"/>
      <c r="FS21" s="282"/>
      <c r="FT21" s="282"/>
      <c r="FU21" s="282"/>
      <c r="FV21" s="282"/>
      <c r="FW21" s="282"/>
      <c r="FX21" s="282"/>
      <c r="FY21" s="282"/>
      <c r="FZ21" s="282"/>
      <c r="GA21" s="282"/>
      <c r="GB21" s="282"/>
      <c r="GC21" s="282"/>
      <c r="GD21" s="282"/>
      <c r="GE21" s="282"/>
      <c r="GF21" s="282"/>
      <c r="GG21" s="282"/>
      <c r="GH21" s="282"/>
      <c r="GI21" s="282"/>
      <c r="GJ21" s="282"/>
      <c r="GK21" s="282"/>
      <c r="GL21" s="282"/>
      <c r="GM21" s="282"/>
      <c r="GN21" s="282"/>
      <c r="GO21" s="282"/>
      <c r="GP21" s="282"/>
      <c r="GQ21" s="282"/>
      <c r="GR21" s="282"/>
      <c r="GS21" s="282"/>
      <c r="GT21" s="282"/>
      <c r="GU21" s="282"/>
      <c r="GV21" s="282"/>
      <c r="GW21" s="282"/>
      <c r="GX21" s="282"/>
      <c r="GY21" s="282"/>
      <c r="GZ21" s="282"/>
      <c r="HA21" s="282"/>
      <c r="HB21" s="282"/>
      <c r="HC21" s="282"/>
      <c r="HD21" s="282"/>
      <c r="HE21" s="282"/>
      <c r="HF21" s="282"/>
      <c r="HG21" s="282"/>
      <c r="HH21" s="282"/>
      <c r="HI21" s="282"/>
      <c r="HJ21" s="282"/>
      <c r="HK21" s="282"/>
      <c r="HL21" s="282"/>
      <c r="HM21" s="282"/>
      <c r="HN21" s="282"/>
      <c r="HO21" s="282"/>
      <c r="HP21" s="282"/>
      <c r="HQ21" s="282"/>
      <c r="HR21" s="282"/>
      <c r="HS21" s="282"/>
      <c r="HT21" s="282"/>
      <c r="HU21" s="282"/>
      <c r="HV21" s="282"/>
      <c r="HW21" s="282"/>
      <c r="HX21" s="282"/>
      <c r="HY21" s="282"/>
      <c r="HZ21" s="282"/>
      <c r="IA21" s="282"/>
      <c r="IB21" s="282"/>
      <c r="IC21" s="282"/>
      <c r="ID21" s="282"/>
      <c r="IE21" s="282"/>
      <c r="IF21" s="282"/>
      <c r="IG21" s="282"/>
      <c r="IH21" s="282"/>
      <c r="II21" s="282"/>
      <c r="IJ21" s="282"/>
      <c r="IK21" s="282"/>
      <c r="IL21" s="282"/>
      <c r="IM21" s="282"/>
      <c r="IN21" s="282"/>
      <c r="IO21" s="282"/>
      <c r="IP21" s="282"/>
      <c r="IQ21" s="282"/>
      <c r="IR21" s="282"/>
      <c r="IS21" s="282"/>
      <c r="IT21" s="282"/>
      <c r="IU21" s="282"/>
      <c r="IV21" s="282"/>
      <c r="IW21" s="282"/>
      <c r="IX21" s="282"/>
      <c r="IY21" s="282"/>
    </row>
    <row r="22" spans="1:259" s="125" customFormat="1" ht="18" customHeight="1" x14ac:dyDescent="0.2">
      <c r="A22" s="282"/>
      <c r="B22" s="234" t="s">
        <v>38</v>
      </c>
      <c r="C22" s="406">
        <v>2690464</v>
      </c>
      <c r="D22" s="187">
        <v>5.6670672950339354</v>
      </c>
      <c r="E22" s="277"/>
      <c r="F22" s="235">
        <v>485558</v>
      </c>
      <c r="G22" s="236">
        <v>7.4860787900858226</v>
      </c>
      <c r="H22" s="277"/>
      <c r="I22" s="283">
        <v>68745</v>
      </c>
      <c r="J22" s="414">
        <f t="shared" si="1"/>
        <v>2.5551354710562935</v>
      </c>
      <c r="K22" s="236">
        <f t="shared" si="2"/>
        <v>14.157937877658282</v>
      </c>
      <c r="L22" s="279"/>
      <c r="M22" s="279">
        <f t="shared" si="3"/>
        <v>19</v>
      </c>
      <c r="N22" s="279">
        <v>12</v>
      </c>
      <c r="O22" s="279">
        <f t="shared" si="4"/>
        <v>14</v>
      </c>
      <c r="P22" s="280" t="str">
        <f t="shared" si="0"/>
        <v>Murcia, Región de</v>
      </c>
      <c r="Q22" s="281">
        <f t="shared" si="5"/>
        <v>18.826549103131221</v>
      </c>
      <c r="R22" s="311"/>
      <c r="S22" s="276"/>
      <c r="T22" s="282"/>
      <c r="U22" s="282"/>
      <c r="V22" s="282"/>
      <c r="W22" s="282"/>
      <c r="X22" s="282"/>
      <c r="Y22" s="282"/>
      <c r="Z22" s="282"/>
      <c r="AA22" s="282"/>
      <c r="AB22" s="282"/>
      <c r="AC22" s="282"/>
      <c r="AD22" s="282"/>
      <c r="AE22" s="282"/>
      <c r="AF22" s="282"/>
      <c r="AG22" s="282"/>
      <c r="AH22" s="282"/>
      <c r="AI22" s="282"/>
      <c r="AJ22" s="282"/>
      <c r="AK22" s="282"/>
      <c r="AL22" s="282"/>
      <c r="AM22" s="282"/>
      <c r="AN22" s="282"/>
      <c r="AO22" s="282"/>
      <c r="AP22" s="282"/>
      <c r="AQ22" s="282"/>
      <c r="AR22" s="282"/>
      <c r="AS22" s="282"/>
      <c r="AT22" s="282"/>
      <c r="AU22" s="282"/>
      <c r="AV22" s="282"/>
      <c r="AW22" s="282"/>
      <c r="AX22" s="282"/>
      <c r="AY22" s="282"/>
      <c r="AZ22" s="282"/>
      <c r="BA22" s="282"/>
      <c r="BB22" s="282"/>
      <c r="BC22" s="282"/>
      <c r="BD22" s="282"/>
      <c r="BE22" s="282"/>
      <c r="BF22" s="282"/>
      <c r="BG22" s="282"/>
      <c r="BH22" s="282"/>
      <c r="BI22" s="282"/>
      <c r="BJ22" s="282"/>
      <c r="BK22" s="282"/>
      <c r="BL22" s="282"/>
      <c r="BM22" s="282"/>
      <c r="BN22" s="282"/>
      <c r="BO22" s="282"/>
      <c r="BP22" s="282"/>
      <c r="BQ22" s="282"/>
      <c r="BR22" s="282"/>
      <c r="BS22" s="282"/>
      <c r="BT22" s="282"/>
      <c r="BU22" s="282"/>
      <c r="BV22" s="282"/>
      <c r="BW22" s="282"/>
      <c r="BX22" s="282"/>
      <c r="BY22" s="282"/>
      <c r="BZ22" s="282"/>
      <c r="CA22" s="282"/>
      <c r="CB22" s="282"/>
      <c r="CC22" s="282"/>
      <c r="CD22" s="282"/>
      <c r="CE22" s="282"/>
      <c r="CF22" s="282"/>
      <c r="CG22" s="282"/>
      <c r="CH22" s="282"/>
      <c r="CI22" s="282"/>
      <c r="CJ22" s="282"/>
      <c r="CK22" s="282"/>
      <c r="CL22" s="282"/>
      <c r="CM22" s="282"/>
      <c r="CN22" s="282"/>
      <c r="CO22" s="282"/>
      <c r="CP22" s="282"/>
      <c r="CQ22" s="282"/>
      <c r="CR22" s="282"/>
      <c r="CS22" s="282"/>
      <c r="CT22" s="282"/>
      <c r="CU22" s="282"/>
      <c r="CV22" s="282"/>
      <c r="CW22" s="282"/>
      <c r="CX22" s="282"/>
      <c r="CY22" s="282"/>
      <c r="CZ22" s="282"/>
      <c r="DA22" s="282"/>
      <c r="DB22" s="282"/>
      <c r="DC22" s="282"/>
      <c r="DD22" s="282"/>
      <c r="DE22" s="282"/>
      <c r="DF22" s="282"/>
      <c r="DG22" s="282"/>
      <c r="DH22" s="282"/>
      <c r="DI22" s="282"/>
      <c r="DJ22" s="282"/>
      <c r="DK22" s="282"/>
      <c r="DL22" s="282"/>
      <c r="DM22" s="282"/>
      <c r="DN22" s="282"/>
      <c r="DO22" s="282"/>
      <c r="DP22" s="282"/>
      <c r="DQ22" s="282"/>
      <c r="DR22" s="282"/>
      <c r="DS22" s="282"/>
      <c r="DT22" s="282"/>
      <c r="DU22" s="282"/>
      <c r="DV22" s="282"/>
      <c r="DW22" s="282"/>
      <c r="DX22" s="282"/>
      <c r="DY22" s="282"/>
      <c r="DZ22" s="282"/>
      <c r="EA22" s="282"/>
      <c r="EB22" s="282"/>
      <c r="EC22" s="282"/>
      <c r="ED22" s="282"/>
      <c r="EE22" s="282"/>
      <c r="EF22" s="282"/>
      <c r="EG22" s="282"/>
      <c r="EH22" s="282"/>
      <c r="EI22" s="282"/>
      <c r="EJ22" s="282"/>
      <c r="EK22" s="282"/>
      <c r="EL22" s="282"/>
      <c r="EM22" s="282"/>
      <c r="EN22" s="282"/>
      <c r="EO22" s="282"/>
      <c r="EP22" s="282"/>
      <c r="EQ22" s="282"/>
      <c r="ER22" s="282"/>
      <c r="ES22" s="282"/>
      <c r="ET22" s="282"/>
      <c r="EU22" s="282"/>
      <c r="EV22" s="282"/>
      <c r="EW22" s="282"/>
      <c r="EX22" s="282"/>
      <c r="EY22" s="282"/>
      <c r="EZ22" s="282"/>
      <c r="FA22" s="282"/>
      <c r="FB22" s="282"/>
      <c r="FC22" s="282"/>
      <c r="FD22" s="282"/>
      <c r="FE22" s="282"/>
      <c r="FF22" s="282"/>
      <c r="FG22" s="282"/>
      <c r="FH22" s="282"/>
      <c r="FI22" s="282"/>
      <c r="FJ22" s="282"/>
      <c r="FK22" s="282"/>
      <c r="FL22" s="282"/>
      <c r="FM22" s="282"/>
      <c r="FN22" s="282"/>
      <c r="FO22" s="282"/>
      <c r="FP22" s="282"/>
      <c r="FQ22" s="282"/>
      <c r="FR22" s="282"/>
      <c r="FS22" s="282"/>
      <c r="FT22" s="282"/>
      <c r="FU22" s="282"/>
      <c r="FV22" s="282"/>
      <c r="FW22" s="282"/>
      <c r="FX22" s="282"/>
      <c r="FY22" s="282"/>
      <c r="FZ22" s="282"/>
      <c r="GA22" s="282"/>
      <c r="GB22" s="282"/>
      <c r="GC22" s="282"/>
      <c r="GD22" s="282"/>
      <c r="GE22" s="282"/>
      <c r="GF22" s="282"/>
      <c r="GG22" s="282"/>
      <c r="GH22" s="282"/>
      <c r="GI22" s="282"/>
      <c r="GJ22" s="282"/>
      <c r="GK22" s="282"/>
      <c r="GL22" s="282"/>
      <c r="GM22" s="282"/>
      <c r="GN22" s="282"/>
      <c r="GO22" s="282"/>
      <c r="GP22" s="282"/>
      <c r="GQ22" s="282"/>
      <c r="GR22" s="282"/>
      <c r="GS22" s="282"/>
      <c r="GT22" s="282"/>
      <c r="GU22" s="282"/>
      <c r="GV22" s="282"/>
      <c r="GW22" s="282"/>
      <c r="GX22" s="282"/>
      <c r="GY22" s="282"/>
      <c r="GZ22" s="282"/>
      <c r="HA22" s="282"/>
      <c r="HB22" s="282"/>
      <c r="HC22" s="282"/>
      <c r="HD22" s="282"/>
      <c r="HE22" s="282"/>
      <c r="HF22" s="282"/>
      <c r="HG22" s="282"/>
      <c r="HH22" s="282"/>
      <c r="HI22" s="282"/>
      <c r="HJ22" s="282"/>
      <c r="HK22" s="282"/>
      <c r="HL22" s="282"/>
      <c r="HM22" s="282"/>
      <c r="HN22" s="282"/>
      <c r="HO22" s="282"/>
      <c r="HP22" s="282"/>
      <c r="HQ22" s="282"/>
      <c r="HR22" s="282"/>
      <c r="HS22" s="282"/>
      <c r="HT22" s="282"/>
      <c r="HU22" s="282"/>
      <c r="HV22" s="282"/>
      <c r="HW22" s="282"/>
      <c r="HX22" s="282"/>
      <c r="HY22" s="282"/>
      <c r="HZ22" s="282"/>
      <c r="IA22" s="282"/>
      <c r="IB22" s="282"/>
      <c r="IC22" s="282"/>
      <c r="ID22" s="282"/>
      <c r="IE22" s="282"/>
      <c r="IF22" s="282"/>
      <c r="IG22" s="282"/>
      <c r="IH22" s="282"/>
      <c r="II22" s="282"/>
      <c r="IJ22" s="282"/>
      <c r="IK22" s="282"/>
      <c r="IL22" s="282"/>
      <c r="IM22" s="282"/>
      <c r="IN22" s="282"/>
      <c r="IO22" s="282"/>
      <c r="IP22" s="282"/>
      <c r="IQ22" s="282"/>
      <c r="IR22" s="282"/>
      <c r="IS22" s="282"/>
      <c r="IT22" s="282"/>
      <c r="IU22" s="282"/>
      <c r="IV22" s="282"/>
      <c r="IW22" s="282"/>
      <c r="IX22" s="282"/>
      <c r="IY22" s="282"/>
    </row>
    <row r="23" spans="1:259" s="125" customFormat="1" ht="18" customHeight="1" x14ac:dyDescent="0.2">
      <c r="A23" s="282"/>
      <c r="B23" s="234" t="s">
        <v>45</v>
      </c>
      <c r="C23" s="406">
        <v>6750336</v>
      </c>
      <c r="D23" s="187">
        <v>14.218591431102663</v>
      </c>
      <c r="E23" s="277"/>
      <c r="F23" s="235">
        <v>803577</v>
      </c>
      <c r="G23" s="236">
        <v>12.389129076033749</v>
      </c>
      <c r="H23" s="277"/>
      <c r="I23" s="283">
        <v>162396</v>
      </c>
      <c r="J23" s="414">
        <f t="shared" si="1"/>
        <v>2.4057469139313956</v>
      </c>
      <c r="K23" s="236">
        <f t="shared" si="2"/>
        <v>20.20913988329681</v>
      </c>
      <c r="L23" s="279"/>
      <c r="M23" s="279">
        <f t="shared" si="3"/>
        <v>8</v>
      </c>
      <c r="N23" s="279">
        <v>13</v>
      </c>
      <c r="O23" s="279">
        <f t="shared" si="4"/>
        <v>15</v>
      </c>
      <c r="P23" s="280" t="str">
        <f t="shared" si="0"/>
        <v>Navarra, Comunidad Foral de</v>
      </c>
      <c r="Q23" s="281">
        <f t="shared" si="5"/>
        <v>18.518339125485873</v>
      </c>
      <c r="R23" s="311"/>
      <c r="S23" s="276"/>
      <c r="T23" s="282"/>
      <c r="U23" s="282"/>
      <c r="V23" s="282"/>
      <c r="W23" s="282"/>
      <c r="X23" s="282"/>
      <c r="Y23" s="282"/>
      <c r="Z23" s="282"/>
      <c r="AA23" s="282"/>
      <c r="AB23" s="282"/>
      <c r="AC23" s="282"/>
      <c r="AD23" s="282"/>
      <c r="AE23" s="282"/>
      <c r="AF23" s="282"/>
      <c r="AG23" s="282"/>
      <c r="AH23" s="282"/>
      <c r="AI23" s="282"/>
      <c r="AJ23" s="282"/>
      <c r="AK23" s="282"/>
      <c r="AL23" s="282"/>
      <c r="AM23" s="282"/>
      <c r="AN23" s="282"/>
      <c r="AO23" s="282"/>
      <c r="AP23" s="282"/>
      <c r="AQ23" s="282"/>
      <c r="AR23" s="282"/>
      <c r="AS23" s="282"/>
      <c r="AT23" s="282"/>
      <c r="AU23" s="282"/>
      <c r="AV23" s="282"/>
      <c r="AW23" s="282"/>
      <c r="AX23" s="282"/>
      <c r="AY23" s="282"/>
      <c r="AZ23" s="282"/>
      <c r="BA23" s="282"/>
      <c r="BB23" s="282"/>
      <c r="BC23" s="282"/>
      <c r="BD23" s="282"/>
      <c r="BE23" s="282"/>
      <c r="BF23" s="282"/>
      <c r="BG23" s="282"/>
      <c r="BH23" s="282"/>
      <c r="BI23" s="282"/>
      <c r="BJ23" s="282"/>
      <c r="BK23" s="282"/>
      <c r="BL23" s="282"/>
      <c r="BM23" s="282"/>
      <c r="BN23" s="282"/>
      <c r="BO23" s="282"/>
      <c r="BP23" s="282"/>
      <c r="BQ23" s="282"/>
      <c r="BR23" s="282"/>
      <c r="BS23" s="282"/>
      <c r="BT23" s="282"/>
      <c r="BU23" s="282"/>
      <c r="BV23" s="282"/>
      <c r="BW23" s="282"/>
      <c r="BX23" s="282"/>
      <c r="BY23" s="282"/>
      <c r="BZ23" s="282"/>
      <c r="CA23" s="282"/>
      <c r="CB23" s="282"/>
      <c r="CC23" s="282"/>
      <c r="CD23" s="282"/>
      <c r="CE23" s="282"/>
      <c r="CF23" s="282"/>
      <c r="CG23" s="282"/>
      <c r="CH23" s="282"/>
      <c r="CI23" s="282"/>
      <c r="CJ23" s="282"/>
      <c r="CK23" s="282"/>
      <c r="CL23" s="282"/>
      <c r="CM23" s="282"/>
      <c r="CN23" s="282"/>
      <c r="CO23" s="282"/>
      <c r="CP23" s="282"/>
      <c r="CQ23" s="282"/>
      <c r="CR23" s="282"/>
      <c r="CS23" s="282"/>
      <c r="CT23" s="282"/>
      <c r="CU23" s="282"/>
      <c r="CV23" s="282"/>
      <c r="CW23" s="282"/>
      <c r="CX23" s="282"/>
      <c r="CY23" s="282"/>
      <c r="CZ23" s="282"/>
      <c r="DA23" s="282"/>
      <c r="DB23" s="282"/>
      <c r="DC23" s="282"/>
      <c r="DD23" s="282"/>
      <c r="DE23" s="282"/>
      <c r="DF23" s="282"/>
      <c r="DG23" s="282"/>
      <c r="DH23" s="282"/>
      <c r="DI23" s="282"/>
      <c r="DJ23" s="282"/>
      <c r="DK23" s="282"/>
      <c r="DL23" s="282"/>
      <c r="DM23" s="282"/>
      <c r="DN23" s="282"/>
      <c r="DO23" s="282"/>
      <c r="DP23" s="282"/>
      <c r="DQ23" s="282"/>
      <c r="DR23" s="282"/>
      <c r="DS23" s="282"/>
      <c r="DT23" s="282"/>
      <c r="DU23" s="282"/>
      <c r="DV23" s="282"/>
      <c r="DW23" s="282"/>
      <c r="DX23" s="282"/>
      <c r="DY23" s="282"/>
      <c r="DZ23" s="282"/>
      <c r="EA23" s="282"/>
      <c r="EB23" s="282"/>
      <c r="EC23" s="282"/>
      <c r="ED23" s="282"/>
      <c r="EE23" s="282"/>
      <c r="EF23" s="282"/>
      <c r="EG23" s="282"/>
      <c r="EH23" s="282"/>
      <c r="EI23" s="282"/>
      <c r="EJ23" s="282"/>
      <c r="EK23" s="282"/>
      <c r="EL23" s="282"/>
      <c r="EM23" s="282"/>
      <c r="EN23" s="282"/>
      <c r="EO23" s="282"/>
      <c r="EP23" s="282"/>
      <c r="EQ23" s="282"/>
      <c r="ER23" s="282"/>
      <c r="ES23" s="282"/>
      <c r="ET23" s="282"/>
      <c r="EU23" s="282"/>
      <c r="EV23" s="282"/>
      <c r="EW23" s="282"/>
      <c r="EX23" s="282"/>
      <c r="EY23" s="282"/>
      <c r="EZ23" s="282"/>
      <c r="FA23" s="282"/>
      <c r="FB23" s="282"/>
      <c r="FC23" s="282"/>
      <c r="FD23" s="282"/>
      <c r="FE23" s="282"/>
      <c r="FF23" s="282"/>
      <c r="FG23" s="282"/>
      <c r="FH23" s="282"/>
      <c r="FI23" s="282"/>
      <c r="FJ23" s="282"/>
      <c r="FK23" s="282"/>
      <c r="FL23" s="282"/>
      <c r="FM23" s="282"/>
      <c r="FN23" s="282"/>
      <c r="FO23" s="282"/>
      <c r="FP23" s="282"/>
      <c r="FQ23" s="282"/>
      <c r="FR23" s="282"/>
      <c r="FS23" s="282"/>
      <c r="FT23" s="282"/>
      <c r="FU23" s="282"/>
      <c r="FV23" s="282"/>
      <c r="FW23" s="282"/>
      <c r="FX23" s="282"/>
      <c r="FY23" s="282"/>
      <c r="FZ23" s="282"/>
      <c r="GA23" s="282"/>
      <c r="GB23" s="282"/>
      <c r="GC23" s="282"/>
      <c r="GD23" s="282"/>
      <c r="GE23" s="282"/>
      <c r="GF23" s="282"/>
      <c r="GG23" s="282"/>
      <c r="GH23" s="282"/>
      <c r="GI23" s="282"/>
      <c r="GJ23" s="282"/>
      <c r="GK23" s="282"/>
      <c r="GL23" s="282"/>
      <c r="GM23" s="282"/>
      <c r="GN23" s="282"/>
      <c r="GO23" s="282"/>
      <c r="GP23" s="282"/>
      <c r="GQ23" s="282"/>
      <c r="GR23" s="282"/>
      <c r="GS23" s="282"/>
      <c r="GT23" s="282"/>
      <c r="GU23" s="282"/>
      <c r="GV23" s="282"/>
      <c r="GW23" s="282"/>
      <c r="GX23" s="282"/>
      <c r="GY23" s="282"/>
      <c r="GZ23" s="282"/>
      <c r="HA23" s="282"/>
      <c r="HB23" s="282"/>
      <c r="HC23" s="282"/>
      <c r="HD23" s="282"/>
      <c r="HE23" s="282"/>
      <c r="HF23" s="282"/>
      <c r="HG23" s="282"/>
      <c r="HH23" s="282"/>
      <c r="HI23" s="282"/>
      <c r="HJ23" s="282"/>
      <c r="HK23" s="282"/>
      <c r="HL23" s="282"/>
      <c r="HM23" s="282"/>
      <c r="HN23" s="282"/>
      <c r="HO23" s="282"/>
      <c r="HP23" s="282"/>
      <c r="HQ23" s="282"/>
      <c r="HR23" s="282"/>
      <c r="HS23" s="282"/>
      <c r="HT23" s="282"/>
      <c r="HU23" s="282"/>
      <c r="HV23" s="282"/>
      <c r="HW23" s="282"/>
      <c r="HX23" s="282"/>
      <c r="HY23" s="282"/>
      <c r="HZ23" s="282"/>
      <c r="IA23" s="282"/>
      <c r="IB23" s="282"/>
      <c r="IC23" s="282"/>
      <c r="ID23" s="282"/>
      <c r="IE23" s="282"/>
      <c r="IF23" s="282"/>
      <c r="IG23" s="282"/>
      <c r="IH23" s="282"/>
      <c r="II23" s="282"/>
      <c r="IJ23" s="282"/>
      <c r="IK23" s="282"/>
      <c r="IL23" s="282"/>
      <c r="IM23" s="282"/>
      <c r="IN23" s="282"/>
      <c r="IO23" s="282"/>
      <c r="IP23" s="282"/>
      <c r="IQ23" s="282"/>
      <c r="IR23" s="282"/>
      <c r="IS23" s="282"/>
      <c r="IT23" s="282"/>
      <c r="IU23" s="282"/>
      <c r="IV23" s="282"/>
      <c r="IW23" s="282"/>
      <c r="IX23" s="282"/>
      <c r="IY23" s="282"/>
    </row>
    <row r="24" spans="1:259" s="125" customFormat="1" ht="18" customHeight="1" x14ac:dyDescent="0.2">
      <c r="A24" s="282"/>
      <c r="B24" s="234" t="s">
        <v>46</v>
      </c>
      <c r="C24" s="406">
        <v>1531878</v>
      </c>
      <c r="D24" s="187">
        <v>3.2266760357254345</v>
      </c>
      <c r="E24" s="277"/>
      <c r="F24" s="235">
        <v>201423</v>
      </c>
      <c r="G24" s="236">
        <v>3.1054342594200008</v>
      </c>
      <c r="H24" s="277"/>
      <c r="I24" s="283">
        <v>37921</v>
      </c>
      <c r="J24" s="414">
        <f t="shared" si="1"/>
        <v>2.4754582283967785</v>
      </c>
      <c r="K24" s="236">
        <f>I24*100/F24</f>
        <v>18.826549103131221</v>
      </c>
      <c r="L24" s="279"/>
      <c r="M24" s="279">
        <f t="shared" si="3"/>
        <v>12</v>
      </c>
      <c r="N24" s="279">
        <v>14</v>
      </c>
      <c r="O24" s="279">
        <f t="shared" si="4"/>
        <v>6</v>
      </c>
      <c r="P24" s="280" t="str">
        <f t="shared" si="0"/>
        <v>Cantabria</v>
      </c>
      <c r="Q24" s="281">
        <f t="shared" si="5"/>
        <v>17.739119966291458</v>
      </c>
      <c r="R24" s="311"/>
      <c r="S24" s="276"/>
      <c r="T24" s="282"/>
      <c r="U24" s="282"/>
      <c r="V24" s="282"/>
      <c r="W24" s="282"/>
      <c r="X24" s="282"/>
      <c r="Y24" s="282"/>
      <c r="Z24" s="282"/>
      <c r="AA24" s="282"/>
      <c r="AB24" s="282"/>
      <c r="AC24" s="282"/>
      <c r="AD24" s="282"/>
      <c r="AE24" s="282"/>
      <c r="AF24" s="282"/>
      <c r="AG24" s="282"/>
      <c r="AH24" s="282"/>
      <c r="AI24" s="282"/>
      <c r="AJ24" s="282"/>
      <c r="AK24" s="282"/>
      <c r="AL24" s="282"/>
      <c r="AM24" s="282"/>
      <c r="AN24" s="282"/>
      <c r="AO24" s="282"/>
      <c r="AP24" s="282"/>
      <c r="AQ24" s="282"/>
      <c r="AR24" s="282"/>
      <c r="AS24" s="282"/>
      <c r="AT24" s="282"/>
      <c r="AU24" s="282"/>
      <c r="AV24" s="282"/>
      <c r="AW24" s="282"/>
      <c r="AX24" s="282"/>
      <c r="AY24" s="282"/>
      <c r="AZ24" s="282"/>
      <c r="BA24" s="282"/>
      <c r="BB24" s="282"/>
      <c r="BC24" s="282"/>
      <c r="BD24" s="282"/>
      <c r="BE24" s="282"/>
      <c r="BF24" s="282"/>
      <c r="BG24" s="282"/>
      <c r="BH24" s="282"/>
      <c r="BI24" s="282"/>
      <c r="BJ24" s="282"/>
      <c r="BK24" s="282"/>
      <c r="BL24" s="282"/>
      <c r="BM24" s="282"/>
      <c r="BN24" s="282"/>
      <c r="BO24" s="282"/>
      <c r="BP24" s="282"/>
      <c r="BQ24" s="282"/>
      <c r="BR24" s="282"/>
      <c r="BS24" s="282"/>
      <c r="BT24" s="282"/>
      <c r="BU24" s="282"/>
      <c r="BV24" s="282"/>
      <c r="BW24" s="282"/>
      <c r="BX24" s="282"/>
      <c r="BY24" s="282"/>
      <c r="BZ24" s="282"/>
      <c r="CA24" s="282"/>
      <c r="CB24" s="282"/>
      <c r="CC24" s="282"/>
      <c r="CD24" s="282"/>
      <c r="CE24" s="282"/>
      <c r="CF24" s="282"/>
      <c r="CG24" s="282"/>
      <c r="CH24" s="282"/>
      <c r="CI24" s="282"/>
      <c r="CJ24" s="282"/>
      <c r="CK24" s="282"/>
      <c r="CL24" s="282"/>
      <c r="CM24" s="282"/>
      <c r="CN24" s="282"/>
      <c r="CO24" s="282"/>
      <c r="CP24" s="282"/>
      <c r="CQ24" s="282"/>
      <c r="CR24" s="282"/>
      <c r="CS24" s="282"/>
      <c r="CT24" s="282"/>
      <c r="CU24" s="282"/>
      <c r="CV24" s="282"/>
      <c r="CW24" s="282"/>
      <c r="CX24" s="282"/>
      <c r="CY24" s="282"/>
      <c r="CZ24" s="282"/>
      <c r="DA24" s="282"/>
      <c r="DB24" s="282"/>
      <c r="DC24" s="282"/>
      <c r="DD24" s="282"/>
      <c r="DE24" s="282"/>
      <c r="DF24" s="282"/>
      <c r="DG24" s="282"/>
      <c r="DH24" s="282"/>
      <c r="DI24" s="282"/>
      <c r="DJ24" s="282"/>
      <c r="DK24" s="282"/>
      <c r="DL24" s="282"/>
      <c r="DM24" s="282"/>
      <c r="DN24" s="282"/>
      <c r="DO24" s="282"/>
      <c r="DP24" s="282"/>
      <c r="DQ24" s="282"/>
      <c r="DR24" s="282"/>
      <c r="DS24" s="282"/>
      <c r="DT24" s="282"/>
      <c r="DU24" s="282"/>
      <c r="DV24" s="282"/>
      <c r="DW24" s="282"/>
      <c r="DX24" s="282"/>
      <c r="DY24" s="282"/>
      <c r="DZ24" s="282"/>
      <c r="EA24" s="282"/>
      <c r="EB24" s="282"/>
      <c r="EC24" s="282"/>
      <c r="ED24" s="282"/>
      <c r="EE24" s="282"/>
      <c r="EF24" s="282"/>
      <c r="EG24" s="282"/>
      <c r="EH24" s="282"/>
      <c r="EI24" s="282"/>
      <c r="EJ24" s="282"/>
      <c r="EK24" s="282"/>
      <c r="EL24" s="282"/>
      <c r="EM24" s="282"/>
      <c r="EN24" s="282"/>
      <c r="EO24" s="282"/>
      <c r="EP24" s="282"/>
      <c r="EQ24" s="282"/>
      <c r="ER24" s="282"/>
      <c r="ES24" s="282"/>
      <c r="ET24" s="282"/>
      <c r="EU24" s="282"/>
      <c r="EV24" s="282"/>
      <c r="EW24" s="282"/>
      <c r="EX24" s="282"/>
      <c r="EY24" s="282"/>
      <c r="EZ24" s="282"/>
      <c r="FA24" s="282"/>
      <c r="FB24" s="282"/>
      <c r="FC24" s="282"/>
      <c r="FD24" s="282"/>
      <c r="FE24" s="282"/>
      <c r="FF24" s="282"/>
      <c r="FG24" s="282"/>
      <c r="FH24" s="282"/>
      <c r="FI24" s="282"/>
      <c r="FJ24" s="282"/>
      <c r="FK24" s="282"/>
      <c r="FL24" s="282"/>
      <c r="FM24" s="282"/>
      <c r="FN24" s="282"/>
      <c r="FO24" s="282"/>
      <c r="FP24" s="282"/>
      <c r="FQ24" s="282"/>
      <c r="FR24" s="282"/>
      <c r="FS24" s="282"/>
      <c r="FT24" s="282"/>
      <c r="FU24" s="282"/>
      <c r="FV24" s="282"/>
      <c r="FW24" s="282"/>
      <c r="FX24" s="282"/>
      <c r="FY24" s="282"/>
      <c r="FZ24" s="282"/>
      <c r="GA24" s="282"/>
      <c r="GB24" s="282"/>
      <c r="GC24" s="282"/>
      <c r="GD24" s="282"/>
      <c r="GE24" s="282"/>
      <c r="GF24" s="282"/>
      <c r="GG24" s="282"/>
      <c r="GH24" s="282"/>
      <c r="GI24" s="282"/>
      <c r="GJ24" s="282"/>
      <c r="GK24" s="282"/>
      <c r="GL24" s="282"/>
      <c r="GM24" s="282"/>
      <c r="GN24" s="282"/>
      <c r="GO24" s="282"/>
      <c r="GP24" s="282"/>
      <c r="GQ24" s="282"/>
      <c r="GR24" s="282"/>
      <c r="GS24" s="282"/>
      <c r="GT24" s="282"/>
      <c r="GU24" s="282"/>
      <c r="GV24" s="282"/>
      <c r="GW24" s="282"/>
      <c r="GX24" s="282"/>
      <c r="GY24" s="282"/>
      <c r="GZ24" s="282"/>
      <c r="HA24" s="282"/>
      <c r="HB24" s="282"/>
      <c r="HC24" s="282"/>
      <c r="HD24" s="282"/>
      <c r="HE24" s="282"/>
      <c r="HF24" s="282"/>
      <c r="HG24" s="282"/>
      <c r="HH24" s="282"/>
      <c r="HI24" s="282"/>
      <c r="HJ24" s="282"/>
      <c r="HK24" s="282"/>
      <c r="HL24" s="282"/>
      <c r="HM24" s="282"/>
      <c r="HN24" s="282"/>
      <c r="HO24" s="282"/>
      <c r="HP24" s="282"/>
      <c r="HQ24" s="282"/>
      <c r="HR24" s="282"/>
      <c r="HS24" s="282"/>
      <c r="HT24" s="282"/>
      <c r="HU24" s="282"/>
      <c r="HV24" s="282"/>
      <c r="HW24" s="282"/>
      <c r="HX24" s="282"/>
      <c r="HY24" s="282"/>
      <c r="HZ24" s="282"/>
      <c r="IA24" s="282"/>
      <c r="IB24" s="282"/>
      <c r="IC24" s="282"/>
      <c r="ID24" s="282"/>
      <c r="IE24" s="282"/>
      <c r="IF24" s="282"/>
      <c r="IG24" s="282"/>
      <c r="IH24" s="282"/>
      <c r="II24" s="282"/>
      <c r="IJ24" s="282"/>
      <c r="IK24" s="282"/>
      <c r="IL24" s="282"/>
      <c r="IM24" s="282"/>
      <c r="IN24" s="282"/>
      <c r="IO24" s="282"/>
      <c r="IP24" s="282"/>
      <c r="IQ24" s="282"/>
      <c r="IR24" s="282"/>
      <c r="IS24" s="282"/>
      <c r="IT24" s="282"/>
      <c r="IU24" s="282"/>
      <c r="IV24" s="282"/>
      <c r="IW24" s="282"/>
      <c r="IX24" s="282"/>
      <c r="IY24" s="282"/>
    </row>
    <row r="25" spans="1:259" s="125" customFormat="1" ht="18" customHeight="1" x14ac:dyDescent="0.2">
      <c r="A25" s="282"/>
      <c r="B25" s="234" t="s">
        <v>47</v>
      </c>
      <c r="C25" s="407">
        <v>664117</v>
      </c>
      <c r="D25" s="187">
        <v>1.3988649284198011</v>
      </c>
      <c r="E25" s="277"/>
      <c r="F25" s="239">
        <v>82583</v>
      </c>
      <c r="G25" s="236">
        <v>1.2732214168475393</v>
      </c>
      <c r="H25" s="277"/>
      <c r="I25" s="283">
        <v>15293</v>
      </c>
      <c r="J25" s="414">
        <f t="shared" si="1"/>
        <v>2.3027568937401091</v>
      </c>
      <c r="K25" s="236">
        <f t="shared" si="2"/>
        <v>18.518339125485873</v>
      </c>
      <c r="L25" s="279"/>
      <c r="M25" s="279">
        <f t="shared" si="3"/>
        <v>13</v>
      </c>
      <c r="N25" s="279">
        <v>15</v>
      </c>
      <c r="O25" s="279">
        <f t="shared" si="4"/>
        <v>9</v>
      </c>
      <c r="P25" s="280" t="str">
        <f t="shared" si="0"/>
        <v>Cataluña</v>
      </c>
      <c r="Q25" s="284">
        <f t="shared" si="5"/>
        <v>17.642104200398613</v>
      </c>
      <c r="R25" s="311"/>
      <c r="S25" s="276"/>
      <c r="T25" s="282"/>
      <c r="U25" s="282"/>
      <c r="V25" s="282"/>
      <c r="W25" s="282"/>
      <c r="X25" s="282"/>
      <c r="Y25" s="282"/>
      <c r="Z25" s="282"/>
      <c r="AA25" s="282"/>
      <c r="AB25" s="282"/>
      <c r="AC25" s="282"/>
      <c r="AD25" s="282"/>
      <c r="AE25" s="282"/>
      <c r="AF25" s="282"/>
      <c r="AG25" s="282"/>
      <c r="AH25" s="282"/>
      <c r="AI25" s="282"/>
      <c r="AJ25" s="282"/>
      <c r="AK25" s="282"/>
      <c r="AL25" s="282"/>
      <c r="AM25" s="282"/>
      <c r="AN25" s="282"/>
      <c r="AO25" s="282"/>
      <c r="AP25" s="282"/>
      <c r="AQ25" s="282"/>
      <c r="AR25" s="282"/>
      <c r="AS25" s="282"/>
      <c r="AT25" s="282"/>
      <c r="AU25" s="282"/>
      <c r="AV25" s="282"/>
      <c r="AW25" s="282"/>
      <c r="AX25" s="282"/>
      <c r="AY25" s="282"/>
      <c r="AZ25" s="282"/>
      <c r="BA25" s="282"/>
      <c r="BB25" s="282"/>
      <c r="BC25" s="282"/>
      <c r="BD25" s="282"/>
      <c r="BE25" s="282"/>
      <c r="BF25" s="282"/>
      <c r="BG25" s="282"/>
      <c r="BH25" s="282"/>
      <c r="BI25" s="282"/>
      <c r="BJ25" s="282"/>
      <c r="BK25" s="282"/>
      <c r="BL25" s="282"/>
      <c r="BM25" s="282"/>
      <c r="BN25" s="282"/>
      <c r="BO25" s="282"/>
      <c r="BP25" s="282"/>
      <c r="BQ25" s="282"/>
      <c r="BR25" s="282"/>
      <c r="BS25" s="282"/>
      <c r="BT25" s="282"/>
      <c r="BU25" s="282"/>
      <c r="BV25" s="282"/>
      <c r="BW25" s="282"/>
      <c r="BX25" s="282"/>
      <c r="BY25" s="282"/>
      <c r="BZ25" s="282"/>
      <c r="CA25" s="282"/>
      <c r="CB25" s="282"/>
      <c r="CC25" s="282"/>
      <c r="CD25" s="282"/>
      <c r="CE25" s="282"/>
      <c r="CF25" s="282"/>
      <c r="CG25" s="282"/>
      <c r="CH25" s="282"/>
      <c r="CI25" s="282"/>
      <c r="CJ25" s="282"/>
      <c r="CK25" s="282"/>
      <c r="CL25" s="282"/>
      <c r="CM25" s="282"/>
      <c r="CN25" s="282"/>
      <c r="CO25" s="282"/>
      <c r="CP25" s="282"/>
      <c r="CQ25" s="282"/>
      <c r="CR25" s="282"/>
      <c r="CS25" s="282"/>
      <c r="CT25" s="282"/>
      <c r="CU25" s="282"/>
      <c r="CV25" s="282"/>
      <c r="CW25" s="282"/>
      <c r="CX25" s="282"/>
      <c r="CY25" s="282"/>
      <c r="CZ25" s="282"/>
      <c r="DA25" s="282"/>
      <c r="DB25" s="282"/>
      <c r="DC25" s="282"/>
      <c r="DD25" s="282"/>
      <c r="DE25" s="282"/>
      <c r="DF25" s="282"/>
      <c r="DG25" s="282"/>
      <c r="DH25" s="282"/>
      <c r="DI25" s="282"/>
      <c r="DJ25" s="282"/>
      <c r="DK25" s="282"/>
      <c r="DL25" s="282"/>
      <c r="DM25" s="282"/>
      <c r="DN25" s="282"/>
      <c r="DO25" s="282"/>
      <c r="DP25" s="282"/>
      <c r="DQ25" s="282"/>
      <c r="DR25" s="282"/>
      <c r="DS25" s="282"/>
      <c r="DT25" s="282"/>
      <c r="DU25" s="282"/>
      <c r="DV25" s="282"/>
      <c r="DW25" s="282"/>
      <c r="DX25" s="282"/>
      <c r="DY25" s="282"/>
      <c r="DZ25" s="282"/>
      <c r="EA25" s="282"/>
      <c r="EB25" s="282"/>
      <c r="EC25" s="282"/>
      <c r="ED25" s="282"/>
      <c r="EE25" s="282"/>
      <c r="EF25" s="282"/>
      <c r="EG25" s="282"/>
      <c r="EH25" s="282"/>
      <c r="EI25" s="282"/>
      <c r="EJ25" s="282"/>
      <c r="EK25" s="282"/>
      <c r="EL25" s="282"/>
      <c r="EM25" s="282"/>
      <c r="EN25" s="282"/>
      <c r="EO25" s="282"/>
      <c r="EP25" s="282"/>
      <c r="EQ25" s="282"/>
      <c r="ER25" s="282"/>
      <c r="ES25" s="282"/>
      <c r="ET25" s="282"/>
      <c r="EU25" s="282"/>
      <c r="EV25" s="282"/>
      <c r="EW25" s="282"/>
      <c r="EX25" s="282"/>
      <c r="EY25" s="282"/>
      <c r="EZ25" s="282"/>
      <c r="FA25" s="282"/>
      <c r="FB25" s="282"/>
      <c r="FC25" s="282"/>
      <c r="FD25" s="282"/>
      <c r="FE25" s="282"/>
      <c r="FF25" s="282"/>
      <c r="FG25" s="282"/>
      <c r="FH25" s="282"/>
      <c r="FI25" s="282"/>
      <c r="FJ25" s="282"/>
      <c r="FK25" s="282"/>
      <c r="FL25" s="282"/>
      <c r="FM25" s="282"/>
      <c r="FN25" s="282"/>
      <c r="FO25" s="282"/>
      <c r="FP25" s="282"/>
      <c r="FQ25" s="282"/>
      <c r="FR25" s="282"/>
      <c r="FS25" s="282"/>
      <c r="FT25" s="282"/>
      <c r="FU25" s="282"/>
      <c r="FV25" s="282"/>
      <c r="FW25" s="282"/>
      <c r="FX25" s="282"/>
      <c r="FY25" s="282"/>
      <c r="FZ25" s="282"/>
      <c r="GA25" s="282"/>
      <c r="GB25" s="282"/>
      <c r="GC25" s="282"/>
      <c r="GD25" s="282"/>
      <c r="GE25" s="282"/>
      <c r="GF25" s="282"/>
      <c r="GG25" s="282"/>
      <c r="GH25" s="282"/>
      <c r="GI25" s="282"/>
      <c r="GJ25" s="282"/>
      <c r="GK25" s="282"/>
      <c r="GL25" s="282"/>
      <c r="GM25" s="282"/>
      <c r="GN25" s="282"/>
      <c r="GO25" s="282"/>
      <c r="GP25" s="282"/>
      <c r="GQ25" s="282"/>
      <c r="GR25" s="282"/>
      <c r="GS25" s="282"/>
      <c r="GT25" s="282"/>
      <c r="GU25" s="282"/>
      <c r="GV25" s="282"/>
      <c r="GW25" s="282"/>
      <c r="GX25" s="282"/>
      <c r="GY25" s="282"/>
      <c r="GZ25" s="282"/>
      <c r="HA25" s="282"/>
      <c r="HB25" s="282"/>
      <c r="HC25" s="282"/>
      <c r="HD25" s="282"/>
      <c r="HE25" s="282"/>
      <c r="HF25" s="282"/>
      <c r="HG25" s="282"/>
      <c r="HH25" s="282"/>
      <c r="HI25" s="282"/>
      <c r="HJ25" s="282"/>
      <c r="HK25" s="282"/>
      <c r="HL25" s="282"/>
      <c r="HM25" s="282"/>
      <c r="HN25" s="282"/>
      <c r="HO25" s="282"/>
      <c r="HP25" s="282"/>
      <c r="HQ25" s="282"/>
      <c r="HR25" s="282"/>
      <c r="HS25" s="282"/>
      <c r="HT25" s="282"/>
      <c r="HU25" s="282"/>
      <c r="HV25" s="282"/>
      <c r="HW25" s="282"/>
      <c r="HX25" s="282"/>
      <c r="HY25" s="282"/>
      <c r="HZ25" s="282"/>
      <c r="IA25" s="282"/>
      <c r="IB25" s="282"/>
      <c r="IC25" s="282"/>
      <c r="ID25" s="282"/>
      <c r="IE25" s="282"/>
      <c r="IF25" s="282"/>
      <c r="IG25" s="282"/>
      <c r="IH25" s="282"/>
      <c r="II25" s="282"/>
      <c r="IJ25" s="282"/>
      <c r="IK25" s="282"/>
      <c r="IL25" s="282"/>
      <c r="IM25" s="282"/>
      <c r="IN25" s="282"/>
      <c r="IO25" s="282"/>
      <c r="IP25" s="282"/>
      <c r="IQ25" s="282"/>
      <c r="IR25" s="282"/>
      <c r="IS25" s="282"/>
      <c r="IT25" s="282"/>
      <c r="IU25" s="282"/>
      <c r="IV25" s="282"/>
      <c r="IW25" s="282"/>
      <c r="IX25" s="282"/>
      <c r="IY25" s="282"/>
    </row>
    <row r="26" spans="1:259" s="125" customFormat="1" ht="18" customHeight="1" x14ac:dyDescent="0.2">
      <c r="A26" s="282"/>
      <c r="B26" s="234" t="s">
        <v>48</v>
      </c>
      <c r="C26" s="407">
        <v>2208174</v>
      </c>
      <c r="D26" s="187">
        <v>4.6511942390399073</v>
      </c>
      <c r="E26" s="277"/>
      <c r="F26" s="239">
        <v>336616</v>
      </c>
      <c r="G26" s="236">
        <v>5.1897690862956214</v>
      </c>
      <c r="H26" s="277"/>
      <c r="I26" s="283">
        <v>65174</v>
      </c>
      <c r="J26" s="414">
        <f t="shared" si="1"/>
        <v>2.9514884243723549</v>
      </c>
      <c r="K26" s="236">
        <f t="shared" si="2"/>
        <v>19.361527675452148</v>
      </c>
      <c r="L26" s="279"/>
      <c r="M26" s="279">
        <f t="shared" si="3"/>
        <v>9</v>
      </c>
      <c r="N26" s="279">
        <v>16</v>
      </c>
      <c r="O26" s="279">
        <f t="shared" si="4"/>
        <v>3</v>
      </c>
      <c r="P26" s="280" t="str">
        <f t="shared" si="0"/>
        <v>Asturias, Principado de</v>
      </c>
      <c r="Q26" s="281">
        <f t="shared" si="5"/>
        <v>14.8380895287904</v>
      </c>
      <c r="R26" s="311"/>
      <c r="S26" s="276"/>
      <c r="T26" s="282"/>
      <c r="U26" s="282"/>
      <c r="V26" s="282"/>
      <c r="W26" s="282"/>
      <c r="X26" s="282"/>
      <c r="Y26" s="282"/>
      <c r="Z26" s="282"/>
      <c r="AA26" s="282"/>
      <c r="AB26" s="282"/>
      <c r="AC26" s="282"/>
      <c r="AD26" s="282"/>
      <c r="AE26" s="282"/>
      <c r="AF26" s="282"/>
      <c r="AG26" s="282"/>
      <c r="AH26" s="282"/>
      <c r="AI26" s="282"/>
      <c r="AJ26" s="282"/>
      <c r="AK26" s="282"/>
      <c r="AL26" s="282"/>
      <c r="AM26" s="282"/>
      <c r="AN26" s="282"/>
      <c r="AO26" s="282"/>
      <c r="AP26" s="282"/>
      <c r="AQ26" s="282"/>
      <c r="AR26" s="282"/>
      <c r="AS26" s="282"/>
      <c r="AT26" s="282"/>
      <c r="AU26" s="282"/>
      <c r="AV26" s="282"/>
      <c r="AW26" s="282"/>
      <c r="AX26" s="282"/>
      <c r="AY26" s="282"/>
      <c r="AZ26" s="282"/>
      <c r="BA26" s="282"/>
      <c r="BB26" s="282"/>
      <c r="BC26" s="282"/>
      <c r="BD26" s="282"/>
      <c r="BE26" s="282"/>
      <c r="BF26" s="282"/>
      <c r="BG26" s="282"/>
      <c r="BH26" s="282"/>
      <c r="BI26" s="282"/>
      <c r="BJ26" s="282"/>
      <c r="BK26" s="282"/>
      <c r="BL26" s="282"/>
      <c r="BM26" s="282"/>
      <c r="BN26" s="282"/>
      <c r="BO26" s="282"/>
      <c r="BP26" s="282"/>
      <c r="BQ26" s="282"/>
      <c r="BR26" s="282"/>
      <c r="BS26" s="282"/>
      <c r="BT26" s="282"/>
      <c r="BU26" s="282"/>
      <c r="BV26" s="282"/>
      <c r="BW26" s="282"/>
      <c r="BX26" s="282"/>
      <c r="BY26" s="282"/>
      <c r="BZ26" s="282"/>
      <c r="CA26" s="282"/>
      <c r="CB26" s="282"/>
      <c r="CC26" s="282"/>
      <c r="CD26" s="282"/>
      <c r="CE26" s="282"/>
      <c r="CF26" s="282"/>
      <c r="CG26" s="282"/>
      <c r="CH26" s="282"/>
      <c r="CI26" s="282"/>
      <c r="CJ26" s="282"/>
      <c r="CK26" s="282"/>
      <c r="CL26" s="282"/>
      <c r="CM26" s="282"/>
      <c r="CN26" s="282"/>
      <c r="CO26" s="282"/>
      <c r="CP26" s="282"/>
      <c r="CQ26" s="282"/>
      <c r="CR26" s="282"/>
      <c r="CS26" s="282"/>
      <c r="CT26" s="282"/>
      <c r="CU26" s="282"/>
      <c r="CV26" s="282"/>
      <c r="CW26" s="282"/>
      <c r="CX26" s="282"/>
      <c r="CY26" s="282"/>
      <c r="CZ26" s="282"/>
      <c r="DA26" s="282"/>
      <c r="DB26" s="282"/>
      <c r="DC26" s="282"/>
      <c r="DD26" s="282"/>
      <c r="DE26" s="282"/>
      <c r="DF26" s="282"/>
      <c r="DG26" s="282"/>
      <c r="DH26" s="282"/>
      <c r="DI26" s="282"/>
      <c r="DJ26" s="282"/>
      <c r="DK26" s="282"/>
      <c r="DL26" s="282"/>
      <c r="DM26" s="282"/>
      <c r="DN26" s="282"/>
      <c r="DO26" s="282"/>
      <c r="DP26" s="282"/>
      <c r="DQ26" s="282"/>
      <c r="DR26" s="282"/>
      <c r="DS26" s="282"/>
      <c r="DT26" s="282"/>
      <c r="DU26" s="282"/>
      <c r="DV26" s="282"/>
      <c r="DW26" s="282"/>
      <c r="DX26" s="282"/>
      <c r="DY26" s="282"/>
      <c r="DZ26" s="282"/>
      <c r="EA26" s="282"/>
      <c r="EB26" s="282"/>
      <c r="EC26" s="282"/>
      <c r="ED26" s="282"/>
      <c r="EE26" s="282"/>
      <c r="EF26" s="282"/>
      <c r="EG26" s="282"/>
      <c r="EH26" s="282"/>
      <c r="EI26" s="282"/>
      <c r="EJ26" s="282"/>
      <c r="EK26" s="282"/>
      <c r="EL26" s="282"/>
      <c r="EM26" s="282"/>
      <c r="EN26" s="282"/>
      <c r="EO26" s="282"/>
      <c r="EP26" s="282"/>
      <c r="EQ26" s="282"/>
      <c r="ER26" s="282"/>
      <c r="ES26" s="282"/>
      <c r="ET26" s="282"/>
      <c r="EU26" s="282"/>
      <c r="EV26" s="282"/>
      <c r="EW26" s="282"/>
      <c r="EX26" s="282"/>
      <c r="EY26" s="282"/>
      <c r="EZ26" s="282"/>
      <c r="FA26" s="282"/>
      <c r="FB26" s="282"/>
      <c r="FC26" s="282"/>
      <c r="FD26" s="282"/>
      <c r="FE26" s="282"/>
      <c r="FF26" s="282"/>
      <c r="FG26" s="282"/>
      <c r="FH26" s="282"/>
      <c r="FI26" s="282"/>
      <c r="FJ26" s="282"/>
      <c r="FK26" s="282"/>
      <c r="FL26" s="282"/>
      <c r="FM26" s="282"/>
      <c r="FN26" s="282"/>
      <c r="FO26" s="282"/>
      <c r="FP26" s="282"/>
      <c r="FQ26" s="282"/>
      <c r="FR26" s="282"/>
      <c r="FS26" s="282"/>
      <c r="FT26" s="282"/>
      <c r="FU26" s="282"/>
      <c r="FV26" s="282"/>
      <c r="FW26" s="282"/>
      <c r="FX26" s="282"/>
      <c r="FY26" s="282"/>
      <c r="FZ26" s="282"/>
      <c r="GA26" s="282"/>
      <c r="GB26" s="282"/>
      <c r="GC26" s="282"/>
      <c r="GD26" s="282"/>
      <c r="GE26" s="282"/>
      <c r="GF26" s="282"/>
      <c r="GG26" s="282"/>
      <c r="GH26" s="282"/>
      <c r="GI26" s="282"/>
      <c r="GJ26" s="282"/>
      <c r="GK26" s="282"/>
      <c r="GL26" s="282"/>
      <c r="GM26" s="282"/>
      <c r="GN26" s="282"/>
      <c r="GO26" s="282"/>
      <c r="GP26" s="282"/>
      <c r="GQ26" s="282"/>
      <c r="GR26" s="282"/>
      <c r="GS26" s="282"/>
      <c r="GT26" s="282"/>
      <c r="GU26" s="282"/>
      <c r="GV26" s="282"/>
      <c r="GW26" s="282"/>
      <c r="GX26" s="282"/>
      <c r="GY26" s="282"/>
      <c r="GZ26" s="282"/>
      <c r="HA26" s="282"/>
      <c r="HB26" s="282"/>
      <c r="HC26" s="282"/>
      <c r="HD26" s="282"/>
      <c r="HE26" s="282"/>
      <c r="HF26" s="282"/>
      <c r="HG26" s="282"/>
      <c r="HH26" s="282"/>
      <c r="HI26" s="282"/>
      <c r="HJ26" s="282"/>
      <c r="HK26" s="282"/>
      <c r="HL26" s="282"/>
      <c r="HM26" s="282"/>
      <c r="HN26" s="282"/>
      <c r="HO26" s="282"/>
      <c r="HP26" s="282"/>
      <c r="HQ26" s="282"/>
      <c r="HR26" s="282"/>
      <c r="HS26" s="282"/>
      <c r="HT26" s="282"/>
      <c r="HU26" s="282"/>
      <c r="HV26" s="282"/>
      <c r="HW26" s="282"/>
      <c r="HX26" s="282"/>
      <c r="HY26" s="282"/>
      <c r="HZ26" s="282"/>
      <c r="IA26" s="282"/>
      <c r="IB26" s="282"/>
      <c r="IC26" s="282"/>
      <c r="ID26" s="282"/>
      <c r="IE26" s="282"/>
      <c r="IF26" s="282"/>
      <c r="IG26" s="282"/>
      <c r="IH26" s="282"/>
      <c r="II26" s="282"/>
      <c r="IJ26" s="282"/>
      <c r="IK26" s="282"/>
      <c r="IL26" s="282"/>
      <c r="IM26" s="282"/>
      <c r="IN26" s="282"/>
      <c r="IO26" s="282"/>
      <c r="IP26" s="282"/>
      <c r="IQ26" s="282"/>
      <c r="IR26" s="282"/>
      <c r="IS26" s="282"/>
      <c r="IT26" s="282"/>
      <c r="IU26" s="282"/>
      <c r="IV26" s="282"/>
      <c r="IW26" s="282"/>
      <c r="IX26" s="282"/>
      <c r="IY26" s="282"/>
    </row>
    <row r="27" spans="1:259" s="125" customFormat="1" ht="18" customHeight="1" x14ac:dyDescent="0.2">
      <c r="A27" s="282"/>
      <c r="B27" s="234" t="s">
        <v>49</v>
      </c>
      <c r="C27" s="407">
        <v>319892</v>
      </c>
      <c r="D27" s="188">
        <v>0.67380551872948147</v>
      </c>
      <c r="E27" s="277"/>
      <c r="F27" s="239">
        <v>45131</v>
      </c>
      <c r="G27" s="243">
        <v>0.69580610735558523</v>
      </c>
      <c r="H27" s="277"/>
      <c r="I27" s="283">
        <v>8562</v>
      </c>
      <c r="J27" s="414">
        <f t="shared" si="1"/>
        <v>2.676528328310805</v>
      </c>
      <c r="K27" s="243">
        <f t="shared" si="2"/>
        <v>18.971438700671378</v>
      </c>
      <c r="L27" s="279"/>
      <c r="M27" s="279">
        <f t="shared" si="3"/>
        <v>11</v>
      </c>
      <c r="N27" s="279">
        <v>17</v>
      </c>
      <c r="O27" s="279">
        <f t="shared" si="4"/>
        <v>18</v>
      </c>
      <c r="P27" s="280" t="str">
        <f t="shared" si="0"/>
        <v>Ceuta y Melilla</v>
      </c>
      <c r="Q27" s="281">
        <f t="shared" si="5"/>
        <v>14.336386494252874</v>
      </c>
      <c r="R27" s="311"/>
      <c r="S27" s="276"/>
      <c r="T27" s="282"/>
      <c r="U27" s="282"/>
      <c r="V27" s="282"/>
      <c r="W27" s="282"/>
      <c r="X27" s="282"/>
      <c r="Y27" s="282"/>
      <c r="Z27" s="282"/>
      <c r="AA27" s="282"/>
      <c r="AB27" s="282"/>
      <c r="AC27" s="282"/>
      <c r="AD27" s="282"/>
      <c r="AE27" s="282"/>
      <c r="AF27" s="282"/>
      <c r="AG27" s="282"/>
      <c r="AH27" s="282"/>
      <c r="AI27" s="282"/>
      <c r="AJ27" s="282"/>
      <c r="AK27" s="282"/>
      <c r="AL27" s="282"/>
      <c r="AM27" s="282"/>
      <c r="AN27" s="282"/>
      <c r="AO27" s="282"/>
      <c r="AP27" s="282"/>
      <c r="AQ27" s="282"/>
      <c r="AR27" s="282"/>
      <c r="AS27" s="282"/>
      <c r="AT27" s="282"/>
      <c r="AU27" s="282"/>
      <c r="AV27" s="282"/>
      <c r="AW27" s="282"/>
      <c r="AX27" s="282"/>
      <c r="AY27" s="282"/>
      <c r="AZ27" s="282"/>
      <c r="BA27" s="282"/>
      <c r="BB27" s="282"/>
      <c r="BC27" s="282"/>
      <c r="BD27" s="282"/>
      <c r="BE27" s="282"/>
      <c r="BF27" s="282"/>
      <c r="BG27" s="282"/>
      <c r="BH27" s="282"/>
      <c r="BI27" s="282"/>
      <c r="BJ27" s="282"/>
      <c r="BK27" s="282"/>
      <c r="BL27" s="282"/>
      <c r="BM27" s="282"/>
      <c r="BN27" s="282"/>
      <c r="BO27" s="282"/>
      <c r="BP27" s="282"/>
      <c r="BQ27" s="282"/>
      <c r="BR27" s="282"/>
      <c r="BS27" s="282"/>
      <c r="BT27" s="282"/>
      <c r="BU27" s="282"/>
      <c r="BV27" s="282"/>
      <c r="BW27" s="282"/>
      <c r="BX27" s="282"/>
      <c r="BY27" s="282"/>
      <c r="BZ27" s="282"/>
      <c r="CA27" s="282"/>
      <c r="CB27" s="282"/>
      <c r="CC27" s="282"/>
      <c r="CD27" s="282"/>
      <c r="CE27" s="282"/>
      <c r="CF27" s="282"/>
      <c r="CG27" s="282"/>
      <c r="CH27" s="282"/>
      <c r="CI27" s="282"/>
      <c r="CJ27" s="282"/>
      <c r="CK27" s="282"/>
      <c r="CL27" s="282"/>
      <c r="CM27" s="282"/>
      <c r="CN27" s="282"/>
      <c r="CO27" s="282"/>
      <c r="CP27" s="282"/>
      <c r="CQ27" s="282"/>
      <c r="CR27" s="282"/>
      <c r="CS27" s="282"/>
      <c r="CT27" s="282"/>
      <c r="CU27" s="282"/>
      <c r="CV27" s="282"/>
      <c r="CW27" s="282"/>
      <c r="CX27" s="282"/>
      <c r="CY27" s="282"/>
      <c r="CZ27" s="282"/>
      <c r="DA27" s="282"/>
      <c r="DB27" s="282"/>
      <c r="DC27" s="282"/>
      <c r="DD27" s="282"/>
      <c r="DE27" s="282"/>
      <c r="DF27" s="282"/>
      <c r="DG27" s="282"/>
      <c r="DH27" s="282"/>
      <c r="DI27" s="282"/>
      <c r="DJ27" s="282"/>
      <c r="DK27" s="282"/>
      <c r="DL27" s="282"/>
      <c r="DM27" s="282"/>
      <c r="DN27" s="282"/>
      <c r="DO27" s="282"/>
      <c r="DP27" s="282"/>
      <c r="DQ27" s="282"/>
      <c r="DR27" s="282"/>
      <c r="DS27" s="282"/>
      <c r="DT27" s="282"/>
      <c r="DU27" s="282"/>
      <c r="DV27" s="282"/>
      <c r="DW27" s="282"/>
      <c r="DX27" s="282"/>
      <c r="DY27" s="282"/>
      <c r="DZ27" s="282"/>
      <c r="EA27" s="282"/>
      <c r="EB27" s="282"/>
      <c r="EC27" s="282"/>
      <c r="ED27" s="282"/>
      <c r="EE27" s="282"/>
      <c r="EF27" s="282"/>
      <c r="EG27" s="282"/>
      <c r="EH27" s="282"/>
      <c r="EI27" s="282"/>
      <c r="EJ27" s="282"/>
      <c r="EK27" s="282"/>
      <c r="EL27" s="282"/>
      <c r="EM27" s="282"/>
      <c r="EN27" s="282"/>
      <c r="EO27" s="282"/>
      <c r="EP27" s="282"/>
      <c r="EQ27" s="282"/>
      <c r="ER27" s="282"/>
      <c r="ES27" s="282"/>
      <c r="ET27" s="282"/>
      <c r="EU27" s="282"/>
      <c r="EV27" s="282"/>
      <c r="EW27" s="282"/>
      <c r="EX27" s="282"/>
      <c r="EY27" s="282"/>
      <c r="EZ27" s="282"/>
      <c r="FA27" s="282"/>
      <c r="FB27" s="282"/>
      <c r="FC27" s="282"/>
      <c r="FD27" s="282"/>
      <c r="FE27" s="282"/>
      <c r="FF27" s="282"/>
      <c r="FG27" s="282"/>
      <c r="FH27" s="282"/>
      <c r="FI27" s="282"/>
      <c r="FJ27" s="282"/>
      <c r="FK27" s="282"/>
      <c r="FL27" s="282"/>
      <c r="FM27" s="282"/>
      <c r="FN27" s="282"/>
      <c r="FO27" s="282"/>
      <c r="FP27" s="282"/>
      <c r="FQ27" s="282"/>
      <c r="FR27" s="282"/>
      <c r="FS27" s="282"/>
      <c r="FT27" s="282"/>
      <c r="FU27" s="282"/>
      <c r="FV27" s="282"/>
      <c r="FW27" s="282"/>
      <c r="FX27" s="282"/>
      <c r="FY27" s="282"/>
      <c r="FZ27" s="282"/>
      <c r="GA27" s="282"/>
      <c r="GB27" s="282"/>
      <c r="GC27" s="282"/>
      <c r="GD27" s="282"/>
      <c r="GE27" s="282"/>
      <c r="GF27" s="282"/>
      <c r="GG27" s="282"/>
      <c r="GH27" s="282"/>
      <c r="GI27" s="282"/>
      <c r="GJ27" s="282"/>
      <c r="GK27" s="282"/>
      <c r="GL27" s="282"/>
      <c r="GM27" s="282"/>
      <c r="GN27" s="282"/>
      <c r="GO27" s="282"/>
      <c r="GP27" s="282"/>
      <c r="GQ27" s="282"/>
      <c r="GR27" s="282"/>
      <c r="GS27" s="282"/>
      <c r="GT27" s="282"/>
      <c r="GU27" s="282"/>
      <c r="GV27" s="282"/>
      <c r="GW27" s="282"/>
      <c r="GX27" s="282"/>
      <c r="GY27" s="282"/>
      <c r="GZ27" s="282"/>
      <c r="HA27" s="282"/>
      <c r="HB27" s="282"/>
      <c r="HC27" s="282"/>
      <c r="HD27" s="282"/>
      <c r="HE27" s="282"/>
      <c r="HF27" s="282"/>
      <c r="HG27" s="282"/>
      <c r="HH27" s="282"/>
      <c r="HI27" s="282"/>
      <c r="HJ27" s="282"/>
      <c r="HK27" s="282"/>
      <c r="HL27" s="282"/>
      <c r="HM27" s="282"/>
      <c r="HN27" s="282"/>
      <c r="HO27" s="282"/>
      <c r="HP27" s="282"/>
      <c r="HQ27" s="282"/>
      <c r="HR27" s="282"/>
      <c r="HS27" s="282"/>
      <c r="HT27" s="282"/>
      <c r="HU27" s="282"/>
      <c r="HV27" s="282"/>
      <c r="HW27" s="282"/>
      <c r="HX27" s="282"/>
      <c r="HY27" s="282"/>
      <c r="HZ27" s="282"/>
      <c r="IA27" s="282"/>
      <c r="IB27" s="282"/>
      <c r="IC27" s="282"/>
      <c r="ID27" s="282"/>
      <c r="IE27" s="282"/>
      <c r="IF27" s="282"/>
      <c r="IG27" s="282"/>
      <c r="IH27" s="282"/>
      <c r="II27" s="282"/>
      <c r="IJ27" s="282"/>
      <c r="IK27" s="282"/>
      <c r="IL27" s="282"/>
      <c r="IM27" s="282"/>
      <c r="IN27" s="282"/>
      <c r="IO27" s="282"/>
      <c r="IP27" s="282"/>
      <c r="IQ27" s="282"/>
      <c r="IR27" s="282"/>
      <c r="IS27" s="282"/>
      <c r="IT27" s="282"/>
      <c r="IU27" s="282"/>
      <c r="IV27" s="282"/>
      <c r="IW27" s="282"/>
      <c r="IX27" s="282"/>
      <c r="IY27" s="282"/>
    </row>
    <row r="28" spans="1:259" s="125" customFormat="1" ht="18" customHeight="1" x14ac:dyDescent="0.2">
      <c r="A28" s="282"/>
      <c r="B28" s="234" t="s">
        <v>4</v>
      </c>
      <c r="C28" s="239">
        <v>168287</v>
      </c>
      <c r="D28" s="243">
        <v>0.35447185090726951</v>
      </c>
      <c r="E28" s="277"/>
      <c r="F28" s="239">
        <v>22272</v>
      </c>
      <c r="G28" s="243">
        <v>0.34337802448480192</v>
      </c>
      <c r="H28" s="277"/>
      <c r="I28" s="283">
        <v>3193</v>
      </c>
      <c r="J28" s="414">
        <f t="shared" si="1"/>
        <v>1.8973539251397908</v>
      </c>
      <c r="K28" s="243">
        <f t="shared" si="2"/>
        <v>14.336386494252874</v>
      </c>
      <c r="L28" s="279"/>
      <c r="M28" s="279">
        <f t="shared" si="3"/>
        <v>17</v>
      </c>
      <c r="N28" s="279">
        <v>18</v>
      </c>
      <c r="O28" s="279">
        <f t="shared" si="4"/>
        <v>5</v>
      </c>
      <c r="P28" s="280" t="str">
        <f t="shared" si="0"/>
        <v>Canarias</v>
      </c>
      <c r="Q28" s="281">
        <f t="shared" si="5"/>
        <v>14.233632821044615</v>
      </c>
      <c r="R28" s="312"/>
      <c r="S28" s="224"/>
      <c r="T28" s="282"/>
      <c r="U28" s="282"/>
      <c r="V28" s="282"/>
      <c r="W28" s="282"/>
      <c r="X28" s="282"/>
      <c r="Y28" s="282"/>
      <c r="Z28" s="282"/>
      <c r="AA28" s="282"/>
      <c r="AB28" s="282"/>
      <c r="AC28" s="282"/>
      <c r="AD28" s="282"/>
      <c r="AE28" s="282"/>
      <c r="AF28" s="282"/>
      <c r="AG28" s="282"/>
      <c r="AH28" s="282"/>
      <c r="AI28" s="282"/>
      <c r="AJ28" s="282"/>
      <c r="AK28" s="282"/>
      <c r="AL28" s="282"/>
      <c r="AM28" s="282"/>
      <c r="AN28" s="282"/>
      <c r="AO28" s="282"/>
      <c r="AP28" s="282"/>
      <c r="AQ28" s="282"/>
      <c r="AR28" s="282"/>
      <c r="AS28" s="282"/>
      <c r="AT28" s="282"/>
      <c r="AU28" s="282"/>
      <c r="AV28" s="282"/>
      <c r="AW28" s="282"/>
      <c r="AX28" s="282"/>
      <c r="AY28" s="282"/>
      <c r="AZ28" s="282"/>
      <c r="BA28" s="282"/>
      <c r="BB28" s="282"/>
      <c r="BC28" s="282"/>
      <c r="BD28" s="282"/>
      <c r="BE28" s="282"/>
      <c r="BF28" s="282"/>
      <c r="BG28" s="282"/>
      <c r="BH28" s="282"/>
      <c r="BI28" s="282"/>
      <c r="BJ28" s="282"/>
      <c r="BK28" s="282"/>
      <c r="BL28" s="282"/>
      <c r="BM28" s="282"/>
      <c r="BN28" s="282"/>
      <c r="BO28" s="282"/>
      <c r="BP28" s="282"/>
      <c r="BQ28" s="282"/>
      <c r="BR28" s="282"/>
      <c r="BS28" s="282"/>
      <c r="BT28" s="282"/>
      <c r="BU28" s="282"/>
      <c r="BV28" s="282"/>
      <c r="BW28" s="282"/>
      <c r="BX28" s="282"/>
      <c r="BY28" s="282"/>
      <c r="BZ28" s="282"/>
      <c r="CA28" s="282"/>
      <c r="CB28" s="282"/>
      <c r="CC28" s="282"/>
      <c r="CD28" s="282"/>
      <c r="CE28" s="282"/>
      <c r="CF28" s="282"/>
      <c r="CG28" s="282"/>
      <c r="CH28" s="282"/>
      <c r="CI28" s="282"/>
      <c r="CJ28" s="282"/>
      <c r="CK28" s="282"/>
      <c r="CL28" s="282"/>
      <c r="CM28" s="282"/>
      <c r="CN28" s="282"/>
      <c r="CO28" s="282"/>
      <c r="CP28" s="282"/>
      <c r="CQ28" s="282"/>
      <c r="CR28" s="282"/>
      <c r="CS28" s="282"/>
      <c r="CT28" s="282"/>
      <c r="CU28" s="282"/>
      <c r="CV28" s="282"/>
      <c r="CW28" s="282"/>
      <c r="CX28" s="282"/>
      <c r="CY28" s="282"/>
      <c r="CZ28" s="282"/>
      <c r="DA28" s="282"/>
      <c r="DB28" s="282"/>
      <c r="DC28" s="282"/>
      <c r="DD28" s="282"/>
      <c r="DE28" s="282"/>
      <c r="DF28" s="282"/>
      <c r="DG28" s="282"/>
      <c r="DH28" s="282"/>
      <c r="DI28" s="282"/>
      <c r="DJ28" s="282"/>
      <c r="DK28" s="282"/>
      <c r="DL28" s="282"/>
      <c r="DM28" s="282"/>
      <c r="DN28" s="282"/>
      <c r="DO28" s="282"/>
      <c r="DP28" s="282"/>
      <c r="DQ28" s="282"/>
      <c r="DR28" s="282"/>
      <c r="DS28" s="282"/>
      <c r="DT28" s="282"/>
      <c r="DU28" s="282"/>
      <c r="DV28" s="282"/>
      <c r="DW28" s="282"/>
      <c r="DX28" s="282"/>
      <c r="DY28" s="282"/>
      <c r="DZ28" s="282"/>
      <c r="EA28" s="282"/>
      <c r="EB28" s="282"/>
      <c r="EC28" s="282"/>
      <c r="ED28" s="282"/>
      <c r="EE28" s="282"/>
      <c r="EF28" s="282"/>
      <c r="EG28" s="282"/>
      <c r="EH28" s="282"/>
      <c r="EI28" s="282"/>
      <c r="EJ28" s="282"/>
      <c r="EK28" s="282"/>
      <c r="EL28" s="282"/>
      <c r="EM28" s="282"/>
      <c r="EN28" s="282"/>
      <c r="EO28" s="282"/>
      <c r="EP28" s="282"/>
      <c r="EQ28" s="282"/>
      <c r="ER28" s="282"/>
      <c r="ES28" s="282"/>
      <c r="ET28" s="282"/>
      <c r="EU28" s="282"/>
      <c r="EV28" s="282"/>
      <c r="EW28" s="282"/>
      <c r="EX28" s="282"/>
      <c r="EY28" s="282"/>
      <c r="EZ28" s="282"/>
      <c r="FA28" s="282"/>
      <c r="FB28" s="282"/>
      <c r="FC28" s="282"/>
      <c r="FD28" s="282"/>
      <c r="FE28" s="282"/>
      <c r="FF28" s="282"/>
      <c r="FG28" s="282"/>
      <c r="FH28" s="282"/>
      <c r="FI28" s="282"/>
      <c r="FJ28" s="282"/>
      <c r="FK28" s="282"/>
      <c r="FL28" s="282"/>
      <c r="FM28" s="282"/>
      <c r="FN28" s="282"/>
      <c r="FO28" s="282"/>
      <c r="FP28" s="282"/>
      <c r="FQ28" s="282"/>
      <c r="FR28" s="282"/>
      <c r="FS28" s="282"/>
      <c r="FT28" s="282"/>
      <c r="FU28" s="282"/>
      <c r="FV28" s="282"/>
      <c r="FW28" s="282"/>
      <c r="FX28" s="282"/>
      <c r="FY28" s="282"/>
      <c r="FZ28" s="282"/>
      <c r="GA28" s="282"/>
      <c r="GB28" s="282"/>
      <c r="GC28" s="282"/>
      <c r="GD28" s="282"/>
      <c r="GE28" s="282"/>
      <c r="GF28" s="282"/>
      <c r="GG28" s="282"/>
      <c r="GH28" s="282"/>
      <c r="GI28" s="282"/>
      <c r="GJ28" s="282"/>
      <c r="GK28" s="282"/>
      <c r="GL28" s="282"/>
      <c r="GM28" s="282"/>
      <c r="GN28" s="282"/>
      <c r="GO28" s="282"/>
      <c r="GP28" s="282"/>
      <c r="GQ28" s="282"/>
      <c r="GR28" s="282"/>
      <c r="GS28" s="282"/>
      <c r="GT28" s="282"/>
      <c r="GU28" s="282"/>
      <c r="GV28" s="282"/>
      <c r="GW28" s="282"/>
      <c r="GX28" s="282"/>
      <c r="GY28" s="282"/>
      <c r="GZ28" s="282"/>
      <c r="HA28" s="282"/>
      <c r="HB28" s="282"/>
      <c r="HC28" s="282"/>
      <c r="HD28" s="282"/>
      <c r="HE28" s="282"/>
      <c r="HF28" s="282"/>
      <c r="HG28" s="282"/>
      <c r="HH28" s="282"/>
      <c r="HI28" s="282"/>
      <c r="HJ28" s="282"/>
      <c r="HK28" s="282"/>
      <c r="HL28" s="282"/>
      <c r="HM28" s="282"/>
      <c r="HN28" s="282"/>
      <c r="HO28" s="282"/>
      <c r="HP28" s="282"/>
      <c r="HQ28" s="282"/>
      <c r="HR28" s="282"/>
      <c r="HS28" s="282"/>
      <c r="HT28" s="282"/>
      <c r="HU28" s="282"/>
      <c r="HV28" s="282"/>
      <c r="HW28" s="282"/>
      <c r="HX28" s="282"/>
      <c r="HY28" s="282"/>
      <c r="HZ28" s="282"/>
      <c r="IA28" s="282"/>
      <c r="IB28" s="282"/>
      <c r="IC28" s="282"/>
      <c r="ID28" s="282"/>
      <c r="IE28" s="282"/>
      <c r="IF28" s="282"/>
      <c r="IG28" s="282"/>
      <c r="IH28" s="282"/>
      <c r="II28" s="282"/>
      <c r="IJ28" s="282"/>
      <c r="IK28" s="282"/>
      <c r="IL28" s="282"/>
      <c r="IM28" s="282"/>
      <c r="IN28" s="282"/>
      <c r="IO28" s="282"/>
      <c r="IP28" s="282"/>
      <c r="IQ28" s="282"/>
      <c r="IR28" s="282"/>
      <c r="IS28" s="282"/>
      <c r="IT28" s="282"/>
      <c r="IU28" s="282"/>
      <c r="IV28" s="282"/>
      <c r="IW28" s="282"/>
      <c r="IX28" s="282"/>
      <c r="IY28" s="282"/>
    </row>
    <row r="29" spans="1:259" s="125" customFormat="1" ht="6" customHeight="1" x14ac:dyDescent="0.2">
      <c r="A29" s="282"/>
      <c r="B29" s="291"/>
      <c r="C29" s="292"/>
      <c r="D29" s="293"/>
      <c r="E29" s="233"/>
      <c r="F29" s="292"/>
      <c r="G29" s="293"/>
      <c r="H29" s="233"/>
      <c r="I29" s="292"/>
      <c r="J29" s="412"/>
      <c r="K29" s="293"/>
      <c r="L29" s="279"/>
      <c r="M29" s="279"/>
      <c r="N29" s="279">
        <v>19</v>
      </c>
      <c r="O29" s="279">
        <f t="shared" si="4"/>
        <v>12</v>
      </c>
      <c r="P29" s="280" t="str">
        <f t="shared" si="0"/>
        <v>Galicia</v>
      </c>
      <c r="Q29" s="281">
        <f t="shared" si="5"/>
        <v>14.157937877658282</v>
      </c>
      <c r="R29" s="313"/>
      <c r="S29" s="213"/>
      <c r="T29" s="282"/>
      <c r="U29" s="282"/>
      <c r="V29" s="282"/>
      <c r="W29" s="282"/>
      <c r="X29" s="282"/>
      <c r="Y29" s="282"/>
      <c r="Z29" s="282"/>
      <c r="AA29" s="282"/>
      <c r="AB29" s="282"/>
      <c r="AC29" s="282"/>
      <c r="AD29" s="282"/>
      <c r="AE29" s="282"/>
      <c r="AF29" s="282"/>
      <c r="AG29" s="282"/>
      <c r="AH29" s="282"/>
      <c r="AI29" s="282"/>
      <c r="AJ29" s="282"/>
      <c r="AK29" s="282"/>
      <c r="AL29" s="282"/>
      <c r="AM29" s="282"/>
      <c r="AN29" s="282"/>
      <c r="AO29" s="282"/>
      <c r="AP29" s="282"/>
      <c r="AQ29" s="282"/>
      <c r="AR29" s="282"/>
      <c r="AS29" s="282"/>
      <c r="AT29" s="282"/>
      <c r="AU29" s="282"/>
      <c r="AV29" s="282"/>
      <c r="AW29" s="282"/>
      <c r="AX29" s="282"/>
      <c r="AY29" s="282"/>
      <c r="AZ29" s="282"/>
      <c r="BA29" s="282"/>
      <c r="BB29" s="282"/>
      <c r="BC29" s="282"/>
      <c r="BD29" s="282"/>
      <c r="BE29" s="282"/>
      <c r="BF29" s="282"/>
      <c r="BG29" s="282"/>
      <c r="BH29" s="282"/>
      <c r="BI29" s="282"/>
      <c r="BJ29" s="282"/>
      <c r="BK29" s="282"/>
      <c r="BL29" s="282"/>
      <c r="BM29" s="282"/>
      <c r="BN29" s="282"/>
      <c r="BO29" s="282"/>
      <c r="BP29" s="282"/>
      <c r="BQ29" s="282"/>
      <c r="BR29" s="282"/>
      <c r="BS29" s="282"/>
      <c r="BT29" s="282"/>
      <c r="BU29" s="282"/>
      <c r="BV29" s="282"/>
      <c r="BW29" s="282"/>
      <c r="BX29" s="282"/>
      <c r="BY29" s="282"/>
      <c r="BZ29" s="282"/>
      <c r="CA29" s="282"/>
      <c r="CB29" s="282"/>
      <c r="CC29" s="282"/>
      <c r="CD29" s="282"/>
      <c r="CE29" s="282"/>
      <c r="CF29" s="282"/>
      <c r="CG29" s="282"/>
      <c r="CH29" s="282"/>
      <c r="CI29" s="282"/>
      <c r="CJ29" s="282"/>
      <c r="CK29" s="282"/>
      <c r="CL29" s="282"/>
      <c r="CM29" s="282"/>
      <c r="CN29" s="282"/>
      <c r="CO29" s="282"/>
      <c r="CP29" s="282"/>
      <c r="CQ29" s="282"/>
      <c r="CR29" s="282"/>
      <c r="CS29" s="282"/>
      <c r="CT29" s="282"/>
      <c r="CU29" s="282"/>
      <c r="CV29" s="282"/>
      <c r="CW29" s="282"/>
      <c r="CX29" s="282"/>
      <c r="CY29" s="282"/>
      <c r="CZ29" s="282"/>
      <c r="DA29" s="282"/>
      <c r="DB29" s="282"/>
      <c r="DC29" s="282"/>
      <c r="DD29" s="282"/>
      <c r="DE29" s="282"/>
      <c r="DF29" s="282"/>
      <c r="DG29" s="282"/>
      <c r="DH29" s="282"/>
      <c r="DI29" s="282"/>
      <c r="DJ29" s="282"/>
      <c r="DK29" s="282"/>
      <c r="DL29" s="282"/>
      <c r="DM29" s="282"/>
      <c r="DN29" s="282"/>
      <c r="DO29" s="282"/>
      <c r="DP29" s="282"/>
      <c r="DQ29" s="282"/>
      <c r="DR29" s="282"/>
      <c r="DS29" s="282"/>
      <c r="DT29" s="282"/>
      <c r="DU29" s="282"/>
      <c r="DV29" s="282"/>
      <c r="DW29" s="282"/>
      <c r="DX29" s="282"/>
      <c r="DY29" s="282"/>
      <c r="DZ29" s="282"/>
      <c r="EA29" s="282"/>
      <c r="EB29" s="282"/>
      <c r="EC29" s="282"/>
      <c r="ED29" s="282"/>
      <c r="EE29" s="282"/>
      <c r="EF29" s="282"/>
      <c r="EG29" s="282"/>
      <c r="EH29" s="282"/>
      <c r="EI29" s="282"/>
      <c r="EJ29" s="282"/>
      <c r="EK29" s="282"/>
      <c r="EL29" s="282"/>
      <c r="EM29" s="282"/>
      <c r="EN29" s="282"/>
      <c r="EO29" s="282"/>
      <c r="EP29" s="282"/>
      <c r="EQ29" s="282"/>
      <c r="ER29" s="282"/>
      <c r="ES29" s="282"/>
      <c r="ET29" s="282"/>
      <c r="EU29" s="282"/>
      <c r="EV29" s="282"/>
      <c r="EW29" s="282"/>
      <c r="EX29" s="282"/>
      <c r="EY29" s="282"/>
      <c r="EZ29" s="282"/>
      <c r="FA29" s="282"/>
      <c r="FB29" s="282"/>
      <c r="FC29" s="282"/>
      <c r="FD29" s="282"/>
      <c r="FE29" s="282"/>
      <c r="FF29" s="282"/>
      <c r="FG29" s="282"/>
      <c r="FH29" s="282"/>
      <c r="FI29" s="282"/>
      <c r="FJ29" s="282"/>
      <c r="FK29" s="282"/>
      <c r="FL29" s="282"/>
      <c r="FM29" s="282"/>
      <c r="FN29" s="282"/>
      <c r="FO29" s="282"/>
      <c r="FP29" s="282"/>
      <c r="FQ29" s="282"/>
      <c r="FR29" s="282"/>
      <c r="FS29" s="282"/>
      <c r="FT29" s="282"/>
      <c r="FU29" s="282"/>
      <c r="FV29" s="282"/>
      <c r="FW29" s="282"/>
      <c r="FX29" s="282"/>
      <c r="FY29" s="282"/>
      <c r="FZ29" s="282"/>
      <c r="GA29" s="282"/>
      <c r="GB29" s="282"/>
      <c r="GC29" s="282"/>
      <c r="GD29" s="282"/>
      <c r="GE29" s="282"/>
      <c r="GF29" s="282"/>
      <c r="GG29" s="282"/>
      <c r="GH29" s="282"/>
      <c r="GI29" s="282"/>
      <c r="GJ29" s="282"/>
      <c r="GK29" s="282"/>
      <c r="GL29" s="282"/>
      <c r="GM29" s="282"/>
      <c r="GN29" s="282"/>
      <c r="GO29" s="282"/>
      <c r="GP29" s="282"/>
      <c r="GQ29" s="282"/>
      <c r="GR29" s="282"/>
      <c r="GS29" s="282"/>
      <c r="GT29" s="282"/>
      <c r="GU29" s="282"/>
      <c r="GV29" s="282"/>
      <c r="GW29" s="282"/>
      <c r="GX29" s="282"/>
      <c r="GY29" s="282"/>
      <c r="GZ29" s="282"/>
      <c r="HA29" s="282"/>
      <c r="HB29" s="282"/>
      <c r="HC29" s="282"/>
      <c r="HD29" s="282"/>
      <c r="HE29" s="282"/>
      <c r="HF29" s="282"/>
      <c r="HG29" s="282"/>
      <c r="HH29" s="282"/>
      <c r="HI29" s="282"/>
      <c r="HJ29" s="282"/>
      <c r="HK29" s="282"/>
      <c r="HL29" s="282"/>
      <c r="HM29" s="282"/>
      <c r="HN29" s="282"/>
      <c r="HO29" s="282"/>
      <c r="HP29" s="282"/>
      <c r="HQ29" s="282"/>
      <c r="HR29" s="282"/>
      <c r="HS29" s="282"/>
      <c r="HT29" s="282"/>
      <c r="HU29" s="282"/>
      <c r="HV29" s="282"/>
      <c r="HW29" s="282"/>
      <c r="HX29" s="282"/>
      <c r="HY29" s="282"/>
      <c r="HZ29" s="282"/>
      <c r="IA29" s="282"/>
      <c r="IB29" s="282"/>
      <c r="IC29" s="282"/>
      <c r="ID29" s="282"/>
      <c r="IE29" s="282"/>
      <c r="IF29" s="282"/>
      <c r="IG29" s="282"/>
      <c r="IH29" s="282"/>
      <c r="II29" s="282"/>
      <c r="IJ29" s="282"/>
      <c r="IK29" s="282"/>
      <c r="IL29" s="282"/>
      <c r="IM29" s="282"/>
      <c r="IN29" s="282"/>
      <c r="IO29" s="282"/>
      <c r="IP29" s="282"/>
      <c r="IQ29" s="282"/>
      <c r="IR29" s="282"/>
      <c r="IS29" s="282"/>
      <c r="IT29" s="282"/>
      <c r="IU29" s="282"/>
      <c r="IV29" s="282"/>
      <c r="IW29" s="282"/>
      <c r="IX29" s="282"/>
      <c r="IY29" s="282"/>
    </row>
    <row r="30" spans="1:259" s="125" customFormat="1" ht="5.25" customHeight="1" x14ac:dyDescent="0.2">
      <c r="A30" s="282"/>
      <c r="B30" s="294"/>
      <c r="C30" s="222"/>
      <c r="D30" s="250"/>
      <c r="E30" s="294"/>
      <c r="F30" s="294"/>
      <c r="G30" s="295"/>
      <c r="H30" s="294"/>
      <c r="I30" s="257"/>
      <c r="J30" s="257"/>
      <c r="K30" s="296"/>
      <c r="L30" s="297"/>
      <c r="M30" s="279"/>
      <c r="N30" s="298"/>
      <c r="O30" s="298"/>
      <c r="P30" s="298"/>
      <c r="Q30" s="298"/>
      <c r="R30" s="314"/>
      <c r="S30" s="257"/>
      <c r="T30" s="282"/>
      <c r="U30" s="282"/>
      <c r="V30" s="282"/>
      <c r="W30" s="282"/>
      <c r="X30" s="282"/>
      <c r="Y30" s="282"/>
      <c r="Z30" s="282"/>
      <c r="AA30" s="282"/>
      <c r="AB30" s="282"/>
      <c r="AC30" s="282"/>
      <c r="AD30" s="282"/>
      <c r="AE30" s="282"/>
      <c r="AF30" s="282"/>
      <c r="AG30" s="282"/>
      <c r="AH30" s="282"/>
      <c r="AI30" s="282"/>
      <c r="AJ30" s="282"/>
      <c r="AK30" s="282"/>
      <c r="AL30" s="282"/>
      <c r="AM30" s="282"/>
      <c r="AN30" s="282"/>
      <c r="AO30" s="282"/>
      <c r="AP30" s="282"/>
      <c r="AQ30" s="282"/>
      <c r="AR30" s="282"/>
      <c r="AS30" s="282"/>
      <c r="AT30" s="282"/>
      <c r="AU30" s="282"/>
      <c r="AV30" s="282"/>
      <c r="AW30" s="282"/>
      <c r="AX30" s="282"/>
      <c r="AY30" s="282"/>
      <c r="AZ30" s="282"/>
      <c r="BA30" s="282"/>
      <c r="BB30" s="282"/>
      <c r="BC30" s="282"/>
      <c r="BD30" s="282"/>
      <c r="BE30" s="282"/>
      <c r="BF30" s="282"/>
      <c r="BG30" s="282"/>
      <c r="BH30" s="282"/>
      <c r="BI30" s="282"/>
      <c r="BJ30" s="282"/>
      <c r="BK30" s="282"/>
      <c r="BL30" s="282"/>
      <c r="BM30" s="282"/>
      <c r="BN30" s="282"/>
      <c r="BO30" s="282"/>
      <c r="BP30" s="282"/>
      <c r="BQ30" s="282"/>
      <c r="BR30" s="282"/>
      <c r="BS30" s="282"/>
      <c r="BT30" s="282"/>
      <c r="BU30" s="282"/>
      <c r="BV30" s="282"/>
      <c r="BW30" s="282"/>
      <c r="BX30" s="282"/>
      <c r="BY30" s="282"/>
      <c r="BZ30" s="282"/>
      <c r="CA30" s="282"/>
      <c r="CB30" s="282"/>
      <c r="CC30" s="282"/>
      <c r="CD30" s="282"/>
      <c r="CE30" s="282"/>
      <c r="CF30" s="282"/>
      <c r="CG30" s="282"/>
      <c r="CH30" s="282"/>
      <c r="CI30" s="282"/>
      <c r="CJ30" s="282"/>
      <c r="CK30" s="282"/>
      <c r="CL30" s="282"/>
      <c r="CM30" s="282"/>
      <c r="CN30" s="282"/>
      <c r="CO30" s="282"/>
      <c r="CP30" s="282"/>
      <c r="CQ30" s="282"/>
      <c r="CR30" s="282"/>
      <c r="CS30" s="282"/>
      <c r="CT30" s="282"/>
      <c r="CU30" s="282"/>
      <c r="CV30" s="282"/>
      <c r="CW30" s="282"/>
      <c r="CX30" s="282"/>
      <c r="CY30" s="282"/>
      <c r="CZ30" s="282"/>
      <c r="DA30" s="282"/>
      <c r="DB30" s="282"/>
      <c r="DC30" s="282"/>
      <c r="DD30" s="282"/>
      <c r="DE30" s="282"/>
      <c r="DF30" s="282"/>
      <c r="DG30" s="282"/>
      <c r="DH30" s="282"/>
      <c r="DI30" s="282"/>
      <c r="DJ30" s="282"/>
      <c r="DK30" s="282"/>
      <c r="DL30" s="282"/>
      <c r="DM30" s="282"/>
      <c r="DN30" s="282"/>
      <c r="DO30" s="282"/>
      <c r="DP30" s="282"/>
      <c r="DQ30" s="282"/>
      <c r="DR30" s="282"/>
      <c r="DS30" s="282"/>
      <c r="DT30" s="282"/>
      <c r="DU30" s="282"/>
      <c r="DV30" s="282"/>
      <c r="DW30" s="282"/>
      <c r="DX30" s="282"/>
      <c r="DY30" s="282"/>
      <c r="DZ30" s="282"/>
      <c r="EA30" s="282"/>
      <c r="EB30" s="282"/>
      <c r="EC30" s="282"/>
      <c r="ED30" s="282"/>
      <c r="EE30" s="282"/>
      <c r="EF30" s="282"/>
      <c r="EG30" s="282"/>
      <c r="EH30" s="282"/>
      <c r="EI30" s="282"/>
      <c r="EJ30" s="282"/>
      <c r="EK30" s="282"/>
      <c r="EL30" s="282"/>
      <c r="EM30" s="282"/>
      <c r="EN30" s="282"/>
      <c r="EO30" s="282"/>
      <c r="EP30" s="282"/>
      <c r="EQ30" s="282"/>
      <c r="ER30" s="282"/>
      <c r="ES30" s="282"/>
      <c r="ET30" s="282"/>
      <c r="EU30" s="282"/>
      <c r="EV30" s="282"/>
      <c r="EW30" s="282"/>
      <c r="EX30" s="282"/>
      <c r="EY30" s="282"/>
      <c r="EZ30" s="282"/>
      <c r="FA30" s="282"/>
      <c r="FB30" s="282"/>
      <c r="FC30" s="282"/>
      <c r="FD30" s="282"/>
      <c r="FE30" s="282"/>
      <c r="FF30" s="282"/>
      <c r="FG30" s="282"/>
      <c r="FH30" s="282"/>
      <c r="FI30" s="282"/>
      <c r="FJ30" s="282"/>
      <c r="FK30" s="282"/>
      <c r="FL30" s="282"/>
      <c r="FM30" s="282"/>
      <c r="FN30" s="282"/>
      <c r="FO30" s="282"/>
      <c r="FP30" s="282"/>
      <c r="FQ30" s="282"/>
      <c r="FR30" s="282"/>
      <c r="FS30" s="282"/>
      <c r="FT30" s="282"/>
      <c r="FU30" s="282"/>
      <c r="FV30" s="282"/>
      <c r="FW30" s="282"/>
      <c r="FX30" s="282"/>
      <c r="FY30" s="282"/>
      <c r="FZ30" s="282"/>
      <c r="GA30" s="282"/>
      <c r="GB30" s="282"/>
      <c r="GC30" s="282"/>
      <c r="GD30" s="282"/>
      <c r="GE30" s="282"/>
      <c r="GF30" s="282"/>
      <c r="GG30" s="282"/>
      <c r="GH30" s="282"/>
      <c r="GI30" s="282"/>
      <c r="GJ30" s="282"/>
      <c r="GK30" s="282"/>
      <c r="GL30" s="282"/>
      <c r="GM30" s="282"/>
      <c r="GN30" s="282"/>
      <c r="GO30" s="282"/>
      <c r="GP30" s="282"/>
      <c r="GQ30" s="282"/>
      <c r="GR30" s="282"/>
      <c r="GS30" s="282"/>
      <c r="GT30" s="282"/>
      <c r="GU30" s="282"/>
      <c r="GV30" s="282"/>
      <c r="GW30" s="282"/>
      <c r="GX30" s="282"/>
      <c r="GY30" s="282"/>
      <c r="GZ30" s="282"/>
      <c r="HA30" s="282"/>
      <c r="HB30" s="282"/>
      <c r="HC30" s="282"/>
      <c r="HD30" s="282"/>
      <c r="HE30" s="282"/>
      <c r="HF30" s="282"/>
      <c r="HG30" s="282"/>
      <c r="HH30" s="282"/>
      <c r="HI30" s="282"/>
      <c r="HJ30" s="282"/>
      <c r="HK30" s="282"/>
      <c r="HL30" s="282"/>
      <c r="HM30" s="282"/>
      <c r="HN30" s="282"/>
      <c r="HO30" s="282"/>
      <c r="HP30" s="282"/>
      <c r="HQ30" s="282"/>
      <c r="HR30" s="282"/>
      <c r="HS30" s="282"/>
      <c r="HT30" s="282"/>
      <c r="HU30" s="282"/>
      <c r="HV30" s="282"/>
      <c r="HW30" s="282"/>
      <c r="HX30" s="282"/>
      <c r="HY30" s="282"/>
      <c r="HZ30" s="282"/>
      <c r="IA30" s="282"/>
      <c r="IB30" s="282"/>
      <c r="IC30" s="282"/>
      <c r="ID30" s="282"/>
      <c r="IE30" s="282"/>
      <c r="IF30" s="282"/>
      <c r="IG30" s="282"/>
      <c r="IH30" s="282"/>
      <c r="II30" s="282"/>
      <c r="IJ30" s="282"/>
      <c r="IK30" s="282"/>
      <c r="IL30" s="282"/>
      <c r="IM30" s="282"/>
      <c r="IN30" s="282"/>
      <c r="IO30" s="282"/>
      <c r="IP30" s="282"/>
      <c r="IQ30" s="282"/>
      <c r="IR30" s="282"/>
      <c r="IS30" s="282"/>
      <c r="IT30" s="282"/>
      <c r="IU30" s="282"/>
      <c r="IV30" s="282"/>
      <c r="IW30" s="282"/>
      <c r="IX30" s="282"/>
      <c r="IY30" s="282"/>
    </row>
    <row r="31" spans="1:259" s="27" customFormat="1" ht="15.75" customHeight="1" x14ac:dyDescent="0.2">
      <c r="A31" s="223"/>
      <c r="B31" s="299" t="s">
        <v>3</v>
      </c>
      <c r="C31" s="254">
        <f>SUM(C11:C28)</f>
        <v>47475420</v>
      </c>
      <c r="D31" s="255">
        <f>SUM(D11:D28)</f>
        <v>100</v>
      </c>
      <c r="E31" s="300"/>
      <c r="F31" s="254">
        <f>SUM(F11:F28)</f>
        <v>6486146</v>
      </c>
      <c r="G31" s="255">
        <f>SUM(G11:G28)</f>
        <v>99.999999999999986</v>
      </c>
      <c r="H31" s="212"/>
      <c r="I31" s="254">
        <f>SUM(I11:I30)</f>
        <v>1314529</v>
      </c>
      <c r="J31" s="410">
        <f>I31*100/C31</f>
        <v>2.7688622870529636</v>
      </c>
      <c r="K31" s="255">
        <f>I31*100/F31</f>
        <v>20.266719250537992</v>
      </c>
      <c r="L31" s="298"/>
      <c r="M31" s="279">
        <f t="shared" si="3"/>
        <v>7</v>
      </c>
      <c r="N31" s="298"/>
      <c r="O31" s="298"/>
      <c r="P31" s="298"/>
      <c r="Q31" s="298"/>
      <c r="R31" s="262"/>
      <c r="S31" s="262"/>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c r="BS31" s="223"/>
      <c r="BT31" s="223"/>
      <c r="BU31" s="223"/>
      <c r="BV31" s="223"/>
      <c r="BW31" s="223"/>
      <c r="BX31" s="223"/>
      <c r="BY31" s="223"/>
      <c r="BZ31" s="223"/>
      <c r="CA31" s="223"/>
      <c r="CB31" s="223"/>
      <c r="CC31" s="223"/>
      <c r="CD31" s="223"/>
      <c r="CE31" s="223"/>
      <c r="CF31" s="223"/>
      <c r="CG31" s="223"/>
      <c r="CH31" s="223"/>
      <c r="CI31" s="223"/>
      <c r="CJ31" s="223"/>
      <c r="CK31" s="223"/>
      <c r="CL31" s="223"/>
      <c r="CM31" s="223"/>
      <c r="CN31" s="223"/>
      <c r="CO31" s="223"/>
      <c r="CP31" s="223"/>
      <c r="CQ31" s="223"/>
      <c r="CR31" s="223"/>
      <c r="CS31" s="223"/>
      <c r="CT31" s="223"/>
      <c r="CU31" s="223"/>
      <c r="CV31" s="223"/>
      <c r="CW31" s="223"/>
      <c r="CX31" s="223"/>
      <c r="CY31" s="223"/>
      <c r="CZ31" s="223"/>
      <c r="DA31" s="223"/>
      <c r="DB31" s="223"/>
      <c r="DC31" s="223"/>
      <c r="DD31" s="223"/>
      <c r="DE31" s="223"/>
      <c r="DF31" s="223"/>
      <c r="DG31" s="223"/>
      <c r="DH31" s="223"/>
      <c r="DI31" s="223"/>
      <c r="DJ31" s="223"/>
      <c r="DK31" s="223"/>
      <c r="DL31" s="223"/>
      <c r="DM31" s="223"/>
      <c r="DN31" s="223"/>
      <c r="DO31" s="223"/>
      <c r="DP31" s="223"/>
      <c r="DQ31" s="223"/>
      <c r="DR31" s="223"/>
      <c r="DS31" s="223"/>
      <c r="DT31" s="223"/>
      <c r="DU31" s="223"/>
      <c r="DV31" s="223"/>
      <c r="DW31" s="223"/>
      <c r="DX31" s="223"/>
      <c r="DY31" s="223"/>
      <c r="DZ31" s="223"/>
      <c r="EA31" s="223"/>
      <c r="EB31" s="223"/>
      <c r="EC31" s="223"/>
      <c r="ED31" s="223"/>
      <c r="EE31" s="223"/>
      <c r="EF31" s="223"/>
      <c r="EG31" s="223"/>
      <c r="EH31" s="223"/>
      <c r="EI31" s="223"/>
      <c r="EJ31" s="223"/>
      <c r="EK31" s="223"/>
      <c r="EL31" s="223"/>
      <c r="EM31" s="223"/>
      <c r="EN31" s="223"/>
      <c r="EO31" s="223"/>
      <c r="EP31" s="223"/>
      <c r="EQ31" s="223"/>
      <c r="ER31" s="223"/>
      <c r="ES31" s="223"/>
      <c r="ET31" s="223"/>
      <c r="EU31" s="223"/>
      <c r="EV31" s="223"/>
      <c r="EW31" s="223"/>
      <c r="EX31" s="223"/>
      <c r="EY31" s="223"/>
      <c r="EZ31" s="223"/>
      <c r="FA31" s="223"/>
      <c r="FB31" s="223"/>
      <c r="FC31" s="223"/>
      <c r="FD31" s="223"/>
      <c r="FE31" s="223"/>
      <c r="FF31" s="223"/>
      <c r="FG31" s="223"/>
      <c r="FH31" s="223"/>
      <c r="FI31" s="223"/>
      <c r="FJ31" s="223"/>
      <c r="FK31" s="223"/>
      <c r="FL31" s="223"/>
      <c r="FM31" s="223"/>
      <c r="FN31" s="223"/>
      <c r="FO31" s="223"/>
      <c r="FP31" s="223"/>
      <c r="FQ31" s="223"/>
      <c r="FR31" s="223"/>
      <c r="FS31" s="223"/>
      <c r="FT31" s="223"/>
      <c r="FU31" s="223"/>
      <c r="FV31" s="223"/>
      <c r="FW31" s="223"/>
      <c r="FX31" s="223"/>
      <c r="FY31" s="223"/>
      <c r="FZ31" s="223"/>
      <c r="GA31" s="223"/>
      <c r="GB31" s="223"/>
      <c r="GC31" s="223"/>
      <c r="GD31" s="223"/>
      <c r="GE31" s="223"/>
      <c r="GF31" s="223"/>
      <c r="GG31" s="223"/>
      <c r="GH31" s="223"/>
      <c r="GI31" s="223"/>
      <c r="GJ31" s="223"/>
      <c r="GK31" s="223"/>
      <c r="GL31" s="223"/>
      <c r="GM31" s="223"/>
      <c r="GN31" s="223"/>
      <c r="GO31" s="223"/>
      <c r="GP31" s="223"/>
      <c r="GQ31" s="223"/>
      <c r="GR31" s="223"/>
      <c r="GS31" s="223"/>
      <c r="GT31" s="223"/>
      <c r="GU31" s="223"/>
      <c r="GV31" s="223"/>
      <c r="GW31" s="223"/>
      <c r="GX31" s="223"/>
      <c r="GY31" s="223"/>
      <c r="GZ31" s="223"/>
      <c r="HA31" s="223"/>
      <c r="HB31" s="223"/>
      <c r="HC31" s="223"/>
      <c r="HD31" s="223"/>
      <c r="HE31" s="223"/>
      <c r="HF31" s="223"/>
      <c r="HG31" s="223"/>
      <c r="HH31" s="223"/>
      <c r="HI31" s="223"/>
      <c r="HJ31" s="223"/>
      <c r="HK31" s="223"/>
      <c r="HL31" s="223"/>
      <c r="HM31" s="223"/>
      <c r="HN31" s="223"/>
      <c r="HO31" s="223"/>
      <c r="HP31" s="223"/>
      <c r="HQ31" s="223"/>
      <c r="HR31" s="223"/>
      <c r="HS31" s="223"/>
      <c r="HT31" s="223"/>
      <c r="HU31" s="223"/>
      <c r="HV31" s="223"/>
      <c r="HW31" s="223"/>
      <c r="HX31" s="223"/>
      <c r="HY31" s="223"/>
      <c r="HZ31" s="223"/>
      <c r="IA31" s="223"/>
      <c r="IB31" s="223"/>
      <c r="IC31" s="223"/>
      <c r="ID31" s="223"/>
      <c r="IE31" s="223"/>
      <c r="IF31" s="223"/>
      <c r="IG31" s="223"/>
      <c r="IH31" s="223"/>
      <c r="II31" s="223"/>
      <c r="IJ31" s="223"/>
      <c r="IK31" s="223"/>
      <c r="IL31" s="223"/>
      <c r="IM31" s="223"/>
      <c r="IN31" s="223"/>
      <c r="IO31" s="223"/>
      <c r="IP31" s="223"/>
      <c r="IQ31" s="223"/>
      <c r="IR31" s="223"/>
      <c r="IS31" s="223"/>
      <c r="IT31" s="223"/>
      <c r="IU31" s="223"/>
      <c r="IV31" s="223"/>
      <c r="IW31" s="223"/>
      <c r="IX31" s="223"/>
      <c r="IY31" s="223"/>
    </row>
    <row r="32" spans="1:259" s="27" customFormat="1" ht="9.75" customHeight="1" x14ac:dyDescent="0.2">
      <c r="A32" s="223"/>
      <c r="B32" s="301"/>
      <c r="C32" s="301"/>
      <c r="D32" s="301"/>
      <c r="E32" s="300"/>
      <c r="F32" s="302"/>
      <c r="G32" s="303"/>
      <c r="H32" s="212"/>
      <c r="I32" s="302"/>
      <c r="J32" s="302"/>
      <c r="K32" s="303"/>
      <c r="L32" s="298"/>
      <c r="M32" s="298"/>
      <c r="N32" s="298"/>
      <c r="O32" s="298"/>
      <c r="P32" s="298"/>
      <c r="Q32" s="298"/>
      <c r="R32" s="262"/>
      <c r="S32" s="262"/>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c r="BS32" s="223"/>
      <c r="BT32" s="223"/>
      <c r="BU32" s="223"/>
      <c r="BV32" s="223"/>
      <c r="BW32" s="223"/>
      <c r="BX32" s="223"/>
      <c r="BY32" s="223"/>
      <c r="BZ32" s="223"/>
      <c r="CA32" s="223"/>
      <c r="CB32" s="223"/>
      <c r="CC32" s="223"/>
      <c r="CD32" s="223"/>
      <c r="CE32" s="223"/>
      <c r="CF32" s="223"/>
      <c r="CG32" s="223"/>
      <c r="CH32" s="223"/>
      <c r="CI32" s="223"/>
      <c r="CJ32" s="223"/>
      <c r="CK32" s="223"/>
      <c r="CL32" s="223"/>
      <c r="CM32" s="223"/>
      <c r="CN32" s="223"/>
      <c r="CO32" s="223"/>
      <c r="CP32" s="223"/>
      <c r="CQ32" s="223"/>
      <c r="CR32" s="223"/>
      <c r="CS32" s="223"/>
      <c r="CT32" s="223"/>
      <c r="CU32" s="223"/>
      <c r="CV32" s="223"/>
      <c r="CW32" s="223"/>
      <c r="CX32" s="223"/>
      <c r="CY32" s="223"/>
      <c r="CZ32" s="223"/>
      <c r="DA32" s="223"/>
      <c r="DB32" s="223"/>
      <c r="DC32" s="223"/>
      <c r="DD32" s="223"/>
      <c r="DE32" s="223"/>
      <c r="DF32" s="223"/>
      <c r="DG32" s="223"/>
      <c r="DH32" s="223"/>
      <c r="DI32" s="223"/>
      <c r="DJ32" s="223"/>
      <c r="DK32" s="223"/>
      <c r="DL32" s="223"/>
      <c r="DM32" s="223"/>
      <c r="DN32" s="223"/>
      <c r="DO32" s="223"/>
      <c r="DP32" s="223"/>
      <c r="DQ32" s="223"/>
      <c r="DR32" s="223"/>
      <c r="DS32" s="223"/>
      <c r="DT32" s="223"/>
      <c r="DU32" s="223"/>
      <c r="DV32" s="223"/>
      <c r="DW32" s="223"/>
      <c r="DX32" s="223"/>
      <c r="DY32" s="223"/>
      <c r="DZ32" s="223"/>
      <c r="EA32" s="223"/>
      <c r="EB32" s="223"/>
      <c r="EC32" s="223"/>
      <c r="ED32" s="223"/>
      <c r="EE32" s="223"/>
      <c r="EF32" s="223"/>
      <c r="EG32" s="223"/>
      <c r="EH32" s="223"/>
      <c r="EI32" s="223"/>
      <c r="EJ32" s="223"/>
      <c r="EK32" s="223"/>
      <c r="EL32" s="223"/>
      <c r="EM32" s="223"/>
      <c r="EN32" s="223"/>
      <c r="EO32" s="223"/>
      <c r="EP32" s="223"/>
      <c r="EQ32" s="223"/>
      <c r="ER32" s="223"/>
      <c r="ES32" s="223"/>
      <c r="ET32" s="223"/>
      <c r="EU32" s="223"/>
      <c r="EV32" s="223"/>
      <c r="EW32" s="223"/>
      <c r="EX32" s="223"/>
      <c r="EY32" s="223"/>
      <c r="EZ32" s="223"/>
      <c r="FA32" s="223"/>
      <c r="FB32" s="223"/>
      <c r="FC32" s="223"/>
      <c r="FD32" s="223"/>
      <c r="FE32" s="223"/>
      <c r="FF32" s="223"/>
      <c r="FG32" s="223"/>
      <c r="FH32" s="223"/>
      <c r="FI32" s="223"/>
      <c r="FJ32" s="223"/>
      <c r="FK32" s="223"/>
      <c r="FL32" s="223"/>
      <c r="FM32" s="223"/>
      <c r="FN32" s="223"/>
      <c r="FO32" s="223"/>
      <c r="FP32" s="223"/>
      <c r="FQ32" s="223"/>
      <c r="FR32" s="223"/>
      <c r="FS32" s="223"/>
      <c r="FT32" s="223"/>
      <c r="FU32" s="223"/>
      <c r="FV32" s="223"/>
      <c r="FW32" s="223"/>
      <c r="FX32" s="223"/>
      <c r="FY32" s="223"/>
      <c r="FZ32" s="223"/>
      <c r="GA32" s="223"/>
      <c r="GB32" s="223"/>
      <c r="GC32" s="223"/>
      <c r="GD32" s="223"/>
      <c r="GE32" s="223"/>
      <c r="GF32" s="223"/>
      <c r="GG32" s="223"/>
      <c r="GH32" s="223"/>
      <c r="GI32" s="223"/>
      <c r="GJ32" s="223"/>
      <c r="GK32" s="223"/>
      <c r="GL32" s="223"/>
      <c r="GM32" s="223"/>
      <c r="GN32" s="223"/>
      <c r="GO32" s="223"/>
      <c r="GP32" s="223"/>
      <c r="GQ32" s="223"/>
      <c r="GR32" s="223"/>
      <c r="GS32" s="223"/>
      <c r="GT32" s="223"/>
      <c r="GU32" s="223"/>
      <c r="GV32" s="223"/>
      <c r="GW32" s="223"/>
      <c r="GX32" s="223"/>
      <c r="GY32" s="223"/>
      <c r="GZ32" s="223"/>
      <c r="HA32" s="223"/>
      <c r="HB32" s="223"/>
      <c r="HC32" s="223"/>
      <c r="HD32" s="223"/>
      <c r="HE32" s="223"/>
      <c r="HF32" s="223"/>
      <c r="HG32" s="223"/>
      <c r="HH32" s="223"/>
      <c r="HI32" s="223"/>
      <c r="HJ32" s="223"/>
      <c r="HK32" s="223"/>
      <c r="HL32" s="223"/>
      <c r="HM32" s="223"/>
      <c r="HN32" s="223"/>
      <c r="HO32" s="223"/>
      <c r="HP32" s="223"/>
      <c r="HQ32" s="223"/>
      <c r="HR32" s="223"/>
      <c r="HS32" s="223"/>
      <c r="HT32" s="223"/>
      <c r="HU32" s="223"/>
      <c r="HV32" s="223"/>
      <c r="HW32" s="223"/>
      <c r="HX32" s="223"/>
      <c r="HY32" s="223"/>
      <c r="HZ32" s="223"/>
      <c r="IA32" s="223"/>
      <c r="IB32" s="223"/>
      <c r="IC32" s="223"/>
      <c r="ID32" s="223"/>
      <c r="IE32" s="223"/>
      <c r="IF32" s="223"/>
      <c r="IG32" s="223"/>
      <c r="IH32" s="223"/>
      <c r="II32" s="223"/>
      <c r="IJ32" s="223"/>
      <c r="IK32" s="223"/>
      <c r="IL32" s="223"/>
      <c r="IM32" s="223"/>
      <c r="IN32" s="223"/>
      <c r="IO32" s="223"/>
      <c r="IP32" s="223"/>
      <c r="IQ32" s="223"/>
      <c r="IR32" s="223"/>
      <c r="IS32" s="223"/>
      <c r="IT32" s="223"/>
      <c r="IU32" s="223"/>
      <c r="IV32" s="223"/>
      <c r="IW32" s="223"/>
      <c r="IX32" s="223"/>
      <c r="IY32" s="223"/>
    </row>
    <row r="33" spans="1:259" s="20" customFormat="1" ht="18.75" customHeight="1" x14ac:dyDescent="0.2">
      <c r="A33" s="252"/>
      <c r="B33" s="1056" t="str">
        <f>'22solcasaadpot'!B32:M32</f>
        <v>(1) Cifras INE de población referidas al 01/01/2022. Real Decreto 1037/2022, de 20 de diciembre BOE 21.12.22.</v>
      </c>
      <c r="C33" s="1087"/>
      <c r="D33" s="1087"/>
      <c r="E33" s="1087"/>
      <c r="F33" s="1087"/>
      <c r="G33" s="1087"/>
      <c r="H33" s="1087"/>
      <c r="I33" s="1087"/>
      <c r="J33" s="1087"/>
      <c r="K33" s="1087"/>
      <c r="L33" s="1087"/>
      <c r="M33" s="1087"/>
      <c r="N33" s="1087"/>
      <c r="O33" s="1087"/>
      <c r="P33" s="252"/>
      <c r="Q33" s="262"/>
      <c r="R33" s="265"/>
      <c r="S33" s="265"/>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S33" s="252"/>
      <c r="BT33" s="252"/>
      <c r="BU33" s="252"/>
      <c r="BV33" s="252"/>
      <c r="BW33" s="252"/>
      <c r="BX33" s="252"/>
      <c r="BY33" s="252"/>
      <c r="BZ33" s="252"/>
      <c r="CA33" s="252"/>
      <c r="CB33" s="252"/>
      <c r="CC33" s="252"/>
      <c r="CD33" s="252"/>
      <c r="CE33" s="252"/>
      <c r="CF33" s="252"/>
      <c r="CG33" s="252"/>
      <c r="CH33" s="252"/>
      <c r="CI33" s="252"/>
      <c r="CJ33" s="252"/>
      <c r="CK33" s="252"/>
      <c r="CL33" s="252"/>
      <c r="CM33" s="252"/>
      <c r="CN33" s="252"/>
      <c r="CO33" s="252"/>
      <c r="CP33" s="252"/>
      <c r="CQ33" s="252"/>
      <c r="CR33" s="252"/>
      <c r="CS33" s="252"/>
      <c r="CT33" s="252"/>
      <c r="CU33" s="252"/>
      <c r="CV33" s="252"/>
      <c r="CW33" s="252"/>
      <c r="CX33" s="252"/>
      <c r="CY33" s="252"/>
      <c r="CZ33" s="252"/>
      <c r="DA33" s="252"/>
      <c r="DB33" s="252"/>
      <c r="DC33" s="252"/>
      <c r="DD33" s="252"/>
      <c r="DE33" s="252"/>
      <c r="DF33" s="252"/>
      <c r="DG33" s="252"/>
      <c r="DH33" s="252"/>
      <c r="DI33" s="252"/>
      <c r="DJ33" s="252"/>
      <c r="DK33" s="252"/>
      <c r="DL33" s="252"/>
      <c r="DM33" s="252"/>
      <c r="DN33" s="252"/>
      <c r="DO33" s="252"/>
      <c r="DP33" s="252"/>
      <c r="DQ33" s="252"/>
      <c r="DR33" s="252"/>
      <c r="DS33" s="252"/>
      <c r="DT33" s="252"/>
      <c r="DU33" s="252"/>
      <c r="DV33" s="252"/>
      <c r="DW33" s="252"/>
      <c r="DX33" s="252"/>
      <c r="DY33" s="252"/>
      <c r="DZ33" s="252"/>
      <c r="EA33" s="252"/>
      <c r="EB33" s="252"/>
      <c r="EC33" s="252"/>
      <c r="ED33" s="252"/>
      <c r="EE33" s="252"/>
      <c r="EF33" s="252"/>
      <c r="EG33" s="252"/>
      <c r="EH33" s="252"/>
      <c r="EI33" s="252"/>
      <c r="EJ33" s="252"/>
      <c r="EK33" s="252"/>
      <c r="EL33" s="252"/>
      <c r="EM33" s="252"/>
      <c r="EN33" s="252"/>
      <c r="EO33" s="252"/>
      <c r="EP33" s="252"/>
      <c r="EQ33" s="252"/>
      <c r="ER33" s="252"/>
      <c r="ES33" s="252"/>
      <c r="ET33" s="252"/>
      <c r="EU33" s="252"/>
      <c r="EV33" s="252"/>
      <c r="EW33" s="252"/>
      <c r="EX33" s="252"/>
      <c r="EY33" s="252"/>
      <c r="EZ33" s="252"/>
      <c r="FA33" s="252"/>
      <c r="FB33" s="252"/>
      <c r="FC33" s="252"/>
      <c r="FD33" s="252"/>
      <c r="FE33" s="252"/>
      <c r="FF33" s="252"/>
      <c r="FG33" s="252"/>
      <c r="FH33" s="252"/>
      <c r="FI33" s="252"/>
      <c r="FJ33" s="252"/>
      <c r="FK33" s="252"/>
      <c r="FL33" s="252"/>
      <c r="FM33" s="252"/>
      <c r="FN33" s="252"/>
      <c r="FO33" s="252"/>
      <c r="FP33" s="252"/>
      <c r="FQ33" s="252"/>
      <c r="FR33" s="252"/>
      <c r="FS33" s="252"/>
      <c r="FT33" s="252"/>
      <c r="FU33" s="252"/>
      <c r="FV33" s="252"/>
      <c r="FW33" s="252"/>
      <c r="FX33" s="252"/>
      <c r="FY33" s="252"/>
      <c r="FZ33" s="252"/>
      <c r="GA33" s="252"/>
      <c r="GB33" s="252"/>
      <c r="GC33" s="252"/>
      <c r="GD33" s="252"/>
      <c r="GE33" s="252"/>
      <c r="GF33" s="252"/>
      <c r="GG33" s="252"/>
      <c r="GH33" s="252"/>
      <c r="GI33" s="252"/>
      <c r="GJ33" s="252"/>
      <c r="GK33" s="252"/>
      <c r="GL33" s="252"/>
      <c r="GM33" s="252"/>
      <c r="GN33" s="252"/>
      <c r="GO33" s="252"/>
      <c r="GP33" s="252"/>
      <c r="GQ33" s="252"/>
      <c r="GR33" s="252"/>
      <c r="GS33" s="252"/>
      <c r="GT33" s="252"/>
      <c r="GU33" s="252"/>
      <c r="GV33" s="252"/>
      <c r="GW33" s="252"/>
      <c r="GX33" s="252"/>
      <c r="GY33" s="252"/>
      <c r="GZ33" s="252"/>
      <c r="HA33" s="252"/>
      <c r="HB33" s="252"/>
      <c r="HC33" s="252"/>
      <c r="HD33" s="252"/>
      <c r="HE33" s="252"/>
      <c r="HF33" s="252"/>
      <c r="HG33" s="252"/>
      <c r="HH33" s="252"/>
      <c r="HI33" s="252"/>
      <c r="HJ33" s="252"/>
      <c r="HK33" s="252"/>
      <c r="HL33" s="252"/>
      <c r="HM33" s="252"/>
      <c r="HN33" s="252"/>
      <c r="HO33" s="252"/>
      <c r="HP33" s="252"/>
      <c r="HQ33" s="252"/>
      <c r="HR33" s="252"/>
      <c r="HS33" s="252"/>
      <c r="HT33" s="252"/>
      <c r="HU33" s="252"/>
      <c r="HV33" s="252"/>
      <c r="HW33" s="252"/>
      <c r="HX33" s="252"/>
      <c r="HY33" s="252"/>
      <c r="HZ33" s="252"/>
      <c r="IA33" s="252"/>
      <c r="IB33" s="252"/>
      <c r="IC33" s="252"/>
      <c r="ID33" s="252"/>
      <c r="IE33" s="252"/>
      <c r="IF33" s="252"/>
      <c r="IG33" s="252"/>
      <c r="IH33" s="252"/>
      <c r="II33" s="252"/>
      <c r="IJ33" s="252"/>
      <c r="IK33" s="252"/>
      <c r="IL33" s="252"/>
      <c r="IM33" s="252"/>
      <c r="IN33" s="252"/>
      <c r="IO33" s="252"/>
      <c r="IP33" s="252"/>
      <c r="IQ33" s="252"/>
      <c r="IR33" s="252"/>
      <c r="IS33" s="252"/>
      <c r="IT33" s="252"/>
      <c r="IU33" s="252"/>
      <c r="IV33" s="252"/>
      <c r="IW33" s="252"/>
      <c r="IX33" s="252"/>
      <c r="IY33" s="252"/>
    </row>
    <row r="34" spans="1:259" ht="24" customHeight="1" x14ac:dyDescent="0.2">
      <c r="B34" s="1078" t="str">
        <f>'22solcasaadpot'!B33:Q33</f>
        <v>(2) Cifras de Población Potencialmente Dependiente calculadas según lo explicado en la metodología</v>
      </c>
      <c r="C34" s="1122"/>
      <c r="D34" s="1122"/>
      <c r="E34" s="1122"/>
      <c r="F34" s="1122"/>
      <c r="G34" s="1122"/>
      <c r="H34" s="1122"/>
      <c r="I34" s="1122"/>
      <c r="J34" s="1122"/>
      <c r="K34" s="1122"/>
      <c r="L34" s="1122"/>
      <c r="M34" s="1122"/>
      <c r="N34" s="1122"/>
      <c r="O34" s="1122"/>
      <c r="P34" s="1122"/>
    </row>
    <row r="35" spans="1:259" ht="15" customHeight="1" x14ac:dyDescent="0.15">
      <c r="B35" s="258" t="s">
        <v>50</v>
      </c>
      <c r="C35" s="258"/>
      <c r="D35" s="258"/>
      <c r="L35" s="305"/>
      <c r="M35" s="306"/>
      <c r="N35" s="306"/>
      <c r="O35" s="306"/>
      <c r="P35" s="307"/>
      <c r="Q35" s="308"/>
      <c r="R35" s="232"/>
    </row>
    <row r="36" spans="1:259" x14ac:dyDescent="0.15">
      <c r="L36" s="305"/>
      <c r="M36" s="306"/>
      <c r="N36" s="306"/>
      <c r="O36" s="306"/>
      <c r="P36" s="307"/>
      <c r="Q36" s="308"/>
      <c r="R36" s="232"/>
    </row>
    <row r="37" spans="1:259" x14ac:dyDescent="0.15">
      <c r="L37" s="305"/>
      <c r="M37" s="306"/>
      <c r="N37" s="306"/>
      <c r="O37" s="306"/>
      <c r="P37" s="307"/>
      <c r="Q37" s="309"/>
      <c r="R37" s="232"/>
    </row>
    <row r="38" spans="1:259" x14ac:dyDescent="0.15">
      <c r="L38" s="305"/>
      <c r="M38" s="306"/>
      <c r="N38" s="306"/>
      <c r="O38" s="306"/>
      <c r="P38" s="307"/>
      <c r="Q38" s="308"/>
      <c r="R38" s="232"/>
    </row>
    <row r="39" spans="1:259" x14ac:dyDescent="0.15">
      <c r="L39" s="305"/>
      <c r="M39" s="306"/>
      <c r="N39" s="306"/>
      <c r="O39" s="306"/>
      <c r="P39" s="307"/>
      <c r="Q39" s="308"/>
      <c r="R39" s="232"/>
    </row>
    <row r="40" spans="1:259" x14ac:dyDescent="0.15">
      <c r="L40" s="305"/>
      <c r="M40" s="306"/>
      <c r="N40" s="306"/>
      <c r="O40" s="306"/>
      <c r="P40" s="307"/>
      <c r="Q40" s="308"/>
      <c r="R40" s="232"/>
    </row>
    <row r="41" spans="1:259" x14ac:dyDescent="0.15">
      <c r="L41" s="305"/>
      <c r="M41" s="306"/>
      <c r="N41" s="306"/>
      <c r="O41" s="306"/>
      <c r="P41" s="307"/>
      <c r="Q41" s="308"/>
      <c r="R41" s="232"/>
    </row>
    <row r="42" spans="1:259" x14ac:dyDescent="0.15">
      <c r="L42" s="305"/>
      <c r="M42" s="306"/>
      <c r="N42" s="306"/>
      <c r="O42" s="306"/>
      <c r="P42" s="307"/>
      <c r="Q42" s="308"/>
      <c r="R42" s="232"/>
    </row>
    <row r="43" spans="1:259" x14ac:dyDescent="0.15">
      <c r="L43" s="305"/>
      <c r="M43" s="306"/>
      <c r="N43" s="306"/>
      <c r="O43" s="306"/>
      <c r="P43" s="307"/>
      <c r="Q43" s="308"/>
      <c r="R43" s="232"/>
    </row>
    <row r="44" spans="1:259" x14ac:dyDescent="0.15">
      <c r="L44" s="305"/>
      <c r="M44" s="306"/>
      <c r="N44" s="306"/>
      <c r="O44" s="306"/>
      <c r="P44" s="307"/>
      <c r="Q44" s="309"/>
      <c r="R44" s="232"/>
    </row>
    <row r="45" spans="1:259" x14ac:dyDescent="0.15">
      <c r="L45" s="305"/>
      <c r="M45" s="306"/>
      <c r="N45" s="306"/>
      <c r="O45" s="306"/>
      <c r="P45" s="307"/>
      <c r="Q45" s="308"/>
      <c r="R45" s="232"/>
    </row>
    <row r="46" spans="1:259" x14ac:dyDescent="0.15">
      <c r="L46" s="305"/>
      <c r="M46" s="306"/>
      <c r="N46" s="306"/>
      <c r="O46" s="306"/>
      <c r="P46" s="307"/>
      <c r="Q46" s="308"/>
      <c r="R46" s="232"/>
    </row>
    <row r="47" spans="1:259" x14ac:dyDescent="0.15">
      <c r="L47" s="305"/>
      <c r="M47" s="306"/>
      <c r="N47" s="306"/>
      <c r="O47" s="306"/>
      <c r="P47" s="307"/>
      <c r="Q47" s="308"/>
      <c r="R47" s="232"/>
    </row>
    <row r="48" spans="1:259" x14ac:dyDescent="0.15">
      <c r="L48" s="305"/>
      <c r="M48" s="306"/>
      <c r="N48" s="306"/>
      <c r="O48" s="306"/>
      <c r="P48" s="307"/>
      <c r="Q48" s="308"/>
      <c r="R48" s="232"/>
    </row>
    <row r="49" spans="12:18" x14ac:dyDescent="0.15">
      <c r="L49" s="305"/>
      <c r="M49" s="306"/>
      <c r="N49" s="306"/>
      <c r="O49" s="306"/>
      <c r="P49" s="307"/>
      <c r="Q49" s="308"/>
      <c r="R49" s="232"/>
    </row>
    <row r="50" spans="12:18" x14ac:dyDescent="0.15">
      <c r="L50" s="305"/>
      <c r="M50" s="306"/>
      <c r="N50" s="306"/>
      <c r="O50" s="306"/>
      <c r="P50" s="307"/>
      <c r="Q50" s="309"/>
      <c r="R50" s="232"/>
    </row>
    <row r="51" spans="12:18" x14ac:dyDescent="0.15">
      <c r="L51" s="305"/>
      <c r="M51" s="306"/>
      <c r="N51" s="306"/>
      <c r="O51" s="306"/>
      <c r="P51" s="307"/>
      <c r="Q51" s="308"/>
      <c r="R51" s="232"/>
    </row>
    <row r="52" spans="12:18" x14ac:dyDescent="0.15">
      <c r="L52" s="305"/>
      <c r="M52" s="306"/>
      <c r="N52" s="306"/>
      <c r="O52" s="306"/>
      <c r="P52" s="307"/>
      <c r="Q52" s="308"/>
      <c r="R52" s="232"/>
    </row>
    <row r="53" spans="12:18" x14ac:dyDescent="0.15">
      <c r="L53" s="305"/>
      <c r="M53" s="310"/>
      <c r="N53" s="310"/>
      <c r="O53" s="306"/>
      <c r="P53" s="307"/>
      <c r="Q53" s="308"/>
      <c r="R53" s="232"/>
    </row>
  </sheetData>
  <mergeCells count="8">
    <mergeCell ref="B34:P34"/>
    <mergeCell ref="B3:H3"/>
    <mergeCell ref="A4:Q4"/>
    <mergeCell ref="B5:Q5"/>
    <mergeCell ref="F8:G8"/>
    <mergeCell ref="I8:K8"/>
    <mergeCell ref="C8:D8"/>
    <mergeCell ref="B33:O33"/>
  </mergeCells>
  <printOptions horizontalCentered="1"/>
  <pageMargins left="0" right="0" top="0.43307086614173229" bottom="0.43307086614173229" header="0" footer="0"/>
  <pageSetup paperSize="9" scale="85"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0.140625" style="262" bestFit="1" customWidth="1"/>
    <col min="5" max="5" width="10.28515625" style="262" customWidth="1"/>
    <col min="6" max="6" width="7" style="262" customWidth="1"/>
    <col min="7" max="7" width="8.85546875" style="262" customWidth="1"/>
    <col min="8" max="8" width="7" style="262" customWidth="1"/>
    <col min="9" max="9" width="0.42578125" style="262" customWidth="1"/>
    <col min="10" max="10" width="8.42578125" style="262" bestFit="1" customWidth="1"/>
    <col min="11" max="11" width="6.7109375" style="262" customWidth="1"/>
    <col min="12" max="12" width="8.42578125" style="262" customWidth="1"/>
    <col min="13" max="13" width="6.7109375" style="262" bestFit="1" customWidth="1"/>
    <col min="14" max="14" width="8.42578125" style="262" customWidth="1"/>
    <col min="15" max="15" width="6.7109375" style="262" bestFit="1" customWidth="1"/>
    <col min="16" max="16" width="0.42578125" style="262" customWidth="1"/>
    <col min="17" max="17" width="8.42578125" style="262" bestFit="1" customWidth="1"/>
    <col min="18" max="18" width="6.85546875" style="262" customWidth="1"/>
    <col min="19" max="19" width="8.42578125" style="262" customWidth="1"/>
    <col min="20" max="20" width="6.7109375" style="262" bestFit="1" customWidth="1"/>
    <col min="21" max="21" width="8.42578125" style="262" customWidth="1"/>
    <col min="22" max="22" width="6.7109375" style="262" bestFit="1" customWidth="1"/>
    <col min="23" max="23" width="0.42578125" style="262" customWidth="1"/>
    <col min="24" max="24" width="8.42578125" style="262" bestFit="1" customWidth="1"/>
    <col min="25" max="25" width="7" style="262" customWidth="1"/>
    <col min="26" max="26" width="8.42578125" style="262" customWidth="1"/>
    <col min="27" max="27" width="6.7109375" style="262" bestFit="1" customWidth="1"/>
    <col min="28" max="28" width="8.42578125" style="262" customWidth="1"/>
    <col min="29" max="29" width="6.7109375" style="262" bestFit="1" customWidth="1"/>
    <col min="30" max="30" width="11.42578125" style="262"/>
    <col min="31" max="33" width="2.42578125" style="262" bestFit="1" customWidth="1"/>
    <col min="34" max="34" width="13" style="262" bestFit="1" customWidth="1"/>
    <col min="35" max="35" width="3.42578125" style="262" bestFit="1" customWidth="1"/>
    <col min="36" max="36" width="3.85546875" style="262" customWidth="1"/>
    <col min="37" max="39" width="2.42578125" style="262" bestFit="1" customWidth="1"/>
    <col min="40" max="40" width="8.42578125" style="262" bestFit="1" customWidth="1"/>
    <col min="41" max="41" width="3.42578125" style="262" bestFit="1" customWidth="1"/>
    <col min="42" max="42" width="3.5703125" style="262" customWidth="1"/>
    <col min="43" max="45" width="2.42578125" style="262" bestFit="1" customWidth="1"/>
    <col min="46" max="46" width="8.42578125" style="262" bestFit="1" customWidth="1"/>
    <col min="47" max="47" width="4.140625" style="262" bestFit="1" customWidth="1"/>
    <col min="48" max="48" width="3.28515625" style="262" customWidth="1"/>
    <col min="49" max="49" width="4.28515625" style="262" bestFit="1" customWidth="1"/>
    <col min="50" max="50" width="2.42578125" style="262" bestFit="1" customWidth="1"/>
    <col min="51" max="51" width="4.28515625" style="262" bestFit="1" customWidth="1"/>
    <col min="52" max="52" width="8.42578125" style="262" bestFit="1" customWidth="1"/>
    <col min="53" max="53" width="4.28515625" style="262" bestFit="1" customWidth="1"/>
    <col min="54" max="16384" width="11.42578125" style="262"/>
  </cols>
  <sheetData>
    <row r="1" spans="1:53" s="202" customFormat="1" ht="15" customHeight="1" x14ac:dyDescent="0.2">
      <c r="B1" s="203"/>
      <c r="C1" s="204"/>
      <c r="I1" s="204"/>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6" customFormat="1" ht="52.5" customHeight="1" x14ac:dyDescent="0.2">
      <c r="B2" s="1057"/>
      <c r="C2" s="1057"/>
    </row>
    <row r="3" spans="1:53" s="209" customFormat="1" ht="4.5" customHeight="1" x14ac:dyDescent="0.2">
      <c r="B3" s="1058"/>
      <c r="C3" s="1058"/>
    </row>
    <row r="4" spans="1:53" s="209" customFormat="1" ht="17.25" customHeight="1" x14ac:dyDescent="0.2">
      <c r="A4" s="1058" t="s">
        <v>437</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row>
    <row r="5" spans="1:53" s="209" customFormat="1" ht="17.25" customHeight="1" x14ac:dyDescent="0.2">
      <c r="B5" s="1059" t="str">
        <f>porsaad!B6</f>
        <v>Situación a 31 de enero de 2023</v>
      </c>
      <c r="C5" s="1059"/>
      <c r="D5" s="1059"/>
      <c r="E5" s="1059"/>
      <c r="F5" s="1059"/>
      <c r="G5" s="1059"/>
      <c r="H5" s="1059"/>
      <c r="I5" s="1059"/>
      <c r="J5" s="1059"/>
      <c r="K5" s="1059"/>
      <c r="L5" s="1059"/>
      <c r="M5" s="1059"/>
      <c r="N5" s="1059"/>
      <c r="O5" s="1059"/>
      <c r="P5" s="1059"/>
      <c r="Q5" s="1059"/>
      <c r="R5" s="1059"/>
      <c r="S5" s="1059"/>
      <c r="T5" s="1059"/>
      <c r="U5" s="1059"/>
      <c r="V5" s="1059"/>
      <c r="W5" s="1059"/>
      <c r="X5" s="1059"/>
      <c r="Y5" s="1059"/>
      <c r="Z5" s="1059"/>
      <c r="AA5" s="1059"/>
      <c r="AB5" s="1059"/>
      <c r="AC5" s="1059"/>
    </row>
    <row r="6" spans="1:53" s="209" customFormat="1" ht="6" customHeight="1" x14ac:dyDescent="0.2"/>
    <row r="7" spans="1:53" s="214" customFormat="1" ht="12.75" customHeight="1" x14ac:dyDescent="0.2">
      <c r="A7" s="210"/>
      <c r="B7" s="1060" t="s">
        <v>15</v>
      </c>
      <c r="C7" s="212"/>
      <c r="D7" s="1063" t="s">
        <v>262</v>
      </c>
      <c r="E7" s="1064"/>
      <c r="F7" s="1064"/>
      <c r="G7" s="1064"/>
      <c r="H7" s="1064"/>
      <c r="I7" s="569"/>
      <c r="J7" s="1067"/>
      <c r="K7" s="1067"/>
      <c r="L7" s="1067"/>
      <c r="M7" s="1067"/>
      <c r="N7" s="1067"/>
      <c r="O7" s="1067"/>
      <c r="P7" s="569"/>
      <c r="Q7" s="1067"/>
      <c r="R7" s="1067"/>
      <c r="S7" s="1067"/>
      <c r="T7" s="1067"/>
      <c r="U7" s="1067"/>
      <c r="V7" s="1067"/>
      <c r="W7" s="569"/>
      <c r="X7" s="1067"/>
      <c r="Y7" s="1067"/>
      <c r="Z7" s="1067"/>
      <c r="AA7" s="1067"/>
      <c r="AB7" s="1067"/>
      <c r="AC7" s="1068"/>
      <c r="AD7" s="431"/>
      <c r="AE7" s="431"/>
      <c r="AF7" s="432"/>
      <c r="AG7" s="432"/>
      <c r="AH7" s="432"/>
      <c r="AI7" s="432"/>
      <c r="AJ7" s="432"/>
      <c r="AK7" s="432"/>
      <c r="AL7" s="433"/>
    </row>
    <row r="8" spans="1:53" s="214" customFormat="1" ht="33.75" customHeight="1" x14ac:dyDescent="0.2">
      <c r="A8" s="210"/>
      <c r="B8" s="1061"/>
      <c r="C8" s="212"/>
      <c r="D8" s="1065"/>
      <c r="E8" s="1066"/>
      <c r="F8" s="1066"/>
      <c r="G8" s="1066"/>
      <c r="H8" s="1066"/>
      <c r="I8" s="502"/>
      <c r="J8" s="1069" t="s">
        <v>263</v>
      </c>
      <c r="K8" s="1067"/>
      <c r="L8" s="1067"/>
      <c r="M8" s="1067"/>
      <c r="N8" s="1067"/>
      <c r="O8" s="1068"/>
      <c r="P8" s="212"/>
      <c r="Q8" s="1069" t="s">
        <v>264</v>
      </c>
      <c r="R8" s="1067"/>
      <c r="S8" s="1067"/>
      <c r="T8" s="1067"/>
      <c r="U8" s="1067"/>
      <c r="V8" s="1068"/>
      <c r="W8" s="212"/>
      <c r="X8" s="1069" t="s">
        <v>265</v>
      </c>
      <c r="Y8" s="1067"/>
      <c r="Z8" s="1067"/>
      <c r="AA8" s="1067"/>
      <c r="AB8" s="1067"/>
      <c r="AC8" s="1068"/>
      <c r="AD8" s="431"/>
      <c r="AE8" s="431"/>
      <c r="AF8" s="432"/>
      <c r="AG8" s="432"/>
      <c r="AH8" s="432"/>
      <c r="AI8" s="432"/>
      <c r="AJ8" s="432"/>
      <c r="AK8" s="432"/>
      <c r="AL8" s="433"/>
    </row>
    <row r="9" spans="1:53" s="214" customFormat="1" ht="21.75" customHeight="1" x14ac:dyDescent="0.2">
      <c r="A9" s="210"/>
      <c r="B9" s="1061"/>
      <c r="C9" s="212"/>
      <c r="D9" s="1070" t="s">
        <v>12</v>
      </c>
      <c r="E9" s="1051" t="s">
        <v>27</v>
      </c>
      <c r="F9" s="1052"/>
      <c r="G9" s="1052" t="s">
        <v>26</v>
      </c>
      <c r="H9" s="1053"/>
      <c r="I9" s="212"/>
      <c r="J9" s="1054" t="s">
        <v>12</v>
      </c>
      <c r="K9" s="1049" t="s">
        <v>233</v>
      </c>
      <c r="L9" s="1051" t="s">
        <v>27</v>
      </c>
      <c r="M9" s="1052"/>
      <c r="N9" s="1052" t="s">
        <v>26</v>
      </c>
      <c r="O9" s="1053"/>
      <c r="P9" s="212"/>
      <c r="Q9" s="1054" t="s">
        <v>12</v>
      </c>
      <c r="R9" s="1049" t="s">
        <v>233</v>
      </c>
      <c r="S9" s="1051" t="s">
        <v>27</v>
      </c>
      <c r="T9" s="1052"/>
      <c r="U9" s="1052" t="s">
        <v>26</v>
      </c>
      <c r="V9" s="1053"/>
      <c r="W9" s="212"/>
      <c r="X9" s="1054" t="s">
        <v>12</v>
      </c>
      <c r="Y9" s="1049" t="s">
        <v>233</v>
      </c>
      <c r="Z9" s="1051" t="s">
        <v>27</v>
      </c>
      <c r="AA9" s="1052"/>
      <c r="AB9" s="1052" t="s">
        <v>26</v>
      </c>
      <c r="AC9" s="1053"/>
      <c r="AD9" s="431"/>
      <c r="AE9" s="431"/>
      <c r="AF9" s="432"/>
      <c r="AG9" s="432"/>
      <c r="AH9" s="432"/>
      <c r="AI9" s="432"/>
      <c r="AJ9" s="432"/>
      <c r="AK9" s="432"/>
      <c r="AL9" s="433"/>
    </row>
    <row r="10" spans="1:53" s="220" customFormat="1" ht="36.75" customHeight="1" x14ac:dyDescent="0.2">
      <c r="A10" s="215"/>
      <c r="B10" s="1062"/>
      <c r="C10" s="217"/>
      <c r="D10" s="1071"/>
      <c r="E10" s="409" t="s">
        <v>12</v>
      </c>
      <c r="F10" s="409" t="s">
        <v>233</v>
      </c>
      <c r="G10" s="409" t="s">
        <v>12</v>
      </c>
      <c r="H10" s="219" t="s">
        <v>233</v>
      </c>
      <c r="I10" s="217"/>
      <c r="J10" s="1055"/>
      <c r="K10" s="1050"/>
      <c r="L10" s="409" t="s">
        <v>12</v>
      </c>
      <c r="M10" s="409" t="s">
        <v>233</v>
      </c>
      <c r="N10" s="409" t="s">
        <v>12</v>
      </c>
      <c r="O10" s="219" t="s">
        <v>233</v>
      </c>
      <c r="P10" s="217"/>
      <c r="Q10" s="1055"/>
      <c r="R10" s="1050"/>
      <c r="S10" s="409" t="s">
        <v>12</v>
      </c>
      <c r="T10" s="409" t="s">
        <v>233</v>
      </c>
      <c r="U10" s="409" t="s">
        <v>12</v>
      </c>
      <c r="V10" s="219" t="s">
        <v>233</v>
      </c>
      <c r="W10" s="217"/>
      <c r="X10" s="1055"/>
      <c r="Y10" s="1050"/>
      <c r="Z10" s="409" t="s">
        <v>12</v>
      </c>
      <c r="AA10" s="409" t="s">
        <v>233</v>
      </c>
      <c r="AB10" s="409" t="s">
        <v>12</v>
      </c>
      <c r="AC10" s="219" t="s">
        <v>233</v>
      </c>
      <c r="AD10" s="434"/>
      <c r="AE10" s="435"/>
      <c r="AF10" s="310"/>
      <c r="AG10" s="310"/>
      <c r="AH10" s="310"/>
      <c r="AI10" s="310"/>
      <c r="AJ10" s="436"/>
      <c r="AK10" s="436"/>
      <c r="AL10" s="436"/>
    </row>
    <row r="11" spans="1:53" s="224" customFormat="1" ht="4.5" customHeight="1" x14ac:dyDescent="0.2">
      <c r="A11" s="221"/>
      <c r="B11" s="222"/>
      <c r="C11" s="223"/>
      <c r="D11" s="222"/>
      <c r="E11" s="222"/>
      <c r="F11" s="222"/>
      <c r="G11" s="222"/>
      <c r="H11" s="222"/>
      <c r="I11" s="223"/>
      <c r="J11" s="222"/>
      <c r="K11" s="222"/>
      <c r="L11" s="222"/>
      <c r="M11" s="222"/>
      <c r="N11" s="222"/>
      <c r="O11" s="222"/>
      <c r="P11" s="223"/>
      <c r="Q11" s="222"/>
      <c r="R11" s="222"/>
      <c r="S11" s="222"/>
      <c r="T11" s="222"/>
      <c r="U11" s="222"/>
      <c r="V11" s="222"/>
      <c r="W11" s="223"/>
      <c r="X11" s="222"/>
      <c r="Y11" s="222"/>
      <c r="Z11" s="222"/>
      <c r="AA11" s="222"/>
      <c r="AB11" s="222"/>
      <c r="AC11" s="222"/>
      <c r="AD11" s="431"/>
      <c r="AE11" s="435"/>
      <c r="AF11" s="310"/>
      <c r="AG11" s="310"/>
      <c r="AH11" s="310"/>
      <c r="AI11" s="310"/>
      <c r="AJ11" s="232"/>
      <c r="AK11" s="232"/>
      <c r="AL11" s="232"/>
    </row>
    <row r="12" spans="1:53" s="233" customFormat="1" ht="18" customHeight="1" x14ac:dyDescent="0.15">
      <c r="A12" s="225"/>
      <c r="B12" s="226" t="s">
        <v>11</v>
      </c>
      <c r="C12" s="227"/>
      <c r="D12" s="756">
        <f>J12+Q12+X12</f>
        <v>269733</v>
      </c>
      <c r="E12" s="739">
        <f>L12+S12+Z12</f>
        <v>171344</v>
      </c>
      <c r="F12" s="748">
        <f>E12/$D12*100</f>
        <v>63.523558481906186</v>
      </c>
      <c r="G12" s="739">
        <f>N12+U12+AB12</f>
        <v>98389</v>
      </c>
      <c r="H12" s="231">
        <f>G12/$D12*100</f>
        <v>36.476441518093814</v>
      </c>
      <c r="I12" s="227"/>
      <c r="J12" s="228">
        <v>81301</v>
      </c>
      <c r="K12" s="751">
        <v>30.141287866149121</v>
      </c>
      <c r="L12" s="745">
        <v>33482</v>
      </c>
      <c r="M12" s="748">
        <v>41.182765279639852</v>
      </c>
      <c r="N12" s="745">
        <v>47819</v>
      </c>
      <c r="O12" s="229">
        <v>58.817234720360148</v>
      </c>
      <c r="P12" s="227"/>
      <c r="Q12" s="228">
        <v>56375</v>
      </c>
      <c r="R12" s="751">
        <v>20.90029770180141</v>
      </c>
      <c r="S12" s="745">
        <v>37775</v>
      </c>
      <c r="T12" s="748">
        <v>67.006651884700659</v>
      </c>
      <c r="U12" s="745">
        <v>18600</v>
      </c>
      <c r="V12" s="229">
        <v>32.993348115299334</v>
      </c>
      <c r="W12" s="227"/>
      <c r="X12" s="228">
        <v>132057</v>
      </c>
      <c r="Y12" s="751">
        <v>48.958414432049466</v>
      </c>
      <c r="Z12" s="745">
        <v>100087</v>
      </c>
      <c r="AA12" s="748">
        <v>75.790757021589158</v>
      </c>
      <c r="AB12" s="745">
        <v>31970</v>
      </c>
      <c r="AC12" s="229">
        <f t="shared" ref="AC12:AC29" si="0">AB12/$X12*100</f>
        <v>24.209242978410838</v>
      </c>
      <c r="AD12" s="576"/>
      <c r="AE12" s="306"/>
      <c r="AF12" s="306"/>
      <c r="AG12" s="306"/>
      <c r="AH12" s="307"/>
      <c r="AI12" s="437"/>
      <c r="AJ12" s="232"/>
      <c r="AK12" s="306"/>
      <c r="AL12" s="306"/>
      <c r="AM12" s="306"/>
      <c r="AN12" s="307"/>
      <c r="AO12" s="437"/>
      <c r="AQ12" s="306"/>
      <c r="AR12" s="306"/>
      <c r="AS12" s="306"/>
      <c r="AT12" s="307"/>
      <c r="AU12" s="437"/>
      <c r="AW12" s="306"/>
      <c r="AX12" s="306"/>
      <c r="AY12" s="306"/>
      <c r="AZ12" s="307"/>
      <c r="BA12" s="437"/>
    </row>
    <row r="13" spans="1:53" s="233" customFormat="1" ht="18" customHeight="1" x14ac:dyDescent="0.15">
      <c r="A13" s="225"/>
      <c r="B13" s="234" t="s">
        <v>10</v>
      </c>
      <c r="C13" s="227"/>
      <c r="D13" s="757">
        <f t="shared" ref="D13:D29" si="1">J13+Q13+X13</f>
        <v>37223</v>
      </c>
      <c r="E13" s="740">
        <f t="shared" ref="E13:E29" si="2">L13+S13+Z13</f>
        <v>24216</v>
      </c>
      <c r="F13" s="578">
        <f t="shared" ref="F13:H29" si="3">E13/$D13*100</f>
        <v>65.056551057142087</v>
      </c>
      <c r="G13" s="740">
        <f t="shared" ref="G13:G29" si="4">N13+U13+AB13</f>
        <v>13007</v>
      </c>
      <c r="H13" s="238">
        <f t="shared" si="3"/>
        <v>34.943448942857913</v>
      </c>
      <c r="I13" s="227"/>
      <c r="J13" s="235">
        <v>7851</v>
      </c>
      <c r="K13" s="752">
        <v>21.091798081831126</v>
      </c>
      <c r="L13" s="746">
        <v>3351</v>
      </c>
      <c r="M13" s="749">
        <v>42.6824608330149</v>
      </c>
      <c r="N13" s="746">
        <v>4500</v>
      </c>
      <c r="O13" s="236">
        <v>57.3175391669851</v>
      </c>
      <c r="P13" s="227"/>
      <c r="Q13" s="235">
        <v>6762</v>
      </c>
      <c r="R13" s="752">
        <v>18.166187572199984</v>
      </c>
      <c r="S13" s="746">
        <v>4158</v>
      </c>
      <c r="T13" s="749">
        <v>61.490683229813669</v>
      </c>
      <c r="U13" s="746">
        <v>2604</v>
      </c>
      <c r="V13" s="236">
        <v>38.509316770186338</v>
      </c>
      <c r="W13" s="227"/>
      <c r="X13" s="235">
        <v>22610</v>
      </c>
      <c r="Y13" s="752">
        <v>60.742014345968883</v>
      </c>
      <c r="Z13" s="746">
        <v>16707</v>
      </c>
      <c r="AA13" s="749">
        <v>73.892083149049085</v>
      </c>
      <c r="AB13" s="746">
        <v>5903</v>
      </c>
      <c r="AC13" s="236">
        <f t="shared" si="0"/>
        <v>26.107916850950907</v>
      </c>
      <c r="AD13" s="576"/>
      <c r="AE13" s="306"/>
      <c r="AF13" s="306"/>
      <c r="AG13" s="306"/>
      <c r="AH13" s="307"/>
      <c r="AI13" s="437"/>
      <c r="AJ13" s="232"/>
      <c r="AK13" s="306"/>
      <c r="AL13" s="306"/>
      <c r="AM13" s="306"/>
      <c r="AN13" s="307"/>
      <c r="AO13" s="437"/>
      <c r="AQ13" s="306"/>
      <c r="AR13" s="306"/>
      <c r="AS13" s="306"/>
      <c r="AT13" s="307"/>
      <c r="AU13" s="437"/>
      <c r="AW13" s="306"/>
      <c r="AX13" s="306"/>
      <c r="AY13" s="306"/>
      <c r="AZ13" s="307"/>
      <c r="BA13" s="437"/>
    </row>
    <row r="14" spans="1:53" s="233" customFormat="1" ht="18" customHeight="1" x14ac:dyDescent="0.15">
      <c r="A14" s="225"/>
      <c r="B14" s="234" t="s">
        <v>40</v>
      </c>
      <c r="C14" s="227"/>
      <c r="D14" s="757">
        <f t="shared" si="1"/>
        <v>28712</v>
      </c>
      <c r="E14" s="740">
        <f t="shared" si="2"/>
        <v>18730</v>
      </c>
      <c r="F14" s="578">
        <f t="shared" si="3"/>
        <v>65.234048481471163</v>
      </c>
      <c r="G14" s="740">
        <f t="shared" si="4"/>
        <v>9982</v>
      </c>
      <c r="H14" s="238">
        <f t="shared" si="3"/>
        <v>34.765951518528837</v>
      </c>
      <c r="I14" s="227"/>
      <c r="J14" s="235">
        <v>7320</v>
      </c>
      <c r="K14" s="752">
        <v>25.494566731680134</v>
      </c>
      <c r="L14" s="746">
        <v>3000</v>
      </c>
      <c r="M14" s="749">
        <v>40.983606557377051</v>
      </c>
      <c r="N14" s="746">
        <v>4320</v>
      </c>
      <c r="O14" s="236">
        <v>59.016393442622949</v>
      </c>
      <c r="P14" s="227"/>
      <c r="Q14" s="235">
        <v>5738</v>
      </c>
      <c r="R14" s="752">
        <v>19.98467539704653</v>
      </c>
      <c r="S14" s="746">
        <v>3463</v>
      </c>
      <c r="T14" s="749">
        <v>60.352039037992334</v>
      </c>
      <c r="U14" s="746">
        <v>2275</v>
      </c>
      <c r="V14" s="236">
        <v>39.647960962007666</v>
      </c>
      <c r="W14" s="227"/>
      <c r="X14" s="235">
        <v>15654</v>
      </c>
      <c r="Y14" s="752">
        <v>54.520757871273339</v>
      </c>
      <c r="Z14" s="746">
        <v>12267</v>
      </c>
      <c r="AA14" s="749">
        <v>78.363357608279046</v>
      </c>
      <c r="AB14" s="746">
        <v>3387</v>
      </c>
      <c r="AC14" s="236">
        <f t="shared" si="0"/>
        <v>21.636642391720969</v>
      </c>
      <c r="AD14" s="576"/>
      <c r="AE14" s="306"/>
      <c r="AF14" s="306"/>
      <c r="AG14" s="306"/>
      <c r="AH14" s="307"/>
      <c r="AI14" s="438"/>
      <c r="AJ14" s="232"/>
      <c r="AK14" s="306"/>
      <c r="AL14" s="306"/>
      <c r="AM14" s="306"/>
      <c r="AN14" s="307"/>
      <c r="AO14" s="437"/>
      <c r="AQ14" s="306"/>
      <c r="AR14" s="306"/>
      <c r="AS14" s="306"/>
      <c r="AT14" s="307"/>
      <c r="AU14" s="437"/>
      <c r="AW14" s="306"/>
      <c r="AX14" s="306"/>
      <c r="AY14" s="306"/>
      <c r="AZ14" s="307"/>
      <c r="BA14" s="437"/>
    </row>
    <row r="15" spans="1:53" s="233" customFormat="1" ht="18" customHeight="1" x14ac:dyDescent="0.15">
      <c r="A15" s="225"/>
      <c r="B15" s="234" t="s">
        <v>41</v>
      </c>
      <c r="C15" s="227"/>
      <c r="D15" s="757">
        <f t="shared" si="1"/>
        <v>26547</v>
      </c>
      <c r="E15" s="740">
        <f t="shared" si="2"/>
        <v>16715</v>
      </c>
      <c r="F15" s="578">
        <f t="shared" si="3"/>
        <v>62.963800052736651</v>
      </c>
      <c r="G15" s="740">
        <f t="shared" si="4"/>
        <v>9832</v>
      </c>
      <c r="H15" s="238">
        <f t="shared" si="3"/>
        <v>37.036199947263341</v>
      </c>
      <c r="I15" s="227"/>
      <c r="J15" s="235">
        <v>7009</v>
      </c>
      <c r="K15" s="752">
        <v>26.402230007157119</v>
      </c>
      <c r="L15" s="746">
        <v>2983</v>
      </c>
      <c r="M15" s="749">
        <v>42.559566271936085</v>
      </c>
      <c r="N15" s="746">
        <v>4026</v>
      </c>
      <c r="O15" s="236">
        <v>57.440433728063923</v>
      </c>
      <c r="P15" s="227"/>
      <c r="Q15" s="235">
        <v>5794</v>
      </c>
      <c r="R15" s="752">
        <v>21.825441669491845</v>
      </c>
      <c r="S15" s="746">
        <v>3474</v>
      </c>
      <c r="T15" s="749">
        <v>59.958577839143942</v>
      </c>
      <c r="U15" s="746">
        <v>2320</v>
      </c>
      <c r="V15" s="236">
        <v>40.041422160856058</v>
      </c>
      <c r="W15" s="227"/>
      <c r="X15" s="235">
        <v>13744</v>
      </c>
      <c r="Y15" s="752">
        <v>51.772328323351033</v>
      </c>
      <c r="Z15" s="746">
        <v>10258</v>
      </c>
      <c r="AA15" s="749">
        <v>74.636204889406287</v>
      </c>
      <c r="AB15" s="746">
        <v>3486</v>
      </c>
      <c r="AC15" s="236">
        <f t="shared" si="0"/>
        <v>25.363795110593713</v>
      </c>
      <c r="AD15" s="576"/>
      <c r="AE15" s="306"/>
      <c r="AF15" s="306"/>
      <c r="AG15" s="306"/>
      <c r="AH15" s="307"/>
      <c r="AI15" s="437"/>
      <c r="AJ15" s="232"/>
      <c r="AK15" s="306"/>
      <c r="AL15" s="306"/>
      <c r="AM15" s="306"/>
      <c r="AN15" s="307"/>
      <c r="AO15" s="437"/>
      <c r="AQ15" s="306"/>
      <c r="AR15" s="306"/>
      <c r="AS15" s="306"/>
      <c r="AT15" s="307"/>
      <c r="AU15" s="437"/>
      <c r="AW15" s="306"/>
      <c r="AX15" s="306"/>
      <c r="AY15" s="306"/>
      <c r="AZ15" s="307"/>
      <c r="BA15" s="437"/>
    </row>
    <row r="16" spans="1:53" s="233" customFormat="1" ht="18" customHeight="1" x14ac:dyDescent="0.15">
      <c r="A16" s="225"/>
      <c r="B16" s="234" t="s">
        <v>9</v>
      </c>
      <c r="C16" s="227"/>
      <c r="D16" s="757">
        <f t="shared" si="1"/>
        <v>35138</v>
      </c>
      <c r="E16" s="740">
        <f t="shared" si="2"/>
        <v>20766</v>
      </c>
      <c r="F16" s="578">
        <f t="shared" si="3"/>
        <v>59.098411975638911</v>
      </c>
      <c r="G16" s="740">
        <f t="shared" si="4"/>
        <v>14372</v>
      </c>
      <c r="H16" s="238">
        <f t="shared" si="3"/>
        <v>40.901588024361089</v>
      </c>
      <c r="I16" s="227"/>
      <c r="J16" s="235">
        <v>14584</v>
      </c>
      <c r="K16" s="752">
        <v>41.504923444703742</v>
      </c>
      <c r="L16" s="746">
        <v>5991</v>
      </c>
      <c r="M16" s="749">
        <v>41.079264947888092</v>
      </c>
      <c r="N16" s="746">
        <v>8593</v>
      </c>
      <c r="O16" s="236">
        <v>58.920735052111908</v>
      </c>
      <c r="P16" s="227"/>
      <c r="Q16" s="235">
        <v>6775</v>
      </c>
      <c r="R16" s="752">
        <v>19.281120154818147</v>
      </c>
      <c r="S16" s="746">
        <v>4136</v>
      </c>
      <c r="T16" s="749">
        <v>61.047970479704794</v>
      </c>
      <c r="U16" s="746">
        <v>2639</v>
      </c>
      <c r="V16" s="236">
        <v>38.952029520295198</v>
      </c>
      <c r="W16" s="227"/>
      <c r="X16" s="235">
        <v>13779</v>
      </c>
      <c r="Y16" s="752">
        <v>39.213956400478118</v>
      </c>
      <c r="Z16" s="746">
        <v>10639</v>
      </c>
      <c r="AA16" s="749">
        <v>77.211698962188834</v>
      </c>
      <c r="AB16" s="746">
        <v>3140</v>
      </c>
      <c r="AC16" s="236">
        <f t="shared" si="0"/>
        <v>22.788301037811163</v>
      </c>
      <c r="AD16" s="576"/>
      <c r="AE16" s="306"/>
      <c r="AF16" s="306"/>
      <c r="AG16" s="306"/>
      <c r="AH16" s="307"/>
      <c r="AI16" s="437"/>
      <c r="AJ16" s="232"/>
      <c r="AK16" s="306"/>
      <c r="AL16" s="306"/>
      <c r="AM16" s="306"/>
      <c r="AN16" s="307"/>
      <c r="AO16" s="437"/>
      <c r="AQ16" s="306"/>
      <c r="AR16" s="306"/>
      <c r="AS16" s="306"/>
      <c r="AT16" s="307"/>
      <c r="AU16" s="437"/>
      <c r="AW16" s="306"/>
      <c r="AX16" s="306"/>
      <c r="AY16" s="306"/>
      <c r="AZ16" s="307"/>
      <c r="BA16" s="437"/>
    </row>
    <row r="17" spans="1:53" s="233" customFormat="1" ht="18" customHeight="1" x14ac:dyDescent="0.15">
      <c r="A17" s="225"/>
      <c r="B17" s="234" t="s">
        <v>8</v>
      </c>
      <c r="C17" s="227"/>
      <c r="D17" s="758">
        <f t="shared" si="1"/>
        <v>17682</v>
      </c>
      <c r="E17" s="741">
        <f t="shared" si="2"/>
        <v>11036</v>
      </c>
      <c r="F17" s="579">
        <f t="shared" si="3"/>
        <v>62.413754100214916</v>
      </c>
      <c r="G17" s="741">
        <f t="shared" si="4"/>
        <v>6646</v>
      </c>
      <c r="H17" s="238">
        <f t="shared" si="3"/>
        <v>37.586245899785091</v>
      </c>
      <c r="I17" s="227"/>
      <c r="J17" s="239">
        <v>4494</v>
      </c>
      <c r="K17" s="753">
        <v>25.415676959619955</v>
      </c>
      <c r="L17" s="741">
        <v>1838</v>
      </c>
      <c r="M17" s="579">
        <v>40.898976412995104</v>
      </c>
      <c r="N17" s="741">
        <v>2656</v>
      </c>
      <c r="O17" s="236">
        <v>59.101023587004896</v>
      </c>
      <c r="P17" s="227"/>
      <c r="Q17" s="239">
        <v>3654</v>
      </c>
      <c r="R17" s="753">
        <v>20.665083135391924</v>
      </c>
      <c r="S17" s="741">
        <v>2037</v>
      </c>
      <c r="T17" s="579">
        <v>55.747126436781613</v>
      </c>
      <c r="U17" s="741">
        <v>1617</v>
      </c>
      <c r="V17" s="236">
        <v>44.252873563218394</v>
      </c>
      <c r="W17" s="227"/>
      <c r="X17" s="239">
        <v>9534</v>
      </c>
      <c r="Y17" s="753">
        <v>53.919239904988125</v>
      </c>
      <c r="Z17" s="741">
        <v>7161</v>
      </c>
      <c r="AA17" s="579">
        <v>75.110132158590304</v>
      </c>
      <c r="AB17" s="741">
        <v>2373</v>
      </c>
      <c r="AC17" s="236">
        <f t="shared" si="0"/>
        <v>24.889867841409689</v>
      </c>
      <c r="AD17" s="576"/>
      <c r="AE17" s="306"/>
      <c r="AF17" s="306"/>
      <c r="AG17" s="306"/>
      <c r="AH17" s="307"/>
      <c r="AI17" s="437"/>
      <c r="AJ17" s="232"/>
      <c r="AK17" s="306"/>
      <c r="AL17" s="306"/>
      <c r="AM17" s="306"/>
      <c r="AN17" s="307"/>
      <c r="AO17" s="437"/>
      <c r="AQ17" s="306"/>
      <c r="AR17" s="306"/>
      <c r="AS17" s="306"/>
      <c r="AT17" s="307"/>
      <c r="AU17" s="437"/>
      <c r="AW17" s="306"/>
      <c r="AX17" s="306"/>
      <c r="AY17" s="306"/>
      <c r="AZ17" s="307"/>
      <c r="BA17" s="437"/>
    </row>
    <row r="18" spans="1:53" s="233" customFormat="1" ht="18" customHeight="1" x14ac:dyDescent="0.15">
      <c r="A18" s="225"/>
      <c r="B18" s="234" t="s">
        <v>7</v>
      </c>
      <c r="C18" s="227"/>
      <c r="D18" s="757">
        <f t="shared" si="1"/>
        <v>114750</v>
      </c>
      <c r="E18" s="740">
        <f t="shared" si="2"/>
        <v>73072</v>
      </c>
      <c r="F18" s="578">
        <f t="shared" si="3"/>
        <v>63.679302832244012</v>
      </c>
      <c r="G18" s="740">
        <f t="shared" si="4"/>
        <v>41678</v>
      </c>
      <c r="H18" s="238">
        <f t="shared" si="3"/>
        <v>36.320697167755988</v>
      </c>
      <c r="I18" s="227"/>
      <c r="J18" s="235">
        <v>24143</v>
      </c>
      <c r="K18" s="752">
        <v>21.039651416122005</v>
      </c>
      <c r="L18" s="746">
        <v>10103</v>
      </c>
      <c r="M18" s="749">
        <v>41.846497949716273</v>
      </c>
      <c r="N18" s="746">
        <v>14040</v>
      </c>
      <c r="O18" s="236">
        <v>58.15350205028372</v>
      </c>
      <c r="P18" s="227"/>
      <c r="Q18" s="235">
        <v>19591</v>
      </c>
      <c r="R18" s="752">
        <v>17.072766884531589</v>
      </c>
      <c r="S18" s="746">
        <v>11290</v>
      </c>
      <c r="T18" s="749">
        <v>57.62850288397734</v>
      </c>
      <c r="U18" s="746">
        <v>8301</v>
      </c>
      <c r="V18" s="236">
        <v>42.371497116022667</v>
      </c>
      <c r="W18" s="227"/>
      <c r="X18" s="235">
        <v>71016</v>
      </c>
      <c r="Y18" s="752">
        <v>61.887581699346406</v>
      </c>
      <c r="Z18" s="746">
        <v>51679</v>
      </c>
      <c r="AA18" s="749">
        <v>72.770924862002929</v>
      </c>
      <c r="AB18" s="746">
        <v>19337</v>
      </c>
      <c r="AC18" s="236">
        <f t="shared" si="0"/>
        <v>27.229075137997071</v>
      </c>
      <c r="AD18" s="576"/>
      <c r="AE18" s="306"/>
      <c r="AF18" s="306"/>
      <c r="AG18" s="306"/>
      <c r="AH18" s="307"/>
      <c r="AI18" s="437"/>
      <c r="AJ18" s="232"/>
      <c r="AK18" s="306"/>
      <c r="AL18" s="306"/>
      <c r="AM18" s="306"/>
      <c r="AN18" s="307"/>
      <c r="AO18" s="437"/>
      <c r="AQ18" s="306"/>
      <c r="AR18" s="306"/>
      <c r="AS18" s="306"/>
      <c r="AT18" s="307"/>
      <c r="AU18" s="437"/>
      <c r="AW18" s="306"/>
      <c r="AX18" s="306"/>
      <c r="AY18" s="306"/>
      <c r="AZ18" s="307"/>
      <c r="BA18" s="437"/>
    </row>
    <row r="19" spans="1:53" s="233" customFormat="1" ht="18" customHeight="1" x14ac:dyDescent="0.15">
      <c r="A19" s="225"/>
      <c r="B19" s="234" t="s">
        <v>43</v>
      </c>
      <c r="C19" s="227"/>
      <c r="D19" s="757">
        <f t="shared" si="1"/>
        <v>67152</v>
      </c>
      <c r="E19" s="740">
        <f t="shared" si="2"/>
        <v>43264</v>
      </c>
      <c r="F19" s="578">
        <f t="shared" si="3"/>
        <v>64.426971646414117</v>
      </c>
      <c r="G19" s="740">
        <f t="shared" si="4"/>
        <v>23888</v>
      </c>
      <c r="H19" s="238">
        <f t="shared" si="3"/>
        <v>35.573028353585897</v>
      </c>
      <c r="I19" s="227"/>
      <c r="J19" s="235">
        <v>15621</v>
      </c>
      <c r="K19" s="752">
        <v>23.262151536812009</v>
      </c>
      <c r="L19" s="746">
        <v>6503</v>
      </c>
      <c r="M19" s="749">
        <v>41.629857243454325</v>
      </c>
      <c r="N19" s="746">
        <v>9118</v>
      </c>
      <c r="O19" s="236">
        <v>58.370142756545675</v>
      </c>
      <c r="P19" s="227"/>
      <c r="Q19" s="235">
        <v>11825</v>
      </c>
      <c r="R19" s="752">
        <v>17.609304264951156</v>
      </c>
      <c r="S19" s="746">
        <v>7509</v>
      </c>
      <c r="T19" s="749">
        <v>63.501057082452427</v>
      </c>
      <c r="U19" s="746">
        <v>4316</v>
      </c>
      <c r="V19" s="236">
        <v>36.498942917547566</v>
      </c>
      <c r="W19" s="227"/>
      <c r="X19" s="235">
        <v>39706</v>
      </c>
      <c r="Y19" s="752">
        <v>59.128544198236831</v>
      </c>
      <c r="Z19" s="746">
        <v>29252</v>
      </c>
      <c r="AA19" s="749">
        <v>73.671485417820975</v>
      </c>
      <c r="AB19" s="746">
        <v>10454</v>
      </c>
      <c r="AC19" s="236">
        <f t="shared" si="0"/>
        <v>26.328514582179015</v>
      </c>
      <c r="AD19" s="576"/>
      <c r="AE19" s="306"/>
      <c r="AF19" s="306"/>
      <c r="AG19" s="306"/>
      <c r="AH19" s="307"/>
      <c r="AI19" s="437"/>
      <c r="AJ19" s="232"/>
      <c r="AK19" s="306"/>
      <c r="AL19" s="306"/>
      <c r="AM19" s="306"/>
      <c r="AN19" s="307"/>
      <c r="AO19" s="437"/>
      <c r="AQ19" s="306"/>
      <c r="AR19" s="306"/>
      <c r="AS19" s="306"/>
      <c r="AT19" s="307"/>
      <c r="AU19" s="437"/>
      <c r="AW19" s="306"/>
      <c r="AX19" s="306"/>
      <c r="AY19" s="306"/>
      <c r="AZ19" s="307"/>
      <c r="BA19" s="437"/>
    </row>
    <row r="20" spans="1:53" s="233" customFormat="1" ht="18" customHeight="1" x14ac:dyDescent="0.15">
      <c r="A20" s="225"/>
      <c r="B20" s="234" t="s">
        <v>44</v>
      </c>
      <c r="C20" s="227"/>
      <c r="D20" s="757">
        <f t="shared" si="1"/>
        <v>188719</v>
      </c>
      <c r="E20" s="740">
        <f t="shared" si="2"/>
        <v>120415</v>
      </c>
      <c r="F20" s="578">
        <f t="shared" si="3"/>
        <v>63.806505969192294</v>
      </c>
      <c r="G20" s="740">
        <f t="shared" si="4"/>
        <v>68304</v>
      </c>
      <c r="H20" s="238">
        <f t="shared" si="3"/>
        <v>36.193494030807713</v>
      </c>
      <c r="I20" s="227"/>
      <c r="J20" s="235">
        <v>51780</v>
      </c>
      <c r="K20" s="752">
        <v>27.437618893699096</v>
      </c>
      <c r="L20" s="746">
        <v>22298</v>
      </c>
      <c r="M20" s="749">
        <v>43.062958671301658</v>
      </c>
      <c r="N20" s="746">
        <v>29482</v>
      </c>
      <c r="O20" s="236">
        <v>56.937041328698335</v>
      </c>
      <c r="P20" s="227"/>
      <c r="Q20" s="235">
        <v>37955</v>
      </c>
      <c r="R20" s="752">
        <v>20.111912420053095</v>
      </c>
      <c r="S20" s="746">
        <v>23281</v>
      </c>
      <c r="T20" s="749">
        <v>61.338427084705572</v>
      </c>
      <c r="U20" s="746">
        <v>14674</v>
      </c>
      <c r="V20" s="236">
        <v>38.661572915294428</v>
      </c>
      <c r="W20" s="227"/>
      <c r="X20" s="235">
        <v>98984</v>
      </c>
      <c r="Y20" s="752">
        <v>52.45046868624781</v>
      </c>
      <c r="Z20" s="746">
        <v>74836</v>
      </c>
      <c r="AA20" s="749">
        <v>75.60413804251192</v>
      </c>
      <c r="AB20" s="746">
        <v>24148</v>
      </c>
      <c r="AC20" s="236">
        <f t="shared" si="0"/>
        <v>24.39586195748808</v>
      </c>
      <c r="AD20" s="576"/>
      <c r="AE20" s="306"/>
      <c r="AF20" s="306"/>
      <c r="AG20" s="306"/>
      <c r="AH20" s="307"/>
      <c r="AI20" s="437"/>
      <c r="AJ20" s="232"/>
      <c r="AK20" s="306"/>
      <c r="AL20" s="306"/>
      <c r="AM20" s="306"/>
      <c r="AN20" s="307"/>
      <c r="AO20" s="437"/>
      <c r="AQ20" s="306"/>
      <c r="AR20" s="306"/>
      <c r="AS20" s="306"/>
      <c r="AT20" s="307"/>
      <c r="AU20" s="437"/>
      <c r="AW20" s="306"/>
      <c r="AX20" s="306"/>
      <c r="AY20" s="306"/>
      <c r="AZ20" s="307"/>
      <c r="BA20" s="437"/>
    </row>
    <row r="21" spans="1:53" s="233" customFormat="1" ht="18" customHeight="1" x14ac:dyDescent="0.15">
      <c r="A21" s="225"/>
      <c r="B21" s="234" t="s">
        <v>6</v>
      </c>
      <c r="C21" s="227"/>
      <c r="D21" s="757">
        <f t="shared" si="1"/>
        <v>135053</v>
      </c>
      <c r="E21" s="740">
        <f t="shared" si="2"/>
        <v>84514</v>
      </c>
      <c r="F21" s="578">
        <f t="shared" si="3"/>
        <v>62.578395148571296</v>
      </c>
      <c r="G21" s="740">
        <f t="shared" si="4"/>
        <v>50539</v>
      </c>
      <c r="H21" s="238">
        <f t="shared" si="3"/>
        <v>37.421604851428697</v>
      </c>
      <c r="I21" s="227"/>
      <c r="J21" s="235">
        <v>37479</v>
      </c>
      <c r="K21" s="752">
        <v>27.751327256706627</v>
      </c>
      <c r="L21" s="746">
        <v>15039</v>
      </c>
      <c r="M21" s="749">
        <v>40.126470823661251</v>
      </c>
      <c r="N21" s="746">
        <v>22440</v>
      </c>
      <c r="O21" s="236">
        <v>59.873529176338749</v>
      </c>
      <c r="P21" s="227"/>
      <c r="Q21" s="235">
        <v>27217</v>
      </c>
      <c r="R21" s="752">
        <v>20.152828889398975</v>
      </c>
      <c r="S21" s="746">
        <v>16658</v>
      </c>
      <c r="T21" s="749">
        <v>61.204394312378298</v>
      </c>
      <c r="U21" s="746">
        <v>10559</v>
      </c>
      <c r="V21" s="236">
        <v>38.795605687621709</v>
      </c>
      <c r="W21" s="227"/>
      <c r="X21" s="235">
        <v>70357</v>
      </c>
      <c r="Y21" s="752">
        <v>52.095843853894394</v>
      </c>
      <c r="Z21" s="746">
        <v>52817</v>
      </c>
      <c r="AA21" s="749">
        <v>75.070000142132258</v>
      </c>
      <c r="AB21" s="746">
        <v>17540</v>
      </c>
      <c r="AC21" s="236">
        <f t="shared" si="0"/>
        <v>24.929999857867731</v>
      </c>
      <c r="AD21" s="576"/>
      <c r="AE21" s="306"/>
      <c r="AF21" s="306"/>
      <c r="AG21" s="306"/>
      <c r="AH21" s="307"/>
      <c r="AI21" s="438"/>
      <c r="AJ21" s="232"/>
      <c r="AK21" s="306"/>
      <c r="AL21" s="306"/>
      <c r="AM21" s="306"/>
      <c r="AN21" s="307"/>
      <c r="AO21" s="437"/>
      <c r="AQ21" s="306"/>
      <c r="AR21" s="306"/>
      <c r="AS21" s="306"/>
      <c r="AT21" s="307"/>
      <c r="AU21" s="437"/>
      <c r="AW21" s="306"/>
      <c r="AX21" s="306"/>
      <c r="AY21" s="306"/>
      <c r="AZ21" s="307"/>
      <c r="BA21" s="437"/>
    </row>
    <row r="22" spans="1:53" s="233" customFormat="1" ht="18" customHeight="1" x14ac:dyDescent="0.15">
      <c r="A22" s="225"/>
      <c r="B22" s="234" t="s">
        <v>5</v>
      </c>
      <c r="C22" s="227"/>
      <c r="D22" s="757">
        <f t="shared" si="1"/>
        <v>32536</v>
      </c>
      <c r="E22" s="740">
        <f t="shared" si="2"/>
        <v>21128</v>
      </c>
      <c r="F22" s="578">
        <f t="shared" si="3"/>
        <v>64.937300221293341</v>
      </c>
      <c r="G22" s="740">
        <f t="shared" si="4"/>
        <v>11408</v>
      </c>
      <c r="H22" s="238">
        <f t="shared" si="3"/>
        <v>35.062699778706666</v>
      </c>
      <c r="I22" s="227"/>
      <c r="J22" s="235">
        <v>8350</v>
      </c>
      <c r="K22" s="752">
        <v>25.66388000983526</v>
      </c>
      <c r="L22" s="746">
        <v>3563</v>
      </c>
      <c r="M22" s="749">
        <v>42.67065868263473</v>
      </c>
      <c r="N22" s="746">
        <v>4787</v>
      </c>
      <c r="O22" s="236">
        <v>57.32934131736527</v>
      </c>
      <c r="P22" s="227"/>
      <c r="Q22" s="235">
        <v>6122</v>
      </c>
      <c r="R22" s="752">
        <v>18.81608064912712</v>
      </c>
      <c r="S22" s="746">
        <v>3906</v>
      </c>
      <c r="T22" s="749">
        <v>63.802678863116626</v>
      </c>
      <c r="U22" s="746">
        <v>2216</v>
      </c>
      <c r="V22" s="236">
        <v>36.197321136883367</v>
      </c>
      <c r="W22" s="227"/>
      <c r="X22" s="235">
        <v>18064</v>
      </c>
      <c r="Y22" s="752">
        <v>55.520039341037617</v>
      </c>
      <c r="Z22" s="746">
        <v>13659</v>
      </c>
      <c r="AA22" s="749">
        <v>75.61448184233835</v>
      </c>
      <c r="AB22" s="746">
        <v>4405</v>
      </c>
      <c r="AC22" s="236">
        <f t="shared" si="0"/>
        <v>24.385518157661647</v>
      </c>
      <c r="AD22" s="576"/>
      <c r="AE22" s="306"/>
      <c r="AF22" s="306"/>
      <c r="AG22" s="306"/>
      <c r="AH22" s="307"/>
      <c r="AI22" s="437"/>
      <c r="AJ22" s="232"/>
      <c r="AK22" s="306"/>
      <c r="AL22" s="306"/>
      <c r="AM22" s="306"/>
      <c r="AN22" s="307"/>
      <c r="AO22" s="437"/>
      <c r="AQ22" s="306"/>
      <c r="AR22" s="306"/>
      <c r="AS22" s="306"/>
      <c r="AT22" s="307"/>
      <c r="AU22" s="437"/>
      <c r="AW22" s="306"/>
      <c r="AX22" s="306"/>
      <c r="AY22" s="306"/>
      <c r="AZ22" s="307"/>
      <c r="BA22" s="437"/>
    </row>
    <row r="23" spans="1:53" s="233" customFormat="1" ht="18" customHeight="1" x14ac:dyDescent="0.15">
      <c r="A23" s="225"/>
      <c r="B23" s="234" t="s">
        <v>38</v>
      </c>
      <c r="C23" s="227"/>
      <c r="D23" s="757">
        <f t="shared" si="1"/>
        <v>68745</v>
      </c>
      <c r="E23" s="740">
        <f t="shared" si="2"/>
        <v>43360</v>
      </c>
      <c r="F23" s="578">
        <f t="shared" si="3"/>
        <v>63.073678085678964</v>
      </c>
      <c r="G23" s="740">
        <f t="shared" si="4"/>
        <v>25385</v>
      </c>
      <c r="H23" s="238">
        <f t="shared" si="3"/>
        <v>36.926321914321043</v>
      </c>
      <c r="I23" s="227"/>
      <c r="J23" s="235">
        <v>19331</v>
      </c>
      <c r="K23" s="752">
        <v>28.119863262782747</v>
      </c>
      <c r="L23" s="746">
        <v>7650</v>
      </c>
      <c r="M23" s="749">
        <v>39.573741658476024</v>
      </c>
      <c r="N23" s="746">
        <v>11681</v>
      </c>
      <c r="O23" s="236">
        <v>60.426258341523976</v>
      </c>
      <c r="P23" s="227"/>
      <c r="Q23" s="235">
        <v>12433</v>
      </c>
      <c r="R23" s="752">
        <v>18.085678958469707</v>
      </c>
      <c r="S23" s="746">
        <v>7363</v>
      </c>
      <c r="T23" s="749">
        <v>59.221426847904766</v>
      </c>
      <c r="U23" s="746">
        <v>5070</v>
      </c>
      <c r="V23" s="236">
        <v>40.778573152095234</v>
      </c>
      <c r="W23" s="227"/>
      <c r="X23" s="235">
        <v>36981</v>
      </c>
      <c r="Y23" s="752">
        <v>53.794457778747542</v>
      </c>
      <c r="Z23" s="746">
        <v>28347</v>
      </c>
      <c r="AA23" s="749">
        <v>76.652875801087035</v>
      </c>
      <c r="AB23" s="746">
        <v>8634</v>
      </c>
      <c r="AC23" s="236">
        <f t="shared" si="0"/>
        <v>23.347124198912955</v>
      </c>
      <c r="AD23" s="576"/>
      <c r="AE23" s="306"/>
      <c r="AF23" s="306"/>
      <c r="AG23" s="306"/>
      <c r="AH23" s="307"/>
      <c r="AI23" s="437"/>
      <c r="AJ23" s="232"/>
      <c r="AK23" s="306"/>
      <c r="AL23" s="306"/>
      <c r="AM23" s="306"/>
      <c r="AN23" s="307"/>
      <c r="AO23" s="437"/>
      <c r="AQ23" s="306"/>
      <c r="AR23" s="306"/>
      <c r="AS23" s="306"/>
      <c r="AT23" s="307"/>
      <c r="AU23" s="437"/>
      <c r="AW23" s="306"/>
      <c r="AX23" s="306"/>
      <c r="AY23" s="306"/>
      <c r="AZ23" s="307"/>
      <c r="BA23" s="437"/>
    </row>
    <row r="24" spans="1:53" s="233" customFormat="1" ht="18" customHeight="1" x14ac:dyDescent="0.15">
      <c r="A24" s="225"/>
      <c r="B24" s="234" t="s">
        <v>45</v>
      </c>
      <c r="C24" s="227"/>
      <c r="D24" s="757">
        <f t="shared" si="1"/>
        <v>162396</v>
      </c>
      <c r="E24" s="740">
        <f t="shared" si="2"/>
        <v>108583</v>
      </c>
      <c r="F24" s="578">
        <f t="shared" si="3"/>
        <v>66.863100076356559</v>
      </c>
      <c r="G24" s="740">
        <f t="shared" si="4"/>
        <v>53813</v>
      </c>
      <c r="H24" s="238">
        <f t="shared" si="3"/>
        <v>33.136899923643441</v>
      </c>
      <c r="I24" s="227"/>
      <c r="J24" s="235">
        <v>43385</v>
      </c>
      <c r="K24" s="752">
        <v>26.715559496539328</v>
      </c>
      <c r="L24" s="746">
        <v>20759</v>
      </c>
      <c r="M24" s="749">
        <v>47.848334677884061</v>
      </c>
      <c r="N24" s="746">
        <v>22626</v>
      </c>
      <c r="O24" s="236">
        <v>52.151665322115939</v>
      </c>
      <c r="P24" s="227"/>
      <c r="Q24" s="235">
        <v>29130</v>
      </c>
      <c r="R24" s="752">
        <v>17.937633931870241</v>
      </c>
      <c r="S24" s="746">
        <v>18813</v>
      </c>
      <c r="T24" s="749">
        <v>64.582904222451077</v>
      </c>
      <c r="U24" s="746">
        <v>10317</v>
      </c>
      <c r="V24" s="236">
        <v>35.417095777548916</v>
      </c>
      <c r="W24" s="227"/>
      <c r="X24" s="235">
        <v>89881</v>
      </c>
      <c r="Y24" s="752">
        <v>55.346806571590434</v>
      </c>
      <c r="Z24" s="746">
        <v>69011</v>
      </c>
      <c r="AA24" s="749">
        <v>76.780409652763097</v>
      </c>
      <c r="AB24" s="746">
        <v>20870</v>
      </c>
      <c r="AC24" s="236">
        <f t="shared" si="0"/>
        <v>23.219590347236903</v>
      </c>
      <c r="AD24" s="576"/>
      <c r="AE24" s="306"/>
      <c r="AF24" s="306"/>
      <c r="AG24" s="306"/>
      <c r="AH24" s="307"/>
      <c r="AI24" s="437"/>
      <c r="AJ24" s="232"/>
      <c r="AK24" s="306"/>
      <c r="AL24" s="306"/>
      <c r="AM24" s="306"/>
      <c r="AN24" s="307"/>
      <c r="AO24" s="437"/>
      <c r="AQ24" s="306"/>
      <c r="AR24" s="306"/>
      <c r="AS24" s="306"/>
      <c r="AT24" s="307"/>
      <c r="AU24" s="437"/>
      <c r="AW24" s="306"/>
      <c r="AX24" s="306"/>
      <c r="AY24" s="306"/>
      <c r="AZ24" s="307"/>
      <c r="BA24" s="437"/>
    </row>
    <row r="25" spans="1:53" s="241" customFormat="1" ht="18" customHeight="1" x14ac:dyDescent="0.15">
      <c r="A25" s="240"/>
      <c r="B25" s="234" t="s">
        <v>46</v>
      </c>
      <c r="C25" s="227"/>
      <c r="D25" s="757">
        <f t="shared" si="1"/>
        <v>37921</v>
      </c>
      <c r="E25" s="740">
        <f t="shared" si="2"/>
        <v>22538</v>
      </c>
      <c r="F25" s="578">
        <f t="shared" si="3"/>
        <v>59.434086653832971</v>
      </c>
      <c r="G25" s="740">
        <f t="shared" si="4"/>
        <v>15383</v>
      </c>
      <c r="H25" s="238">
        <f t="shared" si="3"/>
        <v>40.565913346167029</v>
      </c>
      <c r="I25" s="227"/>
      <c r="J25" s="235">
        <v>13968</v>
      </c>
      <c r="K25" s="752">
        <v>36.834471664776771</v>
      </c>
      <c r="L25" s="746">
        <v>5313</v>
      </c>
      <c r="M25" s="749">
        <v>38.036941580756015</v>
      </c>
      <c r="N25" s="746">
        <v>8655</v>
      </c>
      <c r="O25" s="236">
        <v>61.963058419243985</v>
      </c>
      <c r="P25" s="227"/>
      <c r="Q25" s="235">
        <v>7215</v>
      </c>
      <c r="R25" s="752">
        <v>19.02639698320192</v>
      </c>
      <c r="S25" s="746">
        <v>4510</v>
      </c>
      <c r="T25" s="749">
        <v>62.508662508662503</v>
      </c>
      <c r="U25" s="746">
        <v>2705</v>
      </c>
      <c r="V25" s="236">
        <v>37.491337491337489</v>
      </c>
      <c r="W25" s="227"/>
      <c r="X25" s="235">
        <v>16738</v>
      </c>
      <c r="Y25" s="752">
        <v>44.139131352021309</v>
      </c>
      <c r="Z25" s="746">
        <v>12715</v>
      </c>
      <c r="AA25" s="749">
        <v>75.964870354881114</v>
      </c>
      <c r="AB25" s="746">
        <v>4023</v>
      </c>
      <c r="AC25" s="236">
        <f t="shared" si="0"/>
        <v>24.035129645118893</v>
      </c>
      <c r="AD25" s="576"/>
      <c r="AE25" s="306"/>
      <c r="AF25" s="306"/>
      <c r="AG25" s="306"/>
      <c r="AH25" s="307"/>
      <c r="AI25" s="437"/>
      <c r="AJ25" s="232"/>
      <c r="AK25" s="306"/>
      <c r="AL25" s="306"/>
      <c r="AM25" s="306"/>
      <c r="AN25" s="307"/>
      <c r="AO25" s="437"/>
      <c r="AQ25" s="306"/>
      <c r="AR25" s="306"/>
      <c r="AS25" s="306"/>
      <c r="AT25" s="307"/>
      <c r="AU25" s="437"/>
      <c r="AW25" s="306"/>
      <c r="AX25" s="306"/>
      <c r="AY25" s="306"/>
      <c r="AZ25" s="307"/>
      <c r="BA25" s="437"/>
    </row>
    <row r="26" spans="1:53" s="233" customFormat="1" ht="18" customHeight="1" x14ac:dyDescent="0.15">
      <c r="B26" s="234" t="s">
        <v>47</v>
      </c>
      <c r="C26" s="227"/>
      <c r="D26" s="759">
        <f t="shared" si="1"/>
        <v>15293</v>
      </c>
      <c r="E26" s="742">
        <f t="shared" si="2"/>
        <v>9838</v>
      </c>
      <c r="F26" s="580">
        <f t="shared" si="3"/>
        <v>64.330085660105922</v>
      </c>
      <c r="G26" s="742">
        <f t="shared" si="4"/>
        <v>5455</v>
      </c>
      <c r="H26" s="238">
        <f t="shared" si="3"/>
        <v>35.669914339894071</v>
      </c>
      <c r="I26" s="227"/>
      <c r="J26" s="239">
        <v>3277</v>
      </c>
      <c r="K26" s="753">
        <v>21.42810436147257</v>
      </c>
      <c r="L26" s="741">
        <v>1352</v>
      </c>
      <c r="M26" s="579">
        <v>41.257247482453465</v>
      </c>
      <c r="N26" s="741">
        <v>1925</v>
      </c>
      <c r="O26" s="236">
        <v>58.742752517546535</v>
      </c>
      <c r="P26" s="227"/>
      <c r="Q26" s="239">
        <v>2558</v>
      </c>
      <c r="R26" s="753">
        <v>16.726606944353627</v>
      </c>
      <c r="S26" s="741">
        <v>1449</v>
      </c>
      <c r="T26" s="579">
        <v>56.645817044566073</v>
      </c>
      <c r="U26" s="741">
        <v>1109</v>
      </c>
      <c r="V26" s="236">
        <v>43.354182955433934</v>
      </c>
      <c r="W26" s="227"/>
      <c r="X26" s="239">
        <v>9458</v>
      </c>
      <c r="Y26" s="753">
        <v>61.845288694173803</v>
      </c>
      <c r="Z26" s="741">
        <v>7037</v>
      </c>
      <c r="AA26" s="579">
        <v>74.402622118841194</v>
      </c>
      <c r="AB26" s="741">
        <v>2421</v>
      </c>
      <c r="AC26" s="236">
        <f t="shared" si="0"/>
        <v>25.597377881158806</v>
      </c>
      <c r="AD26" s="576"/>
      <c r="AE26" s="306"/>
      <c r="AF26" s="306"/>
      <c r="AG26" s="306"/>
      <c r="AH26" s="307"/>
      <c r="AI26" s="437"/>
      <c r="AJ26" s="232"/>
      <c r="AK26" s="306"/>
      <c r="AL26" s="306"/>
      <c r="AM26" s="306"/>
      <c r="AN26" s="307"/>
      <c r="AO26" s="437"/>
      <c r="AQ26" s="306"/>
      <c r="AR26" s="306"/>
      <c r="AS26" s="306"/>
      <c r="AT26" s="307"/>
      <c r="AU26" s="437"/>
      <c r="AW26" s="306"/>
      <c r="AX26" s="306"/>
      <c r="AY26" s="306"/>
      <c r="AZ26" s="307"/>
      <c r="BA26" s="437"/>
    </row>
    <row r="27" spans="1:53" s="233" customFormat="1" ht="18" customHeight="1" x14ac:dyDescent="0.15">
      <c r="B27" s="234" t="s">
        <v>48</v>
      </c>
      <c r="C27" s="227"/>
      <c r="D27" s="759">
        <f t="shared" si="1"/>
        <v>65174</v>
      </c>
      <c r="E27" s="742">
        <f t="shared" si="2"/>
        <v>40876</v>
      </c>
      <c r="F27" s="580">
        <f t="shared" si="3"/>
        <v>62.718261883573199</v>
      </c>
      <c r="G27" s="742">
        <f t="shared" si="4"/>
        <v>24298</v>
      </c>
      <c r="H27" s="238">
        <f t="shared" si="3"/>
        <v>37.281738116426794</v>
      </c>
      <c r="I27" s="227"/>
      <c r="J27" s="239">
        <v>16783</v>
      </c>
      <c r="K27" s="753">
        <v>25.751066376162274</v>
      </c>
      <c r="L27" s="741">
        <v>6657</v>
      </c>
      <c r="M27" s="579">
        <v>39.665137341357322</v>
      </c>
      <c r="N27" s="741">
        <v>10126</v>
      </c>
      <c r="O27" s="236">
        <v>60.334862658642678</v>
      </c>
      <c r="P27" s="227"/>
      <c r="Q27" s="239">
        <v>11757</v>
      </c>
      <c r="R27" s="753">
        <v>18.039402215607449</v>
      </c>
      <c r="S27" s="741">
        <v>6755</v>
      </c>
      <c r="T27" s="579">
        <v>57.455133112188484</v>
      </c>
      <c r="U27" s="741">
        <v>5002</v>
      </c>
      <c r="V27" s="236">
        <v>42.544866887811516</v>
      </c>
      <c r="W27" s="227"/>
      <c r="X27" s="239">
        <v>36634</v>
      </c>
      <c r="Y27" s="753">
        <v>56.209531408230276</v>
      </c>
      <c r="Z27" s="741">
        <v>27464</v>
      </c>
      <c r="AA27" s="579">
        <v>74.968608396571483</v>
      </c>
      <c r="AB27" s="741">
        <v>9170</v>
      </c>
      <c r="AC27" s="236">
        <f t="shared" si="0"/>
        <v>25.03139160342851</v>
      </c>
      <c r="AD27" s="576"/>
      <c r="AE27" s="306"/>
      <c r="AF27" s="306"/>
      <c r="AG27" s="306"/>
      <c r="AH27" s="307"/>
      <c r="AI27" s="438"/>
      <c r="AJ27" s="232"/>
      <c r="AK27" s="306"/>
      <c r="AL27" s="306"/>
      <c r="AM27" s="306"/>
      <c r="AN27" s="307"/>
      <c r="AO27" s="437"/>
      <c r="AQ27" s="306"/>
      <c r="AR27" s="306"/>
      <c r="AS27" s="306"/>
      <c r="AT27" s="307"/>
      <c r="AU27" s="437"/>
      <c r="AW27" s="306"/>
      <c r="AX27" s="306"/>
      <c r="AY27" s="306"/>
      <c r="AZ27" s="307"/>
      <c r="BA27" s="437"/>
    </row>
    <row r="28" spans="1:53" s="233" customFormat="1" ht="18" customHeight="1" x14ac:dyDescent="0.15">
      <c r="B28" s="234" t="s">
        <v>49</v>
      </c>
      <c r="C28" s="227"/>
      <c r="D28" s="759">
        <f t="shared" si="1"/>
        <v>8562</v>
      </c>
      <c r="E28" s="742">
        <f t="shared" si="2"/>
        <v>5675</v>
      </c>
      <c r="F28" s="580">
        <f t="shared" si="3"/>
        <v>66.281242700303665</v>
      </c>
      <c r="G28" s="742">
        <f t="shared" si="4"/>
        <v>2887</v>
      </c>
      <c r="H28" s="244">
        <f t="shared" si="3"/>
        <v>33.718757299696335</v>
      </c>
      <c r="I28" s="227"/>
      <c r="J28" s="239">
        <v>1514</v>
      </c>
      <c r="K28" s="753">
        <v>17.682784396169119</v>
      </c>
      <c r="L28" s="741">
        <v>633</v>
      </c>
      <c r="M28" s="579">
        <v>41.809775429326294</v>
      </c>
      <c r="N28" s="741">
        <v>881</v>
      </c>
      <c r="O28" s="243">
        <v>58.190224570673706</v>
      </c>
      <c r="P28" s="227"/>
      <c r="Q28" s="239">
        <v>1523</v>
      </c>
      <c r="R28" s="753">
        <v>17.787900023359029</v>
      </c>
      <c r="S28" s="741">
        <v>923</v>
      </c>
      <c r="T28" s="579">
        <v>60.604070912672356</v>
      </c>
      <c r="U28" s="741">
        <v>600</v>
      </c>
      <c r="V28" s="243">
        <v>39.395929087327644</v>
      </c>
      <c r="W28" s="227"/>
      <c r="X28" s="239">
        <v>5525</v>
      </c>
      <c r="Y28" s="753">
        <v>64.529315580471859</v>
      </c>
      <c r="Z28" s="741">
        <v>4119</v>
      </c>
      <c r="AA28" s="579">
        <v>74.552036199095014</v>
      </c>
      <c r="AB28" s="741">
        <v>1406</v>
      </c>
      <c r="AC28" s="243">
        <f t="shared" si="0"/>
        <v>25.447963800904976</v>
      </c>
      <c r="AD28" s="576"/>
      <c r="AE28" s="306"/>
      <c r="AF28" s="306"/>
      <c r="AG28" s="306"/>
      <c r="AH28" s="307"/>
      <c r="AI28" s="437"/>
      <c r="AJ28" s="232"/>
      <c r="AK28" s="306"/>
      <c r="AL28" s="306"/>
      <c r="AM28" s="306"/>
      <c r="AN28" s="307"/>
      <c r="AO28" s="437"/>
      <c r="AQ28" s="306"/>
      <c r="AR28" s="306"/>
      <c r="AS28" s="306"/>
      <c r="AT28" s="307"/>
      <c r="AU28" s="437"/>
      <c r="AW28" s="306"/>
      <c r="AX28" s="306"/>
      <c r="AY28" s="306"/>
      <c r="AZ28" s="307"/>
      <c r="BA28" s="437"/>
    </row>
    <row r="29" spans="1:53" s="233" customFormat="1" ht="18" customHeight="1" x14ac:dyDescent="0.15">
      <c r="B29" s="245" t="s">
        <v>4</v>
      </c>
      <c r="C29" s="227"/>
      <c r="D29" s="760">
        <f t="shared" si="1"/>
        <v>3193</v>
      </c>
      <c r="E29" s="743">
        <f t="shared" si="2"/>
        <v>1732</v>
      </c>
      <c r="F29" s="581">
        <f t="shared" si="3"/>
        <v>54.243658001879112</v>
      </c>
      <c r="G29" s="743">
        <f t="shared" si="4"/>
        <v>1461</v>
      </c>
      <c r="H29" s="249">
        <f t="shared" si="3"/>
        <v>45.756341998120895</v>
      </c>
      <c r="I29" s="227"/>
      <c r="J29" s="246">
        <v>1745</v>
      </c>
      <c r="K29" s="754">
        <v>54.650798621985594</v>
      </c>
      <c r="L29" s="747">
        <v>640</v>
      </c>
      <c r="M29" s="750">
        <v>36.676217765042978</v>
      </c>
      <c r="N29" s="747">
        <v>1105</v>
      </c>
      <c r="O29" s="247">
        <v>63.323782234957015</v>
      </c>
      <c r="P29" s="227"/>
      <c r="Q29" s="246">
        <v>506</v>
      </c>
      <c r="R29" s="754">
        <v>15.847165674913875</v>
      </c>
      <c r="S29" s="747">
        <v>349</v>
      </c>
      <c r="T29" s="750">
        <v>68.972332015810281</v>
      </c>
      <c r="U29" s="747">
        <v>157</v>
      </c>
      <c r="V29" s="247">
        <v>31.027667984189723</v>
      </c>
      <c r="W29" s="227"/>
      <c r="X29" s="246">
        <v>942</v>
      </c>
      <c r="Y29" s="754">
        <v>29.502035703100532</v>
      </c>
      <c r="Z29" s="747">
        <v>743</v>
      </c>
      <c r="AA29" s="750">
        <v>78.874734607218684</v>
      </c>
      <c r="AB29" s="747">
        <v>199</v>
      </c>
      <c r="AC29" s="247">
        <f t="shared" si="0"/>
        <v>21.125265392781316</v>
      </c>
      <c r="AD29" s="576"/>
      <c r="AE29" s="306"/>
      <c r="AF29" s="306"/>
      <c r="AG29" s="306"/>
      <c r="AH29" s="307"/>
      <c r="AI29" s="437"/>
      <c r="AJ29" s="232"/>
      <c r="AK29" s="306"/>
      <c r="AL29" s="306"/>
      <c r="AM29" s="306"/>
      <c r="AN29" s="307"/>
      <c r="AO29" s="437"/>
      <c r="AQ29" s="306"/>
      <c r="AR29" s="306"/>
      <c r="AS29" s="306"/>
      <c r="AT29" s="307"/>
      <c r="AU29" s="437"/>
      <c r="AW29" s="306"/>
      <c r="AX29" s="306"/>
      <c r="AY29" s="306"/>
      <c r="AZ29" s="307"/>
      <c r="BA29" s="437"/>
    </row>
    <row r="30" spans="1:53" s="224" customFormat="1" ht="3.75" customHeight="1" x14ac:dyDescent="0.15">
      <c r="A30" s="221"/>
      <c r="B30" s="222"/>
      <c r="C30" s="223"/>
      <c r="D30" s="222"/>
      <c r="E30" s="222"/>
      <c r="F30" s="222"/>
      <c r="G30" s="222"/>
      <c r="H30" s="251"/>
      <c r="I30" s="223"/>
      <c r="J30" s="222"/>
      <c r="K30" s="222"/>
      <c r="L30" s="222"/>
      <c r="M30" s="222"/>
      <c r="N30" s="222"/>
      <c r="O30" s="575"/>
      <c r="P30" s="223"/>
      <c r="Q30" s="222"/>
      <c r="R30" s="222"/>
      <c r="S30" s="222"/>
      <c r="T30" s="222"/>
      <c r="U30" s="222"/>
      <c r="V30" s="575"/>
      <c r="W30" s="223"/>
      <c r="X30" s="222"/>
      <c r="Y30" s="222"/>
      <c r="Z30" s="222"/>
      <c r="AA30" s="222"/>
      <c r="AB30" s="222"/>
      <c r="AC30" s="575"/>
      <c r="AD30" s="576"/>
      <c r="AE30" s="310"/>
      <c r="AF30" s="310"/>
      <c r="AG30" s="306"/>
      <c r="AH30" s="307"/>
      <c r="AI30" s="437"/>
      <c r="AJ30" s="232"/>
      <c r="AK30" s="310"/>
      <c r="AL30" s="310"/>
      <c r="AM30" s="306"/>
      <c r="AN30" s="307"/>
      <c r="AO30" s="437"/>
      <c r="AQ30" s="310"/>
      <c r="AR30" s="310"/>
      <c r="AS30" s="306"/>
      <c r="AT30" s="307"/>
      <c r="AU30" s="437"/>
      <c r="AW30" s="310"/>
      <c r="AX30" s="310"/>
      <c r="AY30" s="306"/>
      <c r="AZ30" s="307"/>
      <c r="BA30" s="437"/>
    </row>
    <row r="31" spans="1:53" s="252" customFormat="1" ht="18" customHeight="1" x14ac:dyDescent="0.15">
      <c r="B31" s="253" t="s">
        <v>3</v>
      </c>
      <c r="C31" s="212"/>
      <c r="D31" s="761">
        <f>J31+Q31+X31</f>
        <v>1314529</v>
      </c>
      <c r="E31" s="744">
        <f>L31+S31+Z31</f>
        <v>837802</v>
      </c>
      <c r="F31" s="410">
        <f>E31/$D31*100</f>
        <v>63.734006628990301</v>
      </c>
      <c r="G31" s="744">
        <f>N31+U31+AB31</f>
        <v>476727</v>
      </c>
      <c r="H31" s="256">
        <f>G31/$D31*100</f>
        <v>36.265993371009692</v>
      </c>
      <c r="I31" s="212"/>
      <c r="J31" s="254">
        <f>SUM(J12:J29)</f>
        <v>359935</v>
      </c>
      <c r="K31" s="755">
        <f>J31/$D31*100</f>
        <v>27.381290180741541</v>
      </c>
      <c r="L31" s="744">
        <f>SUM(L12:L29)</f>
        <v>151155</v>
      </c>
      <c r="M31" s="410">
        <f t="shared" ref="M31:O31" si="5">L31/$J31*100</f>
        <v>41.99508244544154</v>
      </c>
      <c r="N31" s="744">
        <f>SUM(N12:N29)</f>
        <v>208780</v>
      </c>
      <c r="O31" s="255">
        <f t="shared" si="5"/>
        <v>58.004917554558467</v>
      </c>
      <c r="P31" s="212"/>
      <c r="Q31" s="254">
        <f>SUM(Q12:Q29)</f>
        <v>252930</v>
      </c>
      <c r="R31" s="755">
        <f>Q31/$D31*100</f>
        <v>19.241112215858301</v>
      </c>
      <c r="S31" s="744">
        <f>SUM(S12:S29)</f>
        <v>157849</v>
      </c>
      <c r="T31" s="410">
        <f>S31/$Q31*100</f>
        <v>62.408176175226352</v>
      </c>
      <c r="U31" s="744">
        <f>SUM(U12:U29)</f>
        <v>95081</v>
      </c>
      <c r="V31" s="255">
        <f>U31/$Q31*100</f>
        <v>37.591823824773648</v>
      </c>
      <c r="W31" s="212"/>
      <c r="X31" s="254">
        <f>SUM(X12:X29)</f>
        <v>701664</v>
      </c>
      <c r="Y31" s="755">
        <f>X31/$D31*100</f>
        <v>53.377597603400147</v>
      </c>
      <c r="Z31" s="744">
        <f>SUM(Z12:Z29)</f>
        <v>528798</v>
      </c>
      <c r="AA31" s="410">
        <f>Z31/$X31*100</f>
        <v>75.363421808728972</v>
      </c>
      <c r="AB31" s="744">
        <f>SUM(AB12:AB29)</f>
        <v>172866</v>
      </c>
      <c r="AC31" s="255">
        <f>AB31/$X31*100</f>
        <v>24.636578191271035</v>
      </c>
      <c r="AD31" s="576"/>
      <c r="AE31" s="306"/>
      <c r="AF31" s="306"/>
      <c r="AG31" s="310"/>
      <c r="AH31" s="310"/>
      <c r="AI31" s="439"/>
      <c r="AJ31" s="440"/>
      <c r="AK31" s="306"/>
      <c r="AL31" s="306"/>
      <c r="AM31" s="310"/>
      <c r="AN31" s="310"/>
      <c r="AO31" s="439"/>
      <c r="AQ31" s="306"/>
      <c r="AR31" s="306"/>
      <c r="AS31" s="310"/>
      <c r="AT31" s="310"/>
      <c r="AU31" s="439"/>
      <c r="AW31" s="306"/>
      <c r="AX31" s="306"/>
      <c r="AY31" s="310"/>
      <c r="AZ31" s="310"/>
      <c r="BA31" s="439"/>
    </row>
    <row r="32" spans="1:53" s="257" customFormat="1" ht="5.25" customHeight="1" x14ac:dyDescent="0.2">
      <c r="B32" s="258" t="s">
        <v>42</v>
      </c>
      <c r="C32" s="259"/>
      <c r="I32" s="259"/>
    </row>
    <row r="33" spans="2:14" s="252" customFormat="1" ht="5.25" customHeight="1" x14ac:dyDescent="0.2">
      <c r="B33" s="258" t="s">
        <v>50</v>
      </c>
      <c r="C33" s="261"/>
      <c r="I33" s="261"/>
    </row>
    <row r="34" spans="2:14" s="252" customFormat="1" ht="13.5" customHeight="1" x14ac:dyDescent="0.2">
      <c r="B34" s="1056"/>
      <c r="C34" s="1056"/>
      <c r="D34" s="1056"/>
      <c r="E34" s="1056"/>
      <c r="F34" s="1056"/>
      <c r="G34" s="1056"/>
      <c r="H34" s="1056"/>
    </row>
    <row r="35" spans="2:14" ht="29.25" customHeight="1" x14ac:dyDescent="0.2">
      <c r="B35" s="1078"/>
      <c r="C35" s="1078"/>
      <c r="D35" s="1078"/>
      <c r="E35" s="737"/>
      <c r="F35" s="737"/>
      <c r="G35" s="737"/>
      <c r="H35" s="263"/>
      <c r="I35" s="263"/>
      <c r="J35" s="263"/>
      <c r="K35" s="263"/>
      <c r="L35" s="263"/>
      <c r="M35" s="263"/>
      <c r="N35" s="263"/>
    </row>
    <row r="36" spans="2:14" ht="4.5" customHeight="1" x14ac:dyDescent="0.2">
      <c r="B36" s="1079"/>
      <c r="C36" s="1079"/>
      <c r="D36" s="1079"/>
      <c r="E36" s="738"/>
      <c r="F36" s="738"/>
      <c r="G36" s="738"/>
      <c r="H36" s="263"/>
      <c r="I36" s="263"/>
      <c r="J36" s="263"/>
      <c r="K36" s="263"/>
      <c r="L36" s="263"/>
      <c r="M36" s="263"/>
      <c r="N36" s="263"/>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36"/>
  <sheetViews>
    <sheetView showGridLines="0" zoomScale="84" zoomScaleNormal="84"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0.140625" style="262" bestFit="1" customWidth="1"/>
    <col min="5" max="5" width="10.28515625" style="262" customWidth="1"/>
    <col min="6" max="6" width="7" style="262" customWidth="1"/>
    <col min="7" max="7" width="8.85546875" style="262" customWidth="1"/>
    <col min="8" max="8" width="7" style="262" customWidth="1"/>
    <col min="9" max="9" width="0.42578125" style="262" customWidth="1"/>
    <col min="10" max="10" width="8.42578125" style="262" bestFit="1" customWidth="1"/>
    <col min="11" max="11" width="6.7109375" style="262" customWidth="1"/>
    <col min="12" max="12" width="8.42578125" style="262" customWidth="1"/>
    <col min="13" max="13" width="6.7109375" style="262" bestFit="1" customWidth="1"/>
    <col min="14" max="14" width="8.42578125" style="262" customWidth="1"/>
    <col min="15" max="15" width="6.7109375" style="262" bestFit="1" customWidth="1"/>
    <col min="16" max="16" width="0.42578125" style="262" customWidth="1"/>
    <col min="17" max="17" width="8.42578125" style="262" bestFit="1" customWidth="1"/>
    <col min="18" max="18" width="6.85546875" style="262" customWidth="1"/>
    <col min="19" max="19" width="8.42578125" style="262" customWidth="1"/>
    <col min="20" max="20" width="6.7109375" style="262" bestFit="1" customWidth="1"/>
    <col min="21" max="21" width="8.42578125" style="262" customWidth="1"/>
    <col min="22" max="22" width="6.7109375" style="262" bestFit="1" customWidth="1"/>
    <col min="23" max="23" width="0.42578125" style="262" customWidth="1"/>
    <col min="24" max="24" width="8.42578125" style="262" bestFit="1" customWidth="1"/>
    <col min="25" max="25" width="7" style="262" customWidth="1"/>
    <col min="26" max="26" width="8.42578125" style="262" customWidth="1"/>
    <col min="27" max="27" width="6.7109375" style="262" bestFit="1" customWidth="1"/>
    <col min="28" max="28" width="8.42578125" style="262" customWidth="1"/>
    <col min="29" max="29" width="6.7109375" style="262" bestFit="1" customWidth="1"/>
    <col min="30" max="30" width="11.42578125" style="262"/>
    <col min="31" max="33" width="2.42578125" style="262" bestFit="1" customWidth="1"/>
    <col min="34" max="34" width="13" style="262" bestFit="1" customWidth="1"/>
    <col min="35" max="35" width="3.42578125" style="262" bestFit="1" customWidth="1"/>
    <col min="36" max="36" width="3.85546875" style="262" customWidth="1"/>
    <col min="37" max="39" width="2.42578125" style="262" bestFit="1" customWidth="1"/>
    <col min="40" max="40" width="8.42578125" style="262" bestFit="1" customWidth="1"/>
    <col min="41" max="41" width="3.42578125" style="262" bestFit="1" customWidth="1"/>
    <col min="42" max="42" width="3.5703125" style="262" customWidth="1"/>
    <col min="43" max="45" width="2.42578125" style="262" bestFit="1" customWidth="1"/>
    <col min="46" max="46" width="8.42578125" style="262" bestFit="1" customWidth="1"/>
    <col min="47" max="47" width="4.140625" style="262" bestFit="1" customWidth="1"/>
    <col min="48" max="48" width="3.28515625" style="262" customWidth="1"/>
    <col min="49" max="49" width="4.28515625" style="262" bestFit="1" customWidth="1"/>
    <col min="50" max="50" width="2.42578125" style="262" bestFit="1" customWidth="1"/>
    <col min="51" max="51" width="4.28515625" style="262" bestFit="1" customWidth="1"/>
    <col min="52" max="52" width="8.42578125" style="262" bestFit="1" customWidth="1"/>
    <col min="53" max="53" width="4.28515625" style="262" bestFit="1" customWidth="1"/>
    <col min="54" max="16384" width="11.42578125" style="262"/>
  </cols>
  <sheetData>
    <row r="1" spans="1:53" s="202" customFormat="1" ht="15" customHeight="1" x14ac:dyDescent="0.2">
      <c r="A1" s="714" t="s">
        <v>34</v>
      </c>
      <c r="B1" s="203"/>
      <c r="C1" s="204"/>
      <c r="I1" s="204"/>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6" customFormat="1" ht="52.5" customHeight="1" x14ac:dyDescent="0.2">
      <c r="B2" s="1057"/>
      <c r="C2" s="1057"/>
    </row>
    <row r="3" spans="1:53" s="209" customFormat="1" ht="4.5" customHeight="1" x14ac:dyDescent="0.2">
      <c r="B3" s="1058"/>
      <c r="C3" s="1058"/>
    </row>
    <row r="4" spans="1:53" s="209" customFormat="1" ht="17.25" customHeight="1" x14ac:dyDescent="0.2">
      <c r="A4" s="1058" t="s">
        <v>436</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row>
    <row r="5" spans="1:53" s="209" customFormat="1" ht="17.25" customHeight="1" x14ac:dyDescent="0.2">
      <c r="B5" s="1059" t="str">
        <f>porsaad!B6</f>
        <v>Situación a 31 de enero de 2023</v>
      </c>
      <c r="C5" s="1059"/>
      <c r="D5" s="1059"/>
      <c r="E5" s="1059"/>
      <c r="F5" s="1059"/>
      <c r="G5" s="1059"/>
      <c r="H5" s="1059"/>
      <c r="I5" s="1059"/>
      <c r="J5" s="1059"/>
      <c r="K5" s="1059"/>
      <c r="L5" s="1059"/>
      <c r="M5" s="1059"/>
      <c r="N5" s="1059"/>
      <c r="O5" s="1059"/>
      <c r="P5" s="1059"/>
      <c r="Q5" s="1059"/>
      <c r="R5" s="1059"/>
      <c r="S5" s="1059"/>
      <c r="T5" s="1059"/>
      <c r="U5" s="1059"/>
      <c r="V5" s="1059"/>
      <c r="W5" s="1059"/>
      <c r="X5" s="1059"/>
      <c r="Y5" s="1059"/>
      <c r="Z5" s="1059"/>
      <c r="AA5" s="1059"/>
      <c r="AB5" s="1059"/>
      <c r="AC5" s="1059"/>
    </row>
    <row r="6" spans="1:53" s="209" customFormat="1" ht="6" customHeight="1" x14ac:dyDescent="0.2"/>
    <row r="7" spans="1:53" s="214" customFormat="1" ht="12.75" customHeight="1" x14ac:dyDescent="0.2">
      <c r="A7" s="210"/>
      <c r="B7" s="1060" t="s">
        <v>15</v>
      </c>
      <c r="C7" s="212"/>
      <c r="D7" s="1063" t="s">
        <v>266</v>
      </c>
      <c r="E7" s="1064"/>
      <c r="F7" s="1064"/>
      <c r="G7" s="1064"/>
      <c r="H7" s="1064"/>
      <c r="I7" s="569"/>
      <c r="J7" s="1067"/>
      <c r="K7" s="1067"/>
      <c r="L7" s="1067"/>
      <c r="M7" s="1067"/>
      <c r="N7" s="1067"/>
      <c r="O7" s="1067"/>
      <c r="P7" s="569"/>
      <c r="Q7" s="1067"/>
      <c r="R7" s="1067"/>
      <c r="S7" s="1067"/>
      <c r="T7" s="1067"/>
      <c r="U7" s="1067"/>
      <c r="V7" s="1067"/>
      <c r="W7" s="569"/>
      <c r="X7" s="1067"/>
      <c r="Y7" s="1067"/>
      <c r="Z7" s="1067"/>
      <c r="AA7" s="1067"/>
      <c r="AB7" s="1067"/>
      <c r="AC7" s="1068"/>
      <c r="AD7" s="431"/>
      <c r="AE7" s="431"/>
      <c r="AF7" s="432"/>
      <c r="AG7" s="432"/>
      <c r="AH7" s="432"/>
      <c r="AI7" s="432"/>
      <c r="AJ7" s="432"/>
      <c r="AK7" s="432"/>
      <c r="AL7" s="433"/>
    </row>
    <row r="8" spans="1:53" s="214" customFormat="1" ht="33.75" customHeight="1" x14ac:dyDescent="0.2">
      <c r="A8" s="210"/>
      <c r="B8" s="1061"/>
      <c r="C8" s="212"/>
      <c r="D8" s="1065"/>
      <c r="E8" s="1066"/>
      <c r="F8" s="1066"/>
      <c r="G8" s="1066"/>
      <c r="H8" s="1066"/>
      <c r="I8" s="502"/>
      <c r="J8" s="1069" t="s">
        <v>267</v>
      </c>
      <c r="K8" s="1067"/>
      <c r="L8" s="1067"/>
      <c r="M8" s="1067"/>
      <c r="N8" s="1067"/>
      <c r="O8" s="1068"/>
      <c r="P8" s="212"/>
      <c r="Q8" s="1069" t="s">
        <v>268</v>
      </c>
      <c r="R8" s="1067"/>
      <c r="S8" s="1067"/>
      <c r="T8" s="1067"/>
      <c r="U8" s="1067"/>
      <c r="V8" s="1068"/>
      <c r="W8" s="212"/>
      <c r="X8" s="1069" t="s">
        <v>269</v>
      </c>
      <c r="Y8" s="1067"/>
      <c r="Z8" s="1067"/>
      <c r="AA8" s="1067"/>
      <c r="AB8" s="1067"/>
      <c r="AC8" s="1068"/>
      <c r="AD8" s="431"/>
      <c r="AE8" s="431"/>
      <c r="AF8" s="432"/>
      <c r="AG8" s="432"/>
      <c r="AH8" s="432"/>
      <c r="AI8" s="432"/>
      <c r="AJ8" s="432"/>
      <c r="AK8" s="432"/>
      <c r="AL8" s="433"/>
    </row>
    <row r="9" spans="1:53" s="214" customFormat="1" ht="21.75" customHeight="1" x14ac:dyDescent="0.2">
      <c r="A9" s="210"/>
      <c r="B9" s="1061"/>
      <c r="C9" s="212"/>
      <c r="D9" s="1070" t="s">
        <v>12</v>
      </c>
      <c r="E9" s="1051" t="s">
        <v>27</v>
      </c>
      <c r="F9" s="1052"/>
      <c r="G9" s="1052" t="s">
        <v>26</v>
      </c>
      <c r="H9" s="1053"/>
      <c r="I9" s="212"/>
      <c r="J9" s="1054" t="s">
        <v>12</v>
      </c>
      <c r="K9" s="1049" t="s">
        <v>278</v>
      </c>
      <c r="L9" s="1051" t="s">
        <v>27</v>
      </c>
      <c r="M9" s="1052"/>
      <c r="N9" s="1052" t="s">
        <v>26</v>
      </c>
      <c r="O9" s="1053"/>
      <c r="P9" s="212"/>
      <c r="Q9" s="1054" t="s">
        <v>12</v>
      </c>
      <c r="R9" s="1049" t="s">
        <v>278</v>
      </c>
      <c r="S9" s="1051" t="s">
        <v>27</v>
      </c>
      <c r="T9" s="1052"/>
      <c r="U9" s="1052" t="s">
        <v>26</v>
      </c>
      <c r="V9" s="1053"/>
      <c r="W9" s="212"/>
      <c r="X9" s="1054" t="s">
        <v>12</v>
      </c>
      <c r="Y9" s="1049" t="s">
        <v>278</v>
      </c>
      <c r="Z9" s="1051" t="s">
        <v>27</v>
      </c>
      <c r="AA9" s="1052"/>
      <c r="AB9" s="1052" t="s">
        <v>26</v>
      </c>
      <c r="AC9" s="1053"/>
      <c r="AD9" s="431"/>
      <c r="AE9" s="431"/>
      <c r="AF9" s="432"/>
      <c r="AG9" s="432"/>
      <c r="AH9" s="432"/>
      <c r="AI9" s="432"/>
      <c r="AJ9" s="432"/>
      <c r="AK9" s="432"/>
      <c r="AL9" s="433"/>
    </row>
    <row r="10" spans="1:53" s="220" customFormat="1" ht="36.75" customHeight="1" x14ac:dyDescent="0.2">
      <c r="A10" s="215"/>
      <c r="B10" s="1062"/>
      <c r="C10" s="217"/>
      <c r="D10" s="1071"/>
      <c r="E10" s="409" t="s">
        <v>12</v>
      </c>
      <c r="F10" s="807" t="s">
        <v>278</v>
      </c>
      <c r="G10" s="409" t="s">
        <v>12</v>
      </c>
      <c r="H10" s="272" t="s">
        <v>278</v>
      </c>
      <c r="I10" s="217"/>
      <c r="J10" s="1055"/>
      <c r="K10" s="1050"/>
      <c r="L10" s="409" t="s">
        <v>12</v>
      </c>
      <c r="M10" s="807" t="s">
        <v>278</v>
      </c>
      <c r="N10" s="409" t="s">
        <v>12</v>
      </c>
      <c r="O10" s="272" t="s">
        <v>278</v>
      </c>
      <c r="P10" s="217"/>
      <c r="Q10" s="1055"/>
      <c r="R10" s="1050"/>
      <c r="S10" s="409" t="s">
        <v>12</v>
      </c>
      <c r="T10" s="807" t="s">
        <v>278</v>
      </c>
      <c r="U10" s="409" t="s">
        <v>12</v>
      </c>
      <c r="V10" s="272" t="s">
        <v>278</v>
      </c>
      <c r="W10" s="217"/>
      <c r="X10" s="1055"/>
      <c r="Y10" s="1050"/>
      <c r="Z10" s="409" t="s">
        <v>12</v>
      </c>
      <c r="AA10" s="807" t="s">
        <v>278</v>
      </c>
      <c r="AB10" s="409" t="s">
        <v>12</v>
      </c>
      <c r="AC10" s="272" t="s">
        <v>278</v>
      </c>
      <c r="AD10" s="434"/>
      <c r="AE10" s="435"/>
      <c r="AF10" s="310"/>
      <c r="AG10" s="310"/>
      <c r="AH10" s="310"/>
      <c r="AI10" s="310"/>
      <c r="AJ10" s="436"/>
      <c r="AK10" s="436"/>
      <c r="AL10" s="436"/>
    </row>
    <row r="11" spans="1:53" s="224" customFormat="1" ht="4.5" customHeight="1" x14ac:dyDescent="0.2">
      <c r="A11" s="221"/>
      <c r="B11" s="222"/>
      <c r="C11" s="223"/>
      <c r="D11" s="222"/>
      <c r="E11" s="222"/>
      <c r="F11" s="222"/>
      <c r="G11" s="222"/>
      <c r="H11" s="222"/>
      <c r="I11" s="223"/>
      <c r="J11" s="222"/>
      <c r="K11" s="222"/>
      <c r="L11" s="222"/>
      <c r="M11" s="222"/>
      <c r="N11" s="222"/>
      <c r="O11" s="222"/>
      <c r="P11" s="223"/>
      <c r="Q11" s="222"/>
      <c r="R11" s="222"/>
      <c r="S11" s="222"/>
      <c r="T11" s="222"/>
      <c r="U11" s="222"/>
      <c r="V11" s="222"/>
      <c r="W11" s="223"/>
      <c r="X11" s="222"/>
      <c r="Y11" s="222"/>
      <c r="Z11" s="222"/>
      <c r="AA11" s="222"/>
      <c r="AB11" s="222"/>
      <c r="AC11" s="222"/>
      <c r="AD11" s="431"/>
      <c r="AE11" s="435"/>
      <c r="AF11" s="310"/>
      <c r="AG11" s="310"/>
      <c r="AH11" s="310"/>
      <c r="AI11" s="310"/>
      <c r="AJ11" s="232"/>
      <c r="AK11" s="232"/>
      <c r="AL11" s="232"/>
    </row>
    <row r="12" spans="1:53" s="233" customFormat="1" ht="18" customHeight="1" x14ac:dyDescent="0.15">
      <c r="A12" s="225"/>
      <c r="B12" s="226" t="s">
        <v>11</v>
      </c>
      <c r="C12" s="227"/>
      <c r="D12" s="756">
        <f>J12+Q12+X12</f>
        <v>76053</v>
      </c>
      <c r="E12" s="739">
        <f>L12+S12+Z12</f>
        <v>45811</v>
      </c>
      <c r="F12" s="748">
        <f>E12/$D12*100</f>
        <v>60.235625156141111</v>
      </c>
      <c r="G12" s="739">
        <f>N12+U12+AB12</f>
        <v>30242</v>
      </c>
      <c r="H12" s="231">
        <f>G12/$D12*100</f>
        <v>39.764374843858889</v>
      </c>
      <c r="I12" s="227"/>
      <c r="J12" s="228">
        <f>L12+N12</f>
        <v>27081</v>
      </c>
      <c r="K12" s="751">
        <f>J12/$D12*100</f>
        <v>35.6080627983117</v>
      </c>
      <c r="L12" s="745">
        <v>10804</v>
      </c>
      <c r="M12" s="748">
        <v>39.895129426535206</v>
      </c>
      <c r="N12" s="745">
        <v>16277</v>
      </c>
      <c r="O12" s="229">
        <v>60.104870573464787</v>
      </c>
      <c r="P12" s="227"/>
      <c r="Q12" s="228">
        <v>13245</v>
      </c>
      <c r="R12" s="751">
        <v>17.415486568577176</v>
      </c>
      <c r="S12" s="745">
        <v>7777</v>
      </c>
      <c r="T12" s="748">
        <v>58.71649679124198</v>
      </c>
      <c r="U12" s="745">
        <v>5468</v>
      </c>
      <c r="V12" s="229">
        <v>41.28350320875802</v>
      </c>
      <c r="W12" s="227"/>
      <c r="X12" s="228">
        <v>35727</v>
      </c>
      <c r="Y12" s="751">
        <v>46.976450633111121</v>
      </c>
      <c r="Z12" s="745">
        <v>27230</v>
      </c>
      <c r="AA12" s="748">
        <v>76.216866795420827</v>
      </c>
      <c r="AB12" s="745">
        <v>8497</v>
      </c>
      <c r="AC12" s="229">
        <f t="shared" ref="AC12:AC29" si="0">AB12/$X12*100</f>
        <v>23.783133204579173</v>
      </c>
      <c r="AD12" s="576"/>
      <c r="AE12" s="306"/>
      <c r="AF12" s="306"/>
      <c r="AG12" s="306"/>
      <c r="AH12" s="307"/>
      <c r="AI12" s="437"/>
      <c r="AJ12" s="232"/>
      <c r="AK12" s="306"/>
      <c r="AL12" s="306"/>
      <c r="AM12" s="306"/>
      <c r="AN12" s="307"/>
      <c r="AO12" s="437"/>
      <c r="AQ12" s="306"/>
      <c r="AR12" s="306"/>
      <c r="AS12" s="306"/>
      <c r="AT12" s="307"/>
      <c r="AU12" s="437"/>
      <c r="AW12" s="306"/>
      <c r="AX12" s="306"/>
      <c r="AY12" s="306"/>
      <c r="AZ12" s="307"/>
      <c r="BA12" s="437"/>
    </row>
    <row r="13" spans="1:53" s="233" customFormat="1" ht="18" customHeight="1" x14ac:dyDescent="0.15">
      <c r="A13" s="225"/>
      <c r="B13" s="234" t="s">
        <v>10</v>
      </c>
      <c r="C13" s="227"/>
      <c r="D13" s="757">
        <f t="shared" ref="D13:D29" si="1">J13+Q13+X13</f>
        <v>11610</v>
      </c>
      <c r="E13" s="740">
        <f t="shared" ref="E13:E29" si="2">L13+S13+Z13</f>
        <v>7742</v>
      </c>
      <c r="F13" s="578">
        <f t="shared" ref="F13:H29" si="3">E13/$D13*100</f>
        <v>66.683893195521108</v>
      </c>
      <c r="G13" s="740">
        <f t="shared" ref="G13:G29" si="4">N13+U13+AB13</f>
        <v>3868</v>
      </c>
      <c r="H13" s="238">
        <f t="shared" si="3"/>
        <v>33.316106804478892</v>
      </c>
      <c r="I13" s="227"/>
      <c r="J13" s="235">
        <f t="shared" ref="J13:J29" si="5">L13+N13</f>
        <v>2213</v>
      </c>
      <c r="K13" s="752">
        <f t="shared" ref="K13:K29" si="6">J13/$D13*100</f>
        <v>19.061154177433249</v>
      </c>
      <c r="L13" s="746">
        <v>921</v>
      </c>
      <c r="M13" s="749">
        <v>41.617713511070939</v>
      </c>
      <c r="N13" s="746">
        <v>1292</v>
      </c>
      <c r="O13" s="236">
        <v>58.382286488929061</v>
      </c>
      <c r="P13" s="227"/>
      <c r="Q13" s="235">
        <v>1792</v>
      </c>
      <c r="R13" s="752">
        <v>15.434969853574504</v>
      </c>
      <c r="S13" s="746">
        <v>1057</v>
      </c>
      <c r="T13" s="749">
        <v>58.984375</v>
      </c>
      <c r="U13" s="746">
        <v>735</v>
      </c>
      <c r="V13" s="236">
        <v>41.015625</v>
      </c>
      <c r="W13" s="227"/>
      <c r="X13" s="235">
        <v>7605</v>
      </c>
      <c r="Y13" s="752">
        <v>65.503875968992247</v>
      </c>
      <c r="Z13" s="746">
        <v>5764</v>
      </c>
      <c r="AA13" s="749">
        <v>75.792241946088097</v>
      </c>
      <c r="AB13" s="746">
        <v>1841</v>
      </c>
      <c r="AC13" s="236">
        <f t="shared" si="0"/>
        <v>24.207758053911903</v>
      </c>
      <c r="AD13" s="576"/>
      <c r="AE13" s="306"/>
      <c r="AF13" s="306"/>
      <c r="AG13" s="306"/>
      <c r="AH13" s="307"/>
      <c r="AI13" s="437"/>
      <c r="AJ13" s="232"/>
      <c r="AK13" s="306"/>
      <c r="AL13" s="306"/>
      <c r="AM13" s="306"/>
      <c r="AN13" s="307"/>
      <c r="AO13" s="437"/>
      <c r="AQ13" s="306"/>
      <c r="AR13" s="306"/>
      <c r="AS13" s="306"/>
      <c r="AT13" s="307"/>
      <c r="AU13" s="437"/>
      <c r="AW13" s="306"/>
      <c r="AX13" s="306"/>
      <c r="AY13" s="306"/>
      <c r="AZ13" s="307"/>
      <c r="BA13" s="437"/>
    </row>
    <row r="14" spans="1:53" s="233" customFormat="1" ht="18" customHeight="1" x14ac:dyDescent="0.15">
      <c r="A14" s="225"/>
      <c r="B14" s="234" t="s">
        <v>40</v>
      </c>
      <c r="C14" s="227"/>
      <c r="D14" s="757">
        <f t="shared" si="1"/>
        <v>7058</v>
      </c>
      <c r="E14" s="740">
        <f t="shared" si="2"/>
        <v>4701</v>
      </c>
      <c r="F14" s="578">
        <f t="shared" si="3"/>
        <v>66.605270614905081</v>
      </c>
      <c r="G14" s="740">
        <f t="shared" si="4"/>
        <v>2357</v>
      </c>
      <c r="H14" s="238">
        <f t="shared" si="3"/>
        <v>33.394729385094926</v>
      </c>
      <c r="I14" s="227"/>
      <c r="J14" s="235">
        <f t="shared" si="5"/>
        <v>1791</v>
      </c>
      <c r="K14" s="752">
        <f t="shared" si="6"/>
        <v>25.375460470388212</v>
      </c>
      <c r="L14" s="746">
        <v>738</v>
      </c>
      <c r="M14" s="749">
        <v>41.206030150753769</v>
      </c>
      <c r="N14" s="746">
        <v>1053</v>
      </c>
      <c r="O14" s="236">
        <v>58.793969849246231</v>
      </c>
      <c r="P14" s="227"/>
      <c r="Q14" s="235">
        <v>1232</v>
      </c>
      <c r="R14" s="752">
        <v>17.455369793142534</v>
      </c>
      <c r="S14" s="746">
        <v>716</v>
      </c>
      <c r="T14" s="749">
        <v>58.116883116883123</v>
      </c>
      <c r="U14" s="746">
        <v>516</v>
      </c>
      <c r="V14" s="236">
        <v>41.883116883116884</v>
      </c>
      <c r="W14" s="227"/>
      <c r="X14" s="235">
        <v>4035</v>
      </c>
      <c r="Y14" s="752">
        <v>57.16916973646925</v>
      </c>
      <c r="Z14" s="746">
        <v>3247</v>
      </c>
      <c r="AA14" s="749">
        <v>80.470879801734824</v>
      </c>
      <c r="AB14" s="746">
        <v>788</v>
      </c>
      <c r="AC14" s="236">
        <f t="shared" si="0"/>
        <v>19.529120198265179</v>
      </c>
      <c r="AD14" s="576"/>
      <c r="AE14" s="306"/>
      <c r="AF14" s="306"/>
      <c r="AG14" s="306"/>
      <c r="AH14" s="307"/>
      <c r="AI14" s="438"/>
      <c r="AJ14" s="232"/>
      <c r="AK14" s="306"/>
      <c r="AL14" s="306"/>
      <c r="AM14" s="306"/>
      <c r="AN14" s="307"/>
      <c r="AO14" s="437"/>
      <c r="AQ14" s="306"/>
      <c r="AR14" s="306"/>
      <c r="AS14" s="306"/>
      <c r="AT14" s="307"/>
      <c r="AU14" s="437"/>
      <c r="AW14" s="306"/>
      <c r="AX14" s="306"/>
      <c r="AY14" s="306"/>
      <c r="AZ14" s="307"/>
      <c r="BA14" s="437"/>
    </row>
    <row r="15" spans="1:53" s="233" customFormat="1" ht="18" customHeight="1" x14ac:dyDescent="0.15">
      <c r="A15" s="225"/>
      <c r="B15" s="234" t="s">
        <v>41</v>
      </c>
      <c r="C15" s="227"/>
      <c r="D15" s="757">
        <f t="shared" si="1"/>
        <v>7053</v>
      </c>
      <c r="E15" s="740">
        <f t="shared" si="2"/>
        <v>4511</v>
      </c>
      <c r="F15" s="578">
        <f t="shared" si="3"/>
        <v>63.958599177654897</v>
      </c>
      <c r="G15" s="740">
        <f t="shared" si="4"/>
        <v>2542</v>
      </c>
      <c r="H15" s="238">
        <f t="shared" si="3"/>
        <v>36.041400822345096</v>
      </c>
      <c r="I15" s="227"/>
      <c r="J15" s="235">
        <f t="shared" si="5"/>
        <v>1663</v>
      </c>
      <c r="K15" s="752">
        <f t="shared" si="6"/>
        <v>23.57861902736424</v>
      </c>
      <c r="L15" s="746">
        <v>666</v>
      </c>
      <c r="M15" s="749">
        <v>40.048105832832235</v>
      </c>
      <c r="N15" s="746">
        <v>997</v>
      </c>
      <c r="O15" s="236">
        <v>59.951894167167772</v>
      </c>
      <c r="P15" s="227"/>
      <c r="Q15" s="235">
        <v>1285</v>
      </c>
      <c r="R15" s="752">
        <v>18.219197504607969</v>
      </c>
      <c r="S15" s="746">
        <v>736</v>
      </c>
      <c r="T15" s="749">
        <v>57.276264591439684</v>
      </c>
      <c r="U15" s="746">
        <v>549</v>
      </c>
      <c r="V15" s="236">
        <v>42.723735408560309</v>
      </c>
      <c r="W15" s="227"/>
      <c r="X15" s="235">
        <v>4105</v>
      </c>
      <c r="Y15" s="752">
        <v>58.202183468027791</v>
      </c>
      <c r="Z15" s="746">
        <v>3109</v>
      </c>
      <c r="AA15" s="749">
        <v>75.736906211936656</v>
      </c>
      <c r="AB15" s="746">
        <v>996</v>
      </c>
      <c r="AC15" s="236">
        <f t="shared" si="0"/>
        <v>24.263093788063337</v>
      </c>
      <c r="AD15" s="576"/>
      <c r="AE15" s="306"/>
      <c r="AF15" s="306"/>
      <c r="AG15" s="306"/>
      <c r="AH15" s="307"/>
      <c r="AI15" s="437"/>
      <c r="AJ15" s="232"/>
      <c r="AK15" s="306"/>
      <c r="AL15" s="306"/>
      <c r="AM15" s="306"/>
      <c r="AN15" s="307"/>
      <c r="AO15" s="437"/>
      <c r="AQ15" s="306"/>
      <c r="AR15" s="306"/>
      <c r="AS15" s="306"/>
      <c r="AT15" s="307"/>
      <c r="AU15" s="437"/>
      <c r="AW15" s="306"/>
      <c r="AX15" s="306"/>
      <c r="AY15" s="306"/>
      <c r="AZ15" s="307"/>
      <c r="BA15" s="437"/>
    </row>
    <row r="16" spans="1:53" s="233" customFormat="1" ht="18" customHeight="1" x14ac:dyDescent="0.15">
      <c r="A16" s="225"/>
      <c r="B16" s="234" t="s">
        <v>9</v>
      </c>
      <c r="C16" s="227"/>
      <c r="D16" s="757">
        <f t="shared" si="1"/>
        <v>11928</v>
      </c>
      <c r="E16" s="740">
        <f t="shared" si="2"/>
        <v>7265</v>
      </c>
      <c r="F16" s="578">
        <f t="shared" si="3"/>
        <v>60.907109322602281</v>
      </c>
      <c r="G16" s="740">
        <f t="shared" si="4"/>
        <v>4663</v>
      </c>
      <c r="H16" s="238">
        <f t="shared" si="3"/>
        <v>39.092890677397719</v>
      </c>
      <c r="I16" s="227"/>
      <c r="J16" s="235">
        <f t="shared" si="5"/>
        <v>4643</v>
      </c>
      <c r="K16" s="752">
        <f t="shared" si="6"/>
        <v>38.92521797451375</v>
      </c>
      <c r="L16" s="746">
        <v>1928</v>
      </c>
      <c r="M16" s="749">
        <v>41.524876157656685</v>
      </c>
      <c r="N16" s="746">
        <v>2715</v>
      </c>
      <c r="O16" s="236">
        <v>58.475123842343315</v>
      </c>
      <c r="P16" s="227"/>
      <c r="Q16" s="235">
        <v>2036</v>
      </c>
      <c r="R16" s="752">
        <v>17.069081153588193</v>
      </c>
      <c r="S16" s="746">
        <v>1202</v>
      </c>
      <c r="T16" s="749">
        <v>59.037328094302552</v>
      </c>
      <c r="U16" s="746">
        <v>834</v>
      </c>
      <c r="V16" s="236">
        <v>40.962671905697448</v>
      </c>
      <c r="W16" s="227"/>
      <c r="X16" s="235">
        <v>5249</v>
      </c>
      <c r="Y16" s="752">
        <v>44.005700871898057</v>
      </c>
      <c r="Z16" s="746">
        <v>4135</v>
      </c>
      <c r="AA16" s="749">
        <v>78.77690988759764</v>
      </c>
      <c r="AB16" s="746">
        <v>1114</v>
      </c>
      <c r="AC16" s="236">
        <f t="shared" si="0"/>
        <v>21.223090112402364</v>
      </c>
      <c r="AD16" s="576"/>
      <c r="AE16" s="306"/>
      <c r="AF16" s="306"/>
      <c r="AG16" s="306"/>
      <c r="AH16" s="307"/>
      <c r="AI16" s="437"/>
      <c r="AJ16" s="232"/>
      <c r="AK16" s="306"/>
      <c r="AL16" s="306"/>
      <c r="AM16" s="306"/>
      <c r="AN16" s="307"/>
      <c r="AO16" s="437"/>
      <c r="AQ16" s="306"/>
      <c r="AR16" s="306"/>
      <c r="AS16" s="306"/>
      <c r="AT16" s="307"/>
      <c r="AU16" s="437"/>
      <c r="AW16" s="306"/>
      <c r="AX16" s="306"/>
      <c r="AY16" s="306"/>
      <c r="AZ16" s="307"/>
      <c r="BA16" s="437"/>
    </row>
    <row r="17" spans="1:53" s="233" customFormat="1" ht="18" customHeight="1" x14ac:dyDescent="0.15">
      <c r="A17" s="225"/>
      <c r="B17" s="234" t="s">
        <v>8</v>
      </c>
      <c r="C17" s="227"/>
      <c r="D17" s="758">
        <f t="shared" si="1"/>
        <v>5888</v>
      </c>
      <c r="E17" s="741">
        <f t="shared" si="2"/>
        <v>3806</v>
      </c>
      <c r="F17" s="579">
        <f t="shared" si="3"/>
        <v>64.639945652173907</v>
      </c>
      <c r="G17" s="741">
        <f t="shared" si="4"/>
        <v>2082</v>
      </c>
      <c r="H17" s="238">
        <f t="shared" si="3"/>
        <v>35.360054347826086</v>
      </c>
      <c r="I17" s="227"/>
      <c r="J17" s="239">
        <f t="shared" si="5"/>
        <v>1323</v>
      </c>
      <c r="K17" s="753">
        <f t="shared" si="6"/>
        <v>22.469429347826086</v>
      </c>
      <c r="L17" s="741">
        <v>547</v>
      </c>
      <c r="M17" s="579">
        <v>41.345427059712776</v>
      </c>
      <c r="N17" s="741">
        <v>776</v>
      </c>
      <c r="O17" s="236">
        <v>58.654572940287231</v>
      </c>
      <c r="P17" s="227"/>
      <c r="Q17" s="239">
        <v>1077</v>
      </c>
      <c r="R17" s="753">
        <v>18.291440217391305</v>
      </c>
      <c r="S17" s="741">
        <v>583</v>
      </c>
      <c r="T17" s="579">
        <v>54.131847725162487</v>
      </c>
      <c r="U17" s="741">
        <v>494</v>
      </c>
      <c r="V17" s="236">
        <v>45.868152274837506</v>
      </c>
      <c r="W17" s="227"/>
      <c r="X17" s="239">
        <v>3488</v>
      </c>
      <c r="Y17" s="753">
        <v>59.239130434782602</v>
      </c>
      <c r="Z17" s="741">
        <v>2676</v>
      </c>
      <c r="AA17" s="579">
        <v>76.72018348623854</v>
      </c>
      <c r="AB17" s="741">
        <v>812</v>
      </c>
      <c r="AC17" s="236">
        <f t="shared" si="0"/>
        <v>23.279816513761467</v>
      </c>
      <c r="AD17" s="576"/>
      <c r="AE17" s="306"/>
      <c r="AF17" s="306"/>
      <c r="AG17" s="306"/>
      <c r="AH17" s="307"/>
      <c r="AI17" s="437"/>
      <c r="AJ17" s="232"/>
      <c r="AK17" s="306"/>
      <c r="AL17" s="306"/>
      <c r="AM17" s="306"/>
      <c r="AN17" s="307"/>
      <c r="AO17" s="437"/>
      <c r="AQ17" s="306"/>
      <c r="AR17" s="306"/>
      <c r="AS17" s="306"/>
      <c r="AT17" s="307"/>
      <c r="AU17" s="437"/>
      <c r="AW17" s="306"/>
      <c r="AX17" s="306"/>
      <c r="AY17" s="306"/>
      <c r="AZ17" s="307"/>
      <c r="BA17" s="437"/>
    </row>
    <row r="18" spans="1:53" s="233" customFormat="1" ht="18" customHeight="1" x14ac:dyDescent="0.15">
      <c r="A18" s="225"/>
      <c r="B18" s="234" t="s">
        <v>7</v>
      </c>
      <c r="C18" s="227"/>
      <c r="D18" s="757">
        <f t="shared" si="1"/>
        <v>33375</v>
      </c>
      <c r="E18" s="740">
        <f t="shared" si="2"/>
        <v>21911</v>
      </c>
      <c r="F18" s="578">
        <f t="shared" si="3"/>
        <v>65.650936329588021</v>
      </c>
      <c r="G18" s="740">
        <f t="shared" si="4"/>
        <v>11464</v>
      </c>
      <c r="H18" s="238">
        <f t="shared" si="3"/>
        <v>34.349063670411986</v>
      </c>
      <c r="I18" s="227"/>
      <c r="J18" s="235">
        <f t="shared" si="5"/>
        <v>6731</v>
      </c>
      <c r="K18" s="752">
        <f t="shared" si="6"/>
        <v>20.167790262172286</v>
      </c>
      <c r="L18" s="746">
        <v>2769</v>
      </c>
      <c r="M18" s="749">
        <v>41.138018125092856</v>
      </c>
      <c r="N18" s="746">
        <v>3962</v>
      </c>
      <c r="O18" s="236">
        <v>58.861981874907144</v>
      </c>
      <c r="P18" s="227"/>
      <c r="Q18" s="235">
        <v>4891</v>
      </c>
      <c r="R18" s="752">
        <v>14.654681647940073</v>
      </c>
      <c r="S18" s="746">
        <v>2785</v>
      </c>
      <c r="T18" s="749">
        <v>56.941320793293805</v>
      </c>
      <c r="U18" s="746">
        <v>2106</v>
      </c>
      <c r="V18" s="236">
        <v>43.058679206706195</v>
      </c>
      <c r="W18" s="227"/>
      <c r="X18" s="235">
        <v>21753</v>
      </c>
      <c r="Y18" s="752">
        <v>65.17752808988763</v>
      </c>
      <c r="Z18" s="746">
        <v>16357</v>
      </c>
      <c r="AA18" s="749">
        <v>75.194226083758565</v>
      </c>
      <c r="AB18" s="746">
        <v>5396</v>
      </c>
      <c r="AC18" s="236">
        <f t="shared" si="0"/>
        <v>24.805773916241439</v>
      </c>
      <c r="AD18" s="576"/>
      <c r="AE18" s="306"/>
      <c r="AF18" s="306"/>
      <c r="AG18" s="306"/>
      <c r="AH18" s="307"/>
      <c r="AI18" s="437"/>
      <c r="AJ18" s="232"/>
      <c r="AK18" s="306"/>
      <c r="AL18" s="306"/>
      <c r="AM18" s="306"/>
      <c r="AN18" s="307"/>
      <c r="AO18" s="437"/>
      <c r="AQ18" s="306"/>
      <c r="AR18" s="306"/>
      <c r="AS18" s="306"/>
      <c r="AT18" s="307"/>
      <c r="AU18" s="437"/>
      <c r="AW18" s="306"/>
      <c r="AX18" s="306"/>
      <c r="AY18" s="306"/>
      <c r="AZ18" s="307"/>
      <c r="BA18" s="437"/>
    </row>
    <row r="19" spans="1:53" s="233" customFormat="1" ht="18" customHeight="1" x14ac:dyDescent="0.15">
      <c r="A19" s="225"/>
      <c r="B19" s="234" t="s">
        <v>43</v>
      </c>
      <c r="C19" s="227"/>
      <c r="D19" s="757">
        <f t="shared" si="1"/>
        <v>20760</v>
      </c>
      <c r="E19" s="740">
        <f t="shared" si="2"/>
        <v>13298</v>
      </c>
      <c r="F19" s="578">
        <f t="shared" si="3"/>
        <v>64.055876685934493</v>
      </c>
      <c r="G19" s="740">
        <f t="shared" si="4"/>
        <v>7462</v>
      </c>
      <c r="H19" s="238">
        <f t="shared" si="3"/>
        <v>35.944123314065514</v>
      </c>
      <c r="I19" s="227"/>
      <c r="J19" s="235">
        <f t="shared" si="5"/>
        <v>5104</v>
      </c>
      <c r="K19" s="752">
        <f t="shared" si="6"/>
        <v>24.585741811175339</v>
      </c>
      <c r="L19" s="746">
        <v>2046</v>
      </c>
      <c r="M19" s="749">
        <v>40.086206896551722</v>
      </c>
      <c r="N19" s="746">
        <v>3058</v>
      </c>
      <c r="O19" s="236">
        <v>59.913793103448278</v>
      </c>
      <c r="P19" s="227"/>
      <c r="Q19" s="235">
        <v>3014</v>
      </c>
      <c r="R19" s="752">
        <v>14.51830443159923</v>
      </c>
      <c r="S19" s="746">
        <v>1773</v>
      </c>
      <c r="T19" s="749">
        <v>58.825481088254818</v>
      </c>
      <c r="U19" s="746">
        <v>1241</v>
      </c>
      <c r="V19" s="236">
        <v>41.174518911745189</v>
      </c>
      <c r="W19" s="227"/>
      <c r="X19" s="235">
        <v>12642</v>
      </c>
      <c r="Y19" s="752">
        <v>60.895953757225428</v>
      </c>
      <c r="Z19" s="746">
        <v>9479</v>
      </c>
      <c r="AA19" s="749">
        <v>74.980224647998739</v>
      </c>
      <c r="AB19" s="746">
        <v>3163</v>
      </c>
      <c r="AC19" s="236">
        <f t="shared" si="0"/>
        <v>25.019775352001268</v>
      </c>
      <c r="AD19" s="576"/>
      <c r="AE19" s="306"/>
      <c r="AF19" s="306"/>
      <c r="AG19" s="306"/>
      <c r="AH19" s="307"/>
      <c r="AI19" s="437"/>
      <c r="AJ19" s="232"/>
      <c r="AK19" s="306"/>
      <c r="AL19" s="306"/>
      <c r="AM19" s="306"/>
      <c r="AN19" s="307"/>
      <c r="AO19" s="437"/>
      <c r="AQ19" s="306"/>
      <c r="AR19" s="306"/>
      <c r="AS19" s="306"/>
      <c r="AT19" s="307"/>
      <c r="AU19" s="437"/>
      <c r="AW19" s="306"/>
      <c r="AX19" s="306"/>
      <c r="AY19" s="306"/>
      <c r="AZ19" s="307"/>
      <c r="BA19" s="437"/>
    </row>
    <row r="20" spans="1:53" s="233" customFormat="1" ht="18" customHeight="1" x14ac:dyDescent="0.15">
      <c r="A20" s="225"/>
      <c r="B20" s="234" t="s">
        <v>44</v>
      </c>
      <c r="C20" s="227"/>
      <c r="D20" s="757">
        <f t="shared" si="1"/>
        <v>43366</v>
      </c>
      <c r="E20" s="740">
        <f t="shared" si="2"/>
        <v>27886</v>
      </c>
      <c r="F20" s="578">
        <f t="shared" si="3"/>
        <v>64.303832495503386</v>
      </c>
      <c r="G20" s="740">
        <f t="shared" si="4"/>
        <v>15480</v>
      </c>
      <c r="H20" s="238">
        <f t="shared" si="3"/>
        <v>35.696167504496614</v>
      </c>
      <c r="I20" s="227"/>
      <c r="J20" s="235">
        <f t="shared" si="5"/>
        <v>12329</v>
      </c>
      <c r="K20" s="752">
        <f t="shared" si="6"/>
        <v>28.430106535073563</v>
      </c>
      <c r="L20" s="746">
        <v>5181</v>
      </c>
      <c r="M20" s="749">
        <v>42.022872901289645</v>
      </c>
      <c r="N20" s="746">
        <v>7148</v>
      </c>
      <c r="O20" s="236">
        <v>57.977127098710355</v>
      </c>
      <c r="P20" s="227"/>
      <c r="Q20" s="235">
        <v>6870</v>
      </c>
      <c r="R20" s="752">
        <v>15.84190379560024</v>
      </c>
      <c r="S20" s="746">
        <v>3935</v>
      </c>
      <c r="T20" s="749">
        <v>57.278020378457065</v>
      </c>
      <c r="U20" s="746">
        <v>2935</v>
      </c>
      <c r="V20" s="236">
        <v>42.721979621542935</v>
      </c>
      <c r="W20" s="227"/>
      <c r="X20" s="235">
        <v>24167</v>
      </c>
      <c r="Y20" s="752">
        <v>55.727989669326206</v>
      </c>
      <c r="Z20" s="746">
        <v>18770</v>
      </c>
      <c r="AA20" s="749">
        <v>77.667894235941574</v>
      </c>
      <c r="AB20" s="746">
        <v>5397</v>
      </c>
      <c r="AC20" s="236">
        <f t="shared" si="0"/>
        <v>22.332105764058426</v>
      </c>
      <c r="AD20" s="576"/>
      <c r="AE20" s="306"/>
      <c r="AF20" s="306"/>
      <c r="AG20" s="306"/>
      <c r="AH20" s="307"/>
      <c r="AI20" s="437"/>
      <c r="AJ20" s="232"/>
      <c r="AK20" s="306"/>
      <c r="AL20" s="306"/>
      <c r="AM20" s="306"/>
      <c r="AN20" s="307"/>
      <c r="AO20" s="437"/>
      <c r="AQ20" s="306"/>
      <c r="AR20" s="306"/>
      <c r="AS20" s="306"/>
      <c r="AT20" s="307"/>
      <c r="AU20" s="437"/>
      <c r="AW20" s="306"/>
      <c r="AX20" s="306"/>
      <c r="AY20" s="306"/>
      <c r="AZ20" s="307"/>
      <c r="BA20" s="437"/>
    </row>
    <row r="21" spans="1:53" s="233" customFormat="1" ht="18" customHeight="1" x14ac:dyDescent="0.15">
      <c r="A21" s="225"/>
      <c r="B21" s="234" t="s">
        <v>6</v>
      </c>
      <c r="C21" s="227"/>
      <c r="D21" s="757">
        <f t="shared" si="1"/>
        <v>40384</v>
      </c>
      <c r="E21" s="740">
        <f t="shared" si="2"/>
        <v>26222</v>
      </c>
      <c r="F21" s="578">
        <f t="shared" si="3"/>
        <v>64.931656101426299</v>
      </c>
      <c r="G21" s="740">
        <f t="shared" si="4"/>
        <v>14162</v>
      </c>
      <c r="H21" s="238">
        <f t="shared" si="3"/>
        <v>35.068343898573694</v>
      </c>
      <c r="I21" s="227"/>
      <c r="J21" s="235">
        <f t="shared" si="5"/>
        <v>9363</v>
      </c>
      <c r="K21" s="752">
        <f t="shared" si="6"/>
        <v>23.184924722662441</v>
      </c>
      <c r="L21" s="746">
        <v>3789</v>
      </c>
      <c r="M21" s="749">
        <v>40.467798782441527</v>
      </c>
      <c r="N21" s="746">
        <v>5574</v>
      </c>
      <c r="O21" s="236">
        <v>59.53220121755848</v>
      </c>
      <c r="P21" s="227"/>
      <c r="Q21" s="235">
        <v>7188</v>
      </c>
      <c r="R21" s="752">
        <v>17.799128367670363</v>
      </c>
      <c r="S21" s="746">
        <v>4164</v>
      </c>
      <c r="T21" s="749">
        <v>57.929883138564279</v>
      </c>
      <c r="U21" s="746">
        <v>3024</v>
      </c>
      <c r="V21" s="236">
        <v>42.070116861435721</v>
      </c>
      <c r="W21" s="227"/>
      <c r="X21" s="235">
        <v>23833</v>
      </c>
      <c r="Y21" s="752">
        <v>59.015946909667193</v>
      </c>
      <c r="Z21" s="746">
        <v>18269</v>
      </c>
      <c r="AA21" s="749">
        <v>76.654218940125034</v>
      </c>
      <c r="AB21" s="746">
        <v>5564</v>
      </c>
      <c r="AC21" s="236">
        <f t="shared" si="0"/>
        <v>23.345781059874962</v>
      </c>
      <c r="AD21" s="576"/>
      <c r="AE21" s="306"/>
      <c r="AF21" s="306"/>
      <c r="AG21" s="306"/>
      <c r="AH21" s="307"/>
      <c r="AI21" s="438"/>
      <c r="AJ21" s="232"/>
      <c r="AK21" s="306"/>
      <c r="AL21" s="306"/>
      <c r="AM21" s="306"/>
      <c r="AN21" s="307"/>
      <c r="AO21" s="437"/>
      <c r="AQ21" s="306"/>
      <c r="AR21" s="306"/>
      <c r="AS21" s="306"/>
      <c r="AT21" s="307"/>
      <c r="AU21" s="437"/>
      <c r="AW21" s="306"/>
      <c r="AX21" s="306"/>
      <c r="AY21" s="306"/>
      <c r="AZ21" s="307"/>
      <c r="BA21" s="437"/>
    </row>
    <row r="22" spans="1:53" s="233" customFormat="1" ht="18" customHeight="1" x14ac:dyDescent="0.15">
      <c r="A22" s="225"/>
      <c r="B22" s="234" t="s">
        <v>5</v>
      </c>
      <c r="C22" s="227"/>
      <c r="D22" s="757">
        <f t="shared" si="1"/>
        <v>11286</v>
      </c>
      <c r="E22" s="740">
        <f t="shared" si="2"/>
        <v>7476</v>
      </c>
      <c r="F22" s="578">
        <f t="shared" si="3"/>
        <v>66.241360978203076</v>
      </c>
      <c r="G22" s="740">
        <f t="shared" si="4"/>
        <v>3810</v>
      </c>
      <c r="H22" s="238">
        <f t="shared" si="3"/>
        <v>33.758639021796917</v>
      </c>
      <c r="I22" s="227"/>
      <c r="J22" s="235">
        <f t="shared" si="5"/>
        <v>2580</v>
      </c>
      <c r="K22" s="752">
        <f t="shared" si="6"/>
        <v>22.860180754917597</v>
      </c>
      <c r="L22" s="746">
        <v>1077</v>
      </c>
      <c r="M22" s="749">
        <v>41.744186046511629</v>
      </c>
      <c r="N22" s="746">
        <v>1503</v>
      </c>
      <c r="O22" s="236">
        <v>58.255813953488364</v>
      </c>
      <c r="P22" s="227"/>
      <c r="Q22" s="235">
        <v>1802</v>
      </c>
      <c r="R22" s="752">
        <v>15.96668438773702</v>
      </c>
      <c r="S22" s="746">
        <v>1063</v>
      </c>
      <c r="T22" s="749">
        <v>58.990011098779135</v>
      </c>
      <c r="U22" s="746">
        <v>739</v>
      </c>
      <c r="V22" s="236">
        <v>41.009988901220865</v>
      </c>
      <c r="W22" s="227"/>
      <c r="X22" s="235">
        <v>6904</v>
      </c>
      <c r="Y22" s="752">
        <v>61.173134857345381</v>
      </c>
      <c r="Z22" s="746">
        <v>5336</v>
      </c>
      <c r="AA22" s="749">
        <v>77.288528389339518</v>
      </c>
      <c r="AB22" s="746">
        <v>1568</v>
      </c>
      <c r="AC22" s="236">
        <f t="shared" si="0"/>
        <v>22.711471610660485</v>
      </c>
      <c r="AD22" s="576"/>
      <c r="AE22" s="306"/>
      <c r="AF22" s="306"/>
      <c r="AG22" s="306"/>
      <c r="AH22" s="307"/>
      <c r="AI22" s="437"/>
      <c r="AJ22" s="232"/>
      <c r="AK22" s="306"/>
      <c r="AL22" s="306"/>
      <c r="AM22" s="306"/>
      <c r="AN22" s="307"/>
      <c r="AO22" s="437"/>
      <c r="AQ22" s="306"/>
      <c r="AR22" s="306"/>
      <c r="AS22" s="306"/>
      <c r="AT22" s="307"/>
      <c r="AU22" s="437"/>
      <c r="AW22" s="306"/>
      <c r="AX22" s="306"/>
      <c r="AY22" s="306"/>
      <c r="AZ22" s="307"/>
      <c r="BA22" s="437"/>
    </row>
    <row r="23" spans="1:53" s="233" customFormat="1" ht="18" customHeight="1" x14ac:dyDescent="0.15">
      <c r="A23" s="225"/>
      <c r="B23" s="234" t="s">
        <v>38</v>
      </c>
      <c r="C23" s="227"/>
      <c r="D23" s="757">
        <f t="shared" si="1"/>
        <v>23804</v>
      </c>
      <c r="E23" s="740">
        <f t="shared" si="2"/>
        <v>15859</v>
      </c>
      <c r="F23" s="578">
        <f t="shared" si="3"/>
        <v>66.623256595530165</v>
      </c>
      <c r="G23" s="740">
        <f t="shared" si="4"/>
        <v>7945</v>
      </c>
      <c r="H23" s="238">
        <f t="shared" si="3"/>
        <v>33.376743404469842</v>
      </c>
      <c r="I23" s="227"/>
      <c r="J23" s="235">
        <f t="shared" si="5"/>
        <v>5221</v>
      </c>
      <c r="K23" s="752">
        <f t="shared" si="6"/>
        <v>21.933288522937321</v>
      </c>
      <c r="L23" s="746">
        <v>2227</v>
      </c>
      <c r="M23" s="749">
        <v>42.654663857498562</v>
      </c>
      <c r="N23" s="746">
        <v>2994</v>
      </c>
      <c r="O23" s="236">
        <v>57.345336142501438</v>
      </c>
      <c r="P23" s="227"/>
      <c r="Q23" s="235">
        <v>3997</v>
      </c>
      <c r="R23" s="752">
        <v>16.791295580574694</v>
      </c>
      <c r="S23" s="746">
        <v>2244</v>
      </c>
      <c r="T23" s="749">
        <v>56.142106579934946</v>
      </c>
      <c r="U23" s="746">
        <v>1753</v>
      </c>
      <c r="V23" s="236">
        <v>43.857893420065047</v>
      </c>
      <c r="W23" s="227"/>
      <c r="X23" s="235">
        <v>14586</v>
      </c>
      <c r="Y23" s="752">
        <v>61.275415896487985</v>
      </c>
      <c r="Z23" s="746">
        <v>11388</v>
      </c>
      <c r="AA23" s="749">
        <v>78.074866310160431</v>
      </c>
      <c r="AB23" s="746">
        <v>3198</v>
      </c>
      <c r="AC23" s="236">
        <f t="shared" si="0"/>
        <v>21.925133689839569</v>
      </c>
      <c r="AD23" s="576"/>
      <c r="AE23" s="306"/>
      <c r="AF23" s="306"/>
      <c r="AG23" s="306"/>
      <c r="AH23" s="307"/>
      <c r="AI23" s="437"/>
      <c r="AJ23" s="232"/>
      <c r="AK23" s="306"/>
      <c r="AL23" s="306"/>
      <c r="AM23" s="306"/>
      <c r="AN23" s="307"/>
      <c r="AO23" s="437"/>
      <c r="AQ23" s="306"/>
      <c r="AR23" s="306"/>
      <c r="AS23" s="306"/>
      <c r="AT23" s="307"/>
      <c r="AU23" s="437"/>
      <c r="AW23" s="306"/>
      <c r="AX23" s="306"/>
      <c r="AY23" s="306"/>
      <c r="AZ23" s="307"/>
      <c r="BA23" s="437"/>
    </row>
    <row r="24" spans="1:53" s="233" customFormat="1" ht="18" customHeight="1" x14ac:dyDescent="0.15">
      <c r="A24" s="225"/>
      <c r="B24" s="234" t="s">
        <v>45</v>
      </c>
      <c r="C24" s="227"/>
      <c r="D24" s="757">
        <f t="shared" si="1"/>
        <v>56134</v>
      </c>
      <c r="E24" s="740">
        <f t="shared" si="2"/>
        <v>38361</v>
      </c>
      <c r="F24" s="578">
        <f t="shared" si="3"/>
        <v>68.33826201589055</v>
      </c>
      <c r="G24" s="740">
        <f t="shared" si="4"/>
        <v>17773</v>
      </c>
      <c r="H24" s="238">
        <f t="shared" si="3"/>
        <v>31.66173798410945</v>
      </c>
      <c r="I24" s="227"/>
      <c r="J24" s="235">
        <f t="shared" si="5"/>
        <v>14093</v>
      </c>
      <c r="K24" s="752">
        <f t="shared" si="6"/>
        <v>25.105996365838884</v>
      </c>
      <c r="L24" s="746">
        <v>7125</v>
      </c>
      <c r="M24" s="749">
        <v>50.557014120485341</v>
      </c>
      <c r="N24" s="746">
        <v>6968</v>
      </c>
      <c r="O24" s="236">
        <v>49.442985879514652</v>
      </c>
      <c r="P24" s="227"/>
      <c r="Q24" s="235">
        <v>8711</v>
      </c>
      <c r="R24" s="752">
        <v>15.518224249118182</v>
      </c>
      <c r="S24" s="746">
        <v>5288</v>
      </c>
      <c r="T24" s="749">
        <v>60.704855929284818</v>
      </c>
      <c r="U24" s="746">
        <v>3423</v>
      </c>
      <c r="V24" s="236">
        <v>39.295144070715189</v>
      </c>
      <c r="W24" s="227"/>
      <c r="X24" s="235">
        <v>33330</v>
      </c>
      <c r="Y24" s="752">
        <v>59.375779385042939</v>
      </c>
      <c r="Z24" s="746">
        <v>25948</v>
      </c>
      <c r="AA24" s="749">
        <v>77.851785178517858</v>
      </c>
      <c r="AB24" s="746">
        <v>7382</v>
      </c>
      <c r="AC24" s="236">
        <f t="shared" si="0"/>
        <v>22.148214821482149</v>
      </c>
      <c r="AD24" s="576"/>
      <c r="AE24" s="306"/>
      <c r="AF24" s="306"/>
      <c r="AG24" s="306"/>
      <c r="AH24" s="307"/>
      <c r="AI24" s="437"/>
      <c r="AJ24" s="232"/>
      <c r="AK24" s="306"/>
      <c r="AL24" s="306"/>
      <c r="AM24" s="306"/>
      <c r="AN24" s="307"/>
      <c r="AO24" s="437"/>
      <c r="AQ24" s="306"/>
      <c r="AR24" s="306"/>
      <c r="AS24" s="306"/>
      <c r="AT24" s="307"/>
      <c r="AU24" s="437"/>
      <c r="AW24" s="306"/>
      <c r="AX24" s="306"/>
      <c r="AY24" s="306"/>
      <c r="AZ24" s="307"/>
      <c r="BA24" s="437"/>
    </row>
    <row r="25" spans="1:53" s="241" customFormat="1" ht="18" customHeight="1" x14ac:dyDescent="0.15">
      <c r="A25" s="240"/>
      <c r="B25" s="234" t="s">
        <v>46</v>
      </c>
      <c r="C25" s="227"/>
      <c r="D25" s="757">
        <f t="shared" si="1"/>
        <v>12656</v>
      </c>
      <c r="E25" s="740">
        <f t="shared" si="2"/>
        <v>7358</v>
      </c>
      <c r="F25" s="578">
        <f t="shared" si="3"/>
        <v>58.138432364096083</v>
      </c>
      <c r="G25" s="740">
        <f t="shared" si="4"/>
        <v>5298</v>
      </c>
      <c r="H25" s="238">
        <f t="shared" si="3"/>
        <v>41.861567635903917</v>
      </c>
      <c r="I25" s="227"/>
      <c r="J25" s="235">
        <f t="shared" si="5"/>
        <v>4749</v>
      </c>
      <c r="K25" s="752">
        <f t="shared" si="6"/>
        <v>37.523704171934256</v>
      </c>
      <c r="L25" s="746">
        <v>1732</v>
      </c>
      <c r="M25" s="749">
        <v>36.470835965466414</v>
      </c>
      <c r="N25" s="746">
        <v>3017</v>
      </c>
      <c r="O25" s="236">
        <v>63.529164034533579</v>
      </c>
      <c r="P25" s="227"/>
      <c r="Q25" s="235">
        <v>1874</v>
      </c>
      <c r="R25" s="752">
        <v>14.807206068268014</v>
      </c>
      <c r="S25" s="746">
        <v>1064</v>
      </c>
      <c r="T25" s="749">
        <v>56.776947705442907</v>
      </c>
      <c r="U25" s="746">
        <v>810</v>
      </c>
      <c r="V25" s="236">
        <v>43.223052294557093</v>
      </c>
      <c r="W25" s="227"/>
      <c r="X25" s="235">
        <v>6033</v>
      </c>
      <c r="Y25" s="752">
        <v>47.669089759797721</v>
      </c>
      <c r="Z25" s="746">
        <v>4562</v>
      </c>
      <c r="AA25" s="749">
        <v>75.617437427482187</v>
      </c>
      <c r="AB25" s="746">
        <v>1471</v>
      </c>
      <c r="AC25" s="236">
        <f t="shared" si="0"/>
        <v>24.38256257251782</v>
      </c>
      <c r="AD25" s="576"/>
      <c r="AE25" s="306"/>
      <c r="AF25" s="306"/>
      <c r="AG25" s="306"/>
      <c r="AH25" s="307"/>
      <c r="AI25" s="437"/>
      <c r="AJ25" s="232"/>
      <c r="AK25" s="306"/>
      <c r="AL25" s="306"/>
      <c r="AM25" s="306"/>
      <c r="AN25" s="307"/>
      <c r="AO25" s="437"/>
      <c r="AQ25" s="306"/>
      <c r="AR25" s="306"/>
      <c r="AS25" s="306"/>
      <c r="AT25" s="307"/>
      <c r="AU25" s="437"/>
      <c r="AW25" s="306"/>
      <c r="AX25" s="306"/>
      <c r="AY25" s="306"/>
      <c r="AZ25" s="307"/>
      <c r="BA25" s="437"/>
    </row>
    <row r="26" spans="1:53" s="233" customFormat="1" ht="18" customHeight="1" x14ac:dyDescent="0.15">
      <c r="B26" s="234" t="s">
        <v>47</v>
      </c>
      <c r="C26" s="227"/>
      <c r="D26" s="759">
        <f t="shared" si="1"/>
        <v>3470</v>
      </c>
      <c r="E26" s="742">
        <f t="shared" si="2"/>
        <v>2398</v>
      </c>
      <c r="F26" s="580">
        <f t="shared" si="3"/>
        <v>69.106628242074933</v>
      </c>
      <c r="G26" s="742">
        <f t="shared" si="4"/>
        <v>1072</v>
      </c>
      <c r="H26" s="238">
        <f t="shared" si="3"/>
        <v>30.89337175792507</v>
      </c>
      <c r="I26" s="227"/>
      <c r="J26" s="239">
        <f t="shared" si="5"/>
        <v>649</v>
      </c>
      <c r="K26" s="753">
        <f t="shared" si="6"/>
        <v>18.703170028818445</v>
      </c>
      <c r="L26" s="741">
        <v>302</v>
      </c>
      <c r="M26" s="579">
        <v>46.533127889060097</v>
      </c>
      <c r="N26" s="741">
        <v>347</v>
      </c>
      <c r="O26" s="236">
        <v>53.46687211093991</v>
      </c>
      <c r="P26" s="227"/>
      <c r="Q26" s="239">
        <v>519</v>
      </c>
      <c r="R26" s="753">
        <v>14.956772334293946</v>
      </c>
      <c r="S26" s="741">
        <v>307</v>
      </c>
      <c r="T26" s="579">
        <v>59.152215799614638</v>
      </c>
      <c r="U26" s="741">
        <v>212</v>
      </c>
      <c r="V26" s="236">
        <v>40.847784200385355</v>
      </c>
      <c r="W26" s="227"/>
      <c r="X26" s="239">
        <v>2302</v>
      </c>
      <c r="Y26" s="753">
        <v>66.340057636887607</v>
      </c>
      <c r="Z26" s="741">
        <v>1789</v>
      </c>
      <c r="AA26" s="579">
        <v>77.715030408340567</v>
      </c>
      <c r="AB26" s="741">
        <v>513</v>
      </c>
      <c r="AC26" s="236">
        <f t="shared" si="0"/>
        <v>22.284969591659426</v>
      </c>
      <c r="AD26" s="576"/>
      <c r="AE26" s="306"/>
      <c r="AF26" s="306"/>
      <c r="AG26" s="306"/>
      <c r="AH26" s="307"/>
      <c r="AI26" s="437"/>
      <c r="AJ26" s="232"/>
      <c r="AK26" s="306"/>
      <c r="AL26" s="306"/>
      <c r="AM26" s="306"/>
      <c r="AN26" s="307"/>
      <c r="AO26" s="437"/>
      <c r="AQ26" s="306"/>
      <c r="AR26" s="306"/>
      <c r="AS26" s="306"/>
      <c r="AT26" s="307"/>
      <c r="AU26" s="437"/>
      <c r="AW26" s="306"/>
      <c r="AX26" s="306"/>
      <c r="AY26" s="306"/>
      <c r="AZ26" s="307"/>
      <c r="BA26" s="437"/>
    </row>
    <row r="27" spans="1:53" s="233" customFormat="1" ht="18" customHeight="1" x14ac:dyDescent="0.15">
      <c r="B27" s="234" t="s">
        <v>48</v>
      </c>
      <c r="C27" s="227"/>
      <c r="D27" s="759">
        <f t="shared" si="1"/>
        <v>16683</v>
      </c>
      <c r="E27" s="742">
        <f t="shared" si="2"/>
        <v>11235</v>
      </c>
      <c r="F27" s="580">
        <f t="shared" si="3"/>
        <v>67.344002877180358</v>
      </c>
      <c r="G27" s="742">
        <f t="shared" si="4"/>
        <v>5448</v>
      </c>
      <c r="H27" s="238">
        <f t="shared" si="3"/>
        <v>32.655997122819635</v>
      </c>
      <c r="I27" s="227"/>
      <c r="J27" s="239">
        <f t="shared" si="5"/>
        <v>3386</v>
      </c>
      <c r="K27" s="753">
        <f t="shared" si="6"/>
        <v>20.296109812383865</v>
      </c>
      <c r="L27" s="741">
        <v>1410</v>
      </c>
      <c r="M27" s="579">
        <v>41.642055522740698</v>
      </c>
      <c r="N27" s="741">
        <v>1976</v>
      </c>
      <c r="O27" s="236">
        <v>58.357944477259302</v>
      </c>
      <c r="P27" s="227"/>
      <c r="Q27" s="239">
        <v>2588</v>
      </c>
      <c r="R27" s="753">
        <v>15.512797458490679</v>
      </c>
      <c r="S27" s="741">
        <v>1466</v>
      </c>
      <c r="T27" s="579">
        <v>56.646058732612062</v>
      </c>
      <c r="U27" s="741">
        <v>1122</v>
      </c>
      <c r="V27" s="236">
        <v>43.353941267387945</v>
      </c>
      <c r="W27" s="227"/>
      <c r="X27" s="239">
        <v>10709</v>
      </c>
      <c r="Y27" s="753">
        <v>64.191092729125458</v>
      </c>
      <c r="Z27" s="741">
        <v>8359</v>
      </c>
      <c r="AA27" s="579">
        <v>78.055840881501538</v>
      </c>
      <c r="AB27" s="741">
        <v>2350</v>
      </c>
      <c r="AC27" s="236">
        <f t="shared" si="0"/>
        <v>21.944159118498462</v>
      </c>
      <c r="AD27" s="576"/>
      <c r="AE27" s="306"/>
      <c r="AF27" s="306"/>
      <c r="AG27" s="306"/>
      <c r="AH27" s="307"/>
      <c r="AI27" s="438"/>
      <c r="AJ27" s="232"/>
      <c r="AK27" s="306"/>
      <c r="AL27" s="306"/>
      <c r="AM27" s="306"/>
      <c r="AN27" s="307"/>
      <c r="AO27" s="437"/>
      <c r="AQ27" s="306"/>
      <c r="AR27" s="306"/>
      <c r="AS27" s="306"/>
      <c r="AT27" s="307"/>
      <c r="AU27" s="437"/>
      <c r="AW27" s="306"/>
      <c r="AX27" s="306"/>
      <c r="AY27" s="306"/>
      <c r="AZ27" s="307"/>
      <c r="BA27" s="437"/>
    </row>
    <row r="28" spans="1:53" s="233" customFormat="1" ht="18" customHeight="1" x14ac:dyDescent="0.15">
      <c r="B28" s="234" t="s">
        <v>49</v>
      </c>
      <c r="C28" s="227"/>
      <c r="D28" s="759">
        <f t="shared" si="1"/>
        <v>2369</v>
      </c>
      <c r="E28" s="742">
        <f t="shared" si="2"/>
        <v>1533</v>
      </c>
      <c r="F28" s="580">
        <f t="shared" si="3"/>
        <v>64.71084845926552</v>
      </c>
      <c r="G28" s="742">
        <f t="shared" si="4"/>
        <v>836</v>
      </c>
      <c r="H28" s="244">
        <f t="shared" si="3"/>
        <v>35.289151540734487</v>
      </c>
      <c r="I28" s="227"/>
      <c r="J28" s="239">
        <f t="shared" si="5"/>
        <v>535</v>
      </c>
      <c r="K28" s="753">
        <f t="shared" si="6"/>
        <v>22.583368509919797</v>
      </c>
      <c r="L28" s="741">
        <v>227</v>
      </c>
      <c r="M28" s="579">
        <v>42.429906542056074</v>
      </c>
      <c r="N28" s="741">
        <v>308</v>
      </c>
      <c r="O28" s="243">
        <v>57.570093457943926</v>
      </c>
      <c r="P28" s="227"/>
      <c r="Q28" s="239">
        <v>362</v>
      </c>
      <c r="R28" s="753">
        <v>15.280709159983116</v>
      </c>
      <c r="S28" s="741">
        <v>209</v>
      </c>
      <c r="T28" s="579">
        <v>57.734806629834253</v>
      </c>
      <c r="U28" s="741">
        <v>153</v>
      </c>
      <c r="V28" s="243">
        <v>42.265193370165747</v>
      </c>
      <c r="W28" s="227"/>
      <c r="X28" s="239">
        <v>1472</v>
      </c>
      <c r="Y28" s="753">
        <v>62.135922330097081</v>
      </c>
      <c r="Z28" s="741">
        <v>1097</v>
      </c>
      <c r="AA28" s="579">
        <v>74.52445652173914</v>
      </c>
      <c r="AB28" s="741">
        <v>375</v>
      </c>
      <c r="AC28" s="243">
        <f t="shared" si="0"/>
        <v>25.475543478260871</v>
      </c>
      <c r="AD28" s="576"/>
      <c r="AE28" s="306"/>
      <c r="AF28" s="306"/>
      <c r="AG28" s="306"/>
      <c r="AH28" s="307"/>
      <c r="AI28" s="437"/>
      <c r="AJ28" s="232"/>
      <c r="AK28" s="306"/>
      <c r="AL28" s="306"/>
      <c r="AM28" s="306"/>
      <c r="AN28" s="307"/>
      <c r="AO28" s="437"/>
      <c r="AQ28" s="306"/>
      <c r="AR28" s="306"/>
      <c r="AS28" s="306"/>
      <c r="AT28" s="307"/>
      <c r="AU28" s="437"/>
      <c r="AW28" s="306"/>
      <c r="AX28" s="306"/>
      <c r="AY28" s="306"/>
      <c r="AZ28" s="307"/>
      <c r="BA28" s="437"/>
    </row>
    <row r="29" spans="1:53" s="233" customFormat="1" ht="18" customHeight="1" x14ac:dyDescent="0.15">
      <c r="B29" s="245" t="s">
        <v>4</v>
      </c>
      <c r="C29" s="227"/>
      <c r="D29" s="760">
        <f t="shared" si="1"/>
        <v>1089</v>
      </c>
      <c r="E29" s="743">
        <f t="shared" si="2"/>
        <v>584</v>
      </c>
      <c r="F29" s="581">
        <f t="shared" si="3"/>
        <v>53.627180899908176</v>
      </c>
      <c r="G29" s="743">
        <f t="shared" si="4"/>
        <v>505</v>
      </c>
      <c r="H29" s="249">
        <f t="shared" si="3"/>
        <v>46.372819100091824</v>
      </c>
      <c r="I29" s="227"/>
      <c r="J29" s="246">
        <f t="shared" si="5"/>
        <v>607</v>
      </c>
      <c r="K29" s="754">
        <f t="shared" si="6"/>
        <v>55.739210284664829</v>
      </c>
      <c r="L29" s="747">
        <v>226</v>
      </c>
      <c r="M29" s="750">
        <v>37.232289950576607</v>
      </c>
      <c r="N29" s="747">
        <v>381</v>
      </c>
      <c r="O29" s="247">
        <v>62.7677100494234</v>
      </c>
      <c r="P29" s="227"/>
      <c r="Q29" s="246">
        <v>151</v>
      </c>
      <c r="R29" s="754">
        <v>13.865932047750229</v>
      </c>
      <c r="S29" s="747">
        <v>100</v>
      </c>
      <c r="T29" s="750">
        <v>66.225165562913915</v>
      </c>
      <c r="U29" s="747">
        <v>51</v>
      </c>
      <c r="V29" s="247">
        <v>33.774834437086092</v>
      </c>
      <c r="W29" s="227"/>
      <c r="X29" s="246">
        <v>331</v>
      </c>
      <c r="Y29" s="754">
        <v>30.39485766758494</v>
      </c>
      <c r="Z29" s="747">
        <v>258</v>
      </c>
      <c r="AA29" s="750">
        <v>77.94561933534743</v>
      </c>
      <c r="AB29" s="747">
        <v>73</v>
      </c>
      <c r="AC29" s="247">
        <f t="shared" si="0"/>
        <v>22.054380664652566</v>
      </c>
      <c r="AD29" s="576"/>
      <c r="AE29" s="306"/>
      <c r="AF29" s="306"/>
      <c r="AG29" s="306"/>
      <c r="AH29" s="307"/>
      <c r="AI29" s="437"/>
      <c r="AJ29" s="232"/>
      <c r="AK29" s="306"/>
      <c r="AL29" s="306"/>
      <c r="AM29" s="306"/>
      <c r="AN29" s="307"/>
      <c r="AO29" s="437"/>
      <c r="AQ29" s="306"/>
      <c r="AR29" s="306"/>
      <c r="AS29" s="306"/>
      <c r="AT29" s="307"/>
      <c r="AU29" s="437"/>
      <c r="AW29" s="306"/>
      <c r="AX29" s="306"/>
      <c r="AY29" s="306"/>
      <c r="AZ29" s="307"/>
      <c r="BA29" s="437"/>
    </row>
    <row r="30" spans="1:53" s="224" customFormat="1" ht="3.75" customHeight="1" x14ac:dyDescent="0.15">
      <c r="A30" s="221"/>
      <c r="B30" s="222"/>
      <c r="C30" s="223"/>
      <c r="D30" s="222"/>
      <c r="E30" s="222"/>
      <c r="F30" s="222"/>
      <c r="G30" s="222"/>
      <c r="H30" s="251"/>
      <c r="I30" s="223"/>
      <c r="J30" s="222"/>
      <c r="K30" s="222"/>
      <c r="L30" s="222"/>
      <c r="M30" s="222"/>
      <c r="N30" s="222"/>
      <c r="O30" s="575"/>
      <c r="P30" s="223"/>
      <c r="Q30" s="222"/>
      <c r="R30" s="222"/>
      <c r="S30" s="222"/>
      <c r="T30" s="222"/>
      <c r="U30" s="222"/>
      <c r="V30" s="575"/>
      <c r="W30" s="223"/>
      <c r="X30" s="222"/>
      <c r="Y30" s="222"/>
      <c r="Z30" s="222"/>
      <c r="AA30" s="222"/>
      <c r="AB30" s="222"/>
      <c r="AC30" s="575"/>
      <c r="AD30" s="576"/>
      <c r="AE30" s="310"/>
      <c r="AF30" s="310"/>
      <c r="AG30" s="306"/>
      <c r="AH30" s="307"/>
      <c r="AI30" s="437"/>
      <c r="AJ30" s="232"/>
      <c r="AK30" s="310"/>
      <c r="AL30" s="310"/>
      <c r="AM30" s="306"/>
      <c r="AN30" s="307"/>
      <c r="AO30" s="437"/>
      <c r="AQ30" s="310"/>
      <c r="AR30" s="310"/>
      <c r="AS30" s="306"/>
      <c r="AT30" s="307"/>
      <c r="AU30" s="437"/>
      <c r="AW30" s="310"/>
      <c r="AX30" s="310"/>
      <c r="AY30" s="306"/>
      <c r="AZ30" s="307"/>
      <c r="BA30" s="437"/>
    </row>
    <row r="31" spans="1:53" s="252" customFormat="1" ht="18" customHeight="1" x14ac:dyDescent="0.15">
      <c r="B31" s="253" t="s">
        <v>3</v>
      </c>
      <c r="C31" s="212"/>
      <c r="D31" s="761">
        <f>J31+Q31+X31</f>
        <v>384966</v>
      </c>
      <c r="E31" s="744">
        <f>L31+S31+Z31</f>
        <v>247957</v>
      </c>
      <c r="F31" s="410">
        <f>E31/$D31*100</f>
        <v>64.410103749422035</v>
      </c>
      <c r="G31" s="744">
        <f>N31+U31+AB31</f>
        <v>137009</v>
      </c>
      <c r="H31" s="256">
        <f>G31/$D31*100</f>
        <v>35.589896250577972</v>
      </c>
      <c r="I31" s="212"/>
      <c r="J31" s="254">
        <f>SUM(J12:J29)</f>
        <v>104061</v>
      </c>
      <c r="K31" s="755">
        <f>J31/$D31*100</f>
        <v>27.031218341360013</v>
      </c>
      <c r="L31" s="744">
        <f>SUM(L12:L29)</f>
        <v>43715</v>
      </c>
      <c r="M31" s="410">
        <f t="shared" ref="M31:O31" si="7">L31/$J31*100</f>
        <v>42.009013943744534</v>
      </c>
      <c r="N31" s="744">
        <f>SUM(N12:N29)</f>
        <v>60346</v>
      </c>
      <c r="O31" s="255">
        <f t="shared" si="7"/>
        <v>57.990986056255466</v>
      </c>
      <c r="P31" s="212"/>
      <c r="Q31" s="254">
        <f>SUM(Q12:Q29)</f>
        <v>62634</v>
      </c>
      <c r="R31" s="755">
        <f>Q31/$D31*100</f>
        <v>16.270008260469755</v>
      </c>
      <c r="S31" s="744">
        <f>SUM(S12:S29)</f>
        <v>36469</v>
      </c>
      <c r="T31" s="410">
        <f>S31/$Q31*100</f>
        <v>58.225564389947948</v>
      </c>
      <c r="U31" s="744">
        <f>SUM(U12:U29)</f>
        <v>26165</v>
      </c>
      <c r="V31" s="255">
        <f>U31/$Q31*100</f>
        <v>41.774435610052045</v>
      </c>
      <c r="W31" s="212"/>
      <c r="X31" s="254">
        <f>SUM(X12:X29)</f>
        <v>218271</v>
      </c>
      <c r="Y31" s="755">
        <f>X31/$D31*100</f>
        <v>56.698773398170232</v>
      </c>
      <c r="Z31" s="744">
        <f>SUM(Z12:Z29)</f>
        <v>167773</v>
      </c>
      <c r="AA31" s="410">
        <f>Z31/$X31*100</f>
        <v>76.864539952627695</v>
      </c>
      <c r="AB31" s="744">
        <f>SUM(AB12:AB29)</f>
        <v>50498</v>
      </c>
      <c r="AC31" s="255">
        <f>AB31/$X31*100</f>
        <v>23.135460047372302</v>
      </c>
      <c r="AD31" s="576"/>
      <c r="AE31" s="306"/>
      <c r="AF31" s="306"/>
      <c r="AG31" s="310"/>
      <c r="AH31" s="310"/>
      <c r="AI31" s="439"/>
      <c r="AJ31" s="440"/>
      <c r="AK31" s="306"/>
      <c r="AL31" s="306"/>
      <c r="AM31" s="310"/>
      <c r="AN31" s="310"/>
      <c r="AO31" s="439"/>
      <c r="AQ31" s="306"/>
      <c r="AR31" s="306"/>
      <c r="AS31" s="310"/>
      <c r="AT31" s="310"/>
      <c r="AU31" s="439"/>
      <c r="AW31" s="306"/>
      <c r="AX31" s="306"/>
      <c r="AY31" s="310"/>
      <c r="AZ31" s="310"/>
      <c r="BA31" s="439"/>
    </row>
    <row r="32" spans="1:53" s="257" customFormat="1" ht="5.25" customHeight="1" x14ac:dyDescent="0.2">
      <c r="B32" s="258" t="s">
        <v>42</v>
      </c>
      <c r="C32" s="259"/>
      <c r="I32" s="259"/>
    </row>
    <row r="33" spans="2:14" s="252" customFormat="1" ht="5.25" customHeight="1" x14ac:dyDescent="0.2">
      <c r="B33" s="258" t="s">
        <v>50</v>
      </c>
      <c r="C33" s="261"/>
      <c r="I33" s="261"/>
    </row>
    <row r="34" spans="2:14" s="252" customFormat="1" ht="13.5" customHeight="1" x14ac:dyDescent="0.2">
      <c r="B34" s="1056"/>
      <c r="C34" s="1056"/>
      <c r="D34" s="1056"/>
      <c r="E34" s="1056"/>
      <c r="F34" s="1056"/>
      <c r="G34" s="1056"/>
      <c r="H34" s="1056"/>
    </row>
    <row r="35" spans="2:14" ht="29.25" customHeight="1" x14ac:dyDescent="0.2">
      <c r="B35" s="1078"/>
      <c r="C35" s="1078"/>
      <c r="D35" s="1078"/>
      <c r="E35" s="737"/>
      <c r="F35" s="737"/>
      <c r="G35" s="737"/>
      <c r="H35" s="263"/>
      <c r="I35" s="263"/>
      <c r="J35" s="263"/>
      <c r="K35" s="263"/>
      <c r="L35" s="263"/>
      <c r="M35" s="263"/>
      <c r="N35" s="263"/>
    </row>
    <row r="36" spans="2:14" ht="4.5" customHeight="1" x14ac:dyDescent="0.2">
      <c r="B36" s="1079"/>
      <c r="C36" s="1079"/>
      <c r="D36" s="1079"/>
      <c r="E36" s="738"/>
      <c r="F36" s="738"/>
      <c r="G36" s="738"/>
      <c r="H36" s="263"/>
      <c r="I36" s="263"/>
      <c r="J36" s="263"/>
      <c r="K36" s="263"/>
      <c r="L36" s="263"/>
      <c r="M36" s="263"/>
      <c r="N36" s="263"/>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0.140625" style="262" bestFit="1" customWidth="1"/>
    <col min="5" max="5" width="10.28515625" style="262" customWidth="1"/>
    <col min="6" max="6" width="7" style="262" customWidth="1"/>
    <col min="7" max="7" width="8.85546875" style="262" customWidth="1"/>
    <col min="8" max="8" width="7" style="262" customWidth="1"/>
    <col min="9" max="9" width="0.42578125" style="262" customWidth="1"/>
    <col min="10" max="10" width="8.42578125" style="262" bestFit="1" customWidth="1"/>
    <col min="11" max="11" width="6.7109375" style="262" customWidth="1"/>
    <col min="12" max="12" width="8.42578125" style="262" customWidth="1"/>
    <col min="13" max="13" width="6.7109375" style="262" bestFit="1" customWidth="1"/>
    <col min="14" max="14" width="8.42578125" style="262" customWidth="1"/>
    <col min="15" max="15" width="6.7109375" style="262" bestFit="1" customWidth="1"/>
    <col min="16" max="16" width="0.42578125" style="262" customWidth="1"/>
    <col min="17" max="17" width="8.42578125" style="262" bestFit="1" customWidth="1"/>
    <col min="18" max="18" width="6.85546875" style="262" customWidth="1"/>
    <col min="19" max="19" width="8.42578125" style="262" customWidth="1"/>
    <col min="20" max="20" width="6.7109375" style="262" bestFit="1" customWidth="1"/>
    <col min="21" max="21" width="8.42578125" style="262" customWidth="1"/>
    <col min="22" max="22" width="6.7109375" style="262" bestFit="1" customWidth="1"/>
    <col min="23" max="23" width="0.42578125" style="262" customWidth="1"/>
    <col min="24" max="24" width="8.42578125" style="262" bestFit="1" customWidth="1"/>
    <col min="25" max="25" width="7" style="262" customWidth="1"/>
    <col min="26" max="26" width="8.42578125" style="262" customWidth="1"/>
    <col min="27" max="27" width="6.7109375" style="262" bestFit="1" customWidth="1"/>
    <col min="28" max="28" width="8.42578125" style="262" customWidth="1"/>
    <col min="29" max="29" width="6.7109375" style="262" bestFit="1" customWidth="1"/>
    <col min="30" max="30" width="11.42578125" style="262"/>
    <col min="31" max="33" width="2.42578125" style="262" bestFit="1" customWidth="1"/>
    <col min="34" max="34" width="13" style="262" bestFit="1" customWidth="1"/>
    <col min="35" max="35" width="3.42578125" style="262" bestFit="1" customWidth="1"/>
    <col min="36" max="36" width="3.85546875" style="262" customWidth="1"/>
    <col min="37" max="39" width="2.42578125" style="262" bestFit="1" customWidth="1"/>
    <col min="40" max="40" width="8.42578125" style="262" bestFit="1" customWidth="1"/>
    <col min="41" max="41" width="3.42578125" style="262" bestFit="1" customWidth="1"/>
    <col min="42" max="42" width="3.5703125" style="262" customWidth="1"/>
    <col min="43" max="45" width="2.42578125" style="262" bestFit="1" customWidth="1"/>
    <col min="46" max="46" width="8.42578125" style="262" bestFit="1" customWidth="1"/>
    <col min="47" max="47" width="4.140625" style="262" bestFit="1" customWidth="1"/>
    <col min="48" max="48" width="3.28515625" style="262" customWidth="1"/>
    <col min="49" max="49" width="4.28515625" style="262" bestFit="1" customWidth="1"/>
    <col min="50" max="50" width="2.42578125" style="262" bestFit="1" customWidth="1"/>
    <col min="51" max="51" width="4.28515625" style="262" bestFit="1" customWidth="1"/>
    <col min="52" max="52" width="8.42578125" style="262" bestFit="1" customWidth="1"/>
    <col min="53" max="53" width="4.28515625" style="262" bestFit="1" customWidth="1"/>
    <col min="54" max="16384" width="11.42578125" style="262"/>
  </cols>
  <sheetData>
    <row r="1" spans="1:53" s="202" customFormat="1" ht="15" customHeight="1" x14ac:dyDescent="0.2">
      <c r="A1" s="714" t="s">
        <v>52</v>
      </c>
      <c r="B1" s="203"/>
      <c r="C1" s="204"/>
      <c r="I1" s="204"/>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6" customFormat="1" ht="52.5" customHeight="1" x14ac:dyDescent="0.2">
      <c r="B2" s="1057"/>
      <c r="C2" s="1057"/>
    </row>
    <row r="3" spans="1:53" s="209" customFormat="1" ht="4.5" customHeight="1" x14ac:dyDescent="0.2">
      <c r="B3" s="1058"/>
      <c r="C3" s="1058"/>
    </row>
    <row r="4" spans="1:53" s="209" customFormat="1" ht="17.25" customHeight="1" x14ac:dyDescent="0.2">
      <c r="A4" s="1058" t="s">
        <v>435</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row>
    <row r="5" spans="1:53" s="209" customFormat="1" ht="17.25" customHeight="1" x14ac:dyDescent="0.2">
      <c r="B5" s="1059" t="str">
        <f>porsaad!B6</f>
        <v>Situación a 31 de enero de 2023</v>
      </c>
      <c r="C5" s="1059"/>
      <c r="D5" s="1059"/>
      <c r="E5" s="1059"/>
      <c r="F5" s="1059"/>
      <c r="G5" s="1059"/>
      <c r="H5" s="1059"/>
      <c r="I5" s="1059"/>
      <c r="J5" s="1059"/>
      <c r="K5" s="1059"/>
      <c r="L5" s="1059"/>
      <c r="M5" s="1059"/>
      <c r="N5" s="1059"/>
      <c r="O5" s="1059"/>
      <c r="P5" s="1059"/>
      <c r="Q5" s="1059"/>
      <c r="R5" s="1059"/>
      <c r="S5" s="1059"/>
      <c r="T5" s="1059"/>
      <c r="U5" s="1059"/>
      <c r="V5" s="1059"/>
      <c r="W5" s="1059"/>
      <c r="X5" s="1059"/>
      <c r="Y5" s="1059"/>
      <c r="Z5" s="1059"/>
      <c r="AA5" s="1059"/>
      <c r="AB5" s="1059"/>
      <c r="AC5" s="1059"/>
    </row>
    <row r="6" spans="1:53" s="209" customFormat="1" ht="6" customHeight="1" x14ac:dyDescent="0.2"/>
    <row r="7" spans="1:53" s="214" customFormat="1" ht="12.75" customHeight="1" x14ac:dyDescent="0.2">
      <c r="A7" s="210"/>
      <c r="B7" s="1060" t="s">
        <v>15</v>
      </c>
      <c r="C7" s="212"/>
      <c r="D7" s="1063" t="s">
        <v>270</v>
      </c>
      <c r="E7" s="1064"/>
      <c r="F7" s="1064"/>
      <c r="G7" s="1064"/>
      <c r="H7" s="1064"/>
      <c r="I7" s="569"/>
      <c r="J7" s="1067"/>
      <c r="K7" s="1067"/>
      <c r="L7" s="1067"/>
      <c r="M7" s="1067"/>
      <c r="N7" s="1067"/>
      <c r="O7" s="1067"/>
      <c r="P7" s="569"/>
      <c r="Q7" s="1067"/>
      <c r="R7" s="1067"/>
      <c r="S7" s="1067"/>
      <c r="T7" s="1067"/>
      <c r="U7" s="1067"/>
      <c r="V7" s="1067"/>
      <c r="W7" s="569"/>
      <c r="X7" s="1067"/>
      <c r="Y7" s="1067"/>
      <c r="Z7" s="1067"/>
      <c r="AA7" s="1067"/>
      <c r="AB7" s="1067"/>
      <c r="AC7" s="1068"/>
      <c r="AD7" s="431"/>
      <c r="AE7" s="431"/>
      <c r="AF7" s="432"/>
      <c r="AG7" s="432"/>
      <c r="AH7" s="432"/>
      <c r="AI7" s="432"/>
      <c r="AJ7" s="432"/>
      <c r="AK7" s="432"/>
      <c r="AL7" s="433"/>
    </row>
    <row r="8" spans="1:53" s="214" customFormat="1" ht="33.75" customHeight="1" x14ac:dyDescent="0.2">
      <c r="A8" s="210"/>
      <c r="B8" s="1061"/>
      <c r="C8" s="212"/>
      <c r="D8" s="1065"/>
      <c r="E8" s="1066"/>
      <c r="F8" s="1066"/>
      <c r="G8" s="1066"/>
      <c r="H8" s="1066"/>
      <c r="I8" s="502"/>
      <c r="J8" s="1069" t="s">
        <v>271</v>
      </c>
      <c r="K8" s="1067"/>
      <c r="L8" s="1067"/>
      <c r="M8" s="1067"/>
      <c r="N8" s="1067"/>
      <c r="O8" s="1068"/>
      <c r="P8" s="212"/>
      <c r="Q8" s="1069" t="s">
        <v>272</v>
      </c>
      <c r="R8" s="1067"/>
      <c r="S8" s="1067"/>
      <c r="T8" s="1067"/>
      <c r="U8" s="1067"/>
      <c r="V8" s="1068"/>
      <c r="W8" s="212"/>
      <c r="X8" s="1069" t="s">
        <v>273</v>
      </c>
      <c r="Y8" s="1067"/>
      <c r="Z8" s="1067"/>
      <c r="AA8" s="1067"/>
      <c r="AB8" s="1067"/>
      <c r="AC8" s="1068"/>
      <c r="AD8" s="431"/>
      <c r="AE8" s="431"/>
      <c r="AF8" s="432"/>
      <c r="AG8" s="432"/>
      <c r="AH8" s="432"/>
      <c r="AI8" s="432"/>
      <c r="AJ8" s="432"/>
      <c r="AK8" s="432"/>
      <c r="AL8" s="433"/>
    </row>
    <row r="9" spans="1:53" s="214" customFormat="1" ht="21.75" customHeight="1" x14ac:dyDescent="0.2">
      <c r="A9" s="210"/>
      <c r="B9" s="1061"/>
      <c r="C9" s="212"/>
      <c r="D9" s="1070" t="s">
        <v>12</v>
      </c>
      <c r="E9" s="1051" t="s">
        <v>27</v>
      </c>
      <c r="F9" s="1052"/>
      <c r="G9" s="1052" t="s">
        <v>26</v>
      </c>
      <c r="H9" s="1053"/>
      <c r="I9" s="212"/>
      <c r="J9" s="1054" t="s">
        <v>12</v>
      </c>
      <c r="K9" s="1049" t="s">
        <v>278</v>
      </c>
      <c r="L9" s="1051" t="s">
        <v>27</v>
      </c>
      <c r="M9" s="1052"/>
      <c r="N9" s="1052" t="s">
        <v>26</v>
      </c>
      <c r="O9" s="1053"/>
      <c r="P9" s="212"/>
      <c r="Q9" s="1054" t="s">
        <v>12</v>
      </c>
      <c r="R9" s="1049" t="s">
        <v>278</v>
      </c>
      <c r="S9" s="1051" t="s">
        <v>27</v>
      </c>
      <c r="T9" s="1052"/>
      <c r="U9" s="1052" t="s">
        <v>26</v>
      </c>
      <c r="V9" s="1053"/>
      <c r="W9" s="212"/>
      <c r="X9" s="1054" t="s">
        <v>12</v>
      </c>
      <c r="Y9" s="1049" t="s">
        <v>278</v>
      </c>
      <c r="Z9" s="1051" t="s">
        <v>27</v>
      </c>
      <c r="AA9" s="1052"/>
      <c r="AB9" s="1052" t="s">
        <v>26</v>
      </c>
      <c r="AC9" s="1053"/>
      <c r="AD9" s="431"/>
      <c r="AE9" s="431"/>
      <c r="AF9" s="432"/>
      <c r="AG9" s="432"/>
      <c r="AH9" s="432"/>
      <c r="AI9" s="432"/>
      <c r="AJ9" s="432"/>
      <c r="AK9" s="432"/>
      <c r="AL9" s="433"/>
    </row>
    <row r="10" spans="1:53" s="220" customFormat="1" ht="36.75" customHeight="1" x14ac:dyDescent="0.2">
      <c r="A10" s="215"/>
      <c r="B10" s="1062"/>
      <c r="C10" s="217"/>
      <c r="D10" s="1071"/>
      <c r="E10" s="409" t="s">
        <v>12</v>
      </c>
      <c r="F10" s="807" t="s">
        <v>278</v>
      </c>
      <c r="G10" s="409" t="s">
        <v>12</v>
      </c>
      <c r="H10" s="272" t="s">
        <v>278</v>
      </c>
      <c r="I10" s="217"/>
      <c r="J10" s="1055"/>
      <c r="K10" s="1050"/>
      <c r="L10" s="409" t="s">
        <v>12</v>
      </c>
      <c r="M10" s="807" t="s">
        <v>278</v>
      </c>
      <c r="N10" s="409" t="s">
        <v>12</v>
      </c>
      <c r="O10" s="272" t="s">
        <v>278</v>
      </c>
      <c r="P10" s="217"/>
      <c r="Q10" s="1055"/>
      <c r="R10" s="1050"/>
      <c r="S10" s="409" t="s">
        <v>12</v>
      </c>
      <c r="T10" s="807" t="s">
        <v>278</v>
      </c>
      <c r="U10" s="409" t="s">
        <v>12</v>
      </c>
      <c r="V10" s="272" t="s">
        <v>278</v>
      </c>
      <c r="W10" s="217"/>
      <c r="X10" s="1055"/>
      <c r="Y10" s="1050"/>
      <c r="Z10" s="409" t="s">
        <v>12</v>
      </c>
      <c r="AA10" s="807" t="s">
        <v>278</v>
      </c>
      <c r="AB10" s="409" t="s">
        <v>12</v>
      </c>
      <c r="AC10" s="272" t="s">
        <v>278</v>
      </c>
      <c r="AD10" s="434"/>
      <c r="AE10" s="435"/>
      <c r="AF10" s="310"/>
      <c r="AG10" s="310"/>
      <c r="AH10" s="310"/>
      <c r="AI10" s="310"/>
      <c r="AJ10" s="436"/>
      <c r="AK10" s="436"/>
      <c r="AL10" s="436"/>
    </row>
    <row r="11" spans="1:53" s="224" customFormat="1" ht="4.5" customHeight="1" x14ac:dyDescent="0.2">
      <c r="A11" s="221"/>
      <c r="B11" s="222"/>
      <c r="C11" s="223"/>
      <c r="D11" s="222"/>
      <c r="E11" s="222"/>
      <c r="F11" s="222"/>
      <c r="G11" s="222"/>
      <c r="H11" s="222"/>
      <c r="I11" s="223"/>
      <c r="J11" s="222"/>
      <c r="K11" s="222"/>
      <c r="L11" s="222"/>
      <c r="M11" s="222"/>
      <c r="N11" s="222"/>
      <c r="O11" s="222"/>
      <c r="P11" s="223"/>
      <c r="Q11" s="222"/>
      <c r="R11" s="222"/>
      <c r="S11" s="222"/>
      <c r="T11" s="222"/>
      <c r="U11" s="222"/>
      <c r="V11" s="222"/>
      <c r="W11" s="223"/>
      <c r="X11" s="222"/>
      <c r="Y11" s="222"/>
      <c r="Z11" s="222"/>
      <c r="AA11" s="222"/>
      <c r="AB11" s="222"/>
      <c r="AC11" s="222"/>
      <c r="AD11" s="431"/>
      <c r="AE11" s="435"/>
      <c r="AF11" s="310"/>
      <c r="AG11" s="310"/>
      <c r="AH11" s="310"/>
      <c r="AI11" s="310"/>
      <c r="AJ11" s="232"/>
      <c r="AK11" s="232"/>
      <c r="AL11" s="232"/>
    </row>
    <row r="12" spans="1:53" s="233" customFormat="1" ht="18" customHeight="1" x14ac:dyDescent="0.15">
      <c r="A12" s="225"/>
      <c r="B12" s="226" t="s">
        <v>11</v>
      </c>
      <c r="C12" s="227"/>
      <c r="D12" s="756">
        <f>J12+Q12+X12</f>
        <v>124723</v>
      </c>
      <c r="E12" s="739">
        <f>L12+S12+Z12</f>
        <v>79746</v>
      </c>
      <c r="F12" s="748">
        <f>E12/$D12*100</f>
        <v>63.938487688718205</v>
      </c>
      <c r="G12" s="739">
        <f>N12+U12+AB12</f>
        <v>44977</v>
      </c>
      <c r="H12" s="231">
        <f>G12/$D12*100</f>
        <v>36.061512311281803</v>
      </c>
      <c r="I12" s="227"/>
      <c r="J12" s="228">
        <f>L12+N12</f>
        <v>37571</v>
      </c>
      <c r="K12" s="751">
        <f>J12/$D12*100</f>
        <v>30.123553795210185</v>
      </c>
      <c r="L12" s="745">
        <v>15426</v>
      </c>
      <c r="M12" s="748">
        <v>41.058263022011658</v>
      </c>
      <c r="N12" s="745">
        <v>22145</v>
      </c>
      <c r="O12" s="229">
        <v>58.941736977988349</v>
      </c>
      <c r="P12" s="227"/>
      <c r="Q12" s="228">
        <v>25179</v>
      </c>
      <c r="R12" s="751">
        <v>20.18793646721134</v>
      </c>
      <c r="S12" s="745">
        <v>16609</v>
      </c>
      <c r="T12" s="748">
        <v>65.963699908654036</v>
      </c>
      <c r="U12" s="745">
        <v>8570</v>
      </c>
      <c r="V12" s="229">
        <v>34.036300091345964</v>
      </c>
      <c r="W12" s="227"/>
      <c r="X12" s="228">
        <v>61973</v>
      </c>
      <c r="Y12" s="751">
        <v>49.688509737578471</v>
      </c>
      <c r="Z12" s="745">
        <v>47711</v>
      </c>
      <c r="AA12" s="748">
        <v>76.986752295354435</v>
      </c>
      <c r="AB12" s="745">
        <v>14262</v>
      </c>
      <c r="AC12" s="229">
        <f t="shared" ref="AC12:AC29" si="0">AB12/$X12*100</f>
        <v>23.013247704645572</v>
      </c>
      <c r="AD12" s="576"/>
      <c r="AE12" s="306"/>
      <c r="AF12" s="306"/>
      <c r="AG12" s="306"/>
      <c r="AH12" s="307"/>
      <c r="AI12" s="437"/>
      <c r="AJ12" s="232"/>
      <c r="AK12" s="306"/>
      <c r="AL12" s="306"/>
      <c r="AM12" s="306"/>
      <c r="AN12" s="307"/>
      <c r="AO12" s="437"/>
      <c r="AQ12" s="306"/>
      <c r="AR12" s="306"/>
      <c r="AS12" s="306"/>
      <c r="AT12" s="307"/>
      <c r="AU12" s="437"/>
      <c r="AW12" s="306"/>
      <c r="AX12" s="306"/>
      <c r="AY12" s="306"/>
      <c r="AZ12" s="307"/>
      <c r="BA12" s="437"/>
    </row>
    <row r="13" spans="1:53" s="233" customFormat="1" ht="18" customHeight="1" x14ac:dyDescent="0.15">
      <c r="A13" s="225"/>
      <c r="B13" s="234" t="s">
        <v>10</v>
      </c>
      <c r="C13" s="227"/>
      <c r="D13" s="757">
        <f t="shared" ref="D13:D29" si="1">J13+Q13+X13</f>
        <v>13860</v>
      </c>
      <c r="E13" s="740">
        <f t="shared" ref="E13:E29" si="2">L13+S13+Z13</f>
        <v>8858</v>
      </c>
      <c r="F13" s="578">
        <f t="shared" ref="F13:H29" si="3">E13/$D13*100</f>
        <v>63.910533910533907</v>
      </c>
      <c r="G13" s="740">
        <f t="shared" ref="G13:G29" si="4">N13+U13+AB13</f>
        <v>5002</v>
      </c>
      <c r="H13" s="238">
        <f t="shared" si="3"/>
        <v>36.089466089466086</v>
      </c>
      <c r="I13" s="227"/>
      <c r="J13" s="235">
        <f t="shared" ref="J13:J29" si="5">L13+N13</f>
        <v>3035</v>
      </c>
      <c r="K13" s="752">
        <f t="shared" ref="K13:K29" si="6">J13/$D13*100</f>
        <v>21.897546897546896</v>
      </c>
      <c r="L13" s="746">
        <v>1272</v>
      </c>
      <c r="M13" s="749">
        <v>41.911037891268535</v>
      </c>
      <c r="N13" s="746">
        <v>1763</v>
      </c>
      <c r="O13" s="236">
        <v>58.088962108731465</v>
      </c>
      <c r="P13" s="227"/>
      <c r="Q13" s="235">
        <v>2398</v>
      </c>
      <c r="R13" s="752">
        <v>17.301587301587301</v>
      </c>
      <c r="S13" s="746">
        <v>1414</v>
      </c>
      <c r="T13" s="749">
        <v>58.965804837364466</v>
      </c>
      <c r="U13" s="746">
        <v>984</v>
      </c>
      <c r="V13" s="236">
        <v>41.034195162635527</v>
      </c>
      <c r="W13" s="227"/>
      <c r="X13" s="235">
        <v>8427</v>
      </c>
      <c r="Y13" s="752">
        <v>60.8008658008658</v>
      </c>
      <c r="Z13" s="746">
        <v>6172</v>
      </c>
      <c r="AA13" s="749">
        <v>73.240773703571847</v>
      </c>
      <c r="AB13" s="746">
        <v>2255</v>
      </c>
      <c r="AC13" s="236">
        <f t="shared" si="0"/>
        <v>26.759226296428146</v>
      </c>
      <c r="AD13" s="576"/>
      <c r="AE13" s="306"/>
      <c r="AF13" s="306"/>
      <c r="AG13" s="306"/>
      <c r="AH13" s="307"/>
      <c r="AI13" s="437"/>
      <c r="AJ13" s="232"/>
      <c r="AK13" s="306"/>
      <c r="AL13" s="306"/>
      <c r="AM13" s="306"/>
      <c r="AN13" s="307"/>
      <c r="AO13" s="437"/>
      <c r="AQ13" s="306"/>
      <c r="AR13" s="306"/>
      <c r="AS13" s="306"/>
      <c r="AT13" s="307"/>
      <c r="AU13" s="437"/>
      <c r="AW13" s="306"/>
      <c r="AX13" s="306"/>
      <c r="AY13" s="306"/>
      <c r="AZ13" s="307"/>
      <c r="BA13" s="437"/>
    </row>
    <row r="14" spans="1:53" s="233" customFormat="1" ht="18" customHeight="1" x14ac:dyDescent="0.15">
      <c r="A14" s="225"/>
      <c r="B14" s="234" t="s">
        <v>40</v>
      </c>
      <c r="C14" s="227"/>
      <c r="D14" s="757">
        <f t="shared" si="1"/>
        <v>9772</v>
      </c>
      <c r="E14" s="740">
        <f t="shared" si="2"/>
        <v>6315</v>
      </c>
      <c r="F14" s="578">
        <f t="shared" si="3"/>
        <v>64.623413835448218</v>
      </c>
      <c r="G14" s="740">
        <f t="shared" si="4"/>
        <v>3457</v>
      </c>
      <c r="H14" s="238">
        <f t="shared" si="3"/>
        <v>35.376586164551782</v>
      </c>
      <c r="I14" s="227"/>
      <c r="J14" s="235">
        <f t="shared" si="5"/>
        <v>2553</v>
      </c>
      <c r="K14" s="752">
        <f t="shared" si="6"/>
        <v>26.125665165779775</v>
      </c>
      <c r="L14" s="746">
        <v>992</v>
      </c>
      <c r="M14" s="749">
        <v>38.856247551899727</v>
      </c>
      <c r="N14" s="746">
        <v>1561</v>
      </c>
      <c r="O14" s="236">
        <v>61.143752448100273</v>
      </c>
      <c r="P14" s="227"/>
      <c r="Q14" s="235">
        <v>1912</v>
      </c>
      <c r="R14" s="752">
        <v>19.566107245190338</v>
      </c>
      <c r="S14" s="746">
        <v>1140</v>
      </c>
      <c r="T14" s="749">
        <v>59.623430962343093</v>
      </c>
      <c r="U14" s="746">
        <v>772</v>
      </c>
      <c r="V14" s="236">
        <v>40.376569037656907</v>
      </c>
      <c r="W14" s="227"/>
      <c r="X14" s="235">
        <v>5307</v>
      </c>
      <c r="Y14" s="752">
        <v>54.308227589029876</v>
      </c>
      <c r="Z14" s="746">
        <v>4183</v>
      </c>
      <c r="AA14" s="749">
        <v>78.820425852647446</v>
      </c>
      <c r="AB14" s="746">
        <v>1124</v>
      </c>
      <c r="AC14" s="236">
        <f t="shared" si="0"/>
        <v>21.179574147352554</v>
      </c>
      <c r="AD14" s="576"/>
      <c r="AE14" s="306"/>
      <c r="AF14" s="306"/>
      <c r="AG14" s="306"/>
      <c r="AH14" s="307"/>
      <c r="AI14" s="438"/>
      <c r="AJ14" s="232"/>
      <c r="AK14" s="306"/>
      <c r="AL14" s="306"/>
      <c r="AM14" s="306"/>
      <c r="AN14" s="307"/>
      <c r="AO14" s="437"/>
      <c r="AQ14" s="306"/>
      <c r="AR14" s="306"/>
      <c r="AS14" s="306"/>
      <c r="AT14" s="307"/>
      <c r="AU14" s="437"/>
      <c r="AW14" s="306"/>
      <c r="AX14" s="306"/>
      <c r="AY14" s="306"/>
      <c r="AZ14" s="307"/>
      <c r="BA14" s="437"/>
    </row>
    <row r="15" spans="1:53" s="233" customFormat="1" ht="18" customHeight="1" x14ac:dyDescent="0.15">
      <c r="A15" s="225"/>
      <c r="B15" s="234" t="s">
        <v>41</v>
      </c>
      <c r="C15" s="227"/>
      <c r="D15" s="757">
        <f t="shared" si="1"/>
        <v>9029</v>
      </c>
      <c r="E15" s="740">
        <f t="shared" si="2"/>
        <v>5528</v>
      </c>
      <c r="F15" s="578">
        <f t="shared" si="3"/>
        <v>61.224941854025914</v>
      </c>
      <c r="G15" s="740">
        <f t="shared" si="4"/>
        <v>3501</v>
      </c>
      <c r="H15" s="238">
        <f t="shared" si="3"/>
        <v>38.775058145974086</v>
      </c>
      <c r="I15" s="227"/>
      <c r="J15" s="235">
        <f t="shared" si="5"/>
        <v>2566</v>
      </c>
      <c r="K15" s="752">
        <f t="shared" si="6"/>
        <v>28.41953704729206</v>
      </c>
      <c r="L15" s="746">
        <v>1056</v>
      </c>
      <c r="M15" s="749">
        <v>41.153546375681991</v>
      </c>
      <c r="N15" s="746">
        <v>1510</v>
      </c>
      <c r="O15" s="236">
        <v>58.846453624318009</v>
      </c>
      <c r="P15" s="227"/>
      <c r="Q15" s="235">
        <v>1895</v>
      </c>
      <c r="R15" s="752">
        <v>20.987927788237901</v>
      </c>
      <c r="S15" s="746">
        <v>1077</v>
      </c>
      <c r="T15" s="749">
        <v>56.833773087071236</v>
      </c>
      <c r="U15" s="746">
        <v>818</v>
      </c>
      <c r="V15" s="236">
        <v>43.166226912928764</v>
      </c>
      <c r="W15" s="227"/>
      <c r="X15" s="235">
        <v>4568</v>
      </c>
      <c r="Y15" s="752">
        <v>50.592535164470043</v>
      </c>
      <c r="Z15" s="746">
        <v>3395</v>
      </c>
      <c r="AA15" s="749">
        <v>74.321366024518383</v>
      </c>
      <c r="AB15" s="746">
        <v>1173</v>
      </c>
      <c r="AC15" s="236">
        <f t="shared" si="0"/>
        <v>25.678633975481613</v>
      </c>
      <c r="AD15" s="576"/>
      <c r="AE15" s="306"/>
      <c r="AF15" s="306"/>
      <c r="AG15" s="306"/>
      <c r="AH15" s="307"/>
      <c r="AI15" s="437"/>
      <c r="AJ15" s="232"/>
      <c r="AK15" s="306"/>
      <c r="AL15" s="306"/>
      <c r="AM15" s="306"/>
      <c r="AN15" s="307"/>
      <c r="AO15" s="437"/>
      <c r="AQ15" s="306"/>
      <c r="AR15" s="306"/>
      <c r="AS15" s="306"/>
      <c r="AT15" s="307"/>
      <c r="AU15" s="437"/>
      <c r="AW15" s="306"/>
      <c r="AX15" s="306"/>
      <c r="AY15" s="306"/>
      <c r="AZ15" s="307"/>
      <c r="BA15" s="437"/>
    </row>
    <row r="16" spans="1:53" s="233" customFormat="1" ht="18" customHeight="1" x14ac:dyDescent="0.15">
      <c r="A16" s="225"/>
      <c r="B16" s="234" t="s">
        <v>9</v>
      </c>
      <c r="C16" s="227"/>
      <c r="D16" s="757">
        <f t="shared" si="1"/>
        <v>12316</v>
      </c>
      <c r="E16" s="740">
        <f t="shared" si="2"/>
        <v>7176</v>
      </c>
      <c r="F16" s="578">
        <f t="shared" si="3"/>
        <v>58.265670672296196</v>
      </c>
      <c r="G16" s="740">
        <f t="shared" si="4"/>
        <v>5140</v>
      </c>
      <c r="H16" s="238">
        <f t="shared" si="3"/>
        <v>41.734329327703804</v>
      </c>
      <c r="I16" s="227"/>
      <c r="J16" s="235">
        <f t="shared" si="5"/>
        <v>5349</v>
      </c>
      <c r="K16" s="752">
        <f t="shared" si="6"/>
        <v>43.431308866515103</v>
      </c>
      <c r="L16" s="746">
        <v>2170</v>
      </c>
      <c r="M16" s="749">
        <v>40.568330529070856</v>
      </c>
      <c r="N16" s="746">
        <v>3179</v>
      </c>
      <c r="O16" s="236">
        <v>59.431669470929151</v>
      </c>
      <c r="P16" s="227"/>
      <c r="Q16" s="235">
        <v>2340</v>
      </c>
      <c r="R16" s="752">
        <v>18.999675219227022</v>
      </c>
      <c r="S16" s="746">
        <v>1426</v>
      </c>
      <c r="T16" s="749">
        <v>60.940170940170944</v>
      </c>
      <c r="U16" s="746">
        <v>914</v>
      </c>
      <c r="V16" s="236">
        <v>39.059829059829063</v>
      </c>
      <c r="W16" s="227"/>
      <c r="X16" s="235">
        <v>4627</v>
      </c>
      <c r="Y16" s="752">
        <v>37.569015914257875</v>
      </c>
      <c r="Z16" s="746">
        <v>3580</v>
      </c>
      <c r="AA16" s="749">
        <v>77.371947266047115</v>
      </c>
      <c r="AB16" s="746">
        <v>1047</v>
      </c>
      <c r="AC16" s="236">
        <f t="shared" si="0"/>
        <v>22.628052733952885</v>
      </c>
      <c r="AD16" s="576"/>
      <c r="AE16" s="306"/>
      <c r="AF16" s="306"/>
      <c r="AG16" s="306"/>
      <c r="AH16" s="307"/>
      <c r="AI16" s="437"/>
      <c r="AJ16" s="232"/>
      <c r="AK16" s="306"/>
      <c r="AL16" s="306"/>
      <c r="AM16" s="306"/>
      <c r="AN16" s="307"/>
      <c r="AO16" s="437"/>
      <c r="AQ16" s="306"/>
      <c r="AR16" s="306"/>
      <c r="AS16" s="306"/>
      <c r="AT16" s="307"/>
      <c r="AU16" s="437"/>
      <c r="AW16" s="306"/>
      <c r="AX16" s="306"/>
      <c r="AY16" s="306"/>
      <c r="AZ16" s="307"/>
      <c r="BA16" s="437"/>
    </row>
    <row r="17" spans="1:53" s="233" customFormat="1" ht="18" customHeight="1" x14ac:dyDescent="0.15">
      <c r="A17" s="225"/>
      <c r="B17" s="234" t="s">
        <v>8</v>
      </c>
      <c r="C17" s="227"/>
      <c r="D17" s="758">
        <f t="shared" si="1"/>
        <v>7615</v>
      </c>
      <c r="E17" s="741">
        <f t="shared" si="2"/>
        <v>4830</v>
      </c>
      <c r="F17" s="579">
        <f t="shared" si="3"/>
        <v>63.427445830597506</v>
      </c>
      <c r="G17" s="741">
        <f t="shared" si="4"/>
        <v>2785</v>
      </c>
      <c r="H17" s="238">
        <f t="shared" si="3"/>
        <v>36.572554169402494</v>
      </c>
      <c r="I17" s="227"/>
      <c r="J17" s="239">
        <f t="shared" si="5"/>
        <v>1870</v>
      </c>
      <c r="K17" s="753">
        <f t="shared" si="6"/>
        <v>24.556795797767563</v>
      </c>
      <c r="L17" s="741">
        <v>747</v>
      </c>
      <c r="M17" s="579">
        <v>39.946524064171122</v>
      </c>
      <c r="N17" s="741">
        <v>1123</v>
      </c>
      <c r="O17" s="236">
        <v>60.053475935828885</v>
      </c>
      <c r="P17" s="227"/>
      <c r="Q17" s="239">
        <v>1531</v>
      </c>
      <c r="R17" s="753">
        <v>20.105055810899543</v>
      </c>
      <c r="S17" s="741">
        <v>872</v>
      </c>
      <c r="T17" s="579">
        <v>56.956237753102542</v>
      </c>
      <c r="U17" s="741">
        <v>659</v>
      </c>
      <c r="V17" s="236">
        <v>43.043762246897458</v>
      </c>
      <c r="W17" s="227"/>
      <c r="X17" s="239">
        <v>4214</v>
      </c>
      <c r="Y17" s="753">
        <v>55.338148391332901</v>
      </c>
      <c r="Z17" s="741">
        <v>3211</v>
      </c>
      <c r="AA17" s="579">
        <v>76.198386331276708</v>
      </c>
      <c r="AB17" s="741">
        <v>1003</v>
      </c>
      <c r="AC17" s="236">
        <f t="shared" si="0"/>
        <v>23.801613668723302</v>
      </c>
      <c r="AD17" s="576"/>
      <c r="AE17" s="306"/>
      <c r="AF17" s="306"/>
      <c r="AG17" s="306"/>
      <c r="AH17" s="307"/>
      <c r="AI17" s="437"/>
      <c r="AJ17" s="232"/>
      <c r="AK17" s="306"/>
      <c r="AL17" s="306"/>
      <c r="AM17" s="306"/>
      <c r="AN17" s="307"/>
      <c r="AO17" s="437"/>
      <c r="AQ17" s="306"/>
      <c r="AR17" s="306"/>
      <c r="AS17" s="306"/>
      <c r="AT17" s="307"/>
      <c r="AU17" s="437"/>
      <c r="AW17" s="306"/>
      <c r="AX17" s="306"/>
      <c r="AY17" s="306"/>
      <c r="AZ17" s="307"/>
      <c r="BA17" s="437"/>
    </row>
    <row r="18" spans="1:53" s="233" customFormat="1" ht="18" customHeight="1" x14ac:dyDescent="0.15">
      <c r="A18" s="225"/>
      <c r="B18" s="234" t="s">
        <v>7</v>
      </c>
      <c r="C18" s="227"/>
      <c r="D18" s="757">
        <f t="shared" si="1"/>
        <v>37959</v>
      </c>
      <c r="E18" s="740">
        <f t="shared" si="2"/>
        <v>24066</v>
      </c>
      <c r="F18" s="578">
        <f t="shared" si="3"/>
        <v>63.399984193471902</v>
      </c>
      <c r="G18" s="740">
        <f t="shared" si="4"/>
        <v>13893</v>
      </c>
      <c r="H18" s="238">
        <f t="shared" si="3"/>
        <v>36.600015806528098</v>
      </c>
      <c r="I18" s="227"/>
      <c r="J18" s="235">
        <f t="shared" si="5"/>
        <v>8895</v>
      </c>
      <c r="K18" s="752">
        <f t="shared" si="6"/>
        <v>23.433177902473723</v>
      </c>
      <c r="L18" s="746">
        <v>3727</v>
      </c>
      <c r="M18" s="749">
        <v>41.899943788645302</v>
      </c>
      <c r="N18" s="746">
        <v>5168</v>
      </c>
      <c r="O18" s="236">
        <v>58.100056211354691</v>
      </c>
      <c r="P18" s="227"/>
      <c r="Q18" s="235">
        <v>6486</v>
      </c>
      <c r="R18" s="752">
        <v>17.086856871888088</v>
      </c>
      <c r="S18" s="746">
        <v>3720</v>
      </c>
      <c r="T18" s="749">
        <v>57.354301572617949</v>
      </c>
      <c r="U18" s="746">
        <v>2766</v>
      </c>
      <c r="V18" s="236">
        <v>42.645698427382058</v>
      </c>
      <c r="W18" s="227"/>
      <c r="X18" s="235">
        <v>22578</v>
      </c>
      <c r="Y18" s="752">
        <v>59.479965225638189</v>
      </c>
      <c r="Z18" s="746">
        <v>16619</v>
      </c>
      <c r="AA18" s="749">
        <v>73.607051111701665</v>
      </c>
      <c r="AB18" s="746">
        <v>5959</v>
      </c>
      <c r="AC18" s="236">
        <f t="shared" si="0"/>
        <v>26.392948888298346</v>
      </c>
      <c r="AD18" s="576"/>
      <c r="AE18" s="306"/>
      <c r="AF18" s="306"/>
      <c r="AG18" s="306"/>
      <c r="AH18" s="307"/>
      <c r="AI18" s="437"/>
      <c r="AJ18" s="232"/>
      <c r="AK18" s="306"/>
      <c r="AL18" s="306"/>
      <c r="AM18" s="306"/>
      <c r="AN18" s="307"/>
      <c r="AO18" s="437"/>
      <c r="AQ18" s="306"/>
      <c r="AR18" s="306"/>
      <c r="AS18" s="306"/>
      <c r="AT18" s="307"/>
      <c r="AU18" s="437"/>
      <c r="AW18" s="306"/>
      <c r="AX18" s="306"/>
      <c r="AY18" s="306"/>
      <c r="AZ18" s="307"/>
      <c r="BA18" s="437"/>
    </row>
    <row r="19" spans="1:53" s="233" customFormat="1" ht="18" customHeight="1" x14ac:dyDescent="0.15">
      <c r="A19" s="225"/>
      <c r="B19" s="234" t="s">
        <v>43</v>
      </c>
      <c r="C19" s="227"/>
      <c r="D19" s="757">
        <f t="shared" si="1"/>
        <v>22064</v>
      </c>
      <c r="E19" s="740">
        <f t="shared" si="2"/>
        <v>13871</v>
      </c>
      <c r="F19" s="578">
        <f t="shared" si="3"/>
        <v>62.867113850616384</v>
      </c>
      <c r="G19" s="740">
        <f t="shared" si="4"/>
        <v>8193</v>
      </c>
      <c r="H19" s="238">
        <f t="shared" si="3"/>
        <v>37.132886149383609</v>
      </c>
      <c r="I19" s="227"/>
      <c r="J19" s="235">
        <f t="shared" si="5"/>
        <v>5856</v>
      </c>
      <c r="K19" s="752">
        <f t="shared" si="6"/>
        <v>26.54097171863669</v>
      </c>
      <c r="L19" s="746">
        <v>2453</v>
      </c>
      <c r="M19" s="749">
        <v>41.888661202185787</v>
      </c>
      <c r="N19" s="746">
        <v>3403</v>
      </c>
      <c r="O19" s="236">
        <v>58.111338797814206</v>
      </c>
      <c r="P19" s="227"/>
      <c r="Q19" s="235">
        <v>3859</v>
      </c>
      <c r="R19" s="752">
        <v>17.49002900652647</v>
      </c>
      <c r="S19" s="746">
        <v>2333</v>
      </c>
      <c r="T19" s="749">
        <v>60.456076703809281</v>
      </c>
      <c r="U19" s="746">
        <v>1526</v>
      </c>
      <c r="V19" s="236">
        <v>39.543923296190727</v>
      </c>
      <c r="W19" s="227"/>
      <c r="X19" s="235">
        <v>12349</v>
      </c>
      <c r="Y19" s="752">
        <v>55.96899927483684</v>
      </c>
      <c r="Z19" s="746">
        <v>9085</v>
      </c>
      <c r="AA19" s="749">
        <v>73.568710017005429</v>
      </c>
      <c r="AB19" s="746">
        <v>3264</v>
      </c>
      <c r="AC19" s="236">
        <f t="shared" si="0"/>
        <v>26.431289982994578</v>
      </c>
      <c r="AD19" s="576"/>
      <c r="AE19" s="306"/>
      <c r="AF19" s="306"/>
      <c r="AG19" s="306"/>
      <c r="AH19" s="307"/>
      <c r="AI19" s="437"/>
      <c r="AJ19" s="232"/>
      <c r="AK19" s="306"/>
      <c r="AL19" s="306"/>
      <c r="AM19" s="306"/>
      <c r="AN19" s="307"/>
      <c r="AO19" s="437"/>
      <c r="AQ19" s="306"/>
      <c r="AR19" s="306"/>
      <c r="AS19" s="306"/>
      <c r="AT19" s="307"/>
      <c r="AU19" s="437"/>
      <c r="AW19" s="306"/>
      <c r="AX19" s="306"/>
      <c r="AY19" s="306"/>
      <c r="AZ19" s="307"/>
      <c r="BA19" s="437"/>
    </row>
    <row r="20" spans="1:53" s="233" customFormat="1" ht="18" customHeight="1" x14ac:dyDescent="0.15">
      <c r="A20" s="225"/>
      <c r="B20" s="234" t="s">
        <v>44</v>
      </c>
      <c r="C20" s="227"/>
      <c r="D20" s="757">
        <f t="shared" si="1"/>
        <v>76955</v>
      </c>
      <c r="E20" s="740">
        <f t="shared" si="2"/>
        <v>49286</v>
      </c>
      <c r="F20" s="578">
        <f t="shared" si="3"/>
        <v>64.045221233188229</v>
      </c>
      <c r="G20" s="740">
        <f t="shared" si="4"/>
        <v>27669</v>
      </c>
      <c r="H20" s="238">
        <f t="shared" si="3"/>
        <v>35.954778766811771</v>
      </c>
      <c r="I20" s="227"/>
      <c r="J20" s="235">
        <f t="shared" si="5"/>
        <v>18639</v>
      </c>
      <c r="K20" s="752">
        <f t="shared" si="6"/>
        <v>24.220648430901175</v>
      </c>
      <c r="L20" s="746">
        <v>7733</v>
      </c>
      <c r="M20" s="749">
        <v>41.488277268093782</v>
      </c>
      <c r="N20" s="746">
        <v>10906</v>
      </c>
      <c r="O20" s="236">
        <v>58.511722731906211</v>
      </c>
      <c r="P20" s="227"/>
      <c r="Q20" s="235">
        <v>14927</v>
      </c>
      <c r="R20" s="752">
        <v>19.397050224156974</v>
      </c>
      <c r="S20" s="746">
        <v>8742</v>
      </c>
      <c r="T20" s="749">
        <v>58.565016413210955</v>
      </c>
      <c r="U20" s="746">
        <v>6185</v>
      </c>
      <c r="V20" s="236">
        <v>41.434983586789045</v>
      </c>
      <c r="W20" s="227"/>
      <c r="X20" s="235">
        <v>43389</v>
      </c>
      <c r="Y20" s="752">
        <v>56.382301344941851</v>
      </c>
      <c r="Z20" s="746">
        <v>32811</v>
      </c>
      <c r="AA20" s="749">
        <v>75.620548987070464</v>
      </c>
      <c r="AB20" s="746">
        <v>10578</v>
      </c>
      <c r="AC20" s="236">
        <f t="shared" si="0"/>
        <v>24.379451012929547</v>
      </c>
      <c r="AD20" s="576"/>
      <c r="AE20" s="306"/>
      <c r="AF20" s="306"/>
      <c r="AG20" s="306"/>
      <c r="AH20" s="307"/>
      <c r="AI20" s="437"/>
      <c r="AJ20" s="232"/>
      <c r="AK20" s="306"/>
      <c r="AL20" s="306"/>
      <c r="AM20" s="306"/>
      <c r="AN20" s="307"/>
      <c r="AO20" s="437"/>
      <c r="AQ20" s="306"/>
      <c r="AR20" s="306"/>
      <c r="AS20" s="306"/>
      <c r="AT20" s="307"/>
      <c r="AU20" s="437"/>
      <c r="AW20" s="306"/>
      <c r="AX20" s="306"/>
      <c r="AY20" s="306"/>
      <c r="AZ20" s="307"/>
      <c r="BA20" s="437"/>
    </row>
    <row r="21" spans="1:53" s="233" customFormat="1" ht="18" customHeight="1" x14ac:dyDescent="0.15">
      <c r="A21" s="225"/>
      <c r="B21" s="234" t="s">
        <v>6</v>
      </c>
      <c r="C21" s="227"/>
      <c r="D21" s="757">
        <f t="shared" si="1"/>
        <v>51131</v>
      </c>
      <c r="E21" s="740">
        <f t="shared" si="2"/>
        <v>31790</v>
      </c>
      <c r="F21" s="578">
        <f t="shared" si="3"/>
        <v>62.173632434335332</v>
      </c>
      <c r="G21" s="740">
        <f t="shared" si="4"/>
        <v>19341</v>
      </c>
      <c r="H21" s="238">
        <f t="shared" si="3"/>
        <v>37.826367565664668</v>
      </c>
      <c r="I21" s="227"/>
      <c r="J21" s="235">
        <f t="shared" si="5"/>
        <v>14321</v>
      </c>
      <c r="K21" s="752">
        <f t="shared" si="6"/>
        <v>28.008448886194287</v>
      </c>
      <c r="L21" s="746">
        <v>5849</v>
      </c>
      <c r="M21" s="749">
        <v>40.84211996368969</v>
      </c>
      <c r="N21" s="746">
        <v>8472</v>
      </c>
      <c r="O21" s="236">
        <v>59.157880036310317</v>
      </c>
      <c r="P21" s="227"/>
      <c r="Q21" s="235">
        <v>10182</v>
      </c>
      <c r="R21" s="752">
        <v>19.913555377364027</v>
      </c>
      <c r="S21" s="746">
        <v>6031</v>
      </c>
      <c r="T21" s="749">
        <v>59.23197800039285</v>
      </c>
      <c r="U21" s="746">
        <v>4151</v>
      </c>
      <c r="V21" s="236">
        <v>40.76802199960715</v>
      </c>
      <c r="W21" s="227"/>
      <c r="X21" s="235">
        <v>26628</v>
      </c>
      <c r="Y21" s="752">
        <v>52.077995736441686</v>
      </c>
      <c r="Z21" s="746">
        <v>19910</v>
      </c>
      <c r="AA21" s="749">
        <v>74.770917830854742</v>
      </c>
      <c r="AB21" s="746">
        <v>6718</v>
      </c>
      <c r="AC21" s="236">
        <f t="shared" si="0"/>
        <v>25.229082169145261</v>
      </c>
      <c r="AD21" s="576"/>
      <c r="AE21" s="306"/>
      <c r="AF21" s="306"/>
      <c r="AG21" s="306"/>
      <c r="AH21" s="307"/>
      <c r="AI21" s="438"/>
      <c r="AJ21" s="232"/>
      <c r="AK21" s="306"/>
      <c r="AL21" s="306"/>
      <c r="AM21" s="306"/>
      <c r="AN21" s="307"/>
      <c r="AO21" s="437"/>
      <c r="AQ21" s="306"/>
      <c r="AR21" s="306"/>
      <c r="AS21" s="306"/>
      <c r="AT21" s="307"/>
      <c r="AU21" s="437"/>
      <c r="AW21" s="306"/>
      <c r="AX21" s="306"/>
      <c r="AY21" s="306"/>
      <c r="AZ21" s="307"/>
      <c r="BA21" s="437"/>
    </row>
    <row r="22" spans="1:53" s="233" customFormat="1" ht="18" customHeight="1" x14ac:dyDescent="0.15">
      <c r="A22" s="225"/>
      <c r="B22" s="234" t="s">
        <v>5</v>
      </c>
      <c r="C22" s="227"/>
      <c r="D22" s="757">
        <f t="shared" si="1"/>
        <v>10873</v>
      </c>
      <c r="E22" s="740">
        <f t="shared" si="2"/>
        <v>6996</v>
      </c>
      <c r="F22" s="578">
        <f t="shared" si="3"/>
        <v>64.342867653821386</v>
      </c>
      <c r="G22" s="740">
        <f t="shared" si="4"/>
        <v>3877</v>
      </c>
      <c r="H22" s="238">
        <f t="shared" si="3"/>
        <v>35.657132346178606</v>
      </c>
      <c r="I22" s="227"/>
      <c r="J22" s="235">
        <f t="shared" si="5"/>
        <v>3005</v>
      </c>
      <c r="K22" s="752">
        <f t="shared" si="6"/>
        <v>27.637266623746896</v>
      </c>
      <c r="L22" s="746">
        <v>1284</v>
      </c>
      <c r="M22" s="749">
        <v>42.728785357737102</v>
      </c>
      <c r="N22" s="746">
        <v>1721</v>
      </c>
      <c r="O22" s="236">
        <v>57.27121464226289</v>
      </c>
      <c r="P22" s="227"/>
      <c r="Q22" s="235">
        <v>2023</v>
      </c>
      <c r="R22" s="752">
        <v>18.605720592292833</v>
      </c>
      <c r="S22" s="746">
        <v>1267</v>
      </c>
      <c r="T22" s="749">
        <v>62.629757785467135</v>
      </c>
      <c r="U22" s="746">
        <v>756</v>
      </c>
      <c r="V22" s="236">
        <v>37.370242214532873</v>
      </c>
      <c r="W22" s="227"/>
      <c r="X22" s="235">
        <v>5845</v>
      </c>
      <c r="Y22" s="752">
        <v>53.75701278396027</v>
      </c>
      <c r="Z22" s="746">
        <v>4445</v>
      </c>
      <c r="AA22" s="749">
        <v>76.047904191616766</v>
      </c>
      <c r="AB22" s="746">
        <v>1400</v>
      </c>
      <c r="AC22" s="236">
        <f t="shared" si="0"/>
        <v>23.952095808383234</v>
      </c>
      <c r="AD22" s="576"/>
      <c r="AE22" s="306"/>
      <c r="AF22" s="306"/>
      <c r="AG22" s="306"/>
      <c r="AH22" s="307"/>
      <c r="AI22" s="437"/>
      <c r="AJ22" s="232"/>
      <c r="AK22" s="306"/>
      <c r="AL22" s="306"/>
      <c r="AM22" s="306"/>
      <c r="AN22" s="307"/>
      <c r="AO22" s="437"/>
      <c r="AQ22" s="306"/>
      <c r="AR22" s="306"/>
      <c r="AS22" s="306"/>
      <c r="AT22" s="307"/>
      <c r="AU22" s="437"/>
      <c r="AW22" s="306"/>
      <c r="AX22" s="306"/>
      <c r="AY22" s="306"/>
      <c r="AZ22" s="307"/>
      <c r="BA22" s="437"/>
    </row>
    <row r="23" spans="1:53" s="233" customFormat="1" ht="18" customHeight="1" x14ac:dyDescent="0.15">
      <c r="A23" s="225"/>
      <c r="B23" s="234" t="s">
        <v>38</v>
      </c>
      <c r="C23" s="227"/>
      <c r="D23" s="757">
        <f t="shared" si="1"/>
        <v>24161</v>
      </c>
      <c r="E23" s="740">
        <f t="shared" si="2"/>
        <v>14907</v>
      </c>
      <c r="F23" s="578">
        <f t="shared" si="3"/>
        <v>61.698605190182519</v>
      </c>
      <c r="G23" s="740">
        <f t="shared" si="4"/>
        <v>9254</v>
      </c>
      <c r="H23" s="238">
        <f t="shared" si="3"/>
        <v>38.301394809817474</v>
      </c>
      <c r="I23" s="227"/>
      <c r="J23" s="235">
        <f t="shared" si="5"/>
        <v>7341</v>
      </c>
      <c r="K23" s="752">
        <f t="shared" si="6"/>
        <v>30.383676172343861</v>
      </c>
      <c r="L23" s="746">
        <v>2857</v>
      </c>
      <c r="M23" s="749">
        <v>38.918403487263312</v>
      </c>
      <c r="N23" s="746">
        <v>4484</v>
      </c>
      <c r="O23" s="236">
        <v>61.081596512736681</v>
      </c>
      <c r="P23" s="227"/>
      <c r="Q23" s="235">
        <v>4555</v>
      </c>
      <c r="R23" s="752">
        <v>18.852696494350401</v>
      </c>
      <c r="S23" s="746">
        <v>2692</v>
      </c>
      <c r="T23" s="749">
        <v>59.099890230515918</v>
      </c>
      <c r="U23" s="746">
        <v>1863</v>
      </c>
      <c r="V23" s="236">
        <v>40.900109769484082</v>
      </c>
      <c r="W23" s="227"/>
      <c r="X23" s="235">
        <v>12265</v>
      </c>
      <c r="Y23" s="752">
        <v>50.763627333305742</v>
      </c>
      <c r="Z23" s="746">
        <v>9358</v>
      </c>
      <c r="AA23" s="749">
        <v>76.298410110069298</v>
      </c>
      <c r="AB23" s="746">
        <v>2907</v>
      </c>
      <c r="AC23" s="236">
        <f t="shared" si="0"/>
        <v>23.701589889930695</v>
      </c>
      <c r="AD23" s="576"/>
      <c r="AE23" s="306"/>
      <c r="AF23" s="306"/>
      <c r="AG23" s="306"/>
      <c r="AH23" s="307"/>
      <c r="AI23" s="437"/>
      <c r="AJ23" s="232"/>
      <c r="AK23" s="306"/>
      <c r="AL23" s="306"/>
      <c r="AM23" s="306"/>
      <c r="AN23" s="307"/>
      <c r="AO23" s="437"/>
      <c r="AQ23" s="306"/>
      <c r="AR23" s="306"/>
      <c r="AS23" s="306"/>
      <c r="AT23" s="307"/>
      <c r="AU23" s="437"/>
      <c r="AW23" s="306"/>
      <c r="AX23" s="306"/>
      <c r="AY23" s="306"/>
      <c r="AZ23" s="307"/>
      <c r="BA23" s="437"/>
    </row>
    <row r="24" spans="1:53" s="233" customFormat="1" ht="18" customHeight="1" x14ac:dyDescent="0.15">
      <c r="A24" s="225"/>
      <c r="B24" s="234" t="s">
        <v>45</v>
      </c>
      <c r="C24" s="227"/>
      <c r="D24" s="757">
        <f t="shared" si="1"/>
        <v>60137</v>
      </c>
      <c r="E24" s="740">
        <f t="shared" si="2"/>
        <v>39172</v>
      </c>
      <c r="F24" s="578">
        <f t="shared" si="3"/>
        <v>65.137935048306375</v>
      </c>
      <c r="G24" s="740">
        <f t="shared" si="4"/>
        <v>20965</v>
      </c>
      <c r="H24" s="238">
        <f t="shared" si="3"/>
        <v>34.862064951693633</v>
      </c>
      <c r="I24" s="227"/>
      <c r="J24" s="235">
        <f t="shared" si="5"/>
        <v>17892</v>
      </c>
      <c r="K24" s="752">
        <f t="shared" si="6"/>
        <v>29.75206611570248</v>
      </c>
      <c r="L24" s="746">
        <v>8286</v>
      </c>
      <c r="M24" s="749">
        <v>46.311200536552647</v>
      </c>
      <c r="N24" s="746">
        <v>9606</v>
      </c>
      <c r="O24" s="236">
        <v>53.688799463447346</v>
      </c>
      <c r="P24" s="227"/>
      <c r="Q24" s="235">
        <v>10824</v>
      </c>
      <c r="R24" s="752">
        <v>17.998902505944759</v>
      </c>
      <c r="S24" s="746">
        <v>6793</v>
      </c>
      <c r="T24" s="749">
        <v>62.758684405025868</v>
      </c>
      <c r="U24" s="746">
        <v>4031</v>
      </c>
      <c r="V24" s="236">
        <v>37.241315594974132</v>
      </c>
      <c r="W24" s="227"/>
      <c r="X24" s="235">
        <v>31421</v>
      </c>
      <c r="Y24" s="752">
        <v>52.249031378352761</v>
      </c>
      <c r="Z24" s="746">
        <v>24093</v>
      </c>
      <c r="AA24" s="749">
        <v>76.678017886127108</v>
      </c>
      <c r="AB24" s="746">
        <v>7328</v>
      </c>
      <c r="AC24" s="236">
        <f t="shared" si="0"/>
        <v>23.321982113872888</v>
      </c>
      <c r="AD24" s="576"/>
      <c r="AE24" s="306"/>
      <c r="AF24" s="306"/>
      <c r="AG24" s="306"/>
      <c r="AH24" s="307"/>
      <c r="AI24" s="437"/>
      <c r="AJ24" s="232"/>
      <c r="AK24" s="306"/>
      <c r="AL24" s="306"/>
      <c r="AM24" s="306"/>
      <c r="AN24" s="307"/>
      <c r="AO24" s="437"/>
      <c r="AQ24" s="306"/>
      <c r="AR24" s="306"/>
      <c r="AS24" s="306"/>
      <c r="AT24" s="307"/>
      <c r="AU24" s="437"/>
      <c r="AW24" s="306"/>
      <c r="AX24" s="306"/>
      <c r="AY24" s="306"/>
      <c r="AZ24" s="307"/>
      <c r="BA24" s="437"/>
    </row>
    <row r="25" spans="1:53" s="241" customFormat="1" ht="18" customHeight="1" x14ac:dyDescent="0.15">
      <c r="A25" s="240"/>
      <c r="B25" s="234" t="s">
        <v>46</v>
      </c>
      <c r="C25" s="227"/>
      <c r="D25" s="757">
        <f t="shared" si="1"/>
        <v>15238</v>
      </c>
      <c r="E25" s="740">
        <f t="shared" si="2"/>
        <v>8646</v>
      </c>
      <c r="F25" s="578">
        <f t="shared" si="3"/>
        <v>56.73972962331014</v>
      </c>
      <c r="G25" s="740">
        <f t="shared" si="4"/>
        <v>6592</v>
      </c>
      <c r="H25" s="238">
        <f t="shared" si="3"/>
        <v>43.260270376689853</v>
      </c>
      <c r="I25" s="227"/>
      <c r="J25" s="235">
        <f t="shared" si="5"/>
        <v>6325</v>
      </c>
      <c r="K25" s="752">
        <f t="shared" si="6"/>
        <v>41.508071925449535</v>
      </c>
      <c r="L25" s="746">
        <v>2387</v>
      </c>
      <c r="M25" s="749">
        <v>37.739130434782609</v>
      </c>
      <c r="N25" s="746">
        <v>3938</v>
      </c>
      <c r="O25" s="236">
        <v>62.260869565217391</v>
      </c>
      <c r="P25" s="227"/>
      <c r="Q25" s="235">
        <v>2820</v>
      </c>
      <c r="R25" s="752">
        <v>18.506365664785402</v>
      </c>
      <c r="S25" s="746">
        <v>1604</v>
      </c>
      <c r="T25" s="749">
        <v>56.879432624113477</v>
      </c>
      <c r="U25" s="746">
        <v>1216</v>
      </c>
      <c r="V25" s="236">
        <v>43.120567375886523</v>
      </c>
      <c r="W25" s="227"/>
      <c r="X25" s="235">
        <v>6093</v>
      </c>
      <c r="Y25" s="752">
        <v>39.985562409765066</v>
      </c>
      <c r="Z25" s="746">
        <v>4655</v>
      </c>
      <c r="AA25" s="749">
        <v>76.3991465616281</v>
      </c>
      <c r="AB25" s="746">
        <v>1438</v>
      </c>
      <c r="AC25" s="236">
        <f t="shared" si="0"/>
        <v>23.600853438371903</v>
      </c>
      <c r="AD25" s="576"/>
      <c r="AE25" s="306"/>
      <c r="AF25" s="306"/>
      <c r="AG25" s="306"/>
      <c r="AH25" s="307"/>
      <c r="AI25" s="437"/>
      <c r="AJ25" s="232"/>
      <c r="AK25" s="306"/>
      <c r="AL25" s="306"/>
      <c r="AM25" s="306"/>
      <c r="AN25" s="307"/>
      <c r="AO25" s="437"/>
      <c r="AQ25" s="306"/>
      <c r="AR25" s="306"/>
      <c r="AS25" s="306"/>
      <c r="AT25" s="307"/>
      <c r="AU25" s="437"/>
      <c r="AW25" s="306"/>
      <c r="AX25" s="306"/>
      <c r="AY25" s="306"/>
      <c r="AZ25" s="307"/>
      <c r="BA25" s="437"/>
    </row>
    <row r="26" spans="1:53" s="233" customFormat="1" ht="18" customHeight="1" x14ac:dyDescent="0.15">
      <c r="B26" s="234" t="s">
        <v>47</v>
      </c>
      <c r="C26" s="227"/>
      <c r="D26" s="759">
        <f t="shared" si="1"/>
        <v>5781</v>
      </c>
      <c r="E26" s="742">
        <f t="shared" si="2"/>
        <v>3707</v>
      </c>
      <c r="F26" s="580">
        <f t="shared" si="3"/>
        <v>64.123854004497488</v>
      </c>
      <c r="G26" s="742">
        <f t="shared" si="4"/>
        <v>2074</v>
      </c>
      <c r="H26" s="238">
        <f t="shared" si="3"/>
        <v>35.876145995502505</v>
      </c>
      <c r="I26" s="227"/>
      <c r="J26" s="239">
        <f t="shared" si="5"/>
        <v>1116</v>
      </c>
      <c r="K26" s="753">
        <f t="shared" si="6"/>
        <v>19.304618578100673</v>
      </c>
      <c r="L26" s="741">
        <v>430</v>
      </c>
      <c r="M26" s="579">
        <v>38.530465949820787</v>
      </c>
      <c r="N26" s="741">
        <v>686</v>
      </c>
      <c r="O26" s="236">
        <v>61.469534050179206</v>
      </c>
      <c r="P26" s="227"/>
      <c r="Q26" s="239">
        <v>818</v>
      </c>
      <c r="R26" s="753">
        <v>14.149801072478811</v>
      </c>
      <c r="S26" s="741">
        <v>445</v>
      </c>
      <c r="T26" s="579">
        <v>54.400977995110026</v>
      </c>
      <c r="U26" s="741">
        <v>373</v>
      </c>
      <c r="V26" s="236">
        <v>45.599022004889974</v>
      </c>
      <c r="W26" s="227"/>
      <c r="X26" s="239">
        <v>3847</v>
      </c>
      <c r="Y26" s="753">
        <v>66.545580349420518</v>
      </c>
      <c r="Z26" s="741">
        <v>2832</v>
      </c>
      <c r="AA26" s="579">
        <v>73.61580452300494</v>
      </c>
      <c r="AB26" s="741">
        <v>1015</v>
      </c>
      <c r="AC26" s="236">
        <f t="shared" si="0"/>
        <v>26.38419547699506</v>
      </c>
      <c r="AD26" s="576"/>
      <c r="AE26" s="306"/>
      <c r="AF26" s="306"/>
      <c r="AG26" s="306"/>
      <c r="AH26" s="307"/>
      <c r="AI26" s="437"/>
      <c r="AJ26" s="232"/>
      <c r="AK26" s="306"/>
      <c r="AL26" s="306"/>
      <c r="AM26" s="306"/>
      <c r="AN26" s="307"/>
      <c r="AO26" s="437"/>
      <c r="AQ26" s="306"/>
      <c r="AR26" s="306"/>
      <c r="AS26" s="306"/>
      <c r="AT26" s="307"/>
      <c r="AU26" s="437"/>
      <c r="AW26" s="306"/>
      <c r="AX26" s="306"/>
      <c r="AY26" s="306"/>
      <c r="AZ26" s="307"/>
      <c r="BA26" s="437"/>
    </row>
    <row r="27" spans="1:53" s="233" customFormat="1" ht="18" customHeight="1" x14ac:dyDescent="0.15">
      <c r="B27" s="234" t="s">
        <v>48</v>
      </c>
      <c r="C27" s="227"/>
      <c r="D27" s="759">
        <f t="shared" si="1"/>
        <v>22235</v>
      </c>
      <c r="E27" s="742">
        <f t="shared" si="2"/>
        <v>13816</v>
      </c>
      <c r="F27" s="580">
        <f t="shared" si="3"/>
        <v>62.136271643804811</v>
      </c>
      <c r="G27" s="742">
        <f t="shared" si="4"/>
        <v>8419</v>
      </c>
      <c r="H27" s="238">
        <f t="shared" si="3"/>
        <v>37.863728356195189</v>
      </c>
      <c r="I27" s="227"/>
      <c r="J27" s="239">
        <f t="shared" si="5"/>
        <v>5768</v>
      </c>
      <c r="K27" s="753">
        <f t="shared" si="6"/>
        <v>25.941083876770854</v>
      </c>
      <c r="L27" s="741">
        <v>2242</v>
      </c>
      <c r="M27" s="579">
        <v>38.869625520110958</v>
      </c>
      <c r="N27" s="741">
        <v>3526</v>
      </c>
      <c r="O27" s="236">
        <v>61.130374479889035</v>
      </c>
      <c r="P27" s="227"/>
      <c r="Q27" s="239">
        <v>3929</v>
      </c>
      <c r="R27" s="753">
        <v>17.670339554756016</v>
      </c>
      <c r="S27" s="741">
        <v>2197</v>
      </c>
      <c r="T27" s="579">
        <v>55.917536268770682</v>
      </c>
      <c r="U27" s="741">
        <v>1732</v>
      </c>
      <c r="V27" s="236">
        <v>44.082463731229318</v>
      </c>
      <c r="W27" s="227"/>
      <c r="X27" s="239">
        <v>12538</v>
      </c>
      <c r="Y27" s="753">
        <v>56.388576568473127</v>
      </c>
      <c r="Z27" s="741">
        <v>9377</v>
      </c>
      <c r="AA27" s="579">
        <v>74.788642526718775</v>
      </c>
      <c r="AB27" s="741">
        <v>3161</v>
      </c>
      <c r="AC27" s="236">
        <f t="shared" si="0"/>
        <v>25.211357473281225</v>
      </c>
      <c r="AD27" s="576"/>
      <c r="AE27" s="306"/>
      <c r="AF27" s="306"/>
      <c r="AG27" s="306"/>
      <c r="AH27" s="307"/>
      <c r="AI27" s="438"/>
      <c r="AJ27" s="232"/>
      <c r="AK27" s="306"/>
      <c r="AL27" s="306"/>
      <c r="AM27" s="306"/>
      <c r="AN27" s="307"/>
      <c r="AO27" s="437"/>
      <c r="AQ27" s="306"/>
      <c r="AR27" s="306"/>
      <c r="AS27" s="306"/>
      <c r="AT27" s="307"/>
      <c r="AU27" s="437"/>
      <c r="AW27" s="306"/>
      <c r="AX27" s="306"/>
      <c r="AY27" s="306"/>
      <c r="AZ27" s="307"/>
      <c r="BA27" s="437"/>
    </row>
    <row r="28" spans="1:53" s="233" customFormat="1" ht="18" customHeight="1" x14ac:dyDescent="0.15">
      <c r="B28" s="234" t="s">
        <v>49</v>
      </c>
      <c r="C28" s="227"/>
      <c r="D28" s="759">
        <f t="shared" si="1"/>
        <v>3638</v>
      </c>
      <c r="E28" s="742">
        <f t="shared" si="2"/>
        <v>2368</v>
      </c>
      <c r="F28" s="580">
        <f t="shared" si="3"/>
        <v>65.090709180868615</v>
      </c>
      <c r="G28" s="742">
        <f t="shared" si="4"/>
        <v>1270</v>
      </c>
      <c r="H28" s="244">
        <f t="shared" si="3"/>
        <v>34.909290819131385</v>
      </c>
      <c r="I28" s="227"/>
      <c r="J28" s="239">
        <f t="shared" si="5"/>
        <v>637</v>
      </c>
      <c r="K28" s="753">
        <f t="shared" si="6"/>
        <v>17.509620670698187</v>
      </c>
      <c r="L28" s="741">
        <v>252</v>
      </c>
      <c r="M28" s="579">
        <v>39.560439560439562</v>
      </c>
      <c r="N28" s="741">
        <v>385</v>
      </c>
      <c r="O28" s="243">
        <v>60.439560439560438</v>
      </c>
      <c r="P28" s="227"/>
      <c r="Q28" s="239">
        <v>634</v>
      </c>
      <c r="R28" s="753">
        <v>17.427157778999451</v>
      </c>
      <c r="S28" s="741">
        <v>359</v>
      </c>
      <c r="T28" s="579">
        <v>56.624605678233443</v>
      </c>
      <c r="U28" s="741">
        <v>275</v>
      </c>
      <c r="V28" s="243">
        <v>43.375394321766564</v>
      </c>
      <c r="W28" s="227"/>
      <c r="X28" s="239">
        <v>2367</v>
      </c>
      <c r="Y28" s="753">
        <v>65.063221550302359</v>
      </c>
      <c r="Z28" s="741">
        <v>1757</v>
      </c>
      <c r="AA28" s="579">
        <v>74.228981833544566</v>
      </c>
      <c r="AB28" s="741">
        <v>610</v>
      </c>
      <c r="AC28" s="243">
        <f t="shared" si="0"/>
        <v>25.771018166455427</v>
      </c>
      <c r="AD28" s="576"/>
      <c r="AE28" s="306"/>
      <c r="AF28" s="306"/>
      <c r="AG28" s="306"/>
      <c r="AH28" s="307"/>
      <c r="AI28" s="437"/>
      <c r="AJ28" s="232"/>
      <c r="AK28" s="306"/>
      <c r="AL28" s="306"/>
      <c r="AM28" s="306"/>
      <c r="AN28" s="307"/>
      <c r="AO28" s="437"/>
      <c r="AQ28" s="306"/>
      <c r="AR28" s="306"/>
      <c r="AS28" s="306"/>
      <c r="AT28" s="307"/>
      <c r="AU28" s="437"/>
      <c r="AW28" s="306"/>
      <c r="AX28" s="306"/>
      <c r="AY28" s="306"/>
      <c r="AZ28" s="307"/>
      <c r="BA28" s="437"/>
    </row>
    <row r="29" spans="1:53" s="233" customFormat="1" ht="18" customHeight="1" x14ac:dyDescent="0.15">
      <c r="B29" s="245" t="s">
        <v>4</v>
      </c>
      <c r="C29" s="227"/>
      <c r="D29" s="760">
        <f t="shared" si="1"/>
        <v>1185</v>
      </c>
      <c r="E29" s="743">
        <f t="shared" si="2"/>
        <v>642</v>
      </c>
      <c r="F29" s="581">
        <f t="shared" si="3"/>
        <v>54.177215189873415</v>
      </c>
      <c r="G29" s="743">
        <f t="shared" si="4"/>
        <v>543</v>
      </c>
      <c r="H29" s="249">
        <f t="shared" si="3"/>
        <v>45.822784810126585</v>
      </c>
      <c r="I29" s="227"/>
      <c r="J29" s="246">
        <f t="shared" si="5"/>
        <v>670</v>
      </c>
      <c r="K29" s="754">
        <f t="shared" si="6"/>
        <v>56.540084388185655</v>
      </c>
      <c r="L29" s="747">
        <v>242</v>
      </c>
      <c r="M29" s="750">
        <v>36.119402985074629</v>
      </c>
      <c r="N29" s="747">
        <v>428</v>
      </c>
      <c r="O29" s="247">
        <v>63.880597014925378</v>
      </c>
      <c r="P29" s="227"/>
      <c r="Q29" s="246">
        <v>174</v>
      </c>
      <c r="R29" s="754">
        <v>14.683544303797468</v>
      </c>
      <c r="S29" s="747">
        <v>124</v>
      </c>
      <c r="T29" s="750">
        <v>71.264367816091962</v>
      </c>
      <c r="U29" s="747">
        <v>50</v>
      </c>
      <c r="V29" s="247">
        <v>28.735632183908045</v>
      </c>
      <c r="W29" s="227"/>
      <c r="X29" s="246">
        <v>341</v>
      </c>
      <c r="Y29" s="754">
        <v>28.776371308016881</v>
      </c>
      <c r="Z29" s="747">
        <v>276</v>
      </c>
      <c r="AA29" s="750">
        <v>80.938416422287389</v>
      </c>
      <c r="AB29" s="747">
        <v>65</v>
      </c>
      <c r="AC29" s="247">
        <f t="shared" si="0"/>
        <v>19.061583577712611</v>
      </c>
      <c r="AD29" s="576"/>
      <c r="AE29" s="306"/>
      <c r="AF29" s="306"/>
      <c r="AG29" s="306"/>
      <c r="AH29" s="307"/>
      <c r="AI29" s="437"/>
      <c r="AJ29" s="232"/>
      <c r="AK29" s="306"/>
      <c r="AL29" s="306"/>
      <c r="AM29" s="306"/>
      <c r="AN29" s="307"/>
      <c r="AO29" s="437"/>
      <c r="AQ29" s="306"/>
      <c r="AR29" s="306"/>
      <c r="AS29" s="306"/>
      <c r="AT29" s="307"/>
      <c r="AU29" s="437"/>
      <c r="AW29" s="306"/>
      <c r="AX29" s="306"/>
      <c r="AY29" s="306"/>
      <c r="AZ29" s="307"/>
      <c r="BA29" s="437"/>
    </row>
    <row r="30" spans="1:53" s="224" customFormat="1" ht="3.75" customHeight="1" x14ac:dyDescent="0.15">
      <c r="A30" s="221"/>
      <c r="B30" s="222"/>
      <c r="C30" s="223"/>
      <c r="D30" s="222"/>
      <c r="E30" s="222"/>
      <c r="F30" s="222"/>
      <c r="G30" s="222"/>
      <c r="H30" s="251"/>
      <c r="I30" s="223"/>
      <c r="J30" s="222"/>
      <c r="K30" s="222"/>
      <c r="L30" s="222"/>
      <c r="M30" s="222"/>
      <c r="N30" s="222"/>
      <c r="O30" s="575"/>
      <c r="P30" s="223"/>
      <c r="Q30" s="222"/>
      <c r="R30" s="222"/>
      <c r="S30" s="222"/>
      <c r="T30" s="222"/>
      <c r="U30" s="222"/>
      <c r="V30" s="575"/>
      <c r="W30" s="223"/>
      <c r="X30" s="222"/>
      <c r="Y30" s="222"/>
      <c r="Z30" s="222"/>
      <c r="AA30" s="222"/>
      <c r="AB30" s="222"/>
      <c r="AC30" s="575"/>
      <c r="AD30" s="576"/>
      <c r="AE30" s="310"/>
      <c r="AF30" s="310"/>
      <c r="AG30" s="306"/>
      <c r="AH30" s="307"/>
      <c r="AI30" s="437"/>
      <c r="AJ30" s="232"/>
      <c r="AK30" s="310"/>
      <c r="AL30" s="310"/>
      <c r="AM30" s="306"/>
      <c r="AN30" s="307"/>
      <c r="AO30" s="437"/>
      <c r="AQ30" s="310"/>
      <c r="AR30" s="310"/>
      <c r="AS30" s="306"/>
      <c r="AT30" s="307"/>
      <c r="AU30" s="437"/>
      <c r="AW30" s="310"/>
      <c r="AX30" s="310"/>
      <c r="AY30" s="306"/>
      <c r="AZ30" s="307"/>
      <c r="BA30" s="437"/>
    </row>
    <row r="31" spans="1:53" s="252" customFormat="1" ht="18" customHeight="1" x14ac:dyDescent="0.15">
      <c r="B31" s="253" t="s">
        <v>3</v>
      </c>
      <c r="C31" s="212"/>
      <c r="D31" s="761">
        <f>J31+Q31+X31</f>
        <v>508672</v>
      </c>
      <c r="E31" s="744">
        <f>L31+S31+Z31</f>
        <v>321720</v>
      </c>
      <c r="F31" s="410">
        <f>E31/$D31*100</f>
        <v>63.247043281328644</v>
      </c>
      <c r="G31" s="744">
        <f>N31+U31+AB31</f>
        <v>186952</v>
      </c>
      <c r="H31" s="256">
        <f>G31/$D31*100</f>
        <v>36.752956718671363</v>
      </c>
      <c r="I31" s="212"/>
      <c r="J31" s="254">
        <f>SUM(J12:J29)</f>
        <v>143409</v>
      </c>
      <c r="K31" s="755">
        <f>J31/$D31*100</f>
        <v>28.192823666331151</v>
      </c>
      <c r="L31" s="744">
        <f>SUM(L12:L29)</f>
        <v>59405</v>
      </c>
      <c r="M31" s="410">
        <f t="shared" ref="M31:O31" si="7">L31/$J31*100</f>
        <v>41.423481092539518</v>
      </c>
      <c r="N31" s="744">
        <f>SUM(N12:N29)</f>
        <v>84004</v>
      </c>
      <c r="O31" s="255">
        <f t="shared" si="7"/>
        <v>58.576518907460482</v>
      </c>
      <c r="P31" s="212"/>
      <c r="Q31" s="254">
        <f>SUM(Q12:Q29)</f>
        <v>96486</v>
      </c>
      <c r="R31" s="755">
        <f>Q31/$D31*100</f>
        <v>18.968215274282837</v>
      </c>
      <c r="S31" s="744">
        <f>SUM(S12:S29)</f>
        <v>58845</v>
      </c>
      <c r="T31" s="410">
        <f>S31/$Q31*100</f>
        <v>60.988122629189725</v>
      </c>
      <c r="U31" s="744">
        <f>SUM(U12:U29)</f>
        <v>37641</v>
      </c>
      <c r="V31" s="255">
        <f>U31/$Q31*100</f>
        <v>39.011877370810275</v>
      </c>
      <c r="W31" s="212"/>
      <c r="X31" s="254">
        <f>SUM(X12:X29)</f>
        <v>268777</v>
      </c>
      <c r="Y31" s="755">
        <f>X31/$D31*100</f>
        <v>52.838961059386016</v>
      </c>
      <c r="Z31" s="744">
        <f>SUM(Z12:Z29)</f>
        <v>203470</v>
      </c>
      <c r="AA31" s="410">
        <f>Z31/$X31*100</f>
        <v>75.702162015351021</v>
      </c>
      <c r="AB31" s="744">
        <f>SUM(AB12:AB29)</f>
        <v>65307</v>
      </c>
      <c r="AC31" s="255">
        <f>AB31/$X31*100</f>
        <v>24.297837984648986</v>
      </c>
      <c r="AD31" s="576"/>
      <c r="AE31" s="306"/>
      <c r="AF31" s="306"/>
      <c r="AG31" s="310"/>
      <c r="AH31" s="310"/>
      <c r="AI31" s="439"/>
      <c r="AJ31" s="440"/>
      <c r="AK31" s="306"/>
      <c r="AL31" s="306"/>
      <c r="AM31" s="310"/>
      <c r="AN31" s="310"/>
      <c r="AO31" s="439"/>
      <c r="AQ31" s="306"/>
      <c r="AR31" s="306"/>
      <c r="AS31" s="310"/>
      <c r="AT31" s="310"/>
      <c r="AU31" s="439"/>
      <c r="AW31" s="306"/>
      <c r="AX31" s="306"/>
      <c r="AY31" s="310"/>
      <c r="AZ31" s="310"/>
      <c r="BA31" s="439"/>
    </row>
    <row r="32" spans="1:53" s="257" customFormat="1" ht="5.25" customHeight="1" x14ac:dyDescent="0.2">
      <c r="B32" s="258" t="s">
        <v>42</v>
      </c>
      <c r="C32" s="259"/>
      <c r="I32" s="259"/>
    </row>
    <row r="33" spans="2:14" s="252" customFormat="1" ht="5.25" customHeight="1" x14ac:dyDescent="0.2">
      <c r="B33" s="258" t="s">
        <v>50</v>
      </c>
      <c r="C33" s="261"/>
      <c r="I33" s="261"/>
    </row>
    <row r="34" spans="2:14" s="252" customFormat="1" ht="13.5" customHeight="1" x14ac:dyDescent="0.2">
      <c r="B34" s="1056"/>
      <c r="C34" s="1056"/>
      <c r="D34" s="1056"/>
      <c r="E34" s="1056"/>
      <c r="F34" s="1056"/>
      <c r="G34" s="1056"/>
      <c r="H34" s="1056"/>
    </row>
    <row r="35" spans="2:14" ht="29.25" customHeight="1" x14ac:dyDescent="0.2">
      <c r="B35" s="1078"/>
      <c r="C35" s="1078"/>
      <c r="D35" s="1078"/>
      <c r="E35" s="737"/>
      <c r="F35" s="737"/>
      <c r="G35" s="737"/>
      <c r="H35" s="263"/>
      <c r="I35" s="263"/>
      <c r="J35" s="263"/>
      <c r="K35" s="263"/>
      <c r="L35" s="263"/>
      <c r="M35" s="263"/>
      <c r="N35" s="263"/>
    </row>
    <row r="36" spans="2:14" ht="4.5" customHeight="1" x14ac:dyDescent="0.2">
      <c r="B36" s="1079"/>
      <c r="C36" s="1079"/>
      <c r="D36" s="1079"/>
      <c r="E36" s="738"/>
      <c r="F36" s="738"/>
      <c r="G36" s="738"/>
      <c r="H36" s="263"/>
      <c r="I36" s="263"/>
      <c r="J36" s="263"/>
      <c r="K36" s="263"/>
      <c r="L36" s="263"/>
      <c r="M36" s="263"/>
      <c r="N36" s="263"/>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0.140625" style="262" bestFit="1" customWidth="1"/>
    <col min="5" max="5" width="10.28515625" style="262" customWidth="1"/>
    <col min="6" max="6" width="7" style="262" customWidth="1"/>
    <col min="7" max="7" width="8.85546875" style="262" customWidth="1"/>
    <col min="8" max="8" width="7" style="262" customWidth="1"/>
    <col min="9" max="9" width="0.42578125" style="262" customWidth="1"/>
    <col min="10" max="10" width="8.42578125" style="262" bestFit="1" customWidth="1"/>
    <col min="11" max="11" width="6.7109375" style="262" customWidth="1"/>
    <col min="12" max="12" width="8.42578125" style="262" customWidth="1"/>
    <col min="13" max="13" width="6.7109375" style="262" bestFit="1" customWidth="1"/>
    <col min="14" max="14" width="8.42578125" style="262" customWidth="1"/>
    <col min="15" max="15" width="6.7109375" style="262" bestFit="1" customWidth="1"/>
    <col min="16" max="16" width="0.42578125" style="262" customWidth="1"/>
    <col min="17" max="17" width="8.42578125" style="262" bestFit="1" customWidth="1"/>
    <col min="18" max="18" width="6.85546875" style="262" customWidth="1"/>
    <col min="19" max="19" width="8.42578125" style="262" customWidth="1"/>
    <col min="20" max="20" width="6.7109375" style="262" bestFit="1" customWidth="1"/>
    <col min="21" max="21" width="8.42578125" style="262" customWidth="1"/>
    <col min="22" max="22" width="6.7109375" style="262" bestFit="1" customWidth="1"/>
    <col min="23" max="23" width="0.42578125" style="262" customWidth="1"/>
    <col min="24" max="24" width="8.42578125" style="262" bestFit="1" customWidth="1"/>
    <col min="25" max="25" width="7" style="262" customWidth="1"/>
    <col min="26" max="26" width="8.42578125" style="262" customWidth="1"/>
    <col min="27" max="27" width="6.7109375" style="262" bestFit="1" customWidth="1"/>
    <col min="28" max="28" width="8.42578125" style="262" customWidth="1"/>
    <col min="29" max="29" width="6.7109375" style="262" bestFit="1" customWidth="1"/>
    <col min="30" max="30" width="11.42578125" style="262"/>
    <col min="31" max="33" width="2.42578125" style="262" bestFit="1" customWidth="1"/>
    <col min="34" max="34" width="13" style="262" bestFit="1" customWidth="1"/>
    <col min="35" max="35" width="3.42578125" style="262" bestFit="1" customWidth="1"/>
    <col min="36" max="36" width="3.85546875" style="262" customWidth="1"/>
    <col min="37" max="39" width="2.42578125" style="262" bestFit="1" customWidth="1"/>
    <col min="40" max="40" width="8.42578125" style="262" bestFit="1" customWidth="1"/>
    <col min="41" max="41" width="3.42578125" style="262" bestFit="1" customWidth="1"/>
    <col min="42" max="42" width="3.5703125" style="262" customWidth="1"/>
    <col min="43" max="45" width="2.42578125" style="262" bestFit="1" customWidth="1"/>
    <col min="46" max="46" width="8.42578125" style="262" bestFit="1" customWidth="1"/>
    <col min="47" max="47" width="4.140625" style="262" bestFit="1" customWidth="1"/>
    <col min="48" max="48" width="3.28515625" style="262" customWidth="1"/>
    <col min="49" max="49" width="4.28515625" style="262" bestFit="1" customWidth="1"/>
    <col min="50" max="50" width="2.42578125" style="262" bestFit="1" customWidth="1"/>
    <col min="51" max="51" width="4.28515625" style="262" bestFit="1" customWidth="1"/>
    <col min="52" max="52" width="8.42578125" style="262" bestFit="1" customWidth="1"/>
    <col min="53" max="53" width="4.28515625" style="262" bestFit="1" customWidth="1"/>
    <col min="54" max="16384" width="11.42578125" style="262"/>
  </cols>
  <sheetData>
    <row r="1" spans="1:53" s="202" customFormat="1" ht="15" customHeight="1" x14ac:dyDescent="0.2">
      <c r="A1" s="714" t="s">
        <v>53</v>
      </c>
      <c r="B1" s="203"/>
      <c r="C1" s="204"/>
      <c r="I1" s="204"/>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6" customFormat="1" ht="52.5" customHeight="1" x14ac:dyDescent="0.2">
      <c r="B2" s="1057"/>
      <c r="C2" s="1057"/>
    </row>
    <row r="3" spans="1:53" s="209" customFormat="1" ht="4.5" customHeight="1" x14ac:dyDescent="0.2">
      <c r="B3" s="1058"/>
      <c r="C3" s="1058"/>
    </row>
    <row r="4" spans="1:53" s="209" customFormat="1" ht="17.25" customHeight="1" x14ac:dyDescent="0.2">
      <c r="A4" s="1058" t="s">
        <v>434</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row>
    <row r="5" spans="1:53" s="209" customFormat="1" ht="17.25" customHeight="1" x14ac:dyDescent="0.2">
      <c r="B5" s="1059" t="str">
        <f>porsaad!B6</f>
        <v>Situación a 31 de enero de 2023</v>
      </c>
      <c r="C5" s="1059"/>
      <c r="D5" s="1059"/>
      <c r="E5" s="1059"/>
      <c r="F5" s="1059"/>
      <c r="G5" s="1059"/>
      <c r="H5" s="1059"/>
      <c r="I5" s="1059"/>
      <c r="J5" s="1059"/>
      <c r="K5" s="1059"/>
      <c r="L5" s="1059"/>
      <c r="M5" s="1059"/>
      <c r="N5" s="1059"/>
      <c r="O5" s="1059"/>
      <c r="P5" s="1059"/>
      <c r="Q5" s="1059"/>
      <c r="R5" s="1059"/>
      <c r="S5" s="1059"/>
      <c r="T5" s="1059"/>
      <c r="U5" s="1059"/>
      <c r="V5" s="1059"/>
      <c r="W5" s="1059"/>
      <c r="X5" s="1059"/>
      <c r="Y5" s="1059"/>
      <c r="Z5" s="1059"/>
      <c r="AA5" s="1059"/>
      <c r="AB5" s="1059"/>
      <c r="AC5" s="1059"/>
    </row>
    <row r="6" spans="1:53" s="209" customFormat="1" ht="6" customHeight="1" x14ac:dyDescent="0.2"/>
    <row r="7" spans="1:53" s="214" customFormat="1" ht="12.75" customHeight="1" x14ac:dyDescent="0.2">
      <c r="A7" s="210"/>
      <c r="B7" s="1060" t="s">
        <v>15</v>
      </c>
      <c r="C7" s="212"/>
      <c r="D7" s="1063" t="s">
        <v>274</v>
      </c>
      <c r="E7" s="1064"/>
      <c r="F7" s="1064"/>
      <c r="G7" s="1064"/>
      <c r="H7" s="1064"/>
      <c r="I7" s="569"/>
      <c r="J7" s="1067"/>
      <c r="K7" s="1067"/>
      <c r="L7" s="1067"/>
      <c r="M7" s="1067"/>
      <c r="N7" s="1067"/>
      <c r="O7" s="1067"/>
      <c r="P7" s="569"/>
      <c r="Q7" s="1067"/>
      <c r="R7" s="1067"/>
      <c r="S7" s="1067"/>
      <c r="T7" s="1067"/>
      <c r="U7" s="1067"/>
      <c r="V7" s="1067"/>
      <c r="W7" s="569"/>
      <c r="X7" s="1067"/>
      <c r="Y7" s="1067"/>
      <c r="Z7" s="1067"/>
      <c r="AA7" s="1067"/>
      <c r="AB7" s="1067"/>
      <c r="AC7" s="1068"/>
      <c r="AD7" s="431"/>
      <c r="AE7" s="431"/>
      <c r="AF7" s="432"/>
      <c r="AG7" s="432"/>
      <c r="AH7" s="432"/>
      <c r="AI7" s="432"/>
      <c r="AJ7" s="432"/>
      <c r="AK7" s="432"/>
      <c r="AL7" s="433"/>
    </row>
    <row r="8" spans="1:53" s="214" customFormat="1" ht="33.75" customHeight="1" x14ac:dyDescent="0.2">
      <c r="A8" s="210"/>
      <c r="B8" s="1061"/>
      <c r="C8" s="212"/>
      <c r="D8" s="1065"/>
      <c r="E8" s="1066"/>
      <c r="F8" s="1066"/>
      <c r="G8" s="1066"/>
      <c r="H8" s="1066"/>
      <c r="I8" s="502"/>
      <c r="J8" s="1069" t="s">
        <v>275</v>
      </c>
      <c r="K8" s="1067"/>
      <c r="L8" s="1067"/>
      <c r="M8" s="1067"/>
      <c r="N8" s="1067"/>
      <c r="O8" s="1068"/>
      <c r="P8" s="212"/>
      <c r="Q8" s="1069" t="s">
        <v>276</v>
      </c>
      <c r="R8" s="1067"/>
      <c r="S8" s="1067"/>
      <c r="T8" s="1067"/>
      <c r="U8" s="1067"/>
      <c r="V8" s="1068"/>
      <c r="W8" s="212"/>
      <c r="X8" s="1069" t="s">
        <v>277</v>
      </c>
      <c r="Y8" s="1067"/>
      <c r="Z8" s="1067"/>
      <c r="AA8" s="1067"/>
      <c r="AB8" s="1067"/>
      <c r="AC8" s="1068"/>
      <c r="AD8" s="431"/>
      <c r="AE8" s="431"/>
      <c r="AF8" s="432"/>
      <c r="AG8" s="432"/>
      <c r="AH8" s="432"/>
      <c r="AI8" s="432"/>
      <c r="AJ8" s="432"/>
      <c r="AK8" s="432"/>
      <c r="AL8" s="433"/>
    </row>
    <row r="9" spans="1:53" s="214" customFormat="1" ht="21.75" customHeight="1" x14ac:dyDescent="0.2">
      <c r="A9" s="210"/>
      <c r="B9" s="1061"/>
      <c r="C9" s="212"/>
      <c r="D9" s="1070" t="s">
        <v>12</v>
      </c>
      <c r="E9" s="1051" t="s">
        <v>27</v>
      </c>
      <c r="F9" s="1052"/>
      <c r="G9" s="1052" t="s">
        <v>26</v>
      </c>
      <c r="H9" s="1053"/>
      <c r="I9" s="212"/>
      <c r="J9" s="1054" t="s">
        <v>12</v>
      </c>
      <c r="K9" s="1049" t="s">
        <v>278</v>
      </c>
      <c r="L9" s="1051" t="s">
        <v>27</v>
      </c>
      <c r="M9" s="1052"/>
      <c r="N9" s="1052" t="s">
        <v>26</v>
      </c>
      <c r="O9" s="1053"/>
      <c r="P9" s="212"/>
      <c r="Q9" s="1054" t="s">
        <v>12</v>
      </c>
      <c r="R9" s="1049" t="s">
        <v>278</v>
      </c>
      <c r="S9" s="1051" t="s">
        <v>27</v>
      </c>
      <c r="T9" s="1052"/>
      <c r="U9" s="1052" t="s">
        <v>26</v>
      </c>
      <c r="V9" s="1053"/>
      <c r="W9" s="212"/>
      <c r="X9" s="1054" t="s">
        <v>12</v>
      </c>
      <c r="Y9" s="1049" t="s">
        <v>278</v>
      </c>
      <c r="Z9" s="1051" t="s">
        <v>27</v>
      </c>
      <c r="AA9" s="1052"/>
      <c r="AB9" s="1052" t="s">
        <v>26</v>
      </c>
      <c r="AC9" s="1053"/>
      <c r="AD9" s="431"/>
      <c r="AE9" s="431"/>
      <c r="AF9" s="432"/>
      <c r="AG9" s="432"/>
      <c r="AH9" s="432"/>
      <c r="AI9" s="432"/>
      <c r="AJ9" s="432"/>
      <c r="AK9" s="432"/>
      <c r="AL9" s="433"/>
    </row>
    <row r="10" spans="1:53" s="220" customFormat="1" ht="36.75" customHeight="1" x14ac:dyDescent="0.2">
      <c r="A10" s="215"/>
      <c r="B10" s="1062"/>
      <c r="C10" s="217"/>
      <c r="D10" s="1071"/>
      <c r="E10" s="409" t="s">
        <v>12</v>
      </c>
      <c r="F10" s="807" t="s">
        <v>278</v>
      </c>
      <c r="G10" s="409" t="s">
        <v>12</v>
      </c>
      <c r="H10" s="272" t="s">
        <v>278</v>
      </c>
      <c r="I10" s="217"/>
      <c r="J10" s="1055"/>
      <c r="K10" s="1050"/>
      <c r="L10" s="409" t="s">
        <v>12</v>
      </c>
      <c r="M10" s="807" t="s">
        <v>278</v>
      </c>
      <c r="N10" s="409" t="s">
        <v>12</v>
      </c>
      <c r="O10" s="272" t="s">
        <v>278</v>
      </c>
      <c r="P10" s="217"/>
      <c r="Q10" s="1055"/>
      <c r="R10" s="1050"/>
      <c r="S10" s="409" t="s">
        <v>12</v>
      </c>
      <c r="T10" s="807" t="s">
        <v>278</v>
      </c>
      <c r="U10" s="409" t="s">
        <v>12</v>
      </c>
      <c r="V10" s="272" t="s">
        <v>278</v>
      </c>
      <c r="W10" s="217"/>
      <c r="X10" s="1055"/>
      <c r="Y10" s="1050"/>
      <c r="Z10" s="409" t="s">
        <v>12</v>
      </c>
      <c r="AA10" s="807" t="s">
        <v>278</v>
      </c>
      <c r="AB10" s="409" t="s">
        <v>12</v>
      </c>
      <c r="AC10" s="272" t="s">
        <v>278</v>
      </c>
      <c r="AD10" s="434"/>
      <c r="AE10" s="435"/>
      <c r="AF10" s="310"/>
      <c r="AG10" s="310"/>
      <c r="AH10" s="310"/>
      <c r="AI10" s="310"/>
      <c r="AJ10" s="436"/>
      <c r="AK10" s="436"/>
      <c r="AL10" s="436"/>
    </row>
    <row r="11" spans="1:53" s="224" customFormat="1" ht="4.5" customHeight="1" x14ac:dyDescent="0.2">
      <c r="A11" s="221"/>
      <c r="B11" s="222"/>
      <c r="C11" s="223"/>
      <c r="D11" s="222"/>
      <c r="E11" s="222"/>
      <c r="F11" s="222"/>
      <c r="G11" s="222"/>
      <c r="H11" s="222"/>
      <c r="I11" s="223"/>
      <c r="J11" s="222"/>
      <c r="K11" s="222"/>
      <c r="L11" s="222"/>
      <c r="M11" s="222"/>
      <c r="N11" s="222"/>
      <c r="O11" s="222"/>
      <c r="P11" s="223"/>
      <c r="Q11" s="222"/>
      <c r="R11" s="222"/>
      <c r="S11" s="222"/>
      <c r="T11" s="222"/>
      <c r="U11" s="222"/>
      <c r="V11" s="222"/>
      <c r="W11" s="223"/>
      <c r="X11" s="222"/>
      <c r="Y11" s="222"/>
      <c r="Z11" s="222"/>
      <c r="AA11" s="222"/>
      <c r="AB11" s="222"/>
      <c r="AC11" s="222"/>
      <c r="AD11" s="431"/>
      <c r="AE11" s="435"/>
      <c r="AF11" s="310"/>
      <c r="AG11" s="310"/>
      <c r="AH11" s="310"/>
      <c r="AI11" s="310"/>
      <c r="AJ11" s="232"/>
      <c r="AK11" s="232"/>
      <c r="AL11" s="232"/>
    </row>
    <row r="12" spans="1:53" s="233" customFormat="1" ht="18" customHeight="1" x14ac:dyDescent="0.15">
      <c r="A12" s="225"/>
      <c r="B12" s="226" t="s">
        <v>11</v>
      </c>
      <c r="C12" s="227"/>
      <c r="D12" s="756">
        <f>J12+Q12+X12</f>
        <v>68957</v>
      </c>
      <c r="E12" s="739">
        <f>L12+S12+Z12</f>
        <v>45787</v>
      </c>
      <c r="F12" s="748">
        <f>E12/$D12*100</f>
        <v>66.399350319764494</v>
      </c>
      <c r="G12" s="739">
        <f>N12+U12+AB12</f>
        <v>23170</v>
      </c>
      <c r="H12" s="231">
        <f>G12/$D12*100</f>
        <v>33.600649680235513</v>
      </c>
      <c r="I12" s="227"/>
      <c r="J12" s="228">
        <f>L12+N12</f>
        <v>16649</v>
      </c>
      <c r="K12" s="751">
        <f>J12/$D12*100</f>
        <v>24.144031787925808</v>
      </c>
      <c r="L12" s="745">
        <v>7252</v>
      </c>
      <c r="M12" s="748">
        <v>43.55817166196168</v>
      </c>
      <c r="N12" s="745">
        <v>9397</v>
      </c>
      <c r="O12" s="229">
        <v>56.441828338038327</v>
      </c>
      <c r="P12" s="227"/>
      <c r="Q12" s="228">
        <v>17951</v>
      </c>
      <c r="R12" s="751">
        <v>26.03216497237409</v>
      </c>
      <c r="S12" s="745">
        <v>13389</v>
      </c>
      <c r="T12" s="748">
        <v>74.586374018160555</v>
      </c>
      <c r="U12" s="745">
        <v>4562</v>
      </c>
      <c r="V12" s="229">
        <v>25.413625981839449</v>
      </c>
      <c r="W12" s="227"/>
      <c r="X12" s="228">
        <v>34357</v>
      </c>
      <c r="Y12" s="751">
        <v>49.823803239700105</v>
      </c>
      <c r="Z12" s="745">
        <v>25146</v>
      </c>
      <c r="AA12" s="748">
        <v>73.190325115696936</v>
      </c>
      <c r="AB12" s="745">
        <v>9211</v>
      </c>
      <c r="AC12" s="229">
        <f t="shared" ref="AC12:AC29" si="0">AB12/$X12*100</f>
        <v>26.809674884303053</v>
      </c>
      <c r="AD12" s="576"/>
      <c r="AE12" s="306"/>
      <c r="AF12" s="306"/>
      <c r="AG12" s="306"/>
      <c r="AH12" s="307"/>
      <c r="AI12" s="437"/>
      <c r="AJ12" s="232"/>
      <c r="AK12" s="306"/>
      <c r="AL12" s="306"/>
      <c r="AM12" s="306"/>
      <c r="AN12" s="307"/>
      <c r="AO12" s="437"/>
      <c r="AQ12" s="306"/>
      <c r="AR12" s="306"/>
      <c r="AS12" s="306"/>
      <c r="AT12" s="307"/>
      <c r="AU12" s="437"/>
      <c r="AW12" s="306"/>
      <c r="AX12" s="306"/>
      <c r="AY12" s="306"/>
      <c r="AZ12" s="307"/>
      <c r="BA12" s="437"/>
    </row>
    <row r="13" spans="1:53" s="233" customFormat="1" ht="18" customHeight="1" x14ac:dyDescent="0.15">
      <c r="A13" s="225"/>
      <c r="B13" s="234" t="s">
        <v>10</v>
      </c>
      <c r="C13" s="227"/>
      <c r="D13" s="757">
        <f t="shared" ref="D13:D29" si="1">J13+Q13+X13</f>
        <v>11753</v>
      </c>
      <c r="E13" s="740">
        <f t="shared" ref="E13:E29" si="2">L13+S13+Z13</f>
        <v>7616</v>
      </c>
      <c r="F13" s="578">
        <f t="shared" ref="F13:H29" si="3">E13/$D13*100</f>
        <v>64.800476474091724</v>
      </c>
      <c r="G13" s="740">
        <f t="shared" ref="G13:G29" si="4">N13+U13+AB13</f>
        <v>4137</v>
      </c>
      <c r="H13" s="238">
        <f t="shared" si="3"/>
        <v>35.199523525908276</v>
      </c>
      <c r="I13" s="227"/>
      <c r="J13" s="235">
        <f t="shared" ref="J13:J29" si="5">L13+N13</f>
        <v>2603</v>
      </c>
      <c r="K13" s="752">
        <f t="shared" ref="K13:K29" si="6">J13/$D13*100</f>
        <v>22.14753679911512</v>
      </c>
      <c r="L13" s="746">
        <v>1158</v>
      </c>
      <c r="M13" s="749">
        <v>44.487130234344988</v>
      </c>
      <c r="N13" s="746">
        <v>1445</v>
      </c>
      <c r="O13" s="236">
        <v>55.512869765655012</v>
      </c>
      <c r="P13" s="227"/>
      <c r="Q13" s="235">
        <v>2572</v>
      </c>
      <c r="R13" s="752">
        <v>21.883774355483705</v>
      </c>
      <c r="S13" s="746">
        <v>1687</v>
      </c>
      <c r="T13" s="749">
        <v>65.590979782270608</v>
      </c>
      <c r="U13" s="746">
        <v>885</v>
      </c>
      <c r="V13" s="236">
        <v>34.409020217729392</v>
      </c>
      <c r="W13" s="227"/>
      <c r="X13" s="235">
        <v>6578</v>
      </c>
      <c r="Y13" s="752">
        <v>55.968688845401168</v>
      </c>
      <c r="Z13" s="746">
        <v>4771</v>
      </c>
      <c r="AA13" s="749">
        <v>72.529644268774703</v>
      </c>
      <c r="AB13" s="746">
        <v>1807</v>
      </c>
      <c r="AC13" s="236">
        <f t="shared" si="0"/>
        <v>27.4703557312253</v>
      </c>
      <c r="AD13" s="576"/>
      <c r="AE13" s="306"/>
      <c r="AF13" s="306"/>
      <c r="AG13" s="306"/>
      <c r="AH13" s="307"/>
      <c r="AI13" s="437"/>
      <c r="AJ13" s="232"/>
      <c r="AK13" s="306"/>
      <c r="AL13" s="306"/>
      <c r="AM13" s="306"/>
      <c r="AN13" s="307"/>
      <c r="AO13" s="437"/>
      <c r="AQ13" s="306"/>
      <c r="AR13" s="306"/>
      <c r="AS13" s="306"/>
      <c r="AT13" s="307"/>
      <c r="AU13" s="437"/>
      <c r="AW13" s="306"/>
      <c r="AX13" s="306"/>
      <c r="AY13" s="306"/>
      <c r="AZ13" s="307"/>
      <c r="BA13" s="437"/>
    </row>
    <row r="14" spans="1:53" s="233" customFormat="1" ht="18" customHeight="1" x14ac:dyDescent="0.15">
      <c r="A14" s="225"/>
      <c r="B14" s="234" t="s">
        <v>40</v>
      </c>
      <c r="C14" s="227"/>
      <c r="D14" s="757">
        <f t="shared" si="1"/>
        <v>11882</v>
      </c>
      <c r="E14" s="740">
        <f t="shared" si="2"/>
        <v>7714</v>
      </c>
      <c r="F14" s="578">
        <f t="shared" si="3"/>
        <v>64.921730348426195</v>
      </c>
      <c r="G14" s="740">
        <f t="shared" si="4"/>
        <v>4168</v>
      </c>
      <c r="H14" s="238">
        <f t="shared" si="3"/>
        <v>35.078269651573805</v>
      </c>
      <c r="I14" s="227"/>
      <c r="J14" s="235">
        <f t="shared" si="5"/>
        <v>2976</v>
      </c>
      <c r="K14" s="752">
        <f t="shared" si="6"/>
        <v>25.046288503618918</v>
      </c>
      <c r="L14" s="746">
        <v>1270</v>
      </c>
      <c r="M14" s="749">
        <v>42.674731182795696</v>
      </c>
      <c r="N14" s="746">
        <v>1706</v>
      </c>
      <c r="O14" s="236">
        <v>57.325268817204304</v>
      </c>
      <c r="P14" s="227"/>
      <c r="Q14" s="235">
        <v>2594</v>
      </c>
      <c r="R14" s="752">
        <v>21.831341524995793</v>
      </c>
      <c r="S14" s="746">
        <v>1607</v>
      </c>
      <c r="T14" s="749">
        <v>61.950655358519654</v>
      </c>
      <c r="U14" s="746">
        <v>987</v>
      </c>
      <c r="V14" s="236">
        <v>38.049344641480339</v>
      </c>
      <c r="W14" s="227"/>
      <c r="X14" s="235">
        <v>6312</v>
      </c>
      <c r="Y14" s="752">
        <v>53.122369971385282</v>
      </c>
      <c r="Z14" s="746">
        <v>4837</v>
      </c>
      <c r="AA14" s="749">
        <v>76.631812420785806</v>
      </c>
      <c r="AB14" s="746">
        <v>1475</v>
      </c>
      <c r="AC14" s="236">
        <f t="shared" si="0"/>
        <v>23.368187579214194</v>
      </c>
      <c r="AD14" s="576"/>
      <c r="AE14" s="306"/>
      <c r="AF14" s="306"/>
      <c r="AG14" s="306"/>
      <c r="AH14" s="307"/>
      <c r="AI14" s="438"/>
      <c r="AJ14" s="232"/>
      <c r="AK14" s="306"/>
      <c r="AL14" s="306"/>
      <c r="AM14" s="306"/>
      <c r="AN14" s="307"/>
      <c r="AO14" s="437"/>
      <c r="AQ14" s="306"/>
      <c r="AR14" s="306"/>
      <c r="AS14" s="306"/>
      <c r="AT14" s="307"/>
      <c r="AU14" s="437"/>
      <c r="AW14" s="306"/>
      <c r="AX14" s="306"/>
      <c r="AY14" s="306"/>
      <c r="AZ14" s="307"/>
      <c r="BA14" s="437"/>
    </row>
    <row r="15" spans="1:53" s="233" customFormat="1" ht="18" customHeight="1" x14ac:dyDescent="0.15">
      <c r="A15" s="225"/>
      <c r="B15" s="234" t="s">
        <v>41</v>
      </c>
      <c r="C15" s="227"/>
      <c r="D15" s="757">
        <f t="shared" si="1"/>
        <v>10465</v>
      </c>
      <c r="E15" s="740">
        <f t="shared" si="2"/>
        <v>6676</v>
      </c>
      <c r="F15" s="578">
        <f t="shared" si="3"/>
        <v>63.793597706641179</v>
      </c>
      <c r="G15" s="740">
        <f t="shared" si="4"/>
        <v>3789</v>
      </c>
      <c r="H15" s="238">
        <f t="shared" si="3"/>
        <v>36.206402293358813</v>
      </c>
      <c r="I15" s="227"/>
      <c r="J15" s="235">
        <f t="shared" si="5"/>
        <v>2780</v>
      </c>
      <c r="K15" s="752">
        <f t="shared" si="6"/>
        <v>26.56473960821787</v>
      </c>
      <c r="L15" s="746">
        <v>1261</v>
      </c>
      <c r="M15" s="749">
        <v>45.359712230215827</v>
      </c>
      <c r="N15" s="746">
        <v>1519</v>
      </c>
      <c r="O15" s="236">
        <v>54.640287769784166</v>
      </c>
      <c r="P15" s="227"/>
      <c r="Q15" s="235">
        <v>2614</v>
      </c>
      <c r="R15" s="752">
        <v>24.978499761108459</v>
      </c>
      <c r="S15" s="746">
        <v>1661</v>
      </c>
      <c r="T15" s="749">
        <v>63.5424636572303</v>
      </c>
      <c r="U15" s="746">
        <v>953</v>
      </c>
      <c r="V15" s="236">
        <v>36.4575363427697</v>
      </c>
      <c r="W15" s="227"/>
      <c r="X15" s="235">
        <v>5071</v>
      </c>
      <c r="Y15" s="752">
        <v>48.456760630673671</v>
      </c>
      <c r="Z15" s="746">
        <v>3754</v>
      </c>
      <c r="AA15" s="749">
        <v>74.028791165450599</v>
      </c>
      <c r="AB15" s="746">
        <v>1317</v>
      </c>
      <c r="AC15" s="236">
        <f t="shared" si="0"/>
        <v>25.971208834549397</v>
      </c>
      <c r="AD15" s="576"/>
      <c r="AE15" s="306"/>
      <c r="AF15" s="306"/>
      <c r="AG15" s="306"/>
      <c r="AH15" s="307"/>
      <c r="AI15" s="437"/>
      <c r="AJ15" s="232"/>
      <c r="AK15" s="306"/>
      <c r="AL15" s="306"/>
      <c r="AM15" s="306"/>
      <c r="AN15" s="307"/>
      <c r="AO15" s="437"/>
      <c r="AQ15" s="306"/>
      <c r="AR15" s="306"/>
      <c r="AS15" s="306"/>
      <c r="AT15" s="307"/>
      <c r="AU15" s="437"/>
      <c r="AW15" s="306"/>
      <c r="AX15" s="306"/>
      <c r="AY15" s="306"/>
      <c r="AZ15" s="307"/>
      <c r="BA15" s="437"/>
    </row>
    <row r="16" spans="1:53" s="233" customFormat="1" ht="18" customHeight="1" x14ac:dyDescent="0.15">
      <c r="A16" s="225"/>
      <c r="B16" s="234" t="s">
        <v>9</v>
      </c>
      <c r="C16" s="227"/>
      <c r="D16" s="757">
        <f t="shared" si="1"/>
        <v>10894</v>
      </c>
      <c r="E16" s="740">
        <f t="shared" si="2"/>
        <v>6325</v>
      </c>
      <c r="F16" s="578">
        <f t="shared" si="3"/>
        <v>58.059482283825957</v>
      </c>
      <c r="G16" s="740">
        <f t="shared" si="4"/>
        <v>4569</v>
      </c>
      <c r="H16" s="238">
        <f t="shared" si="3"/>
        <v>41.940517716174043</v>
      </c>
      <c r="I16" s="227"/>
      <c r="J16" s="235">
        <f t="shared" si="5"/>
        <v>4592</v>
      </c>
      <c r="K16" s="752">
        <f t="shared" si="6"/>
        <v>42.151643106297044</v>
      </c>
      <c r="L16" s="746">
        <v>1893</v>
      </c>
      <c r="M16" s="749">
        <v>41.223867595818817</v>
      </c>
      <c r="N16" s="746">
        <v>2699</v>
      </c>
      <c r="O16" s="236">
        <v>58.776132404181183</v>
      </c>
      <c r="P16" s="227"/>
      <c r="Q16" s="235">
        <v>2399</v>
      </c>
      <c r="R16" s="752">
        <v>22.021296126308059</v>
      </c>
      <c r="S16" s="746">
        <v>1508</v>
      </c>
      <c r="T16" s="749">
        <v>62.859524802000834</v>
      </c>
      <c r="U16" s="746">
        <v>891</v>
      </c>
      <c r="V16" s="236">
        <v>37.140475197999166</v>
      </c>
      <c r="W16" s="227"/>
      <c r="X16" s="235">
        <v>3903</v>
      </c>
      <c r="Y16" s="752">
        <v>35.827060767394897</v>
      </c>
      <c r="Z16" s="746">
        <v>2924</v>
      </c>
      <c r="AA16" s="749">
        <v>74.916730719959006</v>
      </c>
      <c r="AB16" s="746">
        <v>979</v>
      </c>
      <c r="AC16" s="236">
        <f t="shared" si="0"/>
        <v>25.083269280040994</v>
      </c>
      <c r="AD16" s="576"/>
      <c r="AE16" s="306"/>
      <c r="AF16" s="306"/>
      <c r="AG16" s="306"/>
      <c r="AH16" s="307"/>
      <c r="AI16" s="437"/>
      <c r="AJ16" s="232"/>
      <c r="AK16" s="306"/>
      <c r="AL16" s="306"/>
      <c r="AM16" s="306"/>
      <c r="AN16" s="307"/>
      <c r="AO16" s="437"/>
      <c r="AQ16" s="306"/>
      <c r="AR16" s="306"/>
      <c r="AS16" s="306"/>
      <c r="AT16" s="307"/>
      <c r="AU16" s="437"/>
      <c r="AW16" s="306"/>
      <c r="AX16" s="306"/>
      <c r="AY16" s="306"/>
      <c r="AZ16" s="307"/>
      <c r="BA16" s="437"/>
    </row>
    <row r="17" spans="1:53" s="233" customFormat="1" ht="18" customHeight="1" x14ac:dyDescent="0.15">
      <c r="A17" s="225"/>
      <c r="B17" s="234" t="s">
        <v>8</v>
      </c>
      <c r="C17" s="227"/>
      <c r="D17" s="758">
        <f t="shared" si="1"/>
        <v>4179</v>
      </c>
      <c r="E17" s="741">
        <f t="shared" si="2"/>
        <v>2400</v>
      </c>
      <c r="F17" s="579">
        <f t="shared" si="3"/>
        <v>57.430007178750898</v>
      </c>
      <c r="G17" s="741">
        <f t="shared" si="4"/>
        <v>1779</v>
      </c>
      <c r="H17" s="238">
        <f t="shared" si="3"/>
        <v>42.569992821249102</v>
      </c>
      <c r="I17" s="227"/>
      <c r="J17" s="239">
        <f t="shared" si="5"/>
        <v>1301</v>
      </c>
      <c r="K17" s="753">
        <f t="shared" si="6"/>
        <v>31.131849724814547</v>
      </c>
      <c r="L17" s="741">
        <v>544</v>
      </c>
      <c r="M17" s="579">
        <v>41.81398923904689</v>
      </c>
      <c r="N17" s="741">
        <v>757</v>
      </c>
      <c r="O17" s="236">
        <v>58.18601076095311</v>
      </c>
      <c r="P17" s="227"/>
      <c r="Q17" s="239">
        <v>1046</v>
      </c>
      <c r="R17" s="753">
        <v>25.029911462072267</v>
      </c>
      <c r="S17" s="741">
        <v>582</v>
      </c>
      <c r="T17" s="579">
        <v>55.640535372848952</v>
      </c>
      <c r="U17" s="741">
        <v>464</v>
      </c>
      <c r="V17" s="236">
        <v>44.359464627151048</v>
      </c>
      <c r="W17" s="227"/>
      <c r="X17" s="239">
        <v>1832</v>
      </c>
      <c r="Y17" s="753">
        <v>43.838238813113186</v>
      </c>
      <c r="Z17" s="741">
        <v>1274</v>
      </c>
      <c r="AA17" s="579">
        <v>69.541484716157214</v>
      </c>
      <c r="AB17" s="741">
        <v>558</v>
      </c>
      <c r="AC17" s="236">
        <f t="shared" si="0"/>
        <v>30.458515283842797</v>
      </c>
      <c r="AD17" s="576"/>
      <c r="AE17" s="306"/>
      <c r="AF17" s="306"/>
      <c r="AG17" s="306"/>
      <c r="AH17" s="307"/>
      <c r="AI17" s="437"/>
      <c r="AJ17" s="232"/>
      <c r="AK17" s="306"/>
      <c r="AL17" s="306"/>
      <c r="AM17" s="306"/>
      <c r="AN17" s="307"/>
      <c r="AO17" s="437"/>
      <c r="AQ17" s="306"/>
      <c r="AR17" s="306"/>
      <c r="AS17" s="306"/>
      <c r="AT17" s="307"/>
      <c r="AU17" s="437"/>
      <c r="AW17" s="306"/>
      <c r="AX17" s="306"/>
      <c r="AY17" s="306"/>
      <c r="AZ17" s="307"/>
      <c r="BA17" s="437"/>
    </row>
    <row r="18" spans="1:53" s="233" customFormat="1" ht="18" customHeight="1" x14ac:dyDescent="0.15">
      <c r="A18" s="225"/>
      <c r="B18" s="234" t="s">
        <v>7</v>
      </c>
      <c r="C18" s="227"/>
      <c r="D18" s="757">
        <f t="shared" si="1"/>
        <v>43416</v>
      </c>
      <c r="E18" s="740">
        <f t="shared" si="2"/>
        <v>27095</v>
      </c>
      <c r="F18" s="578">
        <f t="shared" si="3"/>
        <v>62.407868067072044</v>
      </c>
      <c r="G18" s="740">
        <f t="shared" si="4"/>
        <v>16321</v>
      </c>
      <c r="H18" s="238">
        <f t="shared" si="3"/>
        <v>37.592131932927956</v>
      </c>
      <c r="I18" s="227"/>
      <c r="J18" s="235">
        <f t="shared" si="5"/>
        <v>8517</v>
      </c>
      <c r="K18" s="752">
        <f t="shared" si="6"/>
        <v>19.617191818684358</v>
      </c>
      <c r="L18" s="746">
        <v>3607</v>
      </c>
      <c r="M18" s="749">
        <v>42.350592931783495</v>
      </c>
      <c r="N18" s="746">
        <v>4910</v>
      </c>
      <c r="O18" s="236">
        <v>57.649407068216505</v>
      </c>
      <c r="P18" s="227"/>
      <c r="Q18" s="235">
        <v>8214</v>
      </c>
      <c r="R18" s="752">
        <v>18.919292426755113</v>
      </c>
      <c r="S18" s="746">
        <v>4785</v>
      </c>
      <c r="T18" s="749">
        <v>58.254200146092039</v>
      </c>
      <c r="U18" s="746">
        <v>3429</v>
      </c>
      <c r="V18" s="236">
        <v>41.745799853907961</v>
      </c>
      <c r="W18" s="227"/>
      <c r="X18" s="235">
        <v>26685</v>
      </c>
      <c r="Y18" s="752">
        <v>61.463515754560525</v>
      </c>
      <c r="Z18" s="746">
        <v>18703</v>
      </c>
      <c r="AA18" s="749">
        <v>70.08806445568672</v>
      </c>
      <c r="AB18" s="746">
        <v>7982</v>
      </c>
      <c r="AC18" s="236">
        <f t="shared" si="0"/>
        <v>29.911935544313284</v>
      </c>
      <c r="AD18" s="576"/>
      <c r="AE18" s="306"/>
      <c r="AF18" s="306"/>
      <c r="AG18" s="306"/>
      <c r="AH18" s="307"/>
      <c r="AI18" s="437"/>
      <c r="AJ18" s="232"/>
      <c r="AK18" s="306"/>
      <c r="AL18" s="306"/>
      <c r="AM18" s="306"/>
      <c r="AN18" s="307"/>
      <c r="AO18" s="437"/>
      <c r="AQ18" s="306"/>
      <c r="AR18" s="306"/>
      <c r="AS18" s="306"/>
      <c r="AT18" s="307"/>
      <c r="AU18" s="437"/>
      <c r="AW18" s="306"/>
      <c r="AX18" s="306"/>
      <c r="AY18" s="306"/>
      <c r="AZ18" s="307"/>
      <c r="BA18" s="437"/>
    </row>
    <row r="19" spans="1:53" s="233" customFormat="1" ht="18" customHeight="1" x14ac:dyDescent="0.15">
      <c r="A19" s="225"/>
      <c r="B19" s="234" t="s">
        <v>43</v>
      </c>
      <c r="C19" s="227"/>
      <c r="D19" s="757">
        <f t="shared" si="1"/>
        <v>24328</v>
      </c>
      <c r="E19" s="740">
        <f t="shared" si="2"/>
        <v>16095</v>
      </c>
      <c r="F19" s="578">
        <f t="shared" si="3"/>
        <v>66.158336073659981</v>
      </c>
      <c r="G19" s="740">
        <f t="shared" si="4"/>
        <v>8233</v>
      </c>
      <c r="H19" s="238">
        <f t="shared" si="3"/>
        <v>33.841663926340019</v>
      </c>
      <c r="I19" s="227"/>
      <c r="J19" s="235">
        <f t="shared" si="5"/>
        <v>4661</v>
      </c>
      <c r="K19" s="752">
        <f t="shared" si="6"/>
        <v>19.158993752055245</v>
      </c>
      <c r="L19" s="746">
        <v>2004</v>
      </c>
      <c r="M19" s="749">
        <v>42.995065436601585</v>
      </c>
      <c r="N19" s="746">
        <v>2657</v>
      </c>
      <c r="O19" s="236">
        <v>57.004934563398415</v>
      </c>
      <c r="P19" s="227"/>
      <c r="Q19" s="235">
        <v>4952</v>
      </c>
      <c r="R19" s="752">
        <v>20.355146333442946</v>
      </c>
      <c r="S19" s="746">
        <v>3403</v>
      </c>
      <c r="T19" s="749">
        <v>68.719709208400644</v>
      </c>
      <c r="U19" s="746">
        <v>1549</v>
      </c>
      <c r="V19" s="236">
        <v>31.280290791599352</v>
      </c>
      <c r="W19" s="227"/>
      <c r="X19" s="235">
        <v>14715</v>
      </c>
      <c r="Y19" s="752">
        <v>60.485859914501802</v>
      </c>
      <c r="Z19" s="746">
        <v>10688</v>
      </c>
      <c r="AA19" s="749">
        <v>72.633367312266401</v>
      </c>
      <c r="AB19" s="746">
        <v>4027</v>
      </c>
      <c r="AC19" s="236">
        <f t="shared" si="0"/>
        <v>27.366632687733606</v>
      </c>
      <c r="AD19" s="576"/>
      <c r="AE19" s="306"/>
      <c r="AF19" s="306"/>
      <c r="AG19" s="306"/>
      <c r="AH19" s="307"/>
      <c r="AI19" s="437"/>
      <c r="AJ19" s="232"/>
      <c r="AK19" s="306"/>
      <c r="AL19" s="306"/>
      <c r="AM19" s="306"/>
      <c r="AN19" s="307"/>
      <c r="AO19" s="437"/>
      <c r="AQ19" s="306"/>
      <c r="AR19" s="306"/>
      <c r="AS19" s="306"/>
      <c r="AT19" s="307"/>
      <c r="AU19" s="437"/>
      <c r="AW19" s="306"/>
      <c r="AX19" s="306"/>
      <c r="AY19" s="306"/>
      <c r="AZ19" s="307"/>
      <c r="BA19" s="437"/>
    </row>
    <row r="20" spans="1:53" s="233" customFormat="1" ht="18" customHeight="1" x14ac:dyDescent="0.15">
      <c r="A20" s="225"/>
      <c r="B20" s="234" t="s">
        <v>44</v>
      </c>
      <c r="C20" s="227"/>
      <c r="D20" s="757">
        <f t="shared" si="1"/>
        <v>68398</v>
      </c>
      <c r="E20" s="740">
        <f t="shared" si="2"/>
        <v>43243</v>
      </c>
      <c r="F20" s="578">
        <f t="shared" si="3"/>
        <v>63.222608848211934</v>
      </c>
      <c r="G20" s="740">
        <f t="shared" si="4"/>
        <v>25155</v>
      </c>
      <c r="H20" s="238">
        <f t="shared" si="3"/>
        <v>36.777391151788066</v>
      </c>
      <c r="I20" s="227"/>
      <c r="J20" s="235">
        <f t="shared" si="5"/>
        <v>20812</v>
      </c>
      <c r="K20" s="752">
        <f t="shared" si="6"/>
        <v>30.427790286265683</v>
      </c>
      <c r="L20" s="746">
        <v>9384</v>
      </c>
      <c r="M20" s="749">
        <v>45.089371516432827</v>
      </c>
      <c r="N20" s="746">
        <v>11428</v>
      </c>
      <c r="O20" s="236">
        <v>54.910628483567173</v>
      </c>
      <c r="P20" s="227"/>
      <c r="Q20" s="235">
        <v>16158</v>
      </c>
      <c r="R20" s="752">
        <v>23.623497763092487</v>
      </c>
      <c r="S20" s="746">
        <v>10604</v>
      </c>
      <c r="T20" s="749">
        <v>65.626934026488428</v>
      </c>
      <c r="U20" s="746">
        <v>5554</v>
      </c>
      <c r="V20" s="236">
        <v>34.373065973511572</v>
      </c>
      <c r="W20" s="227"/>
      <c r="X20" s="235">
        <v>31428</v>
      </c>
      <c r="Y20" s="752">
        <v>45.94871195064183</v>
      </c>
      <c r="Z20" s="746">
        <v>23255</v>
      </c>
      <c r="AA20" s="749">
        <v>73.994527173221343</v>
      </c>
      <c r="AB20" s="746">
        <v>8173</v>
      </c>
      <c r="AC20" s="236">
        <f t="shared" si="0"/>
        <v>26.005472826778668</v>
      </c>
      <c r="AD20" s="576"/>
      <c r="AE20" s="306"/>
      <c r="AF20" s="306"/>
      <c r="AG20" s="306"/>
      <c r="AH20" s="307"/>
      <c r="AI20" s="437"/>
      <c r="AJ20" s="232"/>
      <c r="AK20" s="306"/>
      <c r="AL20" s="306"/>
      <c r="AM20" s="306"/>
      <c r="AN20" s="307"/>
      <c r="AO20" s="437"/>
      <c r="AQ20" s="306"/>
      <c r="AR20" s="306"/>
      <c r="AS20" s="306"/>
      <c r="AT20" s="307"/>
      <c r="AU20" s="437"/>
      <c r="AW20" s="306"/>
      <c r="AX20" s="306"/>
      <c r="AY20" s="306"/>
      <c r="AZ20" s="307"/>
      <c r="BA20" s="437"/>
    </row>
    <row r="21" spans="1:53" s="233" customFormat="1" ht="18" customHeight="1" x14ac:dyDescent="0.15">
      <c r="A21" s="225"/>
      <c r="B21" s="234" t="s">
        <v>6</v>
      </c>
      <c r="C21" s="227"/>
      <c r="D21" s="757">
        <f t="shared" si="1"/>
        <v>43538</v>
      </c>
      <c r="E21" s="740">
        <f t="shared" si="2"/>
        <v>26502</v>
      </c>
      <c r="F21" s="578">
        <f t="shared" si="3"/>
        <v>60.870963296430702</v>
      </c>
      <c r="G21" s="740">
        <f t="shared" si="4"/>
        <v>17036</v>
      </c>
      <c r="H21" s="238">
        <f t="shared" si="3"/>
        <v>39.129036703569298</v>
      </c>
      <c r="I21" s="227"/>
      <c r="J21" s="235">
        <f t="shared" si="5"/>
        <v>13795</v>
      </c>
      <c r="K21" s="752">
        <f t="shared" si="6"/>
        <v>31.684964858284715</v>
      </c>
      <c r="L21" s="746">
        <v>5401</v>
      </c>
      <c r="M21" s="749">
        <v>39.151866618339973</v>
      </c>
      <c r="N21" s="746">
        <v>8394</v>
      </c>
      <c r="O21" s="236">
        <v>60.84813338166002</v>
      </c>
      <c r="P21" s="227"/>
      <c r="Q21" s="235">
        <v>9847</v>
      </c>
      <c r="R21" s="752">
        <v>22.617024208737195</v>
      </c>
      <c r="S21" s="746">
        <v>6463</v>
      </c>
      <c r="T21" s="749">
        <v>65.634203310652993</v>
      </c>
      <c r="U21" s="746">
        <v>3384</v>
      </c>
      <c r="V21" s="236">
        <v>34.365796689347015</v>
      </c>
      <c r="W21" s="227"/>
      <c r="X21" s="235">
        <v>19896</v>
      </c>
      <c r="Y21" s="752">
        <v>45.698010932978086</v>
      </c>
      <c r="Z21" s="746">
        <v>14638</v>
      </c>
      <c r="AA21" s="749">
        <v>73.572577402492968</v>
      </c>
      <c r="AB21" s="746">
        <v>5258</v>
      </c>
      <c r="AC21" s="236">
        <f t="shared" si="0"/>
        <v>26.427422597507039</v>
      </c>
      <c r="AD21" s="576"/>
      <c r="AE21" s="306"/>
      <c r="AF21" s="306"/>
      <c r="AG21" s="306"/>
      <c r="AH21" s="307"/>
      <c r="AI21" s="438"/>
      <c r="AJ21" s="232"/>
      <c r="AK21" s="306"/>
      <c r="AL21" s="306"/>
      <c r="AM21" s="306"/>
      <c r="AN21" s="307"/>
      <c r="AO21" s="437"/>
      <c r="AQ21" s="306"/>
      <c r="AR21" s="306"/>
      <c r="AS21" s="306"/>
      <c r="AT21" s="307"/>
      <c r="AU21" s="437"/>
      <c r="AW21" s="306"/>
      <c r="AX21" s="306"/>
      <c r="AY21" s="306"/>
      <c r="AZ21" s="307"/>
      <c r="BA21" s="437"/>
    </row>
    <row r="22" spans="1:53" s="233" customFormat="1" ht="18" customHeight="1" x14ac:dyDescent="0.15">
      <c r="A22" s="225"/>
      <c r="B22" s="234" t="s">
        <v>5</v>
      </c>
      <c r="C22" s="227"/>
      <c r="D22" s="757">
        <f t="shared" si="1"/>
        <v>10377</v>
      </c>
      <c r="E22" s="740">
        <f t="shared" si="2"/>
        <v>6656</v>
      </c>
      <c r="F22" s="578">
        <f t="shared" si="3"/>
        <v>64.141852173075065</v>
      </c>
      <c r="G22" s="740">
        <f t="shared" si="4"/>
        <v>3721</v>
      </c>
      <c r="H22" s="238">
        <f t="shared" si="3"/>
        <v>35.858147826924927</v>
      </c>
      <c r="I22" s="227"/>
      <c r="J22" s="235">
        <f t="shared" si="5"/>
        <v>2765</v>
      </c>
      <c r="K22" s="752">
        <f t="shared" si="6"/>
        <v>26.64546593427773</v>
      </c>
      <c r="L22" s="746">
        <v>1202</v>
      </c>
      <c r="M22" s="749">
        <v>43.471971066907777</v>
      </c>
      <c r="N22" s="746">
        <v>1563</v>
      </c>
      <c r="O22" s="236">
        <v>56.528028933092223</v>
      </c>
      <c r="P22" s="227"/>
      <c r="Q22" s="235">
        <v>2297</v>
      </c>
      <c r="R22" s="752">
        <v>22.13549195335839</v>
      </c>
      <c r="S22" s="746">
        <v>1576</v>
      </c>
      <c r="T22" s="749">
        <v>68.611232041793642</v>
      </c>
      <c r="U22" s="746">
        <v>721</v>
      </c>
      <c r="V22" s="236">
        <v>31.388767958206355</v>
      </c>
      <c r="W22" s="227"/>
      <c r="X22" s="235">
        <v>5315</v>
      </c>
      <c r="Y22" s="752">
        <v>51.21904211236388</v>
      </c>
      <c r="Z22" s="746">
        <v>3878</v>
      </c>
      <c r="AA22" s="749">
        <v>72.963311382878643</v>
      </c>
      <c r="AB22" s="746">
        <v>1437</v>
      </c>
      <c r="AC22" s="236">
        <f t="shared" si="0"/>
        <v>27.036688617121357</v>
      </c>
      <c r="AD22" s="576"/>
      <c r="AE22" s="306"/>
      <c r="AF22" s="306"/>
      <c r="AG22" s="306"/>
      <c r="AH22" s="307"/>
      <c r="AI22" s="437"/>
      <c r="AJ22" s="232"/>
      <c r="AK22" s="306"/>
      <c r="AL22" s="306"/>
      <c r="AM22" s="306"/>
      <c r="AN22" s="307"/>
      <c r="AO22" s="437"/>
      <c r="AQ22" s="306"/>
      <c r="AR22" s="306"/>
      <c r="AS22" s="306"/>
      <c r="AT22" s="307"/>
      <c r="AU22" s="437"/>
      <c r="AW22" s="306"/>
      <c r="AX22" s="306"/>
      <c r="AY22" s="306"/>
      <c r="AZ22" s="307"/>
      <c r="BA22" s="437"/>
    </row>
    <row r="23" spans="1:53" s="233" customFormat="1" ht="18" customHeight="1" x14ac:dyDescent="0.15">
      <c r="A23" s="225"/>
      <c r="B23" s="234" t="s">
        <v>38</v>
      </c>
      <c r="C23" s="227"/>
      <c r="D23" s="757">
        <f t="shared" si="1"/>
        <v>20780</v>
      </c>
      <c r="E23" s="740">
        <f t="shared" si="2"/>
        <v>12594</v>
      </c>
      <c r="F23" s="578">
        <f t="shared" si="3"/>
        <v>60.606352261790185</v>
      </c>
      <c r="G23" s="740">
        <f t="shared" si="4"/>
        <v>8186</v>
      </c>
      <c r="H23" s="238">
        <f t="shared" si="3"/>
        <v>39.393647738209822</v>
      </c>
      <c r="I23" s="227"/>
      <c r="J23" s="235">
        <f t="shared" si="5"/>
        <v>6769</v>
      </c>
      <c r="K23" s="752">
        <f t="shared" si="6"/>
        <v>32.574590952839266</v>
      </c>
      <c r="L23" s="746">
        <v>2566</v>
      </c>
      <c r="M23" s="749">
        <v>37.908110503767176</v>
      </c>
      <c r="N23" s="746">
        <v>4203</v>
      </c>
      <c r="O23" s="236">
        <v>62.091889496232824</v>
      </c>
      <c r="P23" s="227"/>
      <c r="Q23" s="235">
        <v>3881</v>
      </c>
      <c r="R23" s="752">
        <v>18.676612127045235</v>
      </c>
      <c r="S23" s="746">
        <v>2427</v>
      </c>
      <c r="T23" s="749">
        <v>62.535429013140941</v>
      </c>
      <c r="U23" s="746">
        <v>1454</v>
      </c>
      <c r="V23" s="236">
        <v>37.464570986859059</v>
      </c>
      <c r="W23" s="227"/>
      <c r="X23" s="235">
        <v>10130</v>
      </c>
      <c r="Y23" s="752">
        <v>48.748796920115495</v>
      </c>
      <c r="Z23" s="746">
        <v>7601</v>
      </c>
      <c r="AA23" s="749">
        <v>75.034550839091807</v>
      </c>
      <c r="AB23" s="746">
        <v>2529</v>
      </c>
      <c r="AC23" s="236">
        <f t="shared" si="0"/>
        <v>24.965449160908193</v>
      </c>
      <c r="AD23" s="576"/>
      <c r="AE23" s="306"/>
      <c r="AF23" s="306"/>
      <c r="AG23" s="306"/>
      <c r="AH23" s="307"/>
      <c r="AI23" s="437"/>
      <c r="AJ23" s="232"/>
      <c r="AK23" s="306"/>
      <c r="AL23" s="306"/>
      <c r="AM23" s="306"/>
      <c r="AN23" s="307"/>
      <c r="AO23" s="437"/>
      <c r="AQ23" s="306"/>
      <c r="AR23" s="306"/>
      <c r="AS23" s="306"/>
      <c r="AT23" s="307"/>
      <c r="AU23" s="437"/>
      <c r="AW23" s="306"/>
      <c r="AX23" s="306"/>
      <c r="AY23" s="306"/>
      <c r="AZ23" s="307"/>
      <c r="BA23" s="437"/>
    </row>
    <row r="24" spans="1:53" s="233" customFormat="1" ht="18" customHeight="1" x14ac:dyDescent="0.15">
      <c r="A24" s="225"/>
      <c r="B24" s="234" t="s">
        <v>45</v>
      </c>
      <c r="C24" s="227"/>
      <c r="D24" s="757">
        <f t="shared" si="1"/>
        <v>46125</v>
      </c>
      <c r="E24" s="740">
        <f t="shared" si="2"/>
        <v>31050</v>
      </c>
      <c r="F24" s="578">
        <f t="shared" si="3"/>
        <v>67.317073170731717</v>
      </c>
      <c r="G24" s="740">
        <f t="shared" si="4"/>
        <v>15075</v>
      </c>
      <c r="H24" s="238">
        <f t="shared" si="3"/>
        <v>32.682926829268297</v>
      </c>
      <c r="I24" s="227"/>
      <c r="J24" s="235">
        <f t="shared" si="5"/>
        <v>11400</v>
      </c>
      <c r="K24" s="752">
        <f t="shared" si="6"/>
        <v>24.715447154471544</v>
      </c>
      <c r="L24" s="746">
        <v>5348</v>
      </c>
      <c r="M24" s="749">
        <v>46.912280701754391</v>
      </c>
      <c r="N24" s="746">
        <v>6052</v>
      </c>
      <c r="O24" s="236">
        <v>53.087719298245617</v>
      </c>
      <c r="P24" s="227"/>
      <c r="Q24" s="235">
        <v>9595</v>
      </c>
      <c r="R24" s="752">
        <v>20.802168021680217</v>
      </c>
      <c r="S24" s="746">
        <v>6732</v>
      </c>
      <c r="T24" s="749">
        <v>70.16154247003648</v>
      </c>
      <c r="U24" s="746">
        <v>2863</v>
      </c>
      <c r="V24" s="236">
        <v>29.838457529963524</v>
      </c>
      <c r="W24" s="227"/>
      <c r="X24" s="235">
        <v>25130</v>
      </c>
      <c r="Y24" s="752">
        <v>54.482384823848243</v>
      </c>
      <c r="Z24" s="746">
        <v>18970</v>
      </c>
      <c r="AA24" s="749">
        <v>75.487465181058496</v>
      </c>
      <c r="AB24" s="746">
        <v>6160</v>
      </c>
      <c r="AC24" s="236">
        <f t="shared" si="0"/>
        <v>24.512534818941504</v>
      </c>
      <c r="AD24" s="576"/>
      <c r="AE24" s="306"/>
      <c r="AF24" s="306"/>
      <c r="AG24" s="306"/>
      <c r="AH24" s="307"/>
      <c r="AI24" s="437"/>
      <c r="AJ24" s="232"/>
      <c r="AK24" s="306"/>
      <c r="AL24" s="306"/>
      <c r="AM24" s="306"/>
      <c r="AN24" s="307"/>
      <c r="AO24" s="437"/>
      <c r="AQ24" s="306"/>
      <c r="AR24" s="306"/>
      <c r="AS24" s="306"/>
      <c r="AT24" s="307"/>
      <c r="AU24" s="437"/>
      <c r="AW24" s="306"/>
      <c r="AX24" s="306"/>
      <c r="AY24" s="306"/>
      <c r="AZ24" s="307"/>
      <c r="BA24" s="437"/>
    </row>
    <row r="25" spans="1:53" s="241" customFormat="1" ht="18" customHeight="1" x14ac:dyDescent="0.15">
      <c r="A25" s="240"/>
      <c r="B25" s="234" t="s">
        <v>46</v>
      </c>
      <c r="C25" s="227"/>
      <c r="D25" s="757">
        <f t="shared" si="1"/>
        <v>10027</v>
      </c>
      <c r="E25" s="740">
        <f t="shared" si="2"/>
        <v>6534</v>
      </c>
      <c r="F25" s="578">
        <f t="shared" si="3"/>
        <v>65.164057045975866</v>
      </c>
      <c r="G25" s="740">
        <f t="shared" si="4"/>
        <v>3493</v>
      </c>
      <c r="H25" s="238">
        <f t="shared" si="3"/>
        <v>34.835942954024134</v>
      </c>
      <c r="I25" s="227"/>
      <c r="J25" s="235">
        <f t="shared" si="5"/>
        <v>2894</v>
      </c>
      <c r="K25" s="752">
        <f t="shared" si="6"/>
        <v>28.862072404507828</v>
      </c>
      <c r="L25" s="746">
        <v>1194</v>
      </c>
      <c r="M25" s="749">
        <v>41.257774706288878</v>
      </c>
      <c r="N25" s="746">
        <v>1700</v>
      </c>
      <c r="O25" s="236">
        <v>58.742225293711122</v>
      </c>
      <c r="P25" s="227"/>
      <c r="Q25" s="235">
        <v>2521</v>
      </c>
      <c r="R25" s="752">
        <v>25.142116286027726</v>
      </c>
      <c r="S25" s="746">
        <v>1842</v>
      </c>
      <c r="T25" s="749">
        <v>73.066243554145188</v>
      </c>
      <c r="U25" s="746">
        <v>679</v>
      </c>
      <c r="V25" s="236">
        <v>26.933756445854819</v>
      </c>
      <c r="W25" s="227"/>
      <c r="X25" s="235">
        <v>4612</v>
      </c>
      <c r="Y25" s="752">
        <v>45.995811309464443</v>
      </c>
      <c r="Z25" s="746">
        <v>3498</v>
      </c>
      <c r="AA25" s="749">
        <v>75.845620121422371</v>
      </c>
      <c r="AB25" s="746">
        <v>1114</v>
      </c>
      <c r="AC25" s="236">
        <f t="shared" si="0"/>
        <v>24.154379878577622</v>
      </c>
      <c r="AD25" s="576"/>
      <c r="AE25" s="306"/>
      <c r="AF25" s="306"/>
      <c r="AG25" s="306"/>
      <c r="AH25" s="307"/>
      <c r="AI25" s="437"/>
      <c r="AJ25" s="232"/>
      <c r="AK25" s="306"/>
      <c r="AL25" s="306"/>
      <c r="AM25" s="306"/>
      <c r="AN25" s="307"/>
      <c r="AO25" s="437"/>
      <c r="AQ25" s="306"/>
      <c r="AR25" s="306"/>
      <c r="AS25" s="306"/>
      <c r="AT25" s="307"/>
      <c r="AU25" s="437"/>
      <c r="AW25" s="306"/>
      <c r="AX25" s="306"/>
      <c r="AY25" s="306"/>
      <c r="AZ25" s="307"/>
      <c r="BA25" s="437"/>
    </row>
    <row r="26" spans="1:53" s="233" customFormat="1" ht="18" customHeight="1" x14ac:dyDescent="0.15">
      <c r="B26" s="234" t="s">
        <v>47</v>
      </c>
      <c r="C26" s="227"/>
      <c r="D26" s="759">
        <f t="shared" si="1"/>
        <v>6042</v>
      </c>
      <c r="E26" s="742">
        <f t="shared" si="2"/>
        <v>3733</v>
      </c>
      <c r="F26" s="580">
        <f t="shared" si="3"/>
        <v>61.784177424693809</v>
      </c>
      <c r="G26" s="742">
        <f t="shared" si="4"/>
        <v>2309</v>
      </c>
      <c r="H26" s="238">
        <f t="shared" si="3"/>
        <v>38.215822575306191</v>
      </c>
      <c r="I26" s="227"/>
      <c r="J26" s="239">
        <f t="shared" si="5"/>
        <v>1512</v>
      </c>
      <c r="K26" s="753">
        <f t="shared" si="6"/>
        <v>25.024826216484609</v>
      </c>
      <c r="L26" s="741">
        <v>620</v>
      </c>
      <c r="M26" s="579">
        <v>41.005291005291006</v>
      </c>
      <c r="N26" s="741">
        <v>892</v>
      </c>
      <c r="O26" s="236">
        <v>58.994708994709001</v>
      </c>
      <c r="P26" s="227"/>
      <c r="Q26" s="239">
        <v>1221</v>
      </c>
      <c r="R26" s="753">
        <v>20.208540218470706</v>
      </c>
      <c r="S26" s="741">
        <v>697</v>
      </c>
      <c r="T26" s="579">
        <v>57.084357084357087</v>
      </c>
      <c r="U26" s="741">
        <v>524</v>
      </c>
      <c r="V26" s="236">
        <v>42.915642915642913</v>
      </c>
      <c r="W26" s="227"/>
      <c r="X26" s="239">
        <v>3309</v>
      </c>
      <c r="Y26" s="753">
        <v>54.766633565044685</v>
      </c>
      <c r="Z26" s="741">
        <v>2416</v>
      </c>
      <c r="AA26" s="579">
        <v>73.012994862496228</v>
      </c>
      <c r="AB26" s="741">
        <v>893</v>
      </c>
      <c r="AC26" s="236">
        <f t="shared" si="0"/>
        <v>26.987005137503779</v>
      </c>
      <c r="AD26" s="576"/>
      <c r="AE26" s="306"/>
      <c r="AF26" s="306"/>
      <c r="AG26" s="306"/>
      <c r="AH26" s="307"/>
      <c r="AI26" s="437"/>
      <c r="AJ26" s="232"/>
      <c r="AK26" s="306"/>
      <c r="AL26" s="306"/>
      <c r="AM26" s="306"/>
      <c r="AN26" s="307"/>
      <c r="AO26" s="437"/>
      <c r="AQ26" s="306"/>
      <c r="AR26" s="306"/>
      <c r="AS26" s="306"/>
      <c r="AT26" s="307"/>
      <c r="AU26" s="437"/>
      <c r="AW26" s="306"/>
      <c r="AX26" s="306"/>
      <c r="AY26" s="306"/>
      <c r="AZ26" s="307"/>
      <c r="BA26" s="437"/>
    </row>
    <row r="27" spans="1:53" s="233" customFormat="1" ht="18" customHeight="1" x14ac:dyDescent="0.15">
      <c r="B27" s="234" t="s">
        <v>48</v>
      </c>
      <c r="C27" s="227"/>
      <c r="D27" s="759">
        <f t="shared" si="1"/>
        <v>26256</v>
      </c>
      <c r="E27" s="742">
        <f t="shared" si="2"/>
        <v>15825</v>
      </c>
      <c r="F27" s="580">
        <f t="shared" si="3"/>
        <v>60.27193784277879</v>
      </c>
      <c r="G27" s="742">
        <f t="shared" si="4"/>
        <v>10431</v>
      </c>
      <c r="H27" s="238">
        <f t="shared" si="3"/>
        <v>39.728062157221203</v>
      </c>
      <c r="I27" s="227"/>
      <c r="J27" s="239">
        <f t="shared" si="5"/>
        <v>7629</v>
      </c>
      <c r="K27" s="753">
        <f t="shared" si="6"/>
        <v>29.056215722120658</v>
      </c>
      <c r="L27" s="741">
        <v>3005</v>
      </c>
      <c r="M27" s="579">
        <v>39.389172892908633</v>
      </c>
      <c r="N27" s="741">
        <v>4624</v>
      </c>
      <c r="O27" s="236">
        <v>60.61082710709136</v>
      </c>
      <c r="P27" s="227"/>
      <c r="Q27" s="239">
        <v>5240</v>
      </c>
      <c r="R27" s="753">
        <v>19.957343083485679</v>
      </c>
      <c r="S27" s="741">
        <v>3092</v>
      </c>
      <c r="T27" s="579">
        <v>59.007633587786259</v>
      </c>
      <c r="U27" s="741">
        <v>2148</v>
      </c>
      <c r="V27" s="236">
        <v>40.992366412213741</v>
      </c>
      <c r="W27" s="227"/>
      <c r="X27" s="239">
        <v>13387</v>
      </c>
      <c r="Y27" s="753">
        <v>50.986441194393663</v>
      </c>
      <c r="Z27" s="741">
        <v>9728</v>
      </c>
      <c r="AA27" s="579">
        <v>72.667513259131994</v>
      </c>
      <c r="AB27" s="741">
        <v>3659</v>
      </c>
      <c r="AC27" s="236">
        <f t="shared" si="0"/>
        <v>27.332486740868006</v>
      </c>
      <c r="AD27" s="576"/>
      <c r="AE27" s="306"/>
      <c r="AF27" s="306"/>
      <c r="AG27" s="306"/>
      <c r="AH27" s="307"/>
      <c r="AI27" s="438"/>
      <c r="AJ27" s="232"/>
      <c r="AK27" s="306"/>
      <c r="AL27" s="306"/>
      <c r="AM27" s="306"/>
      <c r="AN27" s="307"/>
      <c r="AO27" s="437"/>
      <c r="AQ27" s="306"/>
      <c r="AR27" s="306"/>
      <c r="AS27" s="306"/>
      <c r="AT27" s="307"/>
      <c r="AU27" s="437"/>
      <c r="AW27" s="306"/>
      <c r="AX27" s="306"/>
      <c r="AY27" s="306"/>
      <c r="AZ27" s="307"/>
      <c r="BA27" s="437"/>
    </row>
    <row r="28" spans="1:53" s="233" customFormat="1" ht="18" customHeight="1" x14ac:dyDescent="0.15">
      <c r="B28" s="234" t="s">
        <v>49</v>
      </c>
      <c r="C28" s="227"/>
      <c r="D28" s="759">
        <f t="shared" si="1"/>
        <v>2555</v>
      </c>
      <c r="E28" s="742">
        <f t="shared" si="2"/>
        <v>1774</v>
      </c>
      <c r="F28" s="580">
        <f t="shared" si="3"/>
        <v>69.432485322896284</v>
      </c>
      <c r="G28" s="742">
        <f t="shared" si="4"/>
        <v>781</v>
      </c>
      <c r="H28" s="244">
        <f t="shared" si="3"/>
        <v>30.56751467710372</v>
      </c>
      <c r="I28" s="227"/>
      <c r="J28" s="239">
        <f t="shared" si="5"/>
        <v>342</v>
      </c>
      <c r="K28" s="753">
        <f t="shared" si="6"/>
        <v>13.385518590998045</v>
      </c>
      <c r="L28" s="741">
        <v>154</v>
      </c>
      <c r="M28" s="579">
        <v>45.029239766081872</v>
      </c>
      <c r="N28" s="741">
        <v>188</v>
      </c>
      <c r="O28" s="243">
        <v>54.970760233918128</v>
      </c>
      <c r="P28" s="227"/>
      <c r="Q28" s="239">
        <v>527</v>
      </c>
      <c r="R28" s="753">
        <v>20.626223091976517</v>
      </c>
      <c r="S28" s="741">
        <v>355</v>
      </c>
      <c r="T28" s="579">
        <v>67.362428842504741</v>
      </c>
      <c r="U28" s="741">
        <v>172</v>
      </c>
      <c r="V28" s="243">
        <v>32.637571157495252</v>
      </c>
      <c r="W28" s="227"/>
      <c r="X28" s="239">
        <v>1686</v>
      </c>
      <c r="Y28" s="753">
        <v>65.988258317025441</v>
      </c>
      <c r="Z28" s="741">
        <v>1265</v>
      </c>
      <c r="AA28" s="579">
        <v>75.029655990510079</v>
      </c>
      <c r="AB28" s="741">
        <v>421</v>
      </c>
      <c r="AC28" s="243">
        <f t="shared" si="0"/>
        <v>24.970344009489917</v>
      </c>
      <c r="AD28" s="576"/>
      <c r="AE28" s="306"/>
      <c r="AF28" s="306"/>
      <c r="AG28" s="306"/>
      <c r="AH28" s="307"/>
      <c r="AI28" s="437"/>
      <c r="AJ28" s="232"/>
      <c r="AK28" s="306"/>
      <c r="AL28" s="306"/>
      <c r="AM28" s="306"/>
      <c r="AN28" s="307"/>
      <c r="AO28" s="437"/>
      <c r="AQ28" s="306"/>
      <c r="AR28" s="306"/>
      <c r="AS28" s="306"/>
      <c r="AT28" s="307"/>
      <c r="AU28" s="437"/>
      <c r="AW28" s="306"/>
      <c r="AX28" s="306"/>
      <c r="AY28" s="306"/>
      <c r="AZ28" s="307"/>
      <c r="BA28" s="437"/>
    </row>
    <row r="29" spans="1:53" s="233" customFormat="1" ht="18" customHeight="1" x14ac:dyDescent="0.15">
      <c r="B29" s="245" t="s">
        <v>4</v>
      </c>
      <c r="C29" s="227"/>
      <c r="D29" s="760">
        <f t="shared" si="1"/>
        <v>919</v>
      </c>
      <c r="E29" s="743">
        <f t="shared" si="2"/>
        <v>506</v>
      </c>
      <c r="F29" s="581">
        <f t="shared" si="3"/>
        <v>55.059847660500552</v>
      </c>
      <c r="G29" s="743">
        <f t="shared" si="4"/>
        <v>413</v>
      </c>
      <c r="H29" s="249">
        <f t="shared" si="3"/>
        <v>44.940152339499456</v>
      </c>
      <c r="I29" s="227"/>
      <c r="J29" s="246">
        <f t="shared" si="5"/>
        <v>468</v>
      </c>
      <c r="K29" s="754">
        <f t="shared" si="6"/>
        <v>50.924918389553866</v>
      </c>
      <c r="L29" s="747">
        <v>172</v>
      </c>
      <c r="M29" s="750">
        <v>36.752136752136757</v>
      </c>
      <c r="N29" s="747">
        <v>296</v>
      </c>
      <c r="O29" s="247">
        <v>63.247863247863243</v>
      </c>
      <c r="P29" s="227"/>
      <c r="Q29" s="246">
        <v>181</v>
      </c>
      <c r="R29" s="754">
        <v>19.695321001088139</v>
      </c>
      <c r="S29" s="747">
        <v>125</v>
      </c>
      <c r="T29" s="750">
        <v>69.060773480662988</v>
      </c>
      <c r="U29" s="747">
        <v>56</v>
      </c>
      <c r="V29" s="247">
        <v>30.939226519337016</v>
      </c>
      <c r="W29" s="227"/>
      <c r="X29" s="246">
        <v>270</v>
      </c>
      <c r="Y29" s="754">
        <v>29.379760609357998</v>
      </c>
      <c r="Z29" s="747">
        <v>209</v>
      </c>
      <c r="AA29" s="750">
        <v>77.407407407407405</v>
      </c>
      <c r="AB29" s="747">
        <v>61</v>
      </c>
      <c r="AC29" s="247">
        <f t="shared" si="0"/>
        <v>22.592592592592592</v>
      </c>
      <c r="AD29" s="576"/>
      <c r="AE29" s="306"/>
      <c r="AF29" s="306"/>
      <c r="AG29" s="306"/>
      <c r="AH29" s="307"/>
      <c r="AI29" s="437"/>
      <c r="AJ29" s="232"/>
      <c r="AK29" s="306"/>
      <c r="AL29" s="306"/>
      <c r="AM29" s="306"/>
      <c r="AN29" s="307"/>
      <c r="AO29" s="437"/>
      <c r="AQ29" s="306"/>
      <c r="AR29" s="306"/>
      <c r="AS29" s="306"/>
      <c r="AT29" s="307"/>
      <c r="AU29" s="437"/>
      <c r="AW29" s="306"/>
      <c r="AX29" s="306"/>
      <c r="AY29" s="306"/>
      <c r="AZ29" s="307"/>
      <c r="BA29" s="437"/>
    </row>
    <row r="30" spans="1:53" s="224" customFormat="1" ht="3.75" customHeight="1" x14ac:dyDescent="0.15">
      <c r="A30" s="221"/>
      <c r="B30" s="222"/>
      <c r="C30" s="223"/>
      <c r="D30" s="222"/>
      <c r="E30" s="222"/>
      <c r="F30" s="222"/>
      <c r="G30" s="222"/>
      <c r="H30" s="251"/>
      <c r="I30" s="223"/>
      <c r="J30" s="222"/>
      <c r="K30" s="222"/>
      <c r="L30" s="222"/>
      <c r="M30" s="222"/>
      <c r="N30" s="222"/>
      <c r="O30" s="575"/>
      <c r="P30" s="223"/>
      <c r="Q30" s="222"/>
      <c r="R30" s="222"/>
      <c r="S30" s="222"/>
      <c r="T30" s="222"/>
      <c r="U30" s="222"/>
      <c r="V30" s="575"/>
      <c r="W30" s="223"/>
      <c r="X30" s="222"/>
      <c r="Y30" s="222"/>
      <c r="Z30" s="222"/>
      <c r="AA30" s="222"/>
      <c r="AB30" s="222"/>
      <c r="AC30" s="575"/>
      <c r="AD30" s="576"/>
      <c r="AE30" s="310"/>
      <c r="AF30" s="310"/>
      <c r="AG30" s="306"/>
      <c r="AH30" s="307"/>
      <c r="AI30" s="437"/>
      <c r="AJ30" s="232"/>
      <c r="AK30" s="310"/>
      <c r="AL30" s="310"/>
      <c r="AM30" s="306"/>
      <c r="AN30" s="307"/>
      <c r="AO30" s="437"/>
      <c r="AQ30" s="310"/>
      <c r="AR30" s="310"/>
      <c r="AS30" s="306"/>
      <c r="AT30" s="307"/>
      <c r="AU30" s="437"/>
      <c r="AW30" s="310"/>
      <c r="AX30" s="310"/>
      <c r="AY30" s="306"/>
      <c r="AZ30" s="307"/>
      <c r="BA30" s="437"/>
    </row>
    <row r="31" spans="1:53" s="252" customFormat="1" ht="18" customHeight="1" x14ac:dyDescent="0.15">
      <c r="B31" s="253" t="s">
        <v>3</v>
      </c>
      <c r="C31" s="212"/>
      <c r="D31" s="761">
        <f>J31+Q31+X31</f>
        <v>420891</v>
      </c>
      <c r="E31" s="744">
        <f>L31+S31+Z31</f>
        <v>268125</v>
      </c>
      <c r="F31" s="410">
        <f>E31/$D31*100</f>
        <v>63.704141927482418</v>
      </c>
      <c r="G31" s="744">
        <f>N31+U31+AB31</f>
        <v>152766</v>
      </c>
      <c r="H31" s="256">
        <f>G31/$D31*100</f>
        <v>36.295858072517589</v>
      </c>
      <c r="I31" s="212"/>
      <c r="J31" s="254">
        <f>SUM(J12:J29)</f>
        <v>112465</v>
      </c>
      <c r="K31" s="755">
        <f>J31/$D31*100</f>
        <v>26.720694906757331</v>
      </c>
      <c r="L31" s="744">
        <f>SUM(L12:L29)</f>
        <v>48035</v>
      </c>
      <c r="M31" s="410">
        <f t="shared" ref="M31:O31" si="7">L31/$J31*100</f>
        <v>42.711065664873516</v>
      </c>
      <c r="N31" s="744">
        <f>SUM(N12:N29)</f>
        <v>64430</v>
      </c>
      <c r="O31" s="255">
        <f t="shared" si="7"/>
        <v>57.288934335126484</v>
      </c>
      <c r="P31" s="212"/>
      <c r="Q31" s="254">
        <f>SUM(Q12:Q29)</f>
        <v>93810</v>
      </c>
      <c r="R31" s="755">
        <f>Q31/$D31*100</f>
        <v>22.288430971439162</v>
      </c>
      <c r="S31" s="744">
        <f>SUM(S12:S29)</f>
        <v>62535</v>
      </c>
      <c r="T31" s="410">
        <f>S31/$Q31*100</f>
        <v>66.661336744483535</v>
      </c>
      <c r="U31" s="744">
        <f>SUM(U12:U29)</f>
        <v>31275</v>
      </c>
      <c r="V31" s="255">
        <f>U31/$Q31*100</f>
        <v>33.338663255516472</v>
      </c>
      <c r="W31" s="212"/>
      <c r="X31" s="254">
        <f>SUM(X12:X29)</f>
        <v>214616</v>
      </c>
      <c r="Y31" s="755">
        <f>X31/$D31*100</f>
        <v>50.990874121803508</v>
      </c>
      <c r="Z31" s="744">
        <f>SUM(Z12:Z29)</f>
        <v>157555</v>
      </c>
      <c r="AA31" s="410">
        <f>Z31/$X31*100</f>
        <v>73.412513512506067</v>
      </c>
      <c r="AB31" s="744">
        <f>SUM(AB12:AB29)</f>
        <v>57061</v>
      </c>
      <c r="AC31" s="255">
        <f>AB31/$X31*100</f>
        <v>26.587486487493944</v>
      </c>
      <c r="AD31" s="576"/>
      <c r="AE31" s="306"/>
      <c r="AF31" s="306"/>
      <c r="AG31" s="310"/>
      <c r="AH31" s="310"/>
      <c r="AI31" s="439"/>
      <c r="AJ31" s="440"/>
      <c r="AK31" s="306"/>
      <c r="AL31" s="306"/>
      <c r="AM31" s="310"/>
      <c r="AN31" s="310"/>
      <c r="AO31" s="439"/>
      <c r="AQ31" s="306"/>
      <c r="AR31" s="306"/>
      <c r="AS31" s="310"/>
      <c r="AT31" s="310"/>
      <c r="AU31" s="439"/>
      <c r="AW31" s="306"/>
      <c r="AX31" s="306"/>
      <c r="AY31" s="310"/>
      <c r="AZ31" s="310"/>
      <c r="BA31" s="439"/>
    </row>
    <row r="32" spans="1:53" s="257" customFormat="1" ht="5.25" customHeight="1" x14ac:dyDescent="0.2">
      <c r="B32" s="258" t="s">
        <v>42</v>
      </c>
      <c r="C32" s="259"/>
      <c r="I32" s="259"/>
    </row>
    <row r="33" spans="2:14" s="252" customFormat="1" ht="5.25" customHeight="1" x14ac:dyDescent="0.2">
      <c r="B33" s="258" t="s">
        <v>50</v>
      </c>
      <c r="C33" s="261"/>
      <c r="I33" s="261"/>
    </row>
    <row r="34" spans="2:14" s="252" customFormat="1" ht="13.5" customHeight="1" x14ac:dyDescent="0.2">
      <c r="B34" s="1056"/>
      <c r="C34" s="1056"/>
      <c r="D34" s="1056"/>
      <c r="E34" s="1056"/>
      <c r="F34" s="1056"/>
      <c r="G34" s="1056"/>
      <c r="H34" s="1056"/>
    </row>
    <row r="35" spans="2:14" ht="29.25" customHeight="1" x14ac:dyDescent="0.2">
      <c r="B35" s="1078"/>
      <c r="C35" s="1078"/>
      <c r="D35" s="1078"/>
      <c r="E35" s="737"/>
      <c r="F35" s="737"/>
      <c r="G35" s="737"/>
      <c r="H35" s="263"/>
      <c r="I35" s="263"/>
      <c r="J35" s="263"/>
      <c r="K35" s="263"/>
      <c r="L35" s="263"/>
      <c r="M35" s="263"/>
      <c r="N35" s="263"/>
    </row>
    <row r="36" spans="2:14" ht="4.5" customHeight="1" x14ac:dyDescent="0.2">
      <c r="B36" s="1079"/>
      <c r="C36" s="1079"/>
      <c r="D36" s="1079"/>
      <c r="E36" s="738"/>
      <c r="F36" s="738"/>
      <c r="G36" s="738"/>
      <c r="H36" s="263"/>
      <c r="I36" s="263"/>
      <c r="J36" s="263"/>
      <c r="K36" s="263"/>
      <c r="L36" s="263"/>
      <c r="M36" s="263"/>
      <c r="N36" s="263"/>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2578125" defaultRowHeight="15" x14ac:dyDescent="0.2"/>
  <cols>
    <col min="1" max="1" width="1.140625" style="262" customWidth="1"/>
    <col min="2" max="2" width="28.7109375" style="262" customWidth="1"/>
    <col min="3" max="3" width="0.5703125" style="262" customWidth="1"/>
    <col min="4" max="4" width="16.140625" style="262" customWidth="1"/>
    <col min="5" max="5" width="8.7109375" style="262" customWidth="1"/>
    <col min="6" max="6" width="0.42578125" style="262" customWidth="1"/>
    <col min="7" max="7" width="16.140625" style="262" customWidth="1"/>
    <col min="8" max="8" width="8.7109375" style="262" customWidth="1"/>
    <col min="9" max="9" width="0.42578125" style="262" customWidth="1"/>
    <col min="10" max="10" width="16.140625" style="262" customWidth="1"/>
    <col min="11" max="11" width="8.7109375" style="262" customWidth="1"/>
    <col min="12" max="12" width="0.42578125" style="262" customWidth="1"/>
    <col min="13" max="13" width="18.140625" style="262" customWidth="1"/>
    <col min="14" max="14" width="8.7109375" style="262" customWidth="1"/>
    <col min="15" max="15" width="11.42578125" style="262"/>
    <col min="16" max="18" width="2.42578125" style="262" bestFit="1" customWidth="1"/>
    <col min="19" max="19" width="13" style="262" bestFit="1" customWidth="1"/>
    <col min="20" max="20" width="3.42578125" style="262" bestFit="1" customWidth="1"/>
    <col min="21" max="21" width="3.85546875" style="262" customWidth="1"/>
    <col min="22" max="24" width="2.42578125" style="262" bestFit="1" customWidth="1"/>
    <col min="25" max="25" width="8.42578125" style="262" bestFit="1" customWidth="1"/>
    <col min="26" max="26" width="3.42578125" style="262" bestFit="1" customWidth="1"/>
    <col min="27" max="27" width="3.5703125" style="262" customWidth="1"/>
    <col min="28" max="30" width="2.42578125" style="262" bestFit="1" customWidth="1"/>
    <col min="31" max="31" width="8.42578125" style="262" bestFit="1" customWidth="1"/>
    <col min="32" max="32" width="4.140625" style="262" bestFit="1" customWidth="1"/>
    <col min="33" max="33" width="3.28515625" style="262" customWidth="1"/>
    <col min="34" max="34" width="4.28515625" style="262" bestFit="1" customWidth="1"/>
    <col min="35" max="35" width="2.42578125" style="262" bestFit="1" customWidth="1"/>
    <col min="36" max="36" width="4.28515625" style="262" bestFit="1" customWidth="1"/>
    <col min="37" max="37" width="8.42578125" style="262" bestFit="1" customWidth="1"/>
    <col min="38" max="38" width="4.28515625" style="262" bestFit="1" customWidth="1"/>
    <col min="39" max="16384" width="11.42578125" style="262"/>
  </cols>
  <sheetData>
    <row r="1" spans="1:38" s="202" customFormat="1" ht="15" customHeight="1" x14ac:dyDescent="0.2">
      <c r="B1" s="203"/>
      <c r="C1" s="204"/>
      <c r="F1" s="204"/>
      <c r="G1" s="714" t="s">
        <v>143</v>
      </c>
      <c r="H1" s="714"/>
      <c r="I1" s="714"/>
      <c r="J1" s="714" t="s">
        <v>19</v>
      </c>
      <c r="K1" s="714"/>
      <c r="L1" s="714"/>
      <c r="M1" s="714" t="s">
        <v>18</v>
      </c>
      <c r="N1" s="714"/>
    </row>
    <row r="2" spans="1:38" s="206" customFormat="1" ht="52.5" customHeight="1" x14ac:dyDescent="0.2">
      <c r="B2" s="1057"/>
      <c r="C2" s="1057"/>
    </row>
    <row r="3" spans="1:38" s="209" customFormat="1" ht="4.5" customHeight="1" x14ac:dyDescent="0.2">
      <c r="B3" s="1058"/>
      <c r="C3" s="1058"/>
    </row>
    <row r="4" spans="1:38" s="209" customFormat="1" ht="35.25" customHeight="1" x14ac:dyDescent="0.2">
      <c r="A4" s="1094" t="s">
        <v>439</v>
      </c>
      <c r="B4" s="1094"/>
      <c r="C4" s="1094"/>
      <c r="D4" s="1094"/>
      <c r="E4" s="1094"/>
      <c r="F4" s="1094"/>
      <c r="G4" s="1094"/>
      <c r="H4" s="1094"/>
      <c r="I4" s="1094"/>
      <c r="J4" s="1094"/>
      <c r="K4" s="1094"/>
      <c r="L4" s="1094"/>
      <c r="M4" s="1094"/>
      <c r="N4" s="1094"/>
    </row>
    <row r="5" spans="1:38" s="209" customFormat="1" ht="17.25" customHeight="1" x14ac:dyDescent="0.2">
      <c r="B5" s="1059" t="str">
        <f>porsaad!B6</f>
        <v>Situación a 31 de enero de 2023</v>
      </c>
      <c r="C5" s="1059"/>
      <c r="D5" s="1059"/>
      <c r="E5" s="1059"/>
      <c r="F5" s="1059"/>
      <c r="G5" s="1059"/>
      <c r="H5" s="1059"/>
      <c r="I5" s="1059"/>
      <c r="J5" s="1059"/>
      <c r="K5" s="1059"/>
      <c r="L5" s="1059"/>
      <c r="M5" s="1059"/>
      <c r="N5" s="1059"/>
    </row>
    <row r="6" spans="1:38" s="209" customFormat="1" ht="6" customHeight="1" x14ac:dyDescent="0.2"/>
    <row r="7" spans="1:38" s="214" customFormat="1" ht="12.75" customHeight="1" x14ac:dyDescent="0.2">
      <c r="A7" s="210"/>
      <c r="B7" s="1060" t="s">
        <v>15</v>
      </c>
      <c r="C7" s="212"/>
      <c r="D7" s="1063" t="s">
        <v>262</v>
      </c>
      <c r="E7" s="1064"/>
      <c r="F7" s="569"/>
      <c r="G7" s="1067"/>
      <c r="H7" s="1067"/>
      <c r="I7" s="569"/>
      <c r="J7" s="1067"/>
      <c r="K7" s="1067"/>
      <c r="L7" s="569"/>
      <c r="M7" s="1126"/>
      <c r="N7" s="1127"/>
      <c r="O7" s="431"/>
      <c r="P7" s="431"/>
      <c r="Q7" s="432"/>
      <c r="R7" s="432"/>
      <c r="S7" s="432"/>
      <c r="T7" s="432"/>
      <c r="U7" s="432"/>
      <c r="V7" s="432"/>
      <c r="W7" s="433"/>
    </row>
    <row r="8" spans="1:38" s="214" customFormat="1" ht="33.75" customHeight="1" x14ac:dyDescent="0.2">
      <c r="A8" s="210"/>
      <c r="B8" s="1061"/>
      <c r="C8" s="212"/>
      <c r="D8" s="1065"/>
      <c r="E8" s="1066"/>
      <c r="F8" s="502"/>
      <c r="G8" s="1142" t="s">
        <v>279</v>
      </c>
      <c r="H8" s="1143"/>
      <c r="I8" s="212"/>
      <c r="J8" s="1142" t="s">
        <v>280</v>
      </c>
      <c r="K8" s="1143"/>
      <c r="L8" s="212"/>
      <c r="M8" s="1142" t="s">
        <v>281</v>
      </c>
      <c r="N8" s="1143"/>
      <c r="O8" s="431"/>
      <c r="P8" s="431"/>
      <c r="Q8" s="432"/>
      <c r="R8" s="432"/>
      <c r="S8" s="432"/>
      <c r="T8" s="432"/>
      <c r="U8" s="432"/>
      <c r="V8" s="432"/>
      <c r="W8" s="433"/>
    </row>
    <row r="9" spans="1:38" s="214" customFormat="1" ht="6" customHeight="1" x14ac:dyDescent="0.2">
      <c r="A9" s="210"/>
      <c r="B9" s="1061"/>
      <c r="C9" s="212"/>
      <c r="D9" s="1054" t="s">
        <v>12</v>
      </c>
      <c r="E9" s="1085" t="s">
        <v>228</v>
      </c>
      <c r="F9" s="212"/>
      <c r="G9" s="1054" t="s">
        <v>12</v>
      </c>
      <c r="H9" s="1083" t="s">
        <v>228</v>
      </c>
      <c r="I9" s="212"/>
      <c r="J9" s="1054" t="s">
        <v>12</v>
      </c>
      <c r="K9" s="1083" t="s">
        <v>228</v>
      </c>
      <c r="L9" s="212"/>
      <c r="M9" s="1054" t="s">
        <v>12</v>
      </c>
      <c r="N9" s="1083" t="s">
        <v>228</v>
      </c>
      <c r="O9" s="431"/>
      <c r="P9" s="431"/>
      <c r="Q9" s="432"/>
      <c r="R9" s="432"/>
      <c r="S9" s="432"/>
      <c r="T9" s="432"/>
      <c r="U9" s="432"/>
      <c r="V9" s="432"/>
      <c r="W9" s="433"/>
    </row>
    <row r="10" spans="1:38" s="220" customFormat="1" ht="27.75" customHeight="1" x14ac:dyDescent="0.2">
      <c r="A10" s="215"/>
      <c r="B10" s="1062"/>
      <c r="C10" s="217"/>
      <c r="D10" s="1055"/>
      <c r="E10" s="1086"/>
      <c r="F10" s="217"/>
      <c r="G10" s="1055"/>
      <c r="H10" s="1084"/>
      <c r="I10" s="217"/>
      <c r="J10" s="1055"/>
      <c r="K10" s="1084"/>
      <c r="L10" s="217"/>
      <c r="M10" s="1055"/>
      <c r="N10" s="1084"/>
      <c r="O10" s="434"/>
      <c r="P10" s="435"/>
      <c r="Q10" s="310"/>
      <c r="R10" s="310"/>
      <c r="S10" s="310"/>
      <c r="T10" s="310"/>
      <c r="U10" s="436"/>
      <c r="V10" s="436"/>
      <c r="W10" s="436"/>
    </row>
    <row r="11" spans="1:38" s="224" customFormat="1" ht="4.5" customHeight="1" x14ac:dyDescent="0.2">
      <c r="A11" s="221"/>
      <c r="B11" s="222"/>
      <c r="C11" s="223"/>
      <c r="D11" s="222"/>
      <c r="E11" s="222"/>
      <c r="F11" s="223"/>
      <c r="G11" s="222"/>
      <c r="H11" s="222"/>
      <c r="I11" s="223"/>
      <c r="J11" s="222"/>
      <c r="K11" s="222"/>
      <c r="L11" s="223"/>
      <c r="M11" s="222"/>
      <c r="N11" s="222"/>
      <c r="O11" s="431"/>
      <c r="P11" s="435"/>
      <c r="Q11" s="310"/>
      <c r="R11" s="310"/>
      <c r="S11" s="310"/>
      <c r="T11" s="310"/>
      <c r="U11" s="232"/>
      <c r="V11" s="232"/>
      <c r="W11" s="232"/>
    </row>
    <row r="12" spans="1:38" s="233" customFormat="1" ht="18" customHeight="1" x14ac:dyDescent="0.15">
      <c r="A12" s="225"/>
      <c r="B12" s="226" t="s">
        <v>11</v>
      </c>
      <c r="C12" s="227"/>
      <c r="D12" s="230">
        <f t="shared" ref="D12:D29" si="0">G12+J12+M12</f>
        <v>269733</v>
      </c>
      <c r="E12" s="762">
        <f>D12/'20pobl'!D12*100</f>
        <v>3.1732596000535045</v>
      </c>
      <c r="F12" s="227"/>
      <c r="G12" s="228">
        <v>81301</v>
      </c>
      <c r="H12" s="768">
        <v>1.165906781091433</v>
      </c>
      <c r="I12" s="227"/>
      <c r="J12" s="228">
        <v>56375</v>
      </c>
      <c r="K12" s="768">
        <v>5.0933011457781845</v>
      </c>
      <c r="L12" s="227"/>
      <c r="M12" s="228">
        <v>132057</v>
      </c>
      <c r="N12" s="768">
        <f>M12/'20pobl'!X12*100</f>
        <v>31.431516011253336</v>
      </c>
      <c r="O12" s="576"/>
      <c r="P12" s="306"/>
      <c r="Q12" s="306"/>
      <c r="R12" s="306"/>
      <c r="S12" s="307"/>
      <c r="T12" s="437"/>
      <c r="U12" s="232"/>
      <c r="V12" s="306"/>
      <c r="W12" s="306"/>
      <c r="X12" s="306"/>
      <c r="Y12" s="307"/>
      <c r="Z12" s="437"/>
      <c r="AB12" s="306"/>
      <c r="AC12" s="306"/>
      <c r="AD12" s="306"/>
      <c r="AE12" s="307"/>
      <c r="AF12" s="437"/>
      <c r="AH12" s="306"/>
      <c r="AI12" s="306"/>
      <c r="AJ12" s="306"/>
      <c r="AK12" s="307"/>
      <c r="AL12" s="437"/>
    </row>
    <row r="13" spans="1:38" s="233" customFormat="1" ht="18" customHeight="1" x14ac:dyDescent="0.15">
      <c r="A13" s="225"/>
      <c r="B13" s="234" t="s">
        <v>10</v>
      </c>
      <c r="C13" s="227"/>
      <c r="D13" s="237">
        <f t="shared" si="0"/>
        <v>37223</v>
      </c>
      <c r="E13" s="763">
        <f>D13/'20pobl'!D13*100</f>
        <v>2.8064977022803785</v>
      </c>
      <c r="F13" s="227"/>
      <c r="G13" s="235">
        <v>7851</v>
      </c>
      <c r="H13" s="769">
        <v>0.75973914751674365</v>
      </c>
      <c r="I13" s="227"/>
      <c r="J13" s="235">
        <v>6762</v>
      </c>
      <c r="K13" s="769">
        <v>3.4506866162144512</v>
      </c>
      <c r="L13" s="227"/>
      <c r="M13" s="235">
        <v>22610</v>
      </c>
      <c r="N13" s="769">
        <f>M13/'20pobl'!X13*100</f>
        <v>23.315768306642052</v>
      </c>
      <c r="O13" s="576"/>
      <c r="P13" s="306"/>
      <c r="Q13" s="306"/>
      <c r="R13" s="306"/>
      <c r="S13" s="307"/>
      <c r="T13" s="437"/>
      <c r="U13" s="232"/>
      <c r="V13" s="306"/>
      <c r="W13" s="306"/>
      <c r="X13" s="306"/>
      <c r="Y13" s="307"/>
      <c r="Z13" s="437"/>
      <c r="AB13" s="306"/>
      <c r="AC13" s="306"/>
      <c r="AD13" s="306"/>
      <c r="AE13" s="307"/>
      <c r="AF13" s="437"/>
      <c r="AH13" s="306"/>
      <c r="AI13" s="306"/>
      <c r="AJ13" s="306"/>
      <c r="AK13" s="307"/>
      <c r="AL13" s="437"/>
    </row>
    <row r="14" spans="1:38" s="233" customFormat="1" ht="18" customHeight="1" x14ac:dyDescent="0.15">
      <c r="A14" s="225"/>
      <c r="B14" s="234" t="s">
        <v>40</v>
      </c>
      <c r="C14" s="227"/>
      <c r="D14" s="237">
        <f t="shared" si="0"/>
        <v>28712</v>
      </c>
      <c r="E14" s="763">
        <f>D14/'20pobl'!D14*100</f>
        <v>2.8578083102581306</v>
      </c>
      <c r="F14" s="227"/>
      <c r="G14" s="235">
        <v>7320</v>
      </c>
      <c r="H14" s="769">
        <v>1.0002322943853079</v>
      </c>
      <c r="I14" s="227"/>
      <c r="J14" s="235">
        <v>5738</v>
      </c>
      <c r="K14" s="769">
        <v>3.0579833724152636</v>
      </c>
      <c r="L14" s="227"/>
      <c r="M14" s="235">
        <v>15654</v>
      </c>
      <c r="N14" s="769">
        <f>M14/'20pobl'!X14*100</f>
        <v>18.369789710852423</v>
      </c>
      <c r="O14" s="576"/>
      <c r="P14" s="306"/>
      <c r="Q14" s="306"/>
      <c r="R14" s="306"/>
      <c r="S14" s="307"/>
      <c r="T14" s="438"/>
      <c r="U14" s="232"/>
      <c r="V14" s="306"/>
      <c r="W14" s="306"/>
      <c r="X14" s="306"/>
      <c r="Y14" s="307"/>
      <c r="Z14" s="437"/>
      <c r="AB14" s="306"/>
      <c r="AC14" s="306"/>
      <c r="AD14" s="306"/>
      <c r="AE14" s="307"/>
      <c r="AF14" s="437"/>
      <c r="AH14" s="306"/>
      <c r="AI14" s="306"/>
      <c r="AJ14" s="306"/>
      <c r="AK14" s="307"/>
      <c r="AL14" s="437"/>
    </row>
    <row r="15" spans="1:38" s="233" customFormat="1" ht="18" customHeight="1" x14ac:dyDescent="0.15">
      <c r="A15" s="225"/>
      <c r="B15" s="234" t="s">
        <v>41</v>
      </c>
      <c r="C15" s="227"/>
      <c r="D15" s="237">
        <f t="shared" si="0"/>
        <v>26547</v>
      </c>
      <c r="E15" s="763">
        <f>D15/'20pobl'!D15*100</f>
        <v>2.2561336801911174</v>
      </c>
      <c r="F15" s="227"/>
      <c r="G15" s="235">
        <v>7009</v>
      </c>
      <c r="H15" s="769">
        <v>0.71202612015351885</v>
      </c>
      <c r="I15" s="227"/>
      <c r="J15" s="235">
        <v>5794</v>
      </c>
      <c r="K15" s="769">
        <v>4.1087244800272309</v>
      </c>
      <c r="L15" s="227"/>
      <c r="M15" s="235">
        <v>13744</v>
      </c>
      <c r="N15" s="769">
        <f>M15/'20pobl'!X15*100</f>
        <v>26.808145431848331</v>
      </c>
      <c r="O15" s="576"/>
      <c r="P15" s="306"/>
      <c r="Q15" s="306"/>
      <c r="R15" s="306"/>
      <c r="S15" s="307"/>
      <c r="T15" s="437"/>
      <c r="U15" s="232"/>
      <c r="V15" s="306"/>
      <c r="W15" s="306"/>
      <c r="X15" s="306"/>
      <c r="Y15" s="307"/>
      <c r="Z15" s="437"/>
      <c r="AB15" s="306"/>
      <c r="AC15" s="306"/>
      <c r="AD15" s="306"/>
      <c r="AE15" s="307"/>
      <c r="AF15" s="437"/>
      <c r="AH15" s="306"/>
      <c r="AI15" s="306"/>
      <c r="AJ15" s="306"/>
      <c r="AK15" s="307"/>
      <c r="AL15" s="437"/>
    </row>
    <row r="16" spans="1:38" s="233" customFormat="1" ht="18" customHeight="1" x14ac:dyDescent="0.15">
      <c r="A16" s="225"/>
      <c r="B16" s="234" t="s">
        <v>9</v>
      </c>
      <c r="C16" s="227"/>
      <c r="D16" s="237">
        <f t="shared" si="0"/>
        <v>35138</v>
      </c>
      <c r="E16" s="763">
        <f>D16/'20pobl'!D16*100</f>
        <v>1.6135364772298859</v>
      </c>
      <c r="F16" s="227"/>
      <c r="G16" s="235">
        <v>14584</v>
      </c>
      <c r="H16" s="769">
        <v>0.80805215327282176</v>
      </c>
      <c r="I16" s="227"/>
      <c r="J16" s="235">
        <v>6775</v>
      </c>
      <c r="K16" s="769">
        <v>2.4421630896336937</v>
      </c>
      <c r="L16" s="227"/>
      <c r="M16" s="235">
        <v>13779</v>
      </c>
      <c r="N16" s="769">
        <f>M16/'20pobl'!X16*100</f>
        <v>14.435981518926338</v>
      </c>
      <c r="O16" s="576"/>
      <c r="P16" s="306"/>
      <c r="Q16" s="306"/>
      <c r="R16" s="306"/>
      <c r="S16" s="307"/>
      <c r="T16" s="437"/>
      <c r="U16" s="232"/>
      <c r="V16" s="306"/>
      <c r="W16" s="306"/>
      <c r="X16" s="306"/>
      <c r="Y16" s="307"/>
      <c r="Z16" s="437"/>
      <c r="AB16" s="306"/>
      <c r="AC16" s="306"/>
      <c r="AD16" s="306"/>
      <c r="AE16" s="307"/>
      <c r="AF16" s="437"/>
      <c r="AH16" s="306"/>
      <c r="AI16" s="306"/>
      <c r="AJ16" s="306"/>
      <c r="AK16" s="307"/>
      <c r="AL16" s="437"/>
    </row>
    <row r="17" spans="1:38" s="233" customFormat="1" ht="18" customHeight="1" x14ac:dyDescent="0.15">
      <c r="A17" s="225"/>
      <c r="B17" s="234" t="s">
        <v>8</v>
      </c>
      <c r="C17" s="227"/>
      <c r="D17" s="239">
        <f t="shared" si="0"/>
        <v>17682</v>
      </c>
      <c r="E17" s="764">
        <f>D17/'20pobl'!D17*100</f>
        <v>3.0204884848360614</v>
      </c>
      <c r="F17" s="227"/>
      <c r="G17" s="239">
        <v>4494</v>
      </c>
      <c r="H17" s="770">
        <v>0.99791933596395588</v>
      </c>
      <c r="I17" s="227"/>
      <c r="J17" s="239">
        <v>3654</v>
      </c>
      <c r="K17" s="770">
        <v>3.8857045630975042</v>
      </c>
      <c r="L17" s="227"/>
      <c r="M17" s="239">
        <v>9534</v>
      </c>
      <c r="N17" s="770">
        <f>M17/'20pobl'!X17*100</f>
        <v>23.237788827142438</v>
      </c>
      <c r="O17" s="576"/>
      <c r="P17" s="306"/>
      <c r="Q17" s="306"/>
      <c r="R17" s="306"/>
      <c r="S17" s="307"/>
      <c r="T17" s="437"/>
      <c r="U17" s="232"/>
      <c r="V17" s="306"/>
      <c r="W17" s="306"/>
      <c r="X17" s="306"/>
      <c r="Y17" s="307"/>
      <c r="Z17" s="437"/>
      <c r="AB17" s="306"/>
      <c r="AC17" s="306"/>
      <c r="AD17" s="306"/>
      <c r="AE17" s="307"/>
      <c r="AF17" s="437"/>
      <c r="AH17" s="306"/>
      <c r="AI17" s="306"/>
      <c r="AJ17" s="306"/>
      <c r="AK17" s="307"/>
      <c r="AL17" s="437"/>
    </row>
    <row r="18" spans="1:38" s="233" customFormat="1" ht="18" customHeight="1" x14ac:dyDescent="0.15">
      <c r="A18" s="225"/>
      <c r="B18" s="234" t="s">
        <v>7</v>
      </c>
      <c r="C18" s="227"/>
      <c r="D18" s="237">
        <f t="shared" si="0"/>
        <v>114750</v>
      </c>
      <c r="E18" s="763">
        <f>D18/'20pobl'!D18*100</f>
        <v>4.8363847865668621</v>
      </c>
      <c r="F18" s="227"/>
      <c r="G18" s="235">
        <v>24143</v>
      </c>
      <c r="H18" s="769">
        <v>1.3791752140340774</v>
      </c>
      <c r="I18" s="227"/>
      <c r="J18" s="235">
        <v>19591</v>
      </c>
      <c r="K18" s="769">
        <v>4.8583005991350241</v>
      </c>
      <c r="L18" s="227"/>
      <c r="M18" s="235">
        <v>71016</v>
      </c>
      <c r="N18" s="769">
        <f>M18/'20pobl'!X18*100</f>
        <v>32.449178215514522</v>
      </c>
      <c r="O18" s="576"/>
      <c r="P18" s="306"/>
      <c r="Q18" s="306"/>
      <c r="R18" s="306"/>
      <c r="S18" s="307"/>
      <c r="T18" s="437"/>
      <c r="U18" s="232"/>
      <c r="V18" s="306"/>
      <c r="W18" s="306"/>
      <c r="X18" s="306"/>
      <c r="Y18" s="307"/>
      <c r="Z18" s="437"/>
      <c r="AB18" s="306"/>
      <c r="AC18" s="306"/>
      <c r="AD18" s="306"/>
      <c r="AE18" s="307"/>
      <c r="AF18" s="437"/>
      <c r="AH18" s="306"/>
      <c r="AI18" s="306"/>
      <c r="AJ18" s="306"/>
      <c r="AK18" s="307"/>
      <c r="AL18" s="437"/>
    </row>
    <row r="19" spans="1:38" s="233" customFormat="1" ht="18" customHeight="1" x14ac:dyDescent="0.15">
      <c r="A19" s="225"/>
      <c r="B19" s="234" t="s">
        <v>43</v>
      </c>
      <c r="C19" s="227"/>
      <c r="D19" s="237">
        <f t="shared" si="0"/>
        <v>67152</v>
      </c>
      <c r="E19" s="763">
        <f>D19/'20pobl'!D19*100</f>
        <v>3.2703981049301425</v>
      </c>
      <c r="F19" s="227"/>
      <c r="G19" s="235">
        <v>15621</v>
      </c>
      <c r="H19" s="769">
        <v>0.94226095579679581</v>
      </c>
      <c r="I19" s="227"/>
      <c r="J19" s="235">
        <v>11825</v>
      </c>
      <c r="K19" s="769">
        <v>4.4910918765358012</v>
      </c>
      <c r="L19" s="227"/>
      <c r="M19" s="235">
        <v>39706</v>
      </c>
      <c r="N19" s="769">
        <f>M19/'20pobl'!X19*100</f>
        <v>30.032978337165677</v>
      </c>
      <c r="O19" s="576"/>
      <c r="P19" s="306"/>
      <c r="Q19" s="306"/>
      <c r="R19" s="306"/>
      <c r="S19" s="307"/>
      <c r="T19" s="437"/>
      <c r="U19" s="232"/>
      <c r="V19" s="306"/>
      <c r="W19" s="306"/>
      <c r="X19" s="306"/>
      <c r="Y19" s="307"/>
      <c r="Z19" s="437"/>
      <c r="AB19" s="306"/>
      <c r="AC19" s="306"/>
      <c r="AD19" s="306"/>
      <c r="AE19" s="307"/>
      <c r="AF19" s="437"/>
      <c r="AH19" s="306"/>
      <c r="AI19" s="306"/>
      <c r="AJ19" s="306"/>
      <c r="AK19" s="307"/>
      <c r="AL19" s="437"/>
    </row>
    <row r="20" spans="1:38" s="233" customFormat="1" ht="18" customHeight="1" x14ac:dyDescent="0.15">
      <c r="A20" s="225"/>
      <c r="B20" s="234" t="s">
        <v>44</v>
      </c>
      <c r="C20" s="227"/>
      <c r="D20" s="237">
        <f t="shared" si="0"/>
        <v>188719</v>
      </c>
      <c r="E20" s="763">
        <f>D20/'20pobl'!D20*100</f>
        <v>2.4217685189213216</v>
      </c>
      <c r="F20" s="227"/>
      <c r="G20" s="235">
        <v>51780</v>
      </c>
      <c r="H20" s="769">
        <v>0.82310466559505147</v>
      </c>
      <c r="I20" s="227"/>
      <c r="J20" s="235">
        <v>37955</v>
      </c>
      <c r="K20" s="769">
        <v>3.6198538324862688</v>
      </c>
      <c r="L20" s="227"/>
      <c r="M20" s="235">
        <v>98984</v>
      </c>
      <c r="N20" s="769">
        <f>M20/'20pobl'!X20*100</f>
        <v>21.837660389346794</v>
      </c>
      <c r="O20" s="576"/>
      <c r="P20" s="306"/>
      <c r="Q20" s="306"/>
      <c r="R20" s="306"/>
      <c r="S20" s="307"/>
      <c r="T20" s="437"/>
      <c r="U20" s="232"/>
      <c r="V20" s="306"/>
      <c r="W20" s="306"/>
      <c r="X20" s="306"/>
      <c r="Y20" s="307"/>
      <c r="Z20" s="437"/>
      <c r="AB20" s="306"/>
      <c r="AC20" s="306"/>
      <c r="AD20" s="306"/>
      <c r="AE20" s="307"/>
      <c r="AF20" s="437"/>
      <c r="AH20" s="306"/>
      <c r="AI20" s="306"/>
      <c r="AJ20" s="306"/>
      <c r="AK20" s="307"/>
      <c r="AL20" s="437"/>
    </row>
    <row r="21" spans="1:38" s="233" customFormat="1" ht="18" customHeight="1" x14ac:dyDescent="0.15">
      <c r="A21" s="225"/>
      <c r="B21" s="234" t="s">
        <v>6</v>
      </c>
      <c r="C21" s="227"/>
      <c r="D21" s="237">
        <f t="shared" si="0"/>
        <v>135053</v>
      </c>
      <c r="E21" s="763">
        <f>D21/'20pobl'!D21*100</f>
        <v>2.6491540647477709</v>
      </c>
      <c r="F21" s="227"/>
      <c r="G21" s="235">
        <v>37479</v>
      </c>
      <c r="H21" s="769">
        <v>0.91866013227294052</v>
      </c>
      <c r="I21" s="227"/>
      <c r="J21" s="235">
        <v>27217</v>
      </c>
      <c r="K21" s="769">
        <v>3.7296181036597313</v>
      </c>
      <c r="L21" s="227"/>
      <c r="M21" s="235">
        <v>70357</v>
      </c>
      <c r="N21" s="769">
        <f>M21/'20pobl'!X21*100</f>
        <v>24.3898803333472</v>
      </c>
      <c r="O21" s="576"/>
      <c r="P21" s="306"/>
      <c r="Q21" s="306"/>
      <c r="R21" s="306"/>
      <c r="S21" s="307"/>
      <c r="T21" s="438"/>
      <c r="U21" s="232"/>
      <c r="V21" s="306"/>
      <c r="W21" s="306"/>
      <c r="X21" s="306"/>
      <c r="Y21" s="307"/>
      <c r="Z21" s="437"/>
      <c r="AB21" s="306"/>
      <c r="AC21" s="306"/>
      <c r="AD21" s="306"/>
      <c r="AE21" s="307"/>
      <c r="AF21" s="437"/>
      <c r="AH21" s="306"/>
      <c r="AI21" s="306"/>
      <c r="AJ21" s="306"/>
      <c r="AK21" s="307"/>
      <c r="AL21" s="437"/>
    </row>
    <row r="22" spans="1:38" s="233" customFormat="1" ht="18" customHeight="1" x14ac:dyDescent="0.15">
      <c r="A22" s="225"/>
      <c r="B22" s="234" t="s">
        <v>5</v>
      </c>
      <c r="C22" s="227"/>
      <c r="D22" s="237">
        <f t="shared" si="0"/>
        <v>32536</v>
      </c>
      <c r="E22" s="763">
        <f>D22/'20pobl'!D22*100</f>
        <v>3.0846359795823948</v>
      </c>
      <c r="F22" s="227"/>
      <c r="G22" s="235">
        <v>8350</v>
      </c>
      <c r="H22" s="769">
        <v>1.0083895596054842</v>
      </c>
      <c r="I22" s="227"/>
      <c r="J22" s="235">
        <v>6122</v>
      </c>
      <c r="K22" s="769">
        <v>4.0112435379141793</v>
      </c>
      <c r="L22" s="227"/>
      <c r="M22" s="235">
        <v>18064</v>
      </c>
      <c r="N22" s="769">
        <f>M22/'20pobl'!X22*100</f>
        <v>24.377209791908449</v>
      </c>
      <c r="O22" s="576"/>
      <c r="P22" s="306"/>
      <c r="Q22" s="306"/>
      <c r="R22" s="306"/>
      <c r="S22" s="307"/>
      <c r="T22" s="437"/>
      <c r="U22" s="232"/>
      <c r="V22" s="306"/>
      <c r="W22" s="306"/>
      <c r="X22" s="306"/>
      <c r="Y22" s="307"/>
      <c r="Z22" s="437"/>
      <c r="AB22" s="306"/>
      <c r="AC22" s="306"/>
      <c r="AD22" s="306"/>
      <c r="AE22" s="307"/>
      <c r="AF22" s="437"/>
      <c r="AH22" s="306"/>
      <c r="AI22" s="306"/>
      <c r="AJ22" s="306"/>
      <c r="AK22" s="307"/>
      <c r="AL22" s="437"/>
    </row>
    <row r="23" spans="1:38" s="233" customFormat="1" ht="18" customHeight="1" x14ac:dyDescent="0.15">
      <c r="A23" s="225"/>
      <c r="B23" s="234" t="s">
        <v>38</v>
      </c>
      <c r="C23" s="227"/>
      <c r="D23" s="237">
        <f t="shared" si="0"/>
        <v>68745</v>
      </c>
      <c r="E23" s="763">
        <f>D23/'20pobl'!D23*100</f>
        <v>2.5551354710562935</v>
      </c>
      <c r="F23" s="227"/>
      <c r="G23" s="235">
        <v>19331</v>
      </c>
      <c r="H23" s="769">
        <v>0.97246550768323703</v>
      </c>
      <c r="I23" s="227"/>
      <c r="J23" s="235">
        <v>12433</v>
      </c>
      <c r="K23" s="769">
        <v>2.6747470575200771</v>
      </c>
      <c r="L23" s="227"/>
      <c r="M23" s="235">
        <v>36981</v>
      </c>
      <c r="N23" s="769">
        <f>M23/'20pobl'!X23*100</f>
        <v>15.551238220192515</v>
      </c>
      <c r="O23" s="576"/>
      <c r="P23" s="306"/>
      <c r="Q23" s="306"/>
      <c r="R23" s="306"/>
      <c r="S23" s="307"/>
      <c r="T23" s="437"/>
      <c r="U23" s="232"/>
      <c r="V23" s="306"/>
      <c r="W23" s="306"/>
      <c r="X23" s="306"/>
      <c r="Y23" s="307"/>
      <c r="Z23" s="437"/>
      <c r="AB23" s="306"/>
      <c r="AC23" s="306"/>
      <c r="AD23" s="306"/>
      <c r="AE23" s="307"/>
      <c r="AF23" s="437"/>
      <c r="AH23" s="306"/>
      <c r="AI23" s="306"/>
      <c r="AJ23" s="306"/>
      <c r="AK23" s="307"/>
      <c r="AL23" s="437"/>
    </row>
    <row r="24" spans="1:38" s="233" customFormat="1" ht="18" customHeight="1" x14ac:dyDescent="0.15">
      <c r="A24" s="225"/>
      <c r="B24" s="234" t="s">
        <v>45</v>
      </c>
      <c r="C24" s="227"/>
      <c r="D24" s="237">
        <f t="shared" si="0"/>
        <v>162396</v>
      </c>
      <c r="E24" s="763">
        <f>D24/'20pobl'!D24*100</f>
        <v>2.4057469139313956</v>
      </c>
      <c r="F24" s="227"/>
      <c r="G24" s="235">
        <v>43385</v>
      </c>
      <c r="H24" s="769">
        <v>0.78681152631280193</v>
      </c>
      <c r="I24" s="227"/>
      <c r="J24" s="235">
        <v>29130</v>
      </c>
      <c r="K24" s="769">
        <v>3.3636053970105135</v>
      </c>
      <c r="L24" s="227"/>
      <c r="M24" s="235">
        <v>89881</v>
      </c>
      <c r="N24" s="769">
        <f>M24/'20pobl'!X24*100</f>
        <v>24.27418614323447</v>
      </c>
      <c r="O24" s="576"/>
      <c r="P24" s="306"/>
      <c r="Q24" s="306"/>
      <c r="R24" s="306"/>
      <c r="S24" s="307"/>
      <c r="T24" s="437"/>
      <c r="U24" s="232"/>
      <c r="V24" s="306"/>
      <c r="W24" s="306"/>
      <c r="X24" s="306"/>
      <c r="Y24" s="307"/>
      <c r="Z24" s="437"/>
      <c r="AB24" s="306"/>
      <c r="AC24" s="306"/>
      <c r="AD24" s="306"/>
      <c r="AE24" s="307"/>
      <c r="AF24" s="437"/>
      <c r="AH24" s="306"/>
      <c r="AI24" s="306"/>
      <c r="AJ24" s="306"/>
      <c r="AK24" s="307"/>
      <c r="AL24" s="437"/>
    </row>
    <row r="25" spans="1:38" s="241" customFormat="1" ht="18" customHeight="1" x14ac:dyDescent="0.15">
      <c r="A25" s="240"/>
      <c r="B25" s="234" t="s">
        <v>46</v>
      </c>
      <c r="C25" s="227"/>
      <c r="D25" s="237">
        <f t="shared" si="0"/>
        <v>37921</v>
      </c>
      <c r="E25" s="763">
        <f>D25/'20pobl'!D25*100</f>
        <v>2.4754582283967785</v>
      </c>
      <c r="F25" s="227"/>
      <c r="G25" s="235">
        <v>13968</v>
      </c>
      <c r="H25" s="769">
        <v>1.086970901272257</v>
      </c>
      <c r="I25" s="227"/>
      <c r="J25" s="235">
        <v>7215</v>
      </c>
      <c r="K25" s="769">
        <v>4.1182682154171069</v>
      </c>
      <c r="L25" s="227"/>
      <c r="M25" s="235">
        <v>16738</v>
      </c>
      <c r="N25" s="769">
        <f>M25/'20pobl'!X25*100</f>
        <v>23.362737982245545</v>
      </c>
      <c r="O25" s="576"/>
      <c r="P25" s="306"/>
      <c r="Q25" s="306"/>
      <c r="R25" s="306"/>
      <c r="S25" s="307"/>
      <c r="T25" s="437"/>
      <c r="U25" s="232"/>
      <c r="V25" s="306"/>
      <c r="W25" s="306"/>
      <c r="X25" s="306"/>
      <c r="Y25" s="307"/>
      <c r="Z25" s="437"/>
      <c r="AB25" s="306"/>
      <c r="AC25" s="306"/>
      <c r="AD25" s="306"/>
      <c r="AE25" s="307"/>
      <c r="AF25" s="437"/>
      <c r="AH25" s="306"/>
      <c r="AI25" s="306"/>
      <c r="AJ25" s="306"/>
      <c r="AK25" s="307"/>
      <c r="AL25" s="437"/>
    </row>
    <row r="26" spans="1:38" s="233" customFormat="1" ht="18" customHeight="1" x14ac:dyDescent="0.15">
      <c r="B26" s="234" t="s">
        <v>47</v>
      </c>
      <c r="C26" s="227"/>
      <c r="D26" s="242">
        <f t="shared" si="0"/>
        <v>15293</v>
      </c>
      <c r="E26" s="765">
        <f>D26/'20pobl'!D26*100</f>
        <v>2.3027568937401091</v>
      </c>
      <c r="F26" s="227"/>
      <c r="G26" s="239">
        <v>3277</v>
      </c>
      <c r="H26" s="770">
        <v>0.61888457245595385</v>
      </c>
      <c r="I26" s="227"/>
      <c r="J26" s="239">
        <v>2558</v>
      </c>
      <c r="K26" s="770">
        <v>2.7464622388284052</v>
      </c>
      <c r="L26" s="227"/>
      <c r="M26" s="239">
        <v>9458</v>
      </c>
      <c r="N26" s="770">
        <f>M26/'20pobl'!X26*100</f>
        <v>22.802449491296592</v>
      </c>
      <c r="O26" s="576"/>
      <c r="P26" s="306"/>
      <c r="Q26" s="306"/>
      <c r="R26" s="306"/>
      <c r="S26" s="307"/>
      <c r="T26" s="437"/>
      <c r="U26" s="232"/>
      <c r="V26" s="306"/>
      <c r="W26" s="306"/>
      <c r="X26" s="306"/>
      <c r="Y26" s="307"/>
      <c r="Z26" s="437"/>
      <c r="AB26" s="306"/>
      <c r="AC26" s="306"/>
      <c r="AD26" s="306"/>
      <c r="AE26" s="307"/>
      <c r="AF26" s="437"/>
      <c r="AH26" s="306"/>
      <c r="AI26" s="306"/>
      <c r="AJ26" s="306"/>
      <c r="AK26" s="307"/>
      <c r="AL26" s="437"/>
    </row>
    <row r="27" spans="1:38" s="233" customFormat="1" ht="18" customHeight="1" x14ac:dyDescent="0.15">
      <c r="B27" s="234" t="s">
        <v>48</v>
      </c>
      <c r="C27" s="227"/>
      <c r="D27" s="242">
        <f t="shared" si="0"/>
        <v>65174</v>
      </c>
      <c r="E27" s="765">
        <f>D27/'20pobl'!D27*100</f>
        <v>2.9514884243723545</v>
      </c>
      <c r="F27" s="227"/>
      <c r="G27" s="239">
        <v>16783</v>
      </c>
      <c r="H27" s="770">
        <v>0.98976384964647912</v>
      </c>
      <c r="I27" s="227"/>
      <c r="J27" s="239">
        <v>11757</v>
      </c>
      <c r="K27" s="770">
        <v>3.3286147051329236</v>
      </c>
      <c r="L27" s="227"/>
      <c r="M27" s="239">
        <v>36634</v>
      </c>
      <c r="N27" s="770">
        <f>M27/'20pobl'!X27*100</f>
        <v>22.995850778685181</v>
      </c>
      <c r="O27" s="576"/>
      <c r="P27" s="306"/>
      <c r="Q27" s="306"/>
      <c r="R27" s="306"/>
      <c r="S27" s="307"/>
      <c r="T27" s="438"/>
      <c r="U27" s="232"/>
      <c r="V27" s="306"/>
      <c r="W27" s="306"/>
      <c r="X27" s="306"/>
      <c r="Y27" s="307"/>
      <c r="Z27" s="437"/>
      <c r="AB27" s="306"/>
      <c r="AC27" s="306"/>
      <c r="AD27" s="306"/>
      <c r="AE27" s="307"/>
      <c r="AF27" s="437"/>
      <c r="AH27" s="306"/>
      <c r="AI27" s="306"/>
      <c r="AJ27" s="306"/>
      <c r="AK27" s="307"/>
      <c r="AL27" s="437"/>
    </row>
    <row r="28" spans="1:38" s="233" customFormat="1" ht="18" customHeight="1" x14ac:dyDescent="0.15">
      <c r="B28" s="234" t="s">
        <v>49</v>
      </c>
      <c r="C28" s="227"/>
      <c r="D28" s="242">
        <f t="shared" si="0"/>
        <v>8562</v>
      </c>
      <c r="E28" s="765">
        <f>D28/'20pobl'!D28*100</f>
        <v>2.676528328310805</v>
      </c>
      <c r="F28" s="227"/>
      <c r="G28" s="239">
        <v>1514</v>
      </c>
      <c r="H28" s="770">
        <v>0.60308873849291544</v>
      </c>
      <c r="I28" s="227"/>
      <c r="J28" s="239">
        <v>1523</v>
      </c>
      <c r="K28" s="770">
        <v>3.2605437807749946</v>
      </c>
      <c r="L28" s="227"/>
      <c r="M28" s="239">
        <v>5525</v>
      </c>
      <c r="N28" s="770">
        <f>M28/'20pobl'!X28*100</f>
        <v>24.953705794679554</v>
      </c>
      <c r="O28" s="576"/>
      <c r="P28" s="306"/>
      <c r="Q28" s="306"/>
      <c r="R28" s="306"/>
      <c r="S28" s="307"/>
      <c r="T28" s="437"/>
      <c r="U28" s="232"/>
      <c r="V28" s="306"/>
      <c r="W28" s="306"/>
      <c r="X28" s="306"/>
      <c r="Y28" s="307"/>
      <c r="Z28" s="437"/>
      <c r="AB28" s="306"/>
      <c r="AC28" s="306"/>
      <c r="AD28" s="306"/>
      <c r="AE28" s="307"/>
      <c r="AF28" s="437"/>
      <c r="AH28" s="306"/>
      <c r="AI28" s="306"/>
      <c r="AJ28" s="306"/>
      <c r="AK28" s="307"/>
      <c r="AL28" s="437"/>
    </row>
    <row r="29" spans="1:38" s="233" customFormat="1" ht="18" customHeight="1" x14ac:dyDescent="0.15">
      <c r="B29" s="245" t="s">
        <v>4</v>
      </c>
      <c r="C29" s="227"/>
      <c r="D29" s="248">
        <f t="shared" si="0"/>
        <v>3193</v>
      </c>
      <c r="E29" s="766">
        <f>D29/'20pobl'!D29*100</f>
        <v>1.8973539251397911</v>
      </c>
      <c r="F29" s="227"/>
      <c r="G29" s="246">
        <v>1745</v>
      </c>
      <c r="H29" s="771">
        <v>1.1760265802225354</v>
      </c>
      <c r="I29" s="227"/>
      <c r="J29" s="246">
        <v>506</v>
      </c>
      <c r="K29" s="771">
        <v>3.3627965707449992</v>
      </c>
      <c r="L29" s="227"/>
      <c r="M29" s="246">
        <v>942</v>
      </c>
      <c r="N29" s="771">
        <f>M29/'20pobl'!X29*100</f>
        <v>19.386705083350485</v>
      </c>
      <c r="O29" s="576"/>
      <c r="P29" s="306"/>
      <c r="Q29" s="306"/>
      <c r="R29" s="306"/>
      <c r="S29" s="307"/>
      <c r="T29" s="437"/>
      <c r="U29" s="232"/>
      <c r="V29" s="306"/>
      <c r="W29" s="306"/>
      <c r="X29" s="306"/>
      <c r="Y29" s="307"/>
      <c r="Z29" s="437"/>
      <c r="AB29" s="306"/>
      <c r="AC29" s="306"/>
      <c r="AD29" s="306"/>
      <c r="AE29" s="307"/>
      <c r="AF29" s="437"/>
      <c r="AH29" s="306"/>
      <c r="AI29" s="306"/>
      <c r="AJ29" s="306"/>
      <c r="AK29" s="307"/>
      <c r="AL29" s="437"/>
    </row>
    <row r="30" spans="1:38" s="224" customFormat="1" ht="3.75" customHeight="1" x14ac:dyDescent="0.15">
      <c r="A30" s="221"/>
      <c r="B30" s="222"/>
      <c r="C30" s="223"/>
      <c r="D30" s="222"/>
      <c r="E30" s="222"/>
      <c r="F30" s="223"/>
      <c r="G30" s="222"/>
      <c r="H30" s="222"/>
      <c r="I30" s="223"/>
      <c r="J30" s="222"/>
      <c r="K30" s="222"/>
      <c r="L30" s="223"/>
      <c r="M30" s="222"/>
      <c r="N30" s="222"/>
      <c r="O30" s="576"/>
      <c r="P30" s="310"/>
      <c r="Q30" s="310"/>
      <c r="R30" s="306"/>
      <c r="S30" s="307"/>
      <c r="T30" s="437"/>
      <c r="U30" s="232"/>
      <c r="V30" s="310"/>
      <c r="W30" s="310"/>
      <c r="X30" s="306"/>
      <c r="Y30" s="307"/>
      <c r="Z30" s="437"/>
      <c r="AB30" s="310"/>
      <c r="AC30" s="310"/>
      <c r="AD30" s="306"/>
      <c r="AE30" s="307"/>
      <c r="AF30" s="437"/>
      <c r="AH30" s="310"/>
      <c r="AI30" s="310"/>
      <c r="AJ30" s="306"/>
      <c r="AK30" s="307"/>
      <c r="AL30" s="437"/>
    </row>
    <row r="31" spans="1:38" s="252" customFormat="1" ht="18" customHeight="1" x14ac:dyDescent="0.15">
      <c r="B31" s="253" t="s">
        <v>3</v>
      </c>
      <c r="C31" s="212"/>
      <c r="D31" s="254">
        <f>G31+J31+M31</f>
        <v>1314529</v>
      </c>
      <c r="E31" s="767">
        <f>D31/'20pobl'!D31*100</f>
        <v>2.7688622870529636</v>
      </c>
      <c r="F31" s="212"/>
      <c r="G31" s="254">
        <f>SUM(G12:G29)</f>
        <v>359935</v>
      </c>
      <c r="H31" s="255">
        <f>G31/'20pobl'!J31*100</f>
        <v>0.94728686210091961</v>
      </c>
      <c r="I31" s="212"/>
      <c r="J31" s="254">
        <f>SUM(J12:J29)</f>
        <v>252930</v>
      </c>
      <c r="K31" s="255">
        <f>J31/'20pobl'!Q31*100</f>
        <v>3.8238561880539605</v>
      </c>
      <c r="L31" s="212"/>
      <c r="M31" s="254">
        <f>SUM(M12:M29)</f>
        <v>701664</v>
      </c>
      <c r="N31" s="255">
        <f>M31/'20pobl'!X31*100</f>
        <v>24.49531032301466</v>
      </c>
      <c r="O31" s="576"/>
      <c r="P31" s="306"/>
      <c r="Q31" s="306"/>
      <c r="R31" s="310"/>
      <c r="S31" s="310"/>
      <c r="T31" s="439"/>
      <c r="U31" s="440"/>
      <c r="V31" s="306"/>
      <c r="W31" s="306"/>
      <c r="X31" s="310"/>
      <c r="Y31" s="310"/>
      <c r="Z31" s="439"/>
      <c r="AB31" s="306"/>
      <c r="AC31" s="306"/>
      <c r="AD31" s="310"/>
      <c r="AE31" s="310"/>
      <c r="AF31" s="439"/>
      <c r="AH31" s="306"/>
      <c r="AI31" s="306"/>
      <c r="AJ31" s="310"/>
      <c r="AK31" s="310"/>
      <c r="AL31" s="439"/>
    </row>
    <row r="32" spans="1:38" s="257" customFormat="1" ht="5.25" customHeight="1" x14ac:dyDescent="0.2">
      <c r="B32" s="258" t="s">
        <v>42</v>
      </c>
      <c r="C32" s="259"/>
      <c r="F32" s="259"/>
    </row>
    <row r="33" spans="2:14" s="252" customFormat="1" ht="5.25" customHeight="1" x14ac:dyDescent="0.2">
      <c r="B33" s="258" t="s">
        <v>50</v>
      </c>
      <c r="C33" s="261"/>
      <c r="F33" s="261"/>
    </row>
    <row r="34" spans="2:14" s="252" customFormat="1" ht="13.5" customHeight="1" x14ac:dyDescent="0.2">
      <c r="B34" s="1056" t="str">
        <f>'24solcasaad_pobl'!B34:N34</f>
        <v>(1) Cifras definitivas INE de la Estadística del Padrón continuo referidas al 01/01/2022. Datos definitivos (publicado 24/1/2023)</v>
      </c>
      <c r="C34" s="1087"/>
      <c r="D34" s="1087"/>
      <c r="E34" s="1087"/>
      <c r="F34" s="1087"/>
      <c r="G34" s="1087"/>
      <c r="H34" s="1087"/>
      <c r="I34" s="1087"/>
      <c r="J34" s="1087"/>
      <c r="K34" s="1087"/>
      <c r="L34" s="1087"/>
      <c r="M34" s="1087"/>
      <c r="N34" s="1087"/>
    </row>
    <row r="35" spans="2:14" ht="29.25" customHeight="1" x14ac:dyDescent="0.2">
      <c r="B35" s="1078"/>
      <c r="C35" s="1078"/>
      <c r="D35" s="1078"/>
      <c r="E35" s="737"/>
      <c r="F35" s="263"/>
      <c r="G35" s="263"/>
      <c r="H35" s="263"/>
    </row>
    <row r="36" spans="2:14" ht="4.5" customHeight="1" x14ac:dyDescent="0.2">
      <c r="B36" s="1079"/>
      <c r="C36" s="1079"/>
      <c r="D36" s="1079"/>
      <c r="E36" s="738"/>
      <c r="F36" s="263"/>
      <c r="G36" s="263"/>
      <c r="H36" s="263"/>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1"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W26"/>
  <sheetViews>
    <sheetView zoomScaleNormal="100" workbookViewId="0"/>
  </sheetViews>
  <sheetFormatPr baseColWidth="10" defaultColWidth="11.42578125" defaultRowHeight="15" x14ac:dyDescent="0.25"/>
  <cols>
    <col min="1" max="1" width="1.85546875" style="872" customWidth="1"/>
    <col min="2" max="2" width="24.5703125" style="872" customWidth="1"/>
    <col min="3" max="8" width="10.85546875" style="872" customWidth="1"/>
    <col min="9" max="10" width="7.140625" style="872" customWidth="1"/>
    <col min="11" max="11" width="7.7109375" style="872" customWidth="1"/>
    <col min="12" max="17" width="8.28515625" style="872" customWidth="1"/>
    <col min="18" max="19" width="7.7109375" style="872" customWidth="1"/>
    <col min="20" max="20" width="11.42578125" style="872" customWidth="1"/>
    <col min="21" max="21" width="11.42578125" style="872"/>
    <col min="22" max="22" width="11.85546875" style="872" bestFit="1" customWidth="1"/>
    <col min="23" max="16384" width="11.42578125" style="872"/>
  </cols>
  <sheetData>
    <row r="1" spans="1:21" x14ac:dyDescent="0.25">
      <c r="A1" s="871"/>
      <c r="B1" s="871"/>
      <c r="H1" s="873"/>
      <c r="I1" s="873"/>
    </row>
    <row r="2" spans="1:21" ht="48.75" customHeight="1" x14ac:dyDescent="0.25">
      <c r="A2" s="871"/>
      <c r="B2" s="871"/>
      <c r="H2" s="873"/>
      <c r="I2" s="873"/>
    </row>
    <row r="3" spans="1:21" ht="24" customHeight="1" x14ac:dyDescent="0.25">
      <c r="A3" s="871"/>
      <c r="B3" s="1041" t="s">
        <v>377</v>
      </c>
      <c r="C3" s="1041"/>
      <c r="D3" s="1041"/>
      <c r="E3" s="1041"/>
      <c r="F3" s="1041"/>
      <c r="G3" s="1041"/>
      <c r="H3" s="1041"/>
      <c r="I3" s="1041"/>
      <c r="J3" s="1041"/>
      <c r="K3" s="1041"/>
      <c r="L3" s="1041"/>
      <c r="M3" s="1041"/>
      <c r="N3" s="1041"/>
      <c r="O3" s="1041"/>
      <c r="P3" s="1041"/>
      <c r="Q3" s="1041"/>
      <c r="R3" s="1041"/>
    </row>
    <row r="5" spans="1:21" x14ac:dyDescent="0.25">
      <c r="B5" s="874"/>
      <c r="C5" s="1042" t="s">
        <v>378</v>
      </c>
      <c r="D5" s="1042"/>
      <c r="E5" s="1042"/>
      <c r="F5" s="1042"/>
      <c r="G5" s="1042"/>
      <c r="H5" s="1042"/>
      <c r="I5" s="1042"/>
      <c r="J5" s="1042" t="s">
        <v>352</v>
      </c>
      <c r="K5" s="1042"/>
      <c r="L5" s="1042"/>
      <c r="M5" s="1042"/>
      <c r="N5" s="1042"/>
      <c r="O5" s="1042"/>
      <c r="P5" s="1042"/>
      <c r="Q5" s="1042"/>
      <c r="R5" s="1042"/>
      <c r="S5" s="1042"/>
    </row>
    <row r="6" spans="1:21" ht="21" customHeight="1" x14ac:dyDescent="0.25">
      <c r="B6" s="874"/>
      <c r="C6" s="1043"/>
      <c r="D6" s="1043"/>
      <c r="E6" s="1043"/>
      <c r="F6" s="1043"/>
      <c r="G6" s="1043"/>
      <c r="H6" s="1043"/>
      <c r="I6" s="1043"/>
      <c r="J6" s="1043">
        <v>43830</v>
      </c>
      <c r="K6" s="1044"/>
      <c r="L6" s="1045">
        <v>44196</v>
      </c>
      <c r="M6" s="1045"/>
      <c r="N6" s="1045">
        <v>44561</v>
      </c>
      <c r="O6" s="1045"/>
      <c r="P6" s="1045">
        <v>44926</v>
      </c>
      <c r="Q6" s="1045"/>
      <c r="R6" s="1045">
        <f>H7</f>
        <v>44957</v>
      </c>
      <c r="S6" s="1045"/>
    </row>
    <row r="7" spans="1:21" x14ac:dyDescent="0.25">
      <c r="B7" s="944"/>
      <c r="C7" s="876">
        <v>43465</v>
      </c>
      <c r="D7" s="876">
        <v>43830</v>
      </c>
      <c r="E7" s="876">
        <v>44196</v>
      </c>
      <c r="F7" s="876">
        <v>44561</v>
      </c>
      <c r="G7" s="876">
        <v>44926</v>
      </c>
      <c r="H7" s="876">
        <f>EVO!H7</f>
        <v>44957</v>
      </c>
      <c r="I7" s="876"/>
      <c r="J7" s="876" t="s">
        <v>31</v>
      </c>
      <c r="K7" s="876" t="s">
        <v>353</v>
      </c>
      <c r="L7" s="876" t="s">
        <v>31</v>
      </c>
      <c r="M7" s="876" t="s">
        <v>353</v>
      </c>
      <c r="N7" s="876" t="s">
        <v>31</v>
      </c>
      <c r="O7" s="876" t="s">
        <v>353</v>
      </c>
      <c r="P7" s="876" t="s">
        <v>31</v>
      </c>
      <c r="Q7" s="876" t="s">
        <v>353</v>
      </c>
      <c r="R7" s="876" t="s">
        <v>31</v>
      </c>
      <c r="S7" s="876" t="s">
        <v>353</v>
      </c>
    </row>
    <row r="8" spans="1:21" ht="15" customHeight="1" x14ac:dyDescent="0.25">
      <c r="B8" s="915" t="s">
        <v>11</v>
      </c>
      <c r="C8" s="922">
        <v>388846</v>
      </c>
      <c r="D8" s="922">
        <v>410355</v>
      </c>
      <c r="E8" s="922">
        <v>396745</v>
      </c>
      <c r="F8" s="922">
        <v>402114</v>
      </c>
      <c r="G8" s="922">
        <v>422621</v>
      </c>
      <c r="H8" s="922">
        <v>421864</v>
      </c>
      <c r="I8" s="887"/>
      <c r="J8" s="923">
        <v>5.5314957592465852E-2</v>
      </c>
      <c r="K8" s="922">
        <v>21509</v>
      </c>
      <c r="L8" s="924">
        <v>-3.3166404698370955E-2</v>
      </c>
      <c r="M8" s="925">
        <v>-13610</v>
      </c>
      <c r="N8" s="924">
        <v>1.3532621709158255E-2</v>
      </c>
      <c r="O8" s="925">
        <v>5369</v>
      </c>
      <c r="P8" s="924">
        <v>5.0997975698433784E-2</v>
      </c>
      <c r="Q8" s="925">
        <f>G8-F8</f>
        <v>20507</v>
      </c>
      <c r="R8" s="926">
        <v>5.584782880740824E-2</v>
      </c>
      <c r="S8" s="925">
        <v>22314</v>
      </c>
    </row>
    <row r="9" spans="1:21" x14ac:dyDescent="0.25">
      <c r="B9" s="945" t="s">
        <v>10</v>
      </c>
      <c r="C9" s="892">
        <v>49707</v>
      </c>
      <c r="D9" s="892">
        <v>51252</v>
      </c>
      <c r="E9" s="892">
        <v>47953</v>
      </c>
      <c r="F9" s="892">
        <v>48669</v>
      </c>
      <c r="G9" s="892">
        <v>51170</v>
      </c>
      <c r="H9" s="892">
        <v>51138</v>
      </c>
      <c r="I9" s="893"/>
      <c r="J9" s="894">
        <v>3.1082141348301118E-2</v>
      </c>
      <c r="K9" s="892">
        <v>1545</v>
      </c>
      <c r="L9" s="897">
        <v>-6.4368219776789193E-2</v>
      </c>
      <c r="M9" s="895">
        <v>-3299</v>
      </c>
      <c r="N9" s="897">
        <v>1.4931286885075057E-2</v>
      </c>
      <c r="O9" s="895">
        <v>716</v>
      </c>
      <c r="P9" s="897">
        <v>5.1387947153218594E-2</v>
      </c>
      <c r="Q9" s="895">
        <f t="shared" ref="Q9:Q25" si="0">G9-F9</f>
        <v>2501</v>
      </c>
      <c r="R9" s="896">
        <v>4.9608998173272356E-2</v>
      </c>
      <c r="S9" s="895">
        <v>2417</v>
      </c>
    </row>
    <row r="10" spans="1:21" x14ac:dyDescent="0.25">
      <c r="B10" s="945" t="s">
        <v>40</v>
      </c>
      <c r="C10" s="892">
        <v>38844</v>
      </c>
      <c r="D10" s="892">
        <v>40697</v>
      </c>
      <c r="E10" s="892">
        <v>39355</v>
      </c>
      <c r="F10" s="892">
        <v>41002</v>
      </c>
      <c r="G10" s="892">
        <v>43882</v>
      </c>
      <c r="H10" s="892">
        <v>44192</v>
      </c>
      <c r="I10" s="893"/>
      <c r="J10" s="894">
        <v>4.7703635053032656E-2</v>
      </c>
      <c r="K10" s="892">
        <v>1853</v>
      </c>
      <c r="L10" s="897">
        <v>-3.2975403592402364E-2</v>
      </c>
      <c r="M10" s="895">
        <v>-1342</v>
      </c>
      <c r="N10" s="897">
        <v>4.1849828484309404E-2</v>
      </c>
      <c r="O10" s="895">
        <v>1647</v>
      </c>
      <c r="P10" s="897">
        <v>7.024047607433781E-2</v>
      </c>
      <c r="Q10" s="895">
        <f t="shared" si="0"/>
        <v>2880</v>
      </c>
      <c r="R10" s="896">
        <v>7.6042757310867071E-2</v>
      </c>
      <c r="S10" s="895">
        <v>3123</v>
      </c>
    </row>
    <row r="11" spans="1:21" x14ac:dyDescent="0.25">
      <c r="B11" s="945" t="s">
        <v>41</v>
      </c>
      <c r="C11" s="892">
        <v>27993</v>
      </c>
      <c r="D11" s="892">
        <v>32479</v>
      </c>
      <c r="E11" s="892">
        <v>32836</v>
      </c>
      <c r="F11" s="892">
        <v>35355</v>
      </c>
      <c r="G11" s="892">
        <v>39461</v>
      </c>
      <c r="H11" s="892">
        <v>39808</v>
      </c>
      <c r="I11" s="893"/>
      <c r="J11" s="894">
        <v>0.16025434930161109</v>
      </c>
      <c r="K11" s="892">
        <v>4486</v>
      </c>
      <c r="L11" s="897">
        <v>1.0991717725299388E-2</v>
      </c>
      <c r="M11" s="895">
        <v>357</v>
      </c>
      <c r="N11" s="897">
        <v>7.6714581556827977E-2</v>
      </c>
      <c r="O11" s="895">
        <v>2519</v>
      </c>
      <c r="P11" s="897">
        <v>0.11613633149483804</v>
      </c>
      <c r="Q11" s="895">
        <f t="shared" si="0"/>
        <v>4106</v>
      </c>
      <c r="R11" s="896">
        <v>0.12840863994557505</v>
      </c>
      <c r="S11" s="895">
        <v>4530</v>
      </c>
    </row>
    <row r="12" spans="1:21" x14ac:dyDescent="0.25">
      <c r="B12" s="945" t="s">
        <v>9</v>
      </c>
      <c r="C12" s="892">
        <v>48834</v>
      </c>
      <c r="D12" s="892">
        <v>53168</v>
      </c>
      <c r="E12" s="892">
        <v>54714</v>
      </c>
      <c r="F12" s="892">
        <v>58012</v>
      </c>
      <c r="G12" s="892">
        <v>57712</v>
      </c>
      <c r="H12" s="892">
        <v>57982</v>
      </c>
      <c r="I12" s="893"/>
      <c r="J12" s="894">
        <v>8.8749641643117494E-2</v>
      </c>
      <c r="K12" s="892">
        <v>4334</v>
      </c>
      <c r="L12" s="897">
        <v>2.907764068612706E-2</v>
      </c>
      <c r="M12" s="895">
        <v>1546</v>
      </c>
      <c r="N12" s="897">
        <v>6.0277077164893722E-2</v>
      </c>
      <c r="O12" s="895">
        <v>3298</v>
      </c>
      <c r="P12" s="897">
        <v>-5.1713438598910422E-3</v>
      </c>
      <c r="Q12" s="895">
        <f t="shared" si="0"/>
        <v>-300</v>
      </c>
      <c r="R12" s="896">
        <v>8.7861231449102295E-3</v>
      </c>
      <c r="S12" s="895">
        <v>505</v>
      </c>
      <c r="U12" s="927"/>
    </row>
    <row r="13" spans="1:21" x14ac:dyDescent="0.25">
      <c r="B13" s="945" t="s">
        <v>8</v>
      </c>
      <c r="C13" s="892">
        <v>24752</v>
      </c>
      <c r="D13" s="892">
        <v>25483</v>
      </c>
      <c r="E13" s="892">
        <v>25356</v>
      </c>
      <c r="F13" s="892">
        <v>23258</v>
      </c>
      <c r="G13" s="892">
        <v>23164</v>
      </c>
      <c r="H13" s="892">
        <v>23160</v>
      </c>
      <c r="I13" s="893"/>
      <c r="J13" s="894">
        <v>2.9532967032966928E-2</v>
      </c>
      <c r="K13" s="892">
        <v>731</v>
      </c>
      <c r="L13" s="897">
        <v>-4.9837146332849525E-3</v>
      </c>
      <c r="M13" s="895">
        <v>-127</v>
      </c>
      <c r="N13" s="897">
        <v>-8.274175737498024E-2</v>
      </c>
      <c r="O13" s="895">
        <v>-2098</v>
      </c>
      <c r="P13" s="897">
        <v>-4.0416200877118058E-3</v>
      </c>
      <c r="Q13" s="895">
        <f t="shared" si="0"/>
        <v>-94</v>
      </c>
      <c r="R13" s="896">
        <v>1.1238869196852352E-3</v>
      </c>
      <c r="S13" s="895">
        <v>26</v>
      </c>
      <c r="U13" s="927"/>
    </row>
    <row r="14" spans="1:21" x14ac:dyDescent="0.25">
      <c r="B14" s="945" t="s">
        <v>7</v>
      </c>
      <c r="C14" s="892">
        <v>129374</v>
      </c>
      <c r="D14" s="892">
        <v>146192</v>
      </c>
      <c r="E14" s="892">
        <v>140933</v>
      </c>
      <c r="F14" s="892">
        <v>142154</v>
      </c>
      <c r="G14" s="892">
        <v>146929</v>
      </c>
      <c r="H14" s="892">
        <v>147653</v>
      </c>
      <c r="I14" s="893"/>
      <c r="J14" s="894">
        <v>0.12999520769242667</v>
      </c>
      <c r="K14" s="892">
        <v>16818</v>
      </c>
      <c r="L14" s="897">
        <v>-3.5973240669804118E-2</v>
      </c>
      <c r="M14" s="895">
        <v>-5259</v>
      </c>
      <c r="N14" s="897">
        <v>8.6636912575479563E-3</v>
      </c>
      <c r="O14" s="895">
        <v>1221</v>
      </c>
      <c r="P14" s="897">
        <v>3.3590331612195268E-2</v>
      </c>
      <c r="Q14" s="895">
        <f t="shared" si="0"/>
        <v>4775</v>
      </c>
      <c r="R14" s="896">
        <v>3.7945942146146106E-2</v>
      </c>
      <c r="S14" s="895">
        <v>5398</v>
      </c>
      <c r="U14" s="927"/>
    </row>
    <row r="15" spans="1:21" x14ac:dyDescent="0.25">
      <c r="B15" s="945" t="s">
        <v>43</v>
      </c>
      <c r="C15" s="892">
        <v>86579</v>
      </c>
      <c r="D15" s="892">
        <v>89837</v>
      </c>
      <c r="E15" s="892">
        <v>84968</v>
      </c>
      <c r="F15" s="892">
        <v>87354</v>
      </c>
      <c r="G15" s="892">
        <v>89947</v>
      </c>
      <c r="H15" s="892">
        <v>90834</v>
      </c>
      <c r="I15" s="893"/>
      <c r="J15" s="894">
        <v>3.763037226117194E-2</v>
      </c>
      <c r="K15" s="892">
        <v>3258</v>
      </c>
      <c r="L15" s="897">
        <v>-5.4198158887763359E-2</v>
      </c>
      <c r="M15" s="895">
        <v>-4869</v>
      </c>
      <c r="N15" s="897">
        <v>2.8081159966104829E-2</v>
      </c>
      <c r="O15" s="895">
        <v>2386</v>
      </c>
      <c r="P15" s="897">
        <v>2.9683815280353576E-2</v>
      </c>
      <c r="Q15" s="895">
        <f t="shared" si="0"/>
        <v>2593</v>
      </c>
      <c r="R15" s="896">
        <v>4.0195135357977252E-2</v>
      </c>
      <c r="S15" s="895">
        <v>3510</v>
      </c>
      <c r="U15" s="927"/>
    </row>
    <row r="16" spans="1:21" x14ac:dyDescent="0.25">
      <c r="B16" s="945" t="s">
        <v>44</v>
      </c>
      <c r="C16" s="892">
        <v>318602</v>
      </c>
      <c r="D16" s="892">
        <v>334206</v>
      </c>
      <c r="E16" s="892">
        <v>321411</v>
      </c>
      <c r="F16" s="892">
        <v>337967</v>
      </c>
      <c r="G16" s="892">
        <v>354754</v>
      </c>
      <c r="H16" s="892">
        <v>355497</v>
      </c>
      <c r="I16" s="893"/>
      <c r="J16" s="894">
        <v>4.8976465935556046E-2</v>
      </c>
      <c r="K16" s="892">
        <v>15604</v>
      </c>
      <c r="L16" s="897">
        <v>-3.828477047090717E-2</v>
      </c>
      <c r="M16" s="895">
        <v>-12795</v>
      </c>
      <c r="N16" s="897">
        <v>5.1510371455861792E-2</v>
      </c>
      <c r="O16" s="895">
        <v>16556</v>
      </c>
      <c r="P16" s="897">
        <v>4.9670529962984489E-2</v>
      </c>
      <c r="Q16" s="895">
        <f t="shared" si="0"/>
        <v>16787</v>
      </c>
      <c r="R16" s="896">
        <v>4.6906519735311569E-2</v>
      </c>
      <c r="S16" s="895">
        <v>15928</v>
      </c>
      <c r="U16" s="927"/>
    </row>
    <row r="17" spans="2:23" x14ac:dyDescent="0.25">
      <c r="B17" s="945" t="s">
        <v>6</v>
      </c>
      <c r="C17" s="892">
        <v>116879</v>
      </c>
      <c r="D17" s="892">
        <v>144556</v>
      </c>
      <c r="E17" s="892">
        <v>155768</v>
      </c>
      <c r="F17" s="892">
        <v>166723</v>
      </c>
      <c r="G17" s="892">
        <v>185933</v>
      </c>
      <c r="H17" s="892">
        <v>186647</v>
      </c>
      <c r="I17" s="893"/>
      <c r="J17" s="894">
        <v>0.23680045174924502</v>
      </c>
      <c r="K17" s="892">
        <v>27677</v>
      </c>
      <c r="L17" s="897">
        <v>7.7561637012645512E-2</v>
      </c>
      <c r="M17" s="895">
        <v>11212</v>
      </c>
      <c r="N17" s="897">
        <v>7.0328950747265084E-2</v>
      </c>
      <c r="O17" s="895">
        <v>10955</v>
      </c>
      <c r="P17" s="897">
        <v>0.11522105528331417</v>
      </c>
      <c r="Q17" s="895">
        <f t="shared" si="0"/>
        <v>19210</v>
      </c>
      <c r="R17" s="896">
        <v>0.11659029181971547</v>
      </c>
      <c r="S17" s="895">
        <v>19489</v>
      </c>
      <c r="U17" s="927"/>
    </row>
    <row r="18" spans="2:23" x14ac:dyDescent="0.25">
      <c r="B18" s="945" t="s">
        <v>5</v>
      </c>
      <c r="C18" s="892">
        <v>54680</v>
      </c>
      <c r="D18" s="892">
        <v>56883</v>
      </c>
      <c r="E18" s="892">
        <v>52977</v>
      </c>
      <c r="F18" s="892">
        <v>54286</v>
      </c>
      <c r="G18" s="892">
        <v>56834</v>
      </c>
      <c r="H18" s="892">
        <v>56797</v>
      </c>
      <c r="I18" s="893"/>
      <c r="J18" s="894">
        <v>4.0288953913679482E-2</v>
      </c>
      <c r="K18" s="892">
        <v>2203</v>
      </c>
      <c r="L18" s="897">
        <v>-6.8667264384789872E-2</v>
      </c>
      <c r="M18" s="895">
        <v>-3906</v>
      </c>
      <c r="N18" s="897">
        <v>2.4708835909923232E-2</v>
      </c>
      <c r="O18" s="895">
        <v>1309</v>
      </c>
      <c r="P18" s="897">
        <v>4.6936595070552256E-2</v>
      </c>
      <c r="Q18" s="895">
        <f t="shared" si="0"/>
        <v>2548</v>
      </c>
      <c r="R18" s="896">
        <v>4.2873930446917008E-2</v>
      </c>
      <c r="S18" s="895">
        <v>2335</v>
      </c>
      <c r="U18" s="927"/>
    </row>
    <row r="19" spans="2:23" x14ac:dyDescent="0.25">
      <c r="B19" s="945" t="s">
        <v>38</v>
      </c>
      <c r="C19" s="892">
        <v>80184</v>
      </c>
      <c r="D19" s="892">
        <v>80673</v>
      </c>
      <c r="E19" s="892">
        <v>77385</v>
      </c>
      <c r="F19" s="892">
        <v>77804</v>
      </c>
      <c r="G19" s="892">
        <v>79633</v>
      </c>
      <c r="H19" s="892">
        <v>80387</v>
      </c>
      <c r="I19" s="893"/>
      <c r="J19" s="894">
        <v>6.0984735109248511E-3</v>
      </c>
      <c r="K19" s="892">
        <v>489</v>
      </c>
      <c r="L19" s="897">
        <v>-4.0757130638503614E-2</v>
      </c>
      <c r="M19" s="895">
        <v>-3288</v>
      </c>
      <c r="N19" s="897">
        <v>5.414486011500852E-3</v>
      </c>
      <c r="O19" s="895">
        <v>419</v>
      </c>
      <c r="P19" s="897">
        <v>2.3507788802632268E-2</v>
      </c>
      <c r="Q19" s="895">
        <f t="shared" si="0"/>
        <v>1829</v>
      </c>
      <c r="R19" s="896">
        <v>3.5674714628050275E-2</v>
      </c>
      <c r="S19" s="895">
        <v>2769</v>
      </c>
      <c r="U19" s="927"/>
    </row>
    <row r="20" spans="2:23" x14ac:dyDescent="0.25">
      <c r="B20" s="945" t="s">
        <v>45</v>
      </c>
      <c r="C20" s="892">
        <v>215222</v>
      </c>
      <c r="D20" s="892">
        <v>228990</v>
      </c>
      <c r="E20" s="892">
        <v>223671</v>
      </c>
      <c r="F20" s="892">
        <v>216089</v>
      </c>
      <c r="G20" s="892">
        <v>224953</v>
      </c>
      <c r="H20" s="892">
        <v>225189</v>
      </c>
      <c r="I20" s="893"/>
      <c r="J20" s="894">
        <v>6.397115536515785E-2</v>
      </c>
      <c r="K20" s="892">
        <v>13768</v>
      </c>
      <c r="L20" s="897">
        <v>-2.3228088562819327E-2</v>
      </c>
      <c r="M20" s="895">
        <v>-5319</v>
      </c>
      <c r="N20" s="897">
        <v>-3.3898001976116698E-2</v>
      </c>
      <c r="O20" s="895">
        <v>-7582</v>
      </c>
      <c r="P20" s="897">
        <v>4.1020135222061382E-2</v>
      </c>
      <c r="Q20" s="895">
        <f t="shared" si="0"/>
        <v>8864</v>
      </c>
      <c r="R20" s="896">
        <v>4.4151400075115754E-2</v>
      </c>
      <c r="S20" s="895">
        <v>9522</v>
      </c>
      <c r="U20" s="927"/>
    </row>
    <row r="21" spans="2:23" x14ac:dyDescent="0.25">
      <c r="B21" s="945" t="s">
        <v>46</v>
      </c>
      <c r="C21" s="892">
        <v>44249</v>
      </c>
      <c r="D21" s="892">
        <v>53719</v>
      </c>
      <c r="E21" s="892">
        <v>52094</v>
      </c>
      <c r="F21" s="892">
        <v>54205</v>
      </c>
      <c r="G21" s="892">
        <v>55440</v>
      </c>
      <c r="H21" s="892">
        <v>55614</v>
      </c>
      <c r="I21" s="893"/>
      <c r="J21" s="894">
        <v>0.21401613595787472</v>
      </c>
      <c r="K21" s="892">
        <v>9470</v>
      </c>
      <c r="L21" s="897">
        <v>-3.0250004653846863E-2</v>
      </c>
      <c r="M21" s="895">
        <v>-1625</v>
      </c>
      <c r="N21" s="897">
        <v>4.0522900909893744E-2</v>
      </c>
      <c r="O21" s="895">
        <v>2111</v>
      </c>
      <c r="P21" s="897">
        <v>2.2783876026196914E-2</v>
      </c>
      <c r="Q21" s="895">
        <f t="shared" si="0"/>
        <v>1235</v>
      </c>
      <c r="R21" s="896">
        <v>2.9278945809890544E-2</v>
      </c>
      <c r="S21" s="895">
        <v>1582</v>
      </c>
      <c r="U21" s="927"/>
    </row>
    <row r="22" spans="2:23" x14ac:dyDescent="0.25">
      <c r="B22" s="945" t="s">
        <v>47</v>
      </c>
      <c r="C22" s="892">
        <v>20012</v>
      </c>
      <c r="D22" s="892">
        <v>20052</v>
      </c>
      <c r="E22" s="892">
        <v>19700</v>
      </c>
      <c r="F22" s="892">
        <v>20426</v>
      </c>
      <c r="G22" s="892">
        <v>21291</v>
      </c>
      <c r="H22" s="892">
        <v>21331</v>
      </c>
      <c r="I22" s="893"/>
      <c r="J22" s="894">
        <v>1.9988007195681501E-3</v>
      </c>
      <c r="K22" s="892">
        <v>40</v>
      </c>
      <c r="L22" s="897">
        <v>-1.7554358667464576E-2</v>
      </c>
      <c r="M22" s="895">
        <v>-352</v>
      </c>
      <c r="N22" s="897">
        <v>3.6852791878172697E-2</v>
      </c>
      <c r="O22" s="895">
        <v>726</v>
      </c>
      <c r="P22" s="897">
        <v>4.2347987858611491E-2</v>
      </c>
      <c r="Q22" s="895">
        <f t="shared" si="0"/>
        <v>865</v>
      </c>
      <c r="R22" s="896">
        <v>5.296672919340506E-2</v>
      </c>
      <c r="S22" s="895">
        <v>1073</v>
      </c>
      <c r="U22" s="927"/>
    </row>
    <row r="23" spans="2:23" x14ac:dyDescent="0.25">
      <c r="B23" s="945" t="s">
        <v>48</v>
      </c>
      <c r="C23" s="892">
        <v>102813</v>
      </c>
      <c r="D23" s="892">
        <v>106366</v>
      </c>
      <c r="E23" s="892">
        <v>105906</v>
      </c>
      <c r="F23" s="892">
        <v>107110</v>
      </c>
      <c r="G23" s="892">
        <v>108983</v>
      </c>
      <c r="H23" s="892">
        <v>109294</v>
      </c>
      <c r="I23" s="893"/>
      <c r="J23" s="894">
        <v>3.455788664857562E-2</v>
      </c>
      <c r="K23" s="892">
        <v>3553</v>
      </c>
      <c r="L23" s="897">
        <v>-4.3246902205591464E-3</v>
      </c>
      <c r="M23" s="895">
        <v>-460</v>
      </c>
      <c r="N23" s="897">
        <v>1.1368572130002086E-2</v>
      </c>
      <c r="O23" s="895">
        <v>1204</v>
      </c>
      <c r="P23" s="897">
        <v>1.7486695920082118E-2</v>
      </c>
      <c r="Q23" s="895">
        <f t="shared" si="0"/>
        <v>1873</v>
      </c>
      <c r="R23" s="896">
        <v>2.1076626992283076E-2</v>
      </c>
      <c r="S23" s="895">
        <v>2256</v>
      </c>
      <c r="U23" s="927"/>
    </row>
    <row r="24" spans="2:23" x14ac:dyDescent="0.25">
      <c r="B24" s="945" t="s">
        <v>49</v>
      </c>
      <c r="C24" s="892">
        <v>15257</v>
      </c>
      <c r="D24" s="892">
        <v>15375</v>
      </c>
      <c r="E24" s="892">
        <v>14687</v>
      </c>
      <c r="F24" s="892">
        <v>15454</v>
      </c>
      <c r="G24" s="892">
        <v>14358</v>
      </c>
      <c r="H24" s="892">
        <v>14306</v>
      </c>
      <c r="I24" s="893"/>
      <c r="J24" s="894">
        <v>7.7341548141836025E-3</v>
      </c>
      <c r="K24" s="892">
        <v>118</v>
      </c>
      <c r="L24" s="897">
        <v>-4.4747967479674799E-2</v>
      </c>
      <c r="M24" s="895">
        <v>-688</v>
      </c>
      <c r="N24" s="897">
        <v>5.2223054401852043E-2</v>
      </c>
      <c r="O24" s="895">
        <v>767</v>
      </c>
      <c r="P24" s="897">
        <v>-7.0920150122945502E-2</v>
      </c>
      <c r="Q24" s="895">
        <f t="shared" si="0"/>
        <v>-1096</v>
      </c>
      <c r="R24" s="896">
        <v>-7.1762263171554652E-2</v>
      </c>
      <c r="S24" s="895">
        <v>-1106</v>
      </c>
      <c r="U24" s="927"/>
    </row>
    <row r="25" spans="2:23" x14ac:dyDescent="0.25">
      <c r="B25" s="946" t="s">
        <v>4</v>
      </c>
      <c r="C25" s="908">
        <v>4359</v>
      </c>
      <c r="D25" s="908">
        <v>4461</v>
      </c>
      <c r="E25" s="908">
        <v>4491</v>
      </c>
      <c r="F25" s="908">
        <v>4622</v>
      </c>
      <c r="G25" s="908">
        <v>4953</v>
      </c>
      <c r="H25" s="908">
        <v>4979</v>
      </c>
      <c r="I25" s="909"/>
      <c r="J25" s="911">
        <v>2.33998623537508E-2</v>
      </c>
      <c r="K25" s="908">
        <v>102</v>
      </c>
      <c r="L25" s="914">
        <v>6.7249495628782796E-3</v>
      </c>
      <c r="M25" s="912">
        <v>30</v>
      </c>
      <c r="N25" s="914">
        <v>2.9169450011133469E-2</v>
      </c>
      <c r="O25" s="912">
        <v>131</v>
      </c>
      <c r="P25" s="914">
        <v>7.1614019904803206E-2</v>
      </c>
      <c r="Q25" s="912">
        <f t="shared" si="0"/>
        <v>331</v>
      </c>
      <c r="R25" s="913">
        <v>7.8873239436619613E-2</v>
      </c>
      <c r="S25" s="912">
        <v>364</v>
      </c>
      <c r="U25" s="927"/>
      <c r="V25" s="927"/>
      <c r="W25" s="935"/>
    </row>
    <row r="26" spans="2:23" x14ac:dyDescent="0.25">
      <c r="B26" s="877" t="s">
        <v>3</v>
      </c>
      <c r="C26" s="878">
        <v>1767186</v>
      </c>
      <c r="D26" s="878">
        <v>1894744</v>
      </c>
      <c r="E26" s="878">
        <v>1850950</v>
      </c>
      <c r="F26" s="878">
        <v>1892604</v>
      </c>
      <c r="G26" s="878">
        <v>1982018</v>
      </c>
      <c r="H26" s="878">
        <v>1986672</v>
      </c>
      <c r="I26" s="879"/>
      <c r="J26" s="880">
        <v>7.2181422894930236E-2</v>
      </c>
      <c r="K26" s="881">
        <v>127558</v>
      </c>
      <c r="L26" s="882">
        <v>-2.3113412682663204E-2</v>
      </c>
      <c r="M26" s="878">
        <v>-43794</v>
      </c>
      <c r="N26" s="883">
        <v>2.250411950619946E-2</v>
      </c>
      <c r="O26" s="884">
        <v>41654</v>
      </c>
      <c r="P26" s="883">
        <v>4.7243903109155383E-2</v>
      </c>
      <c r="Q26" s="884">
        <f>G26-F26</f>
        <v>89414</v>
      </c>
      <c r="R26" s="883">
        <v>5.0795049499190004E-2</v>
      </c>
      <c r="S26" s="884">
        <v>96035</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EVO_sol!C8:H8</xm:f>
              <xm:sqref>I8</xm:sqref>
            </x14:sparkline>
            <x14:sparkline>
              <xm:f>EVO_sol!C9:H9</xm:f>
              <xm:sqref>I9</xm:sqref>
            </x14:sparkline>
            <x14:sparkline>
              <xm:f>EVO_sol!C10:H10</xm:f>
              <xm:sqref>I10</xm:sqref>
            </x14:sparkline>
            <x14:sparkline>
              <xm:f>EVO_sol!C11:H11</xm:f>
              <xm:sqref>I11</xm:sqref>
            </x14:sparkline>
            <x14:sparkline>
              <xm:f>EVO_sol!C12:H12</xm:f>
              <xm:sqref>I12</xm:sqref>
            </x14:sparkline>
            <x14:sparkline>
              <xm:f>EVO_sol!C13:H13</xm:f>
              <xm:sqref>I13</xm:sqref>
            </x14:sparkline>
            <x14:sparkline>
              <xm:f>EVO_sol!C14:H14</xm:f>
              <xm:sqref>I14</xm:sqref>
            </x14:sparkline>
            <x14:sparkline>
              <xm:f>EVO_sol!C15:H15</xm:f>
              <xm:sqref>I15</xm:sqref>
            </x14:sparkline>
            <x14:sparkline>
              <xm:f>EVO_sol!C16:H16</xm:f>
              <xm:sqref>I16</xm:sqref>
            </x14:sparkline>
            <x14:sparkline>
              <xm:f>EVO_sol!C17:H17</xm:f>
              <xm:sqref>I17</xm:sqref>
            </x14:sparkline>
            <x14:sparkline>
              <xm:f>EVO_sol!C18:H18</xm:f>
              <xm:sqref>I18</xm:sqref>
            </x14:sparkline>
            <x14:sparkline>
              <xm:f>EVO_sol!C19:H19</xm:f>
              <xm:sqref>I19</xm:sqref>
            </x14:sparkline>
            <x14:sparkline>
              <xm:f>EVO_sol!C20:H20</xm:f>
              <xm:sqref>I20</xm:sqref>
            </x14:sparkline>
            <x14:sparkline>
              <xm:f>EVO_sol!C21:H21</xm:f>
              <xm:sqref>I21</xm:sqref>
            </x14:sparkline>
            <x14:sparkline>
              <xm:f>EVO_sol!C22:H22</xm:f>
              <xm:sqref>I22</xm:sqref>
            </x14:sparkline>
            <x14:sparkline>
              <xm:f>EVO_sol!C23:H23</xm:f>
              <xm:sqref>I23</xm:sqref>
            </x14:sparkline>
            <x14:sparkline>
              <xm:f>EVO_sol!C24:H24</xm:f>
              <xm:sqref>I24</xm:sqref>
            </x14:sparkline>
            <x14:sparkline>
              <xm:f>EVO_sol!C25:H25</xm:f>
              <xm:sqref>I25</xm:sqref>
            </x14:sparkline>
            <x14:sparkline>
              <xm:f>EVO_sol!C26:H26</xm:f>
              <xm:sqref>I26</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16" zoomScale="84" zoomScaleNormal="84" workbookViewId="0">
      <selection activeCell="A4" sqref="A4:Z4"/>
    </sheetView>
  </sheetViews>
  <sheetFormatPr baseColWidth="10" defaultColWidth="11.42578125" defaultRowHeight="15" x14ac:dyDescent="0.2"/>
  <cols>
    <col min="1" max="1" width="1.140625" style="262" customWidth="1"/>
    <col min="2" max="2" width="28.7109375" style="262" customWidth="1"/>
    <col min="3" max="3" width="0.5703125" style="262" customWidth="1"/>
    <col min="4" max="4" width="11.85546875" style="262" customWidth="1"/>
    <col min="5" max="5" width="7.7109375" style="262" customWidth="1"/>
    <col min="6" max="6" width="0.42578125" style="262" customWidth="1"/>
    <col min="7" max="7" width="12.42578125" style="262" customWidth="1"/>
    <col min="8" max="8" width="6.28515625" style="262" customWidth="1"/>
    <col min="9" max="9" width="0.42578125" style="262" customWidth="1"/>
    <col min="10" max="10" width="10.85546875" style="262" customWidth="1"/>
    <col min="11" max="11" width="6.28515625" style="262" customWidth="1"/>
    <col min="12" max="12" width="0.42578125" style="262" customWidth="1"/>
    <col min="13" max="13" width="11.85546875" style="262" customWidth="1"/>
    <col min="14" max="14" width="6.28515625" style="262" customWidth="1"/>
    <col min="15" max="15" width="0.7109375" style="260" customWidth="1"/>
    <col min="16" max="16" width="10.140625" style="262" bestFit="1" customWidth="1"/>
    <col min="17" max="17" width="8.5703125" style="262" customWidth="1"/>
    <col min="18" max="18" width="0.42578125" style="262" customWidth="1"/>
    <col min="19" max="19" width="8.42578125" style="262" bestFit="1" customWidth="1"/>
    <col min="20" max="20" width="7.85546875" style="262" bestFit="1" customWidth="1"/>
    <col min="21" max="21" width="0.42578125" style="262" customWidth="1"/>
    <col min="22" max="22" width="8.42578125" style="262" bestFit="1" customWidth="1"/>
    <col min="23" max="23" width="7.7109375" style="262" bestFit="1" customWidth="1"/>
    <col min="24" max="24" width="0.42578125" style="262" customWidth="1"/>
    <col min="25" max="25" width="8.42578125" style="262" bestFit="1" customWidth="1"/>
    <col min="26" max="26" width="7.7109375" style="298" bestFit="1" customWidth="1"/>
    <col min="27" max="27" width="11.42578125" style="298"/>
    <col min="28" max="30" width="2.42578125" style="298" bestFit="1" customWidth="1"/>
    <col min="31" max="31" width="13" style="298" bestFit="1" customWidth="1"/>
    <col min="32" max="32" width="3.42578125" style="298" bestFit="1" customWidth="1"/>
    <col min="33" max="33" width="3.85546875" style="298" customWidth="1"/>
    <col min="34" max="36" width="2.42578125" style="298" bestFit="1" customWidth="1"/>
    <col min="37" max="37" width="8.42578125" style="298" bestFit="1" customWidth="1"/>
    <col min="38" max="38" width="3.42578125" style="298" bestFit="1" customWidth="1"/>
    <col min="39" max="39" width="3.5703125" style="298" customWidth="1"/>
    <col min="40" max="42" width="2.42578125" style="298" bestFit="1" customWidth="1"/>
    <col min="43" max="43" width="8.42578125" style="298" bestFit="1" customWidth="1"/>
    <col min="44" max="44" width="4.140625" style="298" bestFit="1" customWidth="1"/>
    <col min="45" max="45" width="3.28515625" style="298" customWidth="1"/>
    <col min="46" max="46" width="4.28515625" style="298" bestFit="1" customWidth="1"/>
    <col min="47" max="47" width="2.42578125" style="298" bestFit="1" customWidth="1"/>
    <col min="48" max="48" width="4.28515625" style="298" bestFit="1" customWidth="1"/>
    <col min="49" max="49" width="8.42578125" style="298" bestFit="1" customWidth="1"/>
    <col min="50" max="50" width="4.28515625" style="298" bestFit="1" customWidth="1"/>
    <col min="51" max="16384" width="11.42578125" style="262"/>
  </cols>
  <sheetData>
    <row r="1" spans="1:50" s="202" customFormat="1" ht="15" customHeight="1" x14ac:dyDescent="0.2">
      <c r="B1" s="203"/>
      <c r="C1" s="204"/>
      <c r="F1" s="204"/>
      <c r="I1" s="204"/>
      <c r="O1" s="205"/>
      <c r="R1" s="204"/>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6" customFormat="1" ht="43.5" customHeight="1" x14ac:dyDescent="0.2">
      <c r="B2" s="1057"/>
      <c r="C2" s="1057"/>
      <c r="D2" s="1057"/>
      <c r="E2" s="1057"/>
      <c r="F2" s="1057"/>
      <c r="G2" s="1057"/>
      <c r="H2" s="1057"/>
      <c r="I2" s="1057"/>
      <c r="O2" s="208"/>
      <c r="Z2" s="618"/>
      <c r="AA2" s="618"/>
      <c r="AB2" s="618"/>
      <c r="AC2" s="618"/>
      <c r="AD2" s="618"/>
      <c r="AE2" s="618"/>
      <c r="AF2" s="618"/>
      <c r="AG2" s="618"/>
      <c r="AH2" s="618"/>
      <c r="AI2" s="618"/>
      <c r="AJ2" s="618"/>
      <c r="AK2" s="618"/>
      <c r="AL2" s="618"/>
      <c r="AM2" s="618"/>
      <c r="AN2" s="618"/>
      <c r="AO2" s="618"/>
      <c r="AP2" s="618"/>
      <c r="AQ2" s="618"/>
      <c r="AR2" s="618"/>
      <c r="AS2" s="618"/>
      <c r="AT2" s="618"/>
      <c r="AU2" s="618"/>
      <c r="AV2" s="618"/>
      <c r="AW2" s="618"/>
      <c r="AX2" s="618"/>
    </row>
    <row r="3" spans="1:50" s="209" customFormat="1" ht="4.5" customHeight="1" x14ac:dyDescent="0.2">
      <c r="B3" s="1058"/>
      <c r="C3" s="1058"/>
      <c r="D3" s="1058"/>
      <c r="E3" s="1058"/>
      <c r="F3" s="1058"/>
      <c r="G3" s="1058"/>
      <c r="H3" s="1058"/>
      <c r="I3" s="1058"/>
      <c r="O3" s="208"/>
      <c r="Z3" s="618"/>
      <c r="AA3" s="618"/>
      <c r="AB3" s="618"/>
      <c r="AC3" s="618"/>
      <c r="AD3" s="618"/>
      <c r="AE3" s="618"/>
      <c r="AF3" s="618"/>
      <c r="AG3" s="618"/>
      <c r="AH3" s="618"/>
      <c r="AI3" s="618"/>
      <c r="AJ3" s="618"/>
      <c r="AK3" s="618"/>
      <c r="AL3" s="618"/>
      <c r="AM3" s="618"/>
      <c r="AN3" s="618"/>
      <c r="AO3" s="618"/>
      <c r="AP3" s="618"/>
      <c r="AQ3" s="618"/>
      <c r="AR3" s="618"/>
      <c r="AS3" s="618"/>
      <c r="AT3" s="618"/>
      <c r="AU3" s="618"/>
      <c r="AV3" s="618"/>
      <c r="AW3" s="618"/>
      <c r="AX3" s="618"/>
    </row>
    <row r="4" spans="1:50" s="209" customFormat="1" ht="37.5" customHeight="1" x14ac:dyDescent="0.2">
      <c r="A4" s="1094" t="s">
        <v>438</v>
      </c>
      <c r="B4" s="1094"/>
      <c r="C4" s="1094"/>
      <c r="D4" s="1094"/>
      <c r="E4" s="1094"/>
      <c r="F4" s="1094"/>
      <c r="G4" s="1094"/>
      <c r="H4" s="1094"/>
      <c r="I4" s="1094"/>
      <c r="J4" s="1094"/>
      <c r="K4" s="1094"/>
      <c r="L4" s="1094"/>
      <c r="M4" s="1094"/>
      <c r="N4" s="1094"/>
      <c r="O4" s="1094"/>
      <c r="P4" s="1094"/>
      <c r="Q4" s="1094"/>
      <c r="R4" s="1094"/>
      <c r="S4" s="1094"/>
      <c r="T4" s="1094"/>
      <c r="U4" s="1094"/>
      <c r="V4" s="1094"/>
      <c r="W4" s="1094"/>
      <c r="X4" s="1094"/>
      <c r="Y4" s="1094"/>
      <c r="Z4" s="1094"/>
      <c r="AA4" s="618"/>
      <c r="AB4" s="618"/>
      <c r="AC4" s="618"/>
      <c r="AD4" s="618"/>
      <c r="AE4" s="618"/>
      <c r="AF4" s="618"/>
      <c r="AG4" s="618"/>
      <c r="AH4" s="618"/>
      <c r="AI4" s="618"/>
      <c r="AJ4" s="618"/>
      <c r="AK4" s="618"/>
      <c r="AL4" s="618"/>
      <c r="AM4" s="618"/>
      <c r="AN4" s="618"/>
      <c r="AO4" s="618"/>
      <c r="AP4" s="618"/>
      <c r="AQ4" s="618"/>
      <c r="AR4" s="618"/>
      <c r="AS4" s="618"/>
      <c r="AT4" s="618"/>
      <c r="AU4" s="618"/>
      <c r="AV4" s="618"/>
      <c r="AW4" s="618"/>
      <c r="AX4" s="618"/>
    </row>
    <row r="5" spans="1:50" s="209" customFormat="1" ht="17.25" customHeight="1" x14ac:dyDescent="0.2">
      <c r="B5" s="1059" t="str">
        <f>porsaad!B6</f>
        <v>Situación a 31 de enero de 2023</v>
      </c>
      <c r="C5" s="1059"/>
      <c r="D5" s="1059"/>
      <c r="E5" s="1059"/>
      <c r="F5" s="1059"/>
      <c r="G5" s="1059"/>
      <c r="H5" s="1059"/>
      <c r="I5" s="1059"/>
      <c r="J5" s="1059"/>
      <c r="K5" s="1059"/>
      <c r="L5" s="1059"/>
      <c r="M5" s="1059"/>
      <c r="N5" s="1059"/>
      <c r="O5" s="1059"/>
      <c r="P5" s="1059"/>
      <c r="Q5" s="1059"/>
      <c r="R5" s="1059"/>
      <c r="S5" s="1059"/>
      <c r="T5" s="1059"/>
      <c r="U5" s="1059"/>
      <c r="V5" s="1059"/>
      <c r="W5" s="1059"/>
      <c r="X5" s="1059"/>
      <c r="Y5" s="1059"/>
      <c r="Z5" s="1059"/>
      <c r="AA5" s="618"/>
      <c r="AB5" s="618"/>
      <c r="AC5" s="618"/>
      <c r="AD5" s="618"/>
      <c r="AE5" s="618"/>
      <c r="AF5" s="618"/>
      <c r="AG5" s="618"/>
      <c r="AH5" s="618"/>
      <c r="AI5" s="618"/>
      <c r="AJ5" s="618"/>
      <c r="AK5" s="618"/>
      <c r="AL5" s="618"/>
      <c r="AM5" s="618"/>
      <c r="AN5" s="618"/>
      <c r="AO5" s="618"/>
      <c r="AP5" s="618"/>
      <c r="AQ5" s="618"/>
      <c r="AR5" s="618"/>
      <c r="AS5" s="618"/>
      <c r="AT5" s="618"/>
      <c r="AU5" s="618"/>
      <c r="AV5" s="618"/>
      <c r="AW5" s="618"/>
      <c r="AX5" s="618"/>
    </row>
    <row r="6" spans="1:50" s="618" customFormat="1" ht="6" customHeight="1" x14ac:dyDescent="0.2"/>
    <row r="7" spans="1:50" s="597" customFormat="1" ht="12.75" customHeight="1" x14ac:dyDescent="0.2">
      <c r="A7" s="702"/>
      <c r="B7" s="1129" t="s">
        <v>15</v>
      </c>
      <c r="C7" s="583"/>
      <c r="D7" s="1091" t="s">
        <v>191</v>
      </c>
      <c r="E7" s="1091"/>
      <c r="F7" s="583"/>
      <c r="G7" s="1091"/>
      <c r="H7" s="1091"/>
      <c r="I7" s="583"/>
      <c r="J7" s="1091"/>
      <c r="K7" s="1091"/>
      <c r="L7" s="583"/>
      <c r="M7" s="1091"/>
      <c r="N7" s="1091"/>
      <c r="O7" s="583"/>
      <c r="P7" s="1091" t="s">
        <v>187</v>
      </c>
      <c r="Q7" s="1091"/>
      <c r="R7" s="583"/>
      <c r="S7" s="1091"/>
      <c r="T7" s="1091"/>
      <c r="U7" s="583"/>
      <c r="V7" s="1091"/>
      <c r="W7" s="1091"/>
      <c r="X7" s="583"/>
      <c r="Y7" s="1091"/>
      <c r="Z7" s="1091"/>
      <c r="AA7" s="673"/>
      <c r="AB7" s="673"/>
      <c r="AI7" s="598"/>
    </row>
    <row r="8" spans="1:50" s="597" customFormat="1" ht="37.5" customHeight="1" x14ac:dyDescent="0.2">
      <c r="A8" s="702"/>
      <c r="B8" s="1129"/>
      <c r="C8" s="583"/>
      <c r="D8" s="1091"/>
      <c r="E8" s="1091"/>
      <c r="F8" s="583"/>
      <c r="G8" s="1091" t="s">
        <v>177</v>
      </c>
      <c r="H8" s="1091"/>
      <c r="I8" s="583"/>
      <c r="J8" s="1091" t="s">
        <v>183</v>
      </c>
      <c r="K8" s="1091"/>
      <c r="L8" s="583"/>
      <c r="M8" s="1091" t="s">
        <v>178</v>
      </c>
      <c r="N8" s="1091"/>
      <c r="O8" s="583"/>
      <c r="P8" s="1091"/>
      <c r="Q8" s="1091"/>
      <c r="R8" s="583"/>
      <c r="S8" s="1091" t="s">
        <v>188</v>
      </c>
      <c r="T8" s="1091"/>
      <c r="U8" s="583"/>
      <c r="V8" s="1091" t="s">
        <v>189</v>
      </c>
      <c r="W8" s="1091"/>
      <c r="X8" s="583"/>
      <c r="Y8" s="1091" t="s">
        <v>190</v>
      </c>
      <c r="Z8" s="1091"/>
      <c r="AA8" s="673"/>
      <c r="AB8" s="673"/>
      <c r="AI8" s="598"/>
    </row>
    <row r="9" spans="1:50" s="436" customFormat="1" ht="36.75" customHeight="1" x14ac:dyDescent="0.2">
      <c r="A9" s="716"/>
      <c r="B9" s="1129"/>
      <c r="C9" s="507"/>
      <c r="D9" s="676" t="s">
        <v>12</v>
      </c>
      <c r="E9" s="676" t="s">
        <v>13</v>
      </c>
      <c r="F9" s="507"/>
      <c r="G9" s="676" t="s">
        <v>12</v>
      </c>
      <c r="H9" s="434" t="s">
        <v>13</v>
      </c>
      <c r="I9" s="507"/>
      <c r="J9" s="676" t="s">
        <v>12</v>
      </c>
      <c r="K9" s="434" t="s">
        <v>13</v>
      </c>
      <c r="L9" s="507"/>
      <c r="M9" s="676" t="s">
        <v>12</v>
      </c>
      <c r="N9" s="434" t="s">
        <v>13</v>
      </c>
      <c r="O9" s="507"/>
      <c r="P9" s="676" t="s">
        <v>12</v>
      </c>
      <c r="Q9" s="676" t="s">
        <v>119</v>
      </c>
      <c r="R9" s="507"/>
      <c r="S9" s="676" t="s">
        <v>12</v>
      </c>
      <c r="T9" s="434" t="s">
        <v>119</v>
      </c>
      <c r="U9" s="507"/>
      <c r="V9" s="676" t="s">
        <v>12</v>
      </c>
      <c r="W9" s="434" t="s">
        <v>13</v>
      </c>
      <c r="X9" s="507"/>
      <c r="Y9" s="676" t="s">
        <v>12</v>
      </c>
      <c r="Z9" s="584" t="s">
        <v>13</v>
      </c>
      <c r="AA9" s="584"/>
      <c r="AB9" s="585"/>
      <c r="AC9" s="586"/>
      <c r="AD9" s="586"/>
      <c r="AE9" s="586"/>
      <c r="AF9" s="586"/>
      <c r="AG9" s="601"/>
      <c r="AH9" s="601"/>
      <c r="AI9" s="601"/>
      <c r="AJ9" s="601"/>
      <c r="AK9" s="601"/>
      <c r="AL9" s="601"/>
      <c r="AM9" s="601"/>
      <c r="AN9" s="601"/>
      <c r="AO9" s="601"/>
      <c r="AP9" s="601"/>
      <c r="AQ9" s="601"/>
      <c r="AR9" s="601"/>
      <c r="AS9" s="601"/>
      <c r="AT9" s="601"/>
      <c r="AU9" s="601"/>
      <c r="AV9" s="601"/>
      <c r="AW9" s="601"/>
      <c r="AX9" s="601"/>
    </row>
    <row r="10" spans="1:50" s="232" customFormat="1" ht="4.5" customHeight="1" x14ac:dyDescent="0.2">
      <c r="A10" s="677"/>
      <c r="B10" s="431"/>
      <c r="C10" s="514"/>
      <c r="D10" s="431"/>
      <c r="E10" s="431"/>
      <c r="F10" s="514"/>
      <c r="G10" s="431"/>
      <c r="H10" s="431"/>
      <c r="I10" s="514"/>
      <c r="J10" s="431"/>
      <c r="K10" s="431"/>
      <c r="L10" s="514"/>
      <c r="M10" s="431"/>
      <c r="N10" s="431"/>
      <c r="O10" s="514"/>
      <c r="P10" s="431"/>
      <c r="Q10" s="431"/>
      <c r="R10" s="514"/>
      <c r="S10" s="431"/>
      <c r="T10" s="431"/>
      <c r="U10" s="514"/>
      <c r="V10" s="431"/>
      <c r="W10" s="431"/>
      <c r="X10" s="514"/>
      <c r="Y10" s="431"/>
      <c r="Z10" s="673"/>
      <c r="AA10" s="673"/>
      <c r="AB10" s="585"/>
      <c r="AC10" s="586"/>
      <c r="AD10" s="586"/>
      <c r="AE10" s="586"/>
      <c r="AF10" s="586"/>
      <c r="AG10" s="588"/>
      <c r="AH10" s="588"/>
      <c r="AI10" s="588"/>
      <c r="AJ10" s="588"/>
      <c r="AK10" s="588"/>
      <c r="AL10" s="588"/>
      <c r="AM10" s="588"/>
      <c r="AN10" s="588"/>
      <c r="AO10" s="588"/>
      <c r="AP10" s="588"/>
      <c r="AQ10" s="588"/>
      <c r="AR10" s="588"/>
      <c r="AS10" s="588"/>
      <c r="AT10" s="588"/>
      <c r="AU10" s="588"/>
      <c r="AV10" s="588"/>
      <c r="AW10" s="588"/>
      <c r="AX10" s="588"/>
    </row>
    <row r="11" spans="1:50" s="232" customFormat="1" ht="18" customHeight="1" x14ac:dyDescent="0.15">
      <c r="A11" s="677"/>
      <c r="B11" s="678" t="s">
        <v>11</v>
      </c>
      <c r="C11" s="679"/>
      <c r="D11" s="680">
        <f>G11+J11+M11</f>
        <v>8500187</v>
      </c>
      <c r="E11" s="681">
        <f t="shared" ref="E11:E28" si="0">D11*100/$D$30</f>
        <v>17.904395579860061</v>
      </c>
      <c r="F11" s="679"/>
      <c r="G11" s="682">
        <f>'20pobl'!J12</f>
        <v>6973199</v>
      </c>
      <c r="H11" s="683">
        <f>G11*100/$G$30</f>
        <v>18.352257489589149</v>
      </c>
      <c r="I11" s="679"/>
      <c r="J11" s="682">
        <f>'20pobl'!Q12</f>
        <v>1106846</v>
      </c>
      <c r="K11" s="683">
        <f>J11*100/$J$30</f>
        <v>16.733562354496399</v>
      </c>
      <c r="L11" s="679"/>
      <c r="M11" s="682">
        <f>'20pobl'!X12</f>
        <v>420142</v>
      </c>
      <c r="N11" s="683">
        <f t="shared" ref="N11:N28" si="1">M11*100/$M$30</f>
        <v>14.66728900119149</v>
      </c>
      <c r="O11" s="679"/>
      <c r="P11" s="684">
        <f>S11+V11+Y11</f>
        <v>269733</v>
      </c>
      <c r="Q11" s="685">
        <f>P11*100/D11</f>
        <v>3.1732596000535045</v>
      </c>
      <c r="R11" s="679"/>
      <c r="S11" s="682">
        <f>'44apbpcasaad'!G12</f>
        <v>81301</v>
      </c>
      <c r="T11" s="686">
        <f>S11*100/G11</f>
        <v>1.165906781091433</v>
      </c>
      <c r="U11" s="679"/>
      <c r="V11" s="682">
        <f>'44apbpcasaad'!J12</f>
        <v>56375</v>
      </c>
      <c r="W11" s="686">
        <f>V11*100/J11</f>
        <v>5.0933011457781845</v>
      </c>
      <c r="X11" s="679"/>
      <c r="Y11" s="682">
        <f>'44apbpcasaad'!M12</f>
        <v>132057</v>
      </c>
      <c r="Z11" s="610">
        <f>Y11*100/M11</f>
        <v>31.43151601125334</v>
      </c>
      <c r="AA11" s="589"/>
      <c r="AB11" s="590">
        <f t="shared" ref="AB11:AB28" si="2">_xlfn.RANK.EQ(Q11,Q$11:Q$30,0)</f>
        <v>3</v>
      </c>
      <c r="AC11" s="590">
        <v>1</v>
      </c>
      <c r="AD11" s="590">
        <f>MATCH(AC11,AB$11:AB$30,0)</f>
        <v>7</v>
      </c>
      <c r="AE11" s="591" t="str">
        <f t="shared" ref="AE11:AE29" si="3">INDEX(B$11:B$30,AD11,1)</f>
        <v>Castilla y León</v>
      </c>
      <c r="AF11" s="592">
        <f t="shared" ref="AF11:AF29" si="4">INDEX(Q$11:Q$30,AD11,1)</f>
        <v>4.8363847865668621</v>
      </c>
      <c r="AG11" s="588"/>
      <c r="AH11" s="590">
        <f>_xlfn.RANK.EQ(T11,T$11:T$30,0)</f>
        <v>3</v>
      </c>
      <c r="AI11" s="590">
        <v>1</v>
      </c>
      <c r="AJ11" s="590">
        <f>MATCH(AI11,AH$11:AH$30,0)</f>
        <v>7</v>
      </c>
      <c r="AK11" s="591" t="str">
        <f>INDEX(B$11:B$30,AJ11,1)</f>
        <v>Castilla y León</v>
      </c>
      <c r="AL11" s="592">
        <f>INDEX(T$11:T$30,AJ11,1)</f>
        <v>1.3791752140340776</v>
      </c>
      <c r="AM11" s="588"/>
      <c r="AN11" s="590">
        <f>_xlfn.RANK.EQ(W11,W$11:W$30,0)</f>
        <v>1</v>
      </c>
      <c r="AO11" s="590">
        <v>1</v>
      </c>
      <c r="AP11" s="590">
        <f>MATCH(AO11,AN$11:AN$30,0)</f>
        <v>1</v>
      </c>
      <c r="AQ11" s="591" t="str">
        <f>INDEX(B$11:B$30,AP11,1)</f>
        <v>Andalucía</v>
      </c>
      <c r="AR11" s="592">
        <f>INDEX(W$11:W$30,AP11,1)</f>
        <v>5.0933011457781845</v>
      </c>
      <c r="AS11" s="588"/>
      <c r="AT11" s="590">
        <f>_xlfn.RANK.EQ(Z11,Z$11:Z$30,0)</f>
        <v>2</v>
      </c>
      <c r="AU11" s="590">
        <v>1</v>
      </c>
      <c r="AV11" s="590">
        <f>MATCH(AU11,AT$11:AT$30,0)</f>
        <v>7</v>
      </c>
      <c r="AW11" s="591" t="str">
        <f>INDEX(B$11:B$30,AV11,1)</f>
        <v>Castilla y León</v>
      </c>
      <c r="AX11" s="592">
        <f>INDEX(Z$11:Z$30,AV11,1)</f>
        <v>32.449178215514522</v>
      </c>
    </row>
    <row r="12" spans="1:50" s="232" customFormat="1" ht="18" customHeight="1" x14ac:dyDescent="0.15">
      <c r="A12" s="677"/>
      <c r="B12" s="678" t="s">
        <v>10</v>
      </c>
      <c r="C12" s="679"/>
      <c r="D12" s="680">
        <f t="shared" ref="D12:D28" si="5">G12+J12+M12</f>
        <v>1326315</v>
      </c>
      <c r="E12" s="681">
        <f t="shared" si="0"/>
        <v>2.793687765163531</v>
      </c>
      <c r="F12" s="679"/>
      <c r="G12" s="682">
        <f>'20pobl'!J13</f>
        <v>1033381</v>
      </c>
      <c r="H12" s="683">
        <f t="shared" ref="H12:H28" si="6">G12*100/$G$30</f>
        <v>2.7196806224588062</v>
      </c>
      <c r="I12" s="679"/>
      <c r="J12" s="682">
        <f>'20pobl'!Q13</f>
        <v>195961</v>
      </c>
      <c r="K12" s="683">
        <f t="shared" ref="K12:K28" si="7">J12*100/$J$30</f>
        <v>2.9625852309620928</v>
      </c>
      <c r="L12" s="679"/>
      <c r="M12" s="682">
        <f>'20pobl'!X13</f>
        <v>96973</v>
      </c>
      <c r="N12" s="683">
        <f t="shared" si="1"/>
        <v>3.3853578464246428</v>
      </c>
      <c r="O12" s="679"/>
      <c r="P12" s="684">
        <f t="shared" ref="P12:P28" si="8">S12+V12+Y12</f>
        <v>37223</v>
      </c>
      <c r="Q12" s="685">
        <f t="shared" ref="Q12:Q28" si="9">P12*100/D12</f>
        <v>2.8064977022803785</v>
      </c>
      <c r="R12" s="679"/>
      <c r="S12" s="682">
        <f>'44apbpcasaad'!G13</f>
        <v>7851</v>
      </c>
      <c r="T12" s="686">
        <f t="shared" ref="T12:T28" si="10">S12*100/G12</f>
        <v>0.75973914751674354</v>
      </c>
      <c r="U12" s="679"/>
      <c r="V12" s="682">
        <f>'44apbpcasaad'!J13</f>
        <v>6762</v>
      </c>
      <c r="W12" s="686">
        <f t="shared" ref="W12:W28" si="11">V12*100/J12</f>
        <v>3.4506866162144507</v>
      </c>
      <c r="X12" s="679"/>
      <c r="Y12" s="682">
        <f>'44apbpcasaad'!M13</f>
        <v>22610</v>
      </c>
      <c r="Z12" s="610">
        <f t="shared" ref="Z12:Z28" si="12">Y12*100/M12</f>
        <v>23.315768306642056</v>
      </c>
      <c r="AA12" s="589"/>
      <c r="AB12" s="590">
        <f t="shared" si="2"/>
        <v>8</v>
      </c>
      <c r="AC12" s="590">
        <v>2</v>
      </c>
      <c r="AD12" s="590">
        <f t="shared" ref="AD12:AD28" si="13">MATCH(AC12,AB$11:AB$30,0)</f>
        <v>8</v>
      </c>
      <c r="AE12" s="591" t="str">
        <f t="shared" si="3"/>
        <v>Castilla - La Mancha</v>
      </c>
      <c r="AF12" s="592">
        <f t="shared" si="4"/>
        <v>3.2703981049301425</v>
      </c>
      <c r="AG12" s="588"/>
      <c r="AH12" s="590">
        <f t="shared" ref="AH12:AH30" si="14">_xlfn.RANK.EQ(T12,T$11:T$30,0)</f>
        <v>16</v>
      </c>
      <c r="AI12" s="590">
        <v>2</v>
      </c>
      <c r="AJ12" s="590">
        <f t="shared" ref="AJ12:AJ28" si="15">MATCH(AI12,AH$11:AH$30,0)</f>
        <v>18</v>
      </c>
      <c r="AK12" s="591" t="str">
        <f t="shared" ref="AK12:AK29" si="16">INDEX(B$11:B$30,AJ12,1)</f>
        <v>Ceuta y Melilla</v>
      </c>
      <c r="AL12" s="592">
        <f t="shared" ref="AL12:AL29" si="17">INDEX(T$11:T$30,AJ12,1)</f>
        <v>1.1760265802225351</v>
      </c>
      <c r="AM12" s="588"/>
      <c r="AN12" s="590">
        <f t="shared" ref="AN12:AN30" si="18">_xlfn.RANK.EQ(W12,W$11:W$30,0)</f>
        <v>11</v>
      </c>
      <c r="AO12" s="590">
        <v>2</v>
      </c>
      <c r="AP12" s="590">
        <f t="shared" ref="AP12:AP28" si="19">MATCH(AO12,AN$11:AN$30,0)</f>
        <v>7</v>
      </c>
      <c r="AQ12" s="591" t="str">
        <f t="shared" ref="AQ12:AQ29" si="20">INDEX(B$11:B$30,AP12,1)</f>
        <v>Castilla y León</v>
      </c>
      <c r="AR12" s="592">
        <f t="shared" ref="AR12:AR28" si="21">INDEX(W$11:W$30,AP12,1)</f>
        <v>4.8583005991350232</v>
      </c>
      <c r="AS12" s="588"/>
      <c r="AT12" s="590">
        <f t="shared" ref="AT12:AT30" si="22">_xlfn.RANK.EQ(Z12,Z$11:Z$30,0)</f>
        <v>11</v>
      </c>
      <c r="AU12" s="590">
        <v>2</v>
      </c>
      <c r="AV12" s="590">
        <f t="shared" ref="AV12:AV28" si="23">MATCH(AU12,AT$11:AT$30,0)</f>
        <v>1</v>
      </c>
      <c r="AW12" s="591" t="str">
        <f t="shared" ref="AW12:AW29" si="24">INDEX(B$11:B$30,AV12,1)</f>
        <v>Andalucía</v>
      </c>
      <c r="AX12" s="592">
        <f t="shared" ref="AX12:AX29" si="25">INDEX(Z$11:Z$30,AV12,1)</f>
        <v>31.43151601125334</v>
      </c>
    </row>
    <row r="13" spans="1:50" s="232" customFormat="1" ht="18" customHeight="1" x14ac:dyDescent="0.15">
      <c r="A13" s="677"/>
      <c r="B13" s="678" t="s">
        <v>40</v>
      </c>
      <c r="C13" s="679"/>
      <c r="D13" s="680">
        <f t="shared" si="5"/>
        <v>1004686</v>
      </c>
      <c r="E13" s="681">
        <f t="shared" si="0"/>
        <v>2.1162235110294971</v>
      </c>
      <c r="F13" s="679"/>
      <c r="G13" s="682">
        <f>'20pobl'!J14</f>
        <v>731830</v>
      </c>
      <c r="H13" s="683">
        <f t="shared" si="6"/>
        <v>1.9260503821282062</v>
      </c>
      <c r="I13" s="679"/>
      <c r="J13" s="682">
        <f>'20pobl'!Q14</f>
        <v>187640</v>
      </c>
      <c r="K13" s="683">
        <f t="shared" si="7"/>
        <v>2.8367863643159974</v>
      </c>
      <c r="L13" s="679"/>
      <c r="M13" s="682">
        <f>'20pobl'!X14</f>
        <v>85216</v>
      </c>
      <c r="N13" s="683">
        <f t="shared" si="1"/>
        <v>2.974917288739364</v>
      </c>
      <c r="O13" s="679"/>
      <c r="P13" s="684">
        <f t="shared" si="8"/>
        <v>28712</v>
      </c>
      <c r="Q13" s="685">
        <f t="shared" si="9"/>
        <v>2.8578083102581302</v>
      </c>
      <c r="R13" s="679"/>
      <c r="S13" s="682">
        <f>'44apbpcasaad'!G14</f>
        <v>7320</v>
      </c>
      <c r="T13" s="686">
        <f t="shared" si="10"/>
        <v>1.0002322943853081</v>
      </c>
      <c r="U13" s="679"/>
      <c r="V13" s="682">
        <f>'44apbpcasaad'!J14</f>
        <v>5738</v>
      </c>
      <c r="W13" s="686">
        <f t="shared" si="11"/>
        <v>3.0579833724152632</v>
      </c>
      <c r="X13" s="679"/>
      <c r="Y13" s="682">
        <f>'44apbpcasaad'!M14</f>
        <v>15654</v>
      </c>
      <c r="Z13" s="610">
        <f t="shared" si="12"/>
        <v>18.369789710852423</v>
      </c>
      <c r="AA13" s="589"/>
      <c r="AB13" s="590">
        <f t="shared" si="2"/>
        <v>7</v>
      </c>
      <c r="AC13" s="590">
        <v>3</v>
      </c>
      <c r="AD13" s="590">
        <f t="shared" si="13"/>
        <v>1</v>
      </c>
      <c r="AE13" s="591" t="str">
        <f t="shared" si="3"/>
        <v>Andalucía</v>
      </c>
      <c r="AF13" s="593">
        <f t="shared" si="4"/>
        <v>3.1732596000535045</v>
      </c>
      <c r="AG13" s="588"/>
      <c r="AH13" s="590">
        <f t="shared" si="14"/>
        <v>6</v>
      </c>
      <c r="AI13" s="590">
        <v>3</v>
      </c>
      <c r="AJ13" s="590">
        <f t="shared" si="15"/>
        <v>1</v>
      </c>
      <c r="AK13" s="591" t="str">
        <f t="shared" si="16"/>
        <v>Andalucía</v>
      </c>
      <c r="AL13" s="592">
        <f t="shared" si="17"/>
        <v>1.165906781091433</v>
      </c>
      <c r="AM13" s="588"/>
      <c r="AN13" s="590">
        <f t="shared" si="18"/>
        <v>16</v>
      </c>
      <c r="AO13" s="590">
        <v>3</v>
      </c>
      <c r="AP13" s="590">
        <f t="shared" si="19"/>
        <v>8</v>
      </c>
      <c r="AQ13" s="591" t="str">
        <f t="shared" si="20"/>
        <v>Castilla - La Mancha</v>
      </c>
      <c r="AR13" s="592">
        <f t="shared" si="21"/>
        <v>4.4910918765358012</v>
      </c>
      <c r="AS13" s="588"/>
      <c r="AT13" s="590">
        <f t="shared" si="22"/>
        <v>17</v>
      </c>
      <c r="AU13" s="590">
        <v>3</v>
      </c>
      <c r="AV13" s="590">
        <f t="shared" si="23"/>
        <v>8</v>
      </c>
      <c r="AW13" s="591" t="str">
        <f t="shared" si="24"/>
        <v>Castilla - La Mancha</v>
      </c>
      <c r="AX13" s="592">
        <f t="shared" si="25"/>
        <v>30.032978337165677</v>
      </c>
    </row>
    <row r="14" spans="1:50" s="232" customFormat="1" ht="18" customHeight="1" x14ac:dyDescent="0.15">
      <c r="A14" s="677"/>
      <c r="B14" s="678" t="s">
        <v>41</v>
      </c>
      <c r="C14" s="679"/>
      <c r="D14" s="680">
        <f t="shared" si="5"/>
        <v>1176659</v>
      </c>
      <c r="E14" s="681">
        <f t="shared" si="0"/>
        <v>2.4784593796115968</v>
      </c>
      <c r="F14" s="679"/>
      <c r="G14" s="682">
        <f>'20pobl'!J15</f>
        <v>984374</v>
      </c>
      <c r="H14" s="683">
        <f t="shared" si="6"/>
        <v>2.5907026479606889</v>
      </c>
      <c r="I14" s="679"/>
      <c r="J14" s="682">
        <f>'20pobl'!Q15</f>
        <v>141017</v>
      </c>
      <c r="K14" s="683">
        <f t="shared" si="7"/>
        <v>2.1319287078274836</v>
      </c>
      <c r="L14" s="679"/>
      <c r="M14" s="682">
        <f>'20pobl'!X15</f>
        <v>51268</v>
      </c>
      <c r="N14" s="683">
        <f t="shared" si="1"/>
        <v>1.789781960653982</v>
      </c>
      <c r="O14" s="679"/>
      <c r="P14" s="684">
        <f t="shared" si="8"/>
        <v>26547</v>
      </c>
      <c r="Q14" s="685">
        <f t="shared" si="9"/>
        <v>2.2561336801911174</v>
      </c>
      <c r="R14" s="679"/>
      <c r="S14" s="682">
        <f>'44apbpcasaad'!G15</f>
        <v>7009</v>
      </c>
      <c r="T14" s="686">
        <f t="shared" si="10"/>
        <v>0.71202612015351885</v>
      </c>
      <c r="U14" s="679"/>
      <c r="V14" s="682">
        <f>'44apbpcasaad'!J15</f>
        <v>5794</v>
      </c>
      <c r="W14" s="686">
        <f t="shared" si="11"/>
        <v>4.1087244800272309</v>
      </c>
      <c r="X14" s="679"/>
      <c r="Y14" s="682">
        <f>'44apbpcasaad'!M15</f>
        <v>13744</v>
      </c>
      <c r="Z14" s="610">
        <f t="shared" si="12"/>
        <v>26.808145431848327</v>
      </c>
      <c r="AA14" s="589"/>
      <c r="AB14" s="590">
        <f t="shared" si="2"/>
        <v>17</v>
      </c>
      <c r="AC14" s="590">
        <v>4</v>
      </c>
      <c r="AD14" s="590">
        <f t="shared" si="13"/>
        <v>11</v>
      </c>
      <c r="AE14" s="591" t="str">
        <f t="shared" si="3"/>
        <v>Extremadura</v>
      </c>
      <c r="AF14" s="592">
        <f t="shared" si="4"/>
        <v>3.0846359795823948</v>
      </c>
      <c r="AG14" s="588"/>
      <c r="AH14" s="590">
        <f t="shared" si="14"/>
        <v>17</v>
      </c>
      <c r="AI14" s="590">
        <v>4</v>
      </c>
      <c r="AJ14" s="590">
        <f t="shared" si="15"/>
        <v>14</v>
      </c>
      <c r="AK14" s="591" t="str">
        <f t="shared" si="16"/>
        <v>Murcia, Región de</v>
      </c>
      <c r="AL14" s="592">
        <f t="shared" si="17"/>
        <v>1.086970901272257</v>
      </c>
      <c r="AM14" s="588"/>
      <c r="AN14" s="590">
        <f t="shared" si="18"/>
        <v>5</v>
      </c>
      <c r="AO14" s="590">
        <v>4</v>
      </c>
      <c r="AP14" s="590">
        <f t="shared" si="19"/>
        <v>14</v>
      </c>
      <c r="AQ14" s="591" t="str">
        <f t="shared" si="20"/>
        <v>Murcia, Región de</v>
      </c>
      <c r="AR14" s="592">
        <f t="shared" si="21"/>
        <v>4.1182682154171069</v>
      </c>
      <c r="AS14" s="588"/>
      <c r="AT14" s="590">
        <f t="shared" si="22"/>
        <v>4</v>
      </c>
      <c r="AU14" s="590">
        <v>4</v>
      </c>
      <c r="AV14" s="590">
        <f t="shared" si="23"/>
        <v>4</v>
      </c>
      <c r="AW14" s="591" t="str">
        <f t="shared" si="24"/>
        <v>Balears, Illes</v>
      </c>
      <c r="AX14" s="592">
        <f t="shared" si="25"/>
        <v>26.808145431848327</v>
      </c>
    </row>
    <row r="15" spans="1:50" s="232" customFormat="1" ht="18" customHeight="1" x14ac:dyDescent="0.15">
      <c r="A15" s="677"/>
      <c r="B15" s="678" t="s">
        <v>9</v>
      </c>
      <c r="C15" s="679"/>
      <c r="D15" s="680">
        <f t="shared" si="5"/>
        <v>2177701</v>
      </c>
      <c r="E15" s="681">
        <f t="shared" si="0"/>
        <v>4.5870073397981521</v>
      </c>
      <c r="F15" s="679"/>
      <c r="G15" s="682">
        <f>'20pobl'!J16</f>
        <v>1804834</v>
      </c>
      <c r="H15" s="683">
        <f t="shared" si="6"/>
        <v>4.7500119090198254</v>
      </c>
      <c r="I15" s="679"/>
      <c r="J15" s="682">
        <f>'20pobl'!Q16</f>
        <v>277418</v>
      </c>
      <c r="K15" s="683">
        <f t="shared" si="7"/>
        <v>4.1940716244714098</v>
      </c>
      <c r="L15" s="679"/>
      <c r="M15" s="682">
        <f>'20pobl'!X16</f>
        <v>95449</v>
      </c>
      <c r="N15" s="683">
        <f t="shared" si="1"/>
        <v>3.3321545284087914</v>
      </c>
      <c r="O15" s="679"/>
      <c r="P15" s="684">
        <f t="shared" si="8"/>
        <v>35138</v>
      </c>
      <c r="Q15" s="685">
        <f t="shared" si="9"/>
        <v>1.6135364772298859</v>
      </c>
      <c r="R15" s="679"/>
      <c r="S15" s="682">
        <f>'44apbpcasaad'!G16</f>
        <v>14584</v>
      </c>
      <c r="T15" s="686">
        <f t="shared" si="10"/>
        <v>0.80805215327282176</v>
      </c>
      <c r="U15" s="679"/>
      <c r="V15" s="682">
        <f>'44apbpcasaad'!J16</f>
        <v>6775</v>
      </c>
      <c r="W15" s="686">
        <f t="shared" si="11"/>
        <v>2.4421630896336937</v>
      </c>
      <c r="X15" s="679"/>
      <c r="Y15" s="682">
        <f>'44apbpcasaad'!M16</f>
        <v>13779</v>
      </c>
      <c r="Z15" s="610">
        <f t="shared" si="12"/>
        <v>14.435981518926338</v>
      </c>
      <c r="AA15" s="589"/>
      <c r="AB15" s="590">
        <f t="shared" si="2"/>
        <v>19</v>
      </c>
      <c r="AC15" s="590">
        <v>5</v>
      </c>
      <c r="AD15" s="590">
        <f t="shared" si="13"/>
        <v>6</v>
      </c>
      <c r="AE15" s="591" t="str">
        <f t="shared" si="3"/>
        <v>Cantabria</v>
      </c>
      <c r="AF15" s="592">
        <f t="shared" si="4"/>
        <v>3.0204884848360614</v>
      </c>
      <c r="AG15" s="588"/>
      <c r="AH15" s="590">
        <f t="shared" si="14"/>
        <v>14</v>
      </c>
      <c r="AI15" s="590">
        <v>5</v>
      </c>
      <c r="AJ15" s="590">
        <f t="shared" si="15"/>
        <v>11</v>
      </c>
      <c r="AK15" s="591" t="str">
        <f t="shared" si="16"/>
        <v>Extremadura</v>
      </c>
      <c r="AL15" s="592">
        <f t="shared" si="17"/>
        <v>1.0083895596054842</v>
      </c>
      <c r="AM15" s="588"/>
      <c r="AN15" s="590">
        <f t="shared" si="18"/>
        <v>19</v>
      </c>
      <c r="AO15" s="590">
        <v>5</v>
      </c>
      <c r="AP15" s="590">
        <f t="shared" si="19"/>
        <v>4</v>
      </c>
      <c r="AQ15" s="591" t="str">
        <f t="shared" si="20"/>
        <v>Balears, Illes</v>
      </c>
      <c r="AR15" s="592">
        <f t="shared" si="21"/>
        <v>4.1087244800272309</v>
      </c>
      <c r="AS15" s="588"/>
      <c r="AT15" s="590">
        <f t="shared" si="22"/>
        <v>19</v>
      </c>
      <c r="AU15" s="590">
        <v>5</v>
      </c>
      <c r="AV15" s="590">
        <f t="shared" si="23"/>
        <v>17</v>
      </c>
      <c r="AW15" s="591" t="str">
        <f t="shared" si="24"/>
        <v>Rioja, La</v>
      </c>
      <c r="AX15" s="592">
        <f t="shared" si="25"/>
        <v>24.953705794679554</v>
      </c>
    </row>
    <row r="16" spans="1:50" s="232" customFormat="1" ht="18" customHeight="1" x14ac:dyDescent="0.15">
      <c r="A16" s="677"/>
      <c r="B16" s="678" t="s">
        <v>8</v>
      </c>
      <c r="C16" s="679"/>
      <c r="D16" s="687">
        <f t="shared" si="5"/>
        <v>585402</v>
      </c>
      <c r="E16" s="681">
        <f t="shared" si="0"/>
        <v>1.2330633409878207</v>
      </c>
      <c r="F16" s="679"/>
      <c r="G16" s="688">
        <f>'20pobl'!J17</f>
        <v>450337</v>
      </c>
      <c r="H16" s="683">
        <f t="shared" si="6"/>
        <v>1.1852093395139172</v>
      </c>
      <c r="I16" s="679"/>
      <c r="J16" s="688">
        <f>'20pobl'!Q17</f>
        <v>94037</v>
      </c>
      <c r="K16" s="683">
        <f t="shared" si="7"/>
        <v>1.4216738400190974</v>
      </c>
      <c r="L16" s="679"/>
      <c r="M16" s="688">
        <f>'20pobl'!X17</f>
        <v>41028</v>
      </c>
      <c r="N16" s="683">
        <f t="shared" si="1"/>
        <v>1.4323003487889439</v>
      </c>
      <c r="O16" s="679"/>
      <c r="P16" s="688">
        <f t="shared" si="8"/>
        <v>17682</v>
      </c>
      <c r="Q16" s="685">
        <f t="shared" si="9"/>
        <v>3.0204884848360614</v>
      </c>
      <c r="R16" s="679"/>
      <c r="S16" s="688">
        <f>'44apbpcasaad'!G17</f>
        <v>4494</v>
      </c>
      <c r="T16" s="686">
        <f t="shared" si="10"/>
        <v>0.99791933596395588</v>
      </c>
      <c r="U16" s="679"/>
      <c r="V16" s="688">
        <f>'44apbpcasaad'!J17</f>
        <v>3654</v>
      </c>
      <c r="W16" s="686">
        <f t="shared" si="11"/>
        <v>3.8857045630975042</v>
      </c>
      <c r="X16" s="679"/>
      <c r="Y16" s="688">
        <f>'44apbpcasaad'!M17</f>
        <v>9534</v>
      </c>
      <c r="Z16" s="610">
        <f t="shared" si="12"/>
        <v>23.237788827142438</v>
      </c>
      <c r="AA16" s="589"/>
      <c r="AB16" s="590">
        <f t="shared" si="2"/>
        <v>5</v>
      </c>
      <c r="AC16" s="590">
        <v>6</v>
      </c>
      <c r="AD16" s="590">
        <f t="shared" si="13"/>
        <v>16</v>
      </c>
      <c r="AE16" s="591" t="str">
        <f t="shared" si="3"/>
        <v>País Vasco</v>
      </c>
      <c r="AF16" s="592">
        <f t="shared" si="4"/>
        <v>2.9514884243723549</v>
      </c>
      <c r="AG16" s="588"/>
      <c r="AH16" s="590">
        <f t="shared" si="14"/>
        <v>7</v>
      </c>
      <c r="AI16" s="590">
        <v>6</v>
      </c>
      <c r="AJ16" s="590">
        <f t="shared" si="15"/>
        <v>3</v>
      </c>
      <c r="AK16" s="591" t="str">
        <f t="shared" si="16"/>
        <v>Asturias, Principado de</v>
      </c>
      <c r="AL16" s="592">
        <f t="shared" si="17"/>
        <v>1.0002322943853081</v>
      </c>
      <c r="AM16" s="588"/>
      <c r="AN16" s="590">
        <f t="shared" si="18"/>
        <v>7</v>
      </c>
      <c r="AO16" s="590">
        <v>6</v>
      </c>
      <c r="AP16" s="590">
        <f t="shared" si="19"/>
        <v>11</v>
      </c>
      <c r="AQ16" s="591" t="str">
        <f t="shared" si="20"/>
        <v>Extremadura</v>
      </c>
      <c r="AR16" s="592">
        <f t="shared" si="21"/>
        <v>4.0112435379141793</v>
      </c>
      <c r="AS16" s="588"/>
      <c r="AT16" s="590">
        <f t="shared" si="22"/>
        <v>12</v>
      </c>
      <c r="AU16" s="590">
        <v>6</v>
      </c>
      <c r="AV16" s="590">
        <f t="shared" si="23"/>
        <v>20</v>
      </c>
      <c r="AW16" s="591" t="str">
        <f t="shared" si="24"/>
        <v>TOTAL</v>
      </c>
      <c r="AX16" s="592">
        <f t="shared" si="25"/>
        <v>24.49531032301466</v>
      </c>
    </row>
    <row r="17" spans="1:50" s="232" customFormat="1" ht="18" customHeight="1" x14ac:dyDescent="0.15">
      <c r="A17" s="677"/>
      <c r="B17" s="678" t="s">
        <v>7</v>
      </c>
      <c r="C17" s="679"/>
      <c r="D17" s="680">
        <f t="shared" si="5"/>
        <v>2372640</v>
      </c>
      <c r="E17" s="681">
        <f t="shared" si="0"/>
        <v>4.9976177145984177</v>
      </c>
      <c r="F17" s="679"/>
      <c r="G17" s="682">
        <f>'20pobl'!J18</f>
        <v>1750539</v>
      </c>
      <c r="H17" s="683">
        <f t="shared" si="6"/>
        <v>4.60711683024791</v>
      </c>
      <c r="I17" s="679"/>
      <c r="J17" s="682">
        <f>'20pobl'!Q18</f>
        <v>403248</v>
      </c>
      <c r="K17" s="683">
        <f t="shared" si="7"/>
        <v>6.0963996367389539</v>
      </c>
      <c r="L17" s="679"/>
      <c r="M17" s="682">
        <f>'20pobl'!X18</f>
        <v>218853</v>
      </c>
      <c r="N17" s="683">
        <f t="shared" si="1"/>
        <v>7.6402268751464053</v>
      </c>
      <c r="O17" s="679"/>
      <c r="P17" s="684">
        <f t="shared" si="8"/>
        <v>114750</v>
      </c>
      <c r="Q17" s="685">
        <f>P17*100/D17</f>
        <v>4.8363847865668621</v>
      </c>
      <c r="R17" s="679"/>
      <c r="S17" s="682">
        <f>'44apbpcasaad'!G18</f>
        <v>24143</v>
      </c>
      <c r="T17" s="686">
        <f>S17*100/G17</f>
        <v>1.3791752140340776</v>
      </c>
      <c r="U17" s="679"/>
      <c r="V17" s="682">
        <f>'44apbpcasaad'!J18</f>
        <v>19591</v>
      </c>
      <c r="W17" s="686">
        <f>V17*100/J17</f>
        <v>4.8583005991350232</v>
      </c>
      <c r="X17" s="679"/>
      <c r="Y17" s="682">
        <f>'44apbpcasaad'!M18</f>
        <v>71016</v>
      </c>
      <c r="Z17" s="610">
        <f>Y17*100/M17</f>
        <v>32.449178215514522</v>
      </c>
      <c r="AA17" s="589"/>
      <c r="AB17" s="590">
        <f t="shared" si="2"/>
        <v>1</v>
      </c>
      <c r="AC17" s="590">
        <v>7</v>
      </c>
      <c r="AD17" s="590">
        <f t="shared" si="13"/>
        <v>3</v>
      </c>
      <c r="AE17" s="591" t="str">
        <f t="shared" si="3"/>
        <v>Asturias, Principado de</v>
      </c>
      <c r="AF17" s="592">
        <f t="shared" si="4"/>
        <v>2.8578083102581302</v>
      </c>
      <c r="AG17" s="588"/>
      <c r="AH17" s="590">
        <f t="shared" si="14"/>
        <v>1</v>
      </c>
      <c r="AI17" s="590">
        <v>7</v>
      </c>
      <c r="AJ17" s="590">
        <f t="shared" si="15"/>
        <v>6</v>
      </c>
      <c r="AK17" s="591" t="str">
        <f t="shared" si="16"/>
        <v>Cantabria</v>
      </c>
      <c r="AL17" s="592">
        <f t="shared" si="17"/>
        <v>0.99791933596395588</v>
      </c>
      <c r="AM17" s="588"/>
      <c r="AN17" s="590">
        <f t="shared" si="18"/>
        <v>2</v>
      </c>
      <c r="AO17" s="590">
        <v>7</v>
      </c>
      <c r="AP17" s="590">
        <f t="shared" si="19"/>
        <v>6</v>
      </c>
      <c r="AQ17" s="591" t="str">
        <f t="shared" si="20"/>
        <v>Cantabria</v>
      </c>
      <c r="AR17" s="592">
        <f t="shared" si="21"/>
        <v>3.8857045630975042</v>
      </c>
      <c r="AS17" s="588"/>
      <c r="AT17" s="590">
        <f t="shared" si="22"/>
        <v>1</v>
      </c>
      <c r="AU17" s="590">
        <v>7</v>
      </c>
      <c r="AV17" s="590">
        <f t="shared" si="23"/>
        <v>10</v>
      </c>
      <c r="AW17" s="591" t="str">
        <f t="shared" si="24"/>
        <v>Comunitat Valenciana</v>
      </c>
      <c r="AX17" s="592">
        <f t="shared" si="25"/>
        <v>24.3898803333472</v>
      </c>
    </row>
    <row r="18" spans="1:50" s="232" customFormat="1" ht="18" customHeight="1" x14ac:dyDescent="0.15">
      <c r="A18" s="677"/>
      <c r="B18" s="678" t="s">
        <v>43</v>
      </c>
      <c r="C18" s="679"/>
      <c r="D18" s="680">
        <f t="shared" si="5"/>
        <v>2053328</v>
      </c>
      <c r="E18" s="681">
        <f t="shared" si="0"/>
        <v>4.3250338806902606</v>
      </c>
      <c r="F18" s="679"/>
      <c r="G18" s="682">
        <f>'20pobl'!J19</f>
        <v>1657821</v>
      </c>
      <c r="H18" s="683">
        <f t="shared" si="6"/>
        <v>4.3630990401461611</v>
      </c>
      <c r="I18" s="679"/>
      <c r="J18" s="682">
        <f>'20pobl'!Q19</f>
        <v>263299</v>
      </c>
      <c r="K18" s="683">
        <f t="shared" si="7"/>
        <v>3.9806172081541131</v>
      </c>
      <c r="L18" s="679"/>
      <c r="M18" s="682">
        <f>'20pobl'!X19</f>
        <v>132208</v>
      </c>
      <c r="N18" s="683">
        <f t="shared" si="1"/>
        <v>4.6154227481887657</v>
      </c>
      <c r="O18" s="679"/>
      <c r="P18" s="684">
        <f t="shared" si="8"/>
        <v>67152</v>
      </c>
      <c r="Q18" s="685">
        <f t="shared" si="9"/>
        <v>3.2703981049301425</v>
      </c>
      <c r="R18" s="679"/>
      <c r="S18" s="682">
        <f>'44apbpcasaad'!G19</f>
        <v>15621</v>
      </c>
      <c r="T18" s="686">
        <f t="shared" si="10"/>
        <v>0.94226095579679592</v>
      </c>
      <c r="U18" s="679"/>
      <c r="V18" s="682">
        <f>'44apbpcasaad'!J19</f>
        <v>11825</v>
      </c>
      <c r="W18" s="686">
        <f t="shared" si="11"/>
        <v>4.4910918765358012</v>
      </c>
      <c r="X18" s="679"/>
      <c r="Y18" s="682">
        <f>'44apbpcasaad'!M19</f>
        <v>39706</v>
      </c>
      <c r="Z18" s="610">
        <f t="shared" si="12"/>
        <v>30.032978337165677</v>
      </c>
      <c r="AA18" s="589"/>
      <c r="AB18" s="590">
        <f t="shared" si="2"/>
        <v>2</v>
      </c>
      <c r="AC18" s="590">
        <v>8</v>
      </c>
      <c r="AD18" s="590">
        <f t="shared" si="13"/>
        <v>2</v>
      </c>
      <c r="AE18" s="591" t="str">
        <f t="shared" si="3"/>
        <v>Aragón</v>
      </c>
      <c r="AF18" s="592">
        <f t="shared" si="4"/>
        <v>2.8064977022803785</v>
      </c>
      <c r="AG18" s="588"/>
      <c r="AH18" s="590">
        <f t="shared" si="14"/>
        <v>11</v>
      </c>
      <c r="AI18" s="590">
        <v>8</v>
      </c>
      <c r="AJ18" s="590">
        <f t="shared" si="15"/>
        <v>16</v>
      </c>
      <c r="AK18" s="591" t="str">
        <f t="shared" si="16"/>
        <v>País Vasco</v>
      </c>
      <c r="AL18" s="592">
        <f t="shared" si="17"/>
        <v>0.98976384964647923</v>
      </c>
      <c r="AM18" s="588"/>
      <c r="AN18" s="590">
        <f t="shared" si="18"/>
        <v>3</v>
      </c>
      <c r="AO18" s="590">
        <v>8</v>
      </c>
      <c r="AP18" s="590">
        <f t="shared" si="19"/>
        <v>20</v>
      </c>
      <c r="AQ18" s="591" t="str">
        <f t="shared" si="20"/>
        <v>TOTAL</v>
      </c>
      <c r="AR18" s="592">
        <f t="shared" si="21"/>
        <v>3.8238561880539605</v>
      </c>
      <c r="AS18" s="588"/>
      <c r="AT18" s="590">
        <f t="shared" si="22"/>
        <v>3</v>
      </c>
      <c r="AU18" s="590">
        <v>8</v>
      </c>
      <c r="AV18" s="590">
        <f t="shared" si="23"/>
        <v>11</v>
      </c>
      <c r="AW18" s="591" t="str">
        <f t="shared" si="24"/>
        <v>Extremadura</v>
      </c>
      <c r="AX18" s="592">
        <f t="shared" si="25"/>
        <v>24.377209791908452</v>
      </c>
    </row>
    <row r="19" spans="1:50" s="232" customFormat="1" ht="18" customHeight="1" x14ac:dyDescent="0.15">
      <c r="A19" s="677"/>
      <c r="B19" s="678" t="s">
        <v>44</v>
      </c>
      <c r="C19" s="679"/>
      <c r="D19" s="680">
        <f t="shared" si="5"/>
        <v>7792611</v>
      </c>
      <c r="E19" s="681">
        <f t="shared" si="0"/>
        <v>16.413990650319683</v>
      </c>
      <c r="F19" s="679"/>
      <c r="G19" s="682">
        <f>'20pobl'!J20</f>
        <v>6290816</v>
      </c>
      <c r="H19" s="683">
        <f t="shared" si="6"/>
        <v>16.556343086096817</v>
      </c>
      <c r="I19" s="679"/>
      <c r="J19" s="682">
        <f>'20pobl'!Q20</f>
        <v>1048523</v>
      </c>
      <c r="K19" s="683">
        <f t="shared" si="7"/>
        <v>15.851821301810395</v>
      </c>
      <c r="L19" s="679"/>
      <c r="M19" s="682">
        <f>'20pobl'!X20</f>
        <v>453272</v>
      </c>
      <c r="N19" s="683">
        <f t="shared" si="1"/>
        <v>15.823867692704059</v>
      </c>
      <c r="O19" s="679"/>
      <c r="P19" s="684">
        <f t="shared" si="8"/>
        <v>188719</v>
      </c>
      <c r="Q19" s="685">
        <f t="shared" si="9"/>
        <v>2.4217685189213216</v>
      </c>
      <c r="R19" s="679"/>
      <c r="S19" s="682">
        <f>'44apbpcasaad'!G20</f>
        <v>51780</v>
      </c>
      <c r="T19" s="686">
        <f t="shared" si="10"/>
        <v>0.82310466559505158</v>
      </c>
      <c r="U19" s="679"/>
      <c r="V19" s="682">
        <f>'44apbpcasaad'!J20</f>
        <v>37955</v>
      </c>
      <c r="W19" s="686">
        <f t="shared" si="11"/>
        <v>3.6198538324862688</v>
      </c>
      <c r="X19" s="679"/>
      <c r="Y19" s="682">
        <f>'44apbpcasaad'!M20</f>
        <v>98984</v>
      </c>
      <c r="Z19" s="610">
        <f t="shared" si="12"/>
        <v>21.837660389346794</v>
      </c>
      <c r="AA19" s="589"/>
      <c r="AB19" s="590">
        <f t="shared" si="2"/>
        <v>14</v>
      </c>
      <c r="AC19" s="590">
        <v>9</v>
      </c>
      <c r="AD19" s="590">
        <f t="shared" si="13"/>
        <v>20</v>
      </c>
      <c r="AE19" s="591" t="str">
        <f t="shared" si="3"/>
        <v>TOTAL</v>
      </c>
      <c r="AF19" s="592">
        <f t="shared" si="4"/>
        <v>2.7688622870529636</v>
      </c>
      <c r="AG19" s="588"/>
      <c r="AH19" s="590">
        <f t="shared" si="14"/>
        <v>13</v>
      </c>
      <c r="AI19" s="590">
        <v>9</v>
      </c>
      <c r="AJ19" s="590">
        <f t="shared" si="15"/>
        <v>12</v>
      </c>
      <c r="AK19" s="591" t="str">
        <f t="shared" si="16"/>
        <v>Galicia</v>
      </c>
      <c r="AL19" s="592">
        <f t="shared" si="17"/>
        <v>0.97246550768323714</v>
      </c>
      <c r="AM19" s="588"/>
      <c r="AN19" s="590">
        <f t="shared" si="18"/>
        <v>10</v>
      </c>
      <c r="AO19" s="590">
        <v>9</v>
      </c>
      <c r="AP19" s="590">
        <f t="shared" si="19"/>
        <v>10</v>
      </c>
      <c r="AQ19" s="591" t="str">
        <f t="shared" si="20"/>
        <v>Comunitat Valenciana</v>
      </c>
      <c r="AR19" s="592">
        <f t="shared" si="21"/>
        <v>3.7296181036597313</v>
      </c>
      <c r="AS19" s="588"/>
      <c r="AT19" s="590">
        <f t="shared" si="22"/>
        <v>15</v>
      </c>
      <c r="AU19" s="590">
        <v>9</v>
      </c>
      <c r="AV19" s="590">
        <f t="shared" si="23"/>
        <v>13</v>
      </c>
      <c r="AW19" s="591" t="str">
        <f t="shared" si="24"/>
        <v>Madrid, Comunidad de</v>
      </c>
      <c r="AX19" s="592">
        <f t="shared" si="25"/>
        <v>24.27418614323447</v>
      </c>
    </row>
    <row r="20" spans="1:50" s="232" customFormat="1" ht="18" customHeight="1" x14ac:dyDescent="0.15">
      <c r="A20" s="677"/>
      <c r="B20" s="678" t="s">
        <v>6</v>
      </c>
      <c r="C20" s="679"/>
      <c r="D20" s="680">
        <f t="shared" si="5"/>
        <v>5097967</v>
      </c>
      <c r="E20" s="681">
        <f t="shared" si="0"/>
        <v>10.738118799159649</v>
      </c>
      <c r="F20" s="679"/>
      <c r="G20" s="682">
        <f>'20pobl'!J21</f>
        <v>4079746</v>
      </c>
      <c r="H20" s="683">
        <f t="shared" si="6"/>
        <v>10.737188065925176</v>
      </c>
      <c r="I20" s="679"/>
      <c r="J20" s="682">
        <f>'20pobl'!Q21</f>
        <v>729753</v>
      </c>
      <c r="K20" s="683">
        <f t="shared" si="7"/>
        <v>11.032580258573288</v>
      </c>
      <c r="L20" s="679"/>
      <c r="M20" s="682">
        <f>'20pobl'!X21</f>
        <v>288468</v>
      </c>
      <c r="N20" s="683">
        <f t="shared" si="1"/>
        <v>10.070508360496467</v>
      </c>
      <c r="O20" s="679"/>
      <c r="P20" s="684">
        <f t="shared" si="8"/>
        <v>135053</v>
      </c>
      <c r="Q20" s="685">
        <f t="shared" si="9"/>
        <v>2.6491540647477709</v>
      </c>
      <c r="R20" s="679"/>
      <c r="S20" s="682">
        <f>'44apbpcasaad'!G21</f>
        <v>37479</v>
      </c>
      <c r="T20" s="686">
        <f t="shared" si="10"/>
        <v>0.91866013227294052</v>
      </c>
      <c r="U20" s="679"/>
      <c r="V20" s="682">
        <f>'44apbpcasaad'!J21</f>
        <v>27217</v>
      </c>
      <c r="W20" s="686">
        <f t="shared" si="11"/>
        <v>3.7296181036597313</v>
      </c>
      <c r="X20" s="679"/>
      <c r="Y20" s="682">
        <f>'44apbpcasaad'!M21</f>
        <v>70357</v>
      </c>
      <c r="Z20" s="610">
        <f t="shared" si="12"/>
        <v>24.3898803333472</v>
      </c>
      <c r="AA20" s="589"/>
      <c r="AB20" s="590">
        <f t="shared" si="2"/>
        <v>11</v>
      </c>
      <c r="AC20" s="590">
        <v>10</v>
      </c>
      <c r="AD20" s="590">
        <f t="shared" si="13"/>
        <v>17</v>
      </c>
      <c r="AE20" s="591" t="str">
        <f t="shared" si="3"/>
        <v>Rioja, La</v>
      </c>
      <c r="AF20" s="593">
        <f t="shared" si="4"/>
        <v>2.676528328310805</v>
      </c>
      <c r="AG20" s="588"/>
      <c r="AH20" s="590">
        <f t="shared" si="14"/>
        <v>12</v>
      </c>
      <c r="AI20" s="590">
        <v>10</v>
      </c>
      <c r="AJ20" s="590">
        <f t="shared" si="15"/>
        <v>20</v>
      </c>
      <c r="AK20" s="591" t="str">
        <f t="shared" si="16"/>
        <v>TOTAL</v>
      </c>
      <c r="AL20" s="592">
        <f t="shared" si="17"/>
        <v>0.9472868621009195</v>
      </c>
      <c r="AM20" s="588"/>
      <c r="AN20" s="590">
        <f t="shared" si="18"/>
        <v>9</v>
      </c>
      <c r="AO20" s="590">
        <v>10</v>
      </c>
      <c r="AP20" s="590">
        <f t="shared" si="19"/>
        <v>9</v>
      </c>
      <c r="AQ20" s="591" t="str">
        <f t="shared" si="20"/>
        <v>Cataluña</v>
      </c>
      <c r="AR20" s="592">
        <f t="shared" si="21"/>
        <v>3.6198538324862688</v>
      </c>
      <c r="AS20" s="588"/>
      <c r="AT20" s="590">
        <f t="shared" si="22"/>
        <v>7</v>
      </c>
      <c r="AU20" s="590">
        <v>10</v>
      </c>
      <c r="AV20" s="590">
        <f t="shared" si="23"/>
        <v>14</v>
      </c>
      <c r="AW20" s="591" t="str">
        <f t="shared" si="24"/>
        <v>Murcia, Región de</v>
      </c>
      <c r="AX20" s="592">
        <f t="shared" si="25"/>
        <v>23.362737982245548</v>
      </c>
    </row>
    <row r="21" spans="1:50" s="232" customFormat="1" ht="18" customHeight="1" x14ac:dyDescent="0.15">
      <c r="A21" s="677"/>
      <c r="B21" s="678" t="s">
        <v>5</v>
      </c>
      <c r="C21" s="679"/>
      <c r="D21" s="680">
        <f t="shared" si="5"/>
        <v>1054776</v>
      </c>
      <c r="E21" s="681">
        <f t="shared" si="0"/>
        <v>2.221730739822839</v>
      </c>
      <c r="F21" s="679"/>
      <c r="G21" s="682">
        <f>'20pobl'!J22</f>
        <v>828053</v>
      </c>
      <c r="H21" s="683">
        <f t="shared" si="6"/>
        <v>2.1792927279182428</v>
      </c>
      <c r="I21" s="679"/>
      <c r="J21" s="682">
        <f>'20pobl'!Q22</f>
        <v>152621</v>
      </c>
      <c r="K21" s="683">
        <f t="shared" si="7"/>
        <v>2.3073607530818152</v>
      </c>
      <c r="L21" s="679"/>
      <c r="M21" s="682">
        <f>'20pobl'!X22</f>
        <v>74102</v>
      </c>
      <c r="N21" s="683">
        <f t="shared" si="1"/>
        <v>2.5869240627366263</v>
      </c>
      <c r="O21" s="679"/>
      <c r="P21" s="684">
        <f t="shared" si="8"/>
        <v>32536</v>
      </c>
      <c r="Q21" s="685">
        <f t="shared" si="9"/>
        <v>3.0846359795823948</v>
      </c>
      <c r="R21" s="679"/>
      <c r="S21" s="682">
        <f>'44apbpcasaad'!G22</f>
        <v>8350</v>
      </c>
      <c r="T21" s="686">
        <f t="shared" si="10"/>
        <v>1.0083895596054842</v>
      </c>
      <c r="U21" s="679"/>
      <c r="V21" s="682">
        <f>'44apbpcasaad'!J22</f>
        <v>6122</v>
      </c>
      <c r="W21" s="686">
        <f t="shared" si="11"/>
        <v>4.0112435379141793</v>
      </c>
      <c r="X21" s="679"/>
      <c r="Y21" s="682">
        <f>'44apbpcasaad'!M22</f>
        <v>18064</v>
      </c>
      <c r="Z21" s="610">
        <f t="shared" si="12"/>
        <v>24.377209791908452</v>
      </c>
      <c r="AA21" s="589"/>
      <c r="AB21" s="590">
        <f t="shared" si="2"/>
        <v>4</v>
      </c>
      <c r="AC21" s="590">
        <v>11</v>
      </c>
      <c r="AD21" s="590">
        <f t="shared" si="13"/>
        <v>10</v>
      </c>
      <c r="AE21" s="591" t="str">
        <f t="shared" si="3"/>
        <v>Comunitat Valenciana</v>
      </c>
      <c r="AF21" s="592">
        <f t="shared" si="4"/>
        <v>2.6491540647477709</v>
      </c>
      <c r="AG21" s="588"/>
      <c r="AH21" s="590">
        <f t="shared" si="14"/>
        <v>5</v>
      </c>
      <c r="AI21" s="590">
        <v>11</v>
      </c>
      <c r="AJ21" s="590">
        <f t="shared" si="15"/>
        <v>8</v>
      </c>
      <c r="AK21" s="591" t="str">
        <f t="shared" si="16"/>
        <v>Castilla - La Mancha</v>
      </c>
      <c r="AL21" s="592">
        <f t="shared" si="17"/>
        <v>0.94226095579679592</v>
      </c>
      <c r="AM21" s="588"/>
      <c r="AN21" s="590">
        <f t="shared" si="18"/>
        <v>6</v>
      </c>
      <c r="AO21" s="590">
        <v>11</v>
      </c>
      <c r="AP21" s="590">
        <f t="shared" si="19"/>
        <v>2</v>
      </c>
      <c r="AQ21" s="591" t="str">
        <f t="shared" si="20"/>
        <v>Aragón</v>
      </c>
      <c r="AR21" s="592">
        <f t="shared" si="21"/>
        <v>3.4506866162144507</v>
      </c>
      <c r="AS21" s="588"/>
      <c r="AT21" s="590">
        <f t="shared" si="22"/>
        <v>8</v>
      </c>
      <c r="AU21" s="590">
        <v>11</v>
      </c>
      <c r="AV21" s="590">
        <f t="shared" si="23"/>
        <v>2</v>
      </c>
      <c r="AW21" s="591" t="str">
        <f t="shared" si="24"/>
        <v>Aragón</v>
      </c>
      <c r="AX21" s="592">
        <f t="shared" si="25"/>
        <v>23.315768306642056</v>
      </c>
    </row>
    <row r="22" spans="1:50" s="232" customFormat="1" ht="18" customHeight="1" x14ac:dyDescent="0.15">
      <c r="A22" s="677"/>
      <c r="B22" s="678" t="s">
        <v>38</v>
      </c>
      <c r="C22" s="679"/>
      <c r="D22" s="680">
        <f t="shared" si="5"/>
        <v>2690464</v>
      </c>
      <c r="E22" s="681">
        <f t="shared" si="0"/>
        <v>5.6670672950339354</v>
      </c>
      <c r="F22" s="679"/>
      <c r="G22" s="682">
        <f>'20pobl'!J23</f>
        <v>1987834</v>
      </c>
      <c r="H22" s="683">
        <f t="shared" si="6"/>
        <v>5.231636357224275</v>
      </c>
      <c r="I22" s="679"/>
      <c r="J22" s="682">
        <f>'20pobl'!Q23</f>
        <v>464829</v>
      </c>
      <c r="K22" s="683">
        <f t="shared" si="7"/>
        <v>7.0273959120584131</v>
      </c>
      <c r="L22" s="679"/>
      <c r="M22" s="682">
        <f>'20pobl'!X23</f>
        <v>237801</v>
      </c>
      <c r="N22" s="683">
        <f t="shared" si="1"/>
        <v>8.3017074983513606</v>
      </c>
      <c r="O22" s="679"/>
      <c r="P22" s="684">
        <f t="shared" si="8"/>
        <v>68745</v>
      </c>
      <c r="Q22" s="685">
        <f t="shared" si="9"/>
        <v>2.5551354710562935</v>
      </c>
      <c r="R22" s="679"/>
      <c r="S22" s="682">
        <f>'44apbpcasaad'!G23</f>
        <v>19331</v>
      </c>
      <c r="T22" s="686">
        <f t="shared" si="10"/>
        <v>0.97246550768323714</v>
      </c>
      <c r="U22" s="679"/>
      <c r="V22" s="682">
        <f>'44apbpcasaad'!J23</f>
        <v>12433</v>
      </c>
      <c r="W22" s="686">
        <f t="shared" si="11"/>
        <v>2.6747470575200771</v>
      </c>
      <c r="X22" s="679"/>
      <c r="Y22" s="682">
        <f>'44apbpcasaad'!M23</f>
        <v>36981</v>
      </c>
      <c r="Z22" s="610">
        <f t="shared" si="12"/>
        <v>15.551238220192515</v>
      </c>
      <c r="AA22" s="589"/>
      <c r="AB22" s="590">
        <f t="shared" si="2"/>
        <v>12</v>
      </c>
      <c r="AC22" s="590">
        <v>12</v>
      </c>
      <c r="AD22" s="590">
        <f t="shared" si="13"/>
        <v>12</v>
      </c>
      <c r="AE22" s="591" t="str">
        <f t="shared" si="3"/>
        <v>Galicia</v>
      </c>
      <c r="AF22" s="592">
        <f t="shared" si="4"/>
        <v>2.5551354710562935</v>
      </c>
      <c r="AG22" s="588"/>
      <c r="AH22" s="590">
        <f t="shared" si="14"/>
        <v>9</v>
      </c>
      <c r="AI22" s="590">
        <v>12</v>
      </c>
      <c r="AJ22" s="590">
        <f t="shared" si="15"/>
        <v>10</v>
      </c>
      <c r="AK22" s="591" t="str">
        <f t="shared" si="16"/>
        <v>Comunitat Valenciana</v>
      </c>
      <c r="AL22" s="592">
        <f t="shared" si="17"/>
        <v>0.91866013227294052</v>
      </c>
      <c r="AM22" s="588"/>
      <c r="AN22" s="590">
        <f t="shared" si="18"/>
        <v>18</v>
      </c>
      <c r="AO22" s="590">
        <v>12</v>
      </c>
      <c r="AP22" s="590">
        <f t="shared" si="19"/>
        <v>13</v>
      </c>
      <c r="AQ22" s="591" t="str">
        <f t="shared" si="20"/>
        <v>Madrid, Comunidad de</v>
      </c>
      <c r="AR22" s="592">
        <f t="shared" si="21"/>
        <v>3.3636053970105135</v>
      </c>
      <c r="AS22" s="588"/>
      <c r="AT22" s="590">
        <f t="shared" si="22"/>
        <v>18</v>
      </c>
      <c r="AU22" s="590">
        <v>12</v>
      </c>
      <c r="AV22" s="590">
        <f t="shared" si="23"/>
        <v>6</v>
      </c>
      <c r="AW22" s="591" t="str">
        <f t="shared" si="24"/>
        <v>Cantabria</v>
      </c>
      <c r="AX22" s="592">
        <f t="shared" si="25"/>
        <v>23.237788827142438</v>
      </c>
    </row>
    <row r="23" spans="1:50" s="232" customFormat="1" ht="18" customHeight="1" x14ac:dyDescent="0.15">
      <c r="A23" s="677"/>
      <c r="B23" s="678" t="s">
        <v>45</v>
      </c>
      <c r="C23" s="679"/>
      <c r="D23" s="680">
        <f t="shared" si="5"/>
        <v>6750336</v>
      </c>
      <c r="E23" s="681">
        <f t="shared" si="0"/>
        <v>14.218591431102663</v>
      </c>
      <c r="F23" s="679"/>
      <c r="G23" s="682">
        <f>'20pobl'!J24</f>
        <v>5514027</v>
      </c>
      <c r="H23" s="683">
        <f t="shared" si="6"/>
        <v>14.511968367537881</v>
      </c>
      <c r="I23" s="679"/>
      <c r="J23" s="682">
        <f>'20pobl'!Q24</f>
        <v>866035</v>
      </c>
      <c r="K23" s="683">
        <f t="shared" si="7"/>
        <v>13.092924104777257</v>
      </c>
      <c r="L23" s="679"/>
      <c r="M23" s="682">
        <f>'20pobl'!X24</f>
        <v>370274</v>
      </c>
      <c r="N23" s="683">
        <f t="shared" si="1"/>
        <v>12.92638147965968</v>
      </c>
      <c r="O23" s="679"/>
      <c r="P23" s="684">
        <f t="shared" si="8"/>
        <v>162396</v>
      </c>
      <c r="Q23" s="685">
        <f t="shared" si="9"/>
        <v>2.4057469139313956</v>
      </c>
      <c r="R23" s="679"/>
      <c r="S23" s="682">
        <f>'44apbpcasaad'!G24</f>
        <v>43385</v>
      </c>
      <c r="T23" s="686">
        <f t="shared" si="10"/>
        <v>0.78681152631280182</v>
      </c>
      <c r="U23" s="679"/>
      <c r="V23" s="682">
        <f>'44apbpcasaad'!J24</f>
        <v>29130</v>
      </c>
      <c r="W23" s="686">
        <f t="shared" si="11"/>
        <v>3.3636053970105135</v>
      </c>
      <c r="X23" s="679"/>
      <c r="Y23" s="682">
        <f>'44apbpcasaad'!M24</f>
        <v>89881</v>
      </c>
      <c r="Z23" s="610">
        <f t="shared" si="12"/>
        <v>24.27418614323447</v>
      </c>
      <c r="AA23" s="589"/>
      <c r="AB23" s="590">
        <f t="shared" si="2"/>
        <v>15</v>
      </c>
      <c r="AC23" s="590">
        <v>13</v>
      </c>
      <c r="AD23" s="590">
        <f t="shared" si="13"/>
        <v>14</v>
      </c>
      <c r="AE23" s="591" t="str">
        <f t="shared" si="3"/>
        <v>Murcia, Región de</v>
      </c>
      <c r="AF23" s="592">
        <f t="shared" si="4"/>
        <v>2.4754582283967785</v>
      </c>
      <c r="AG23" s="588"/>
      <c r="AH23" s="590">
        <f t="shared" si="14"/>
        <v>15</v>
      </c>
      <c r="AI23" s="590">
        <v>13</v>
      </c>
      <c r="AJ23" s="590">
        <f t="shared" si="15"/>
        <v>9</v>
      </c>
      <c r="AK23" s="591" t="str">
        <f t="shared" si="16"/>
        <v>Cataluña</v>
      </c>
      <c r="AL23" s="592">
        <f t="shared" si="17"/>
        <v>0.82310466559505158</v>
      </c>
      <c r="AM23" s="588"/>
      <c r="AN23" s="590">
        <f t="shared" si="18"/>
        <v>12</v>
      </c>
      <c r="AO23" s="590">
        <v>13</v>
      </c>
      <c r="AP23" s="590">
        <f t="shared" si="19"/>
        <v>18</v>
      </c>
      <c r="AQ23" s="591" t="str">
        <f t="shared" si="20"/>
        <v>Ceuta y Melilla</v>
      </c>
      <c r="AR23" s="592">
        <f t="shared" si="21"/>
        <v>3.3627965707449992</v>
      </c>
      <c r="AS23" s="588"/>
      <c r="AT23" s="590">
        <f t="shared" si="22"/>
        <v>9</v>
      </c>
      <c r="AU23" s="590">
        <v>13</v>
      </c>
      <c r="AV23" s="590">
        <f t="shared" si="23"/>
        <v>16</v>
      </c>
      <c r="AW23" s="591" t="str">
        <f t="shared" si="24"/>
        <v>País Vasco</v>
      </c>
      <c r="AX23" s="592">
        <f t="shared" si="25"/>
        <v>22.995850778685181</v>
      </c>
    </row>
    <row r="24" spans="1:50" s="232" customFormat="1" ht="18" customHeight="1" x14ac:dyDescent="0.15">
      <c r="A24" s="677"/>
      <c r="B24" s="678" t="s">
        <v>46</v>
      </c>
      <c r="C24" s="679"/>
      <c r="D24" s="680">
        <f t="shared" si="5"/>
        <v>1531878</v>
      </c>
      <c r="E24" s="681">
        <f t="shared" si="0"/>
        <v>3.2266760357254345</v>
      </c>
      <c r="F24" s="679"/>
      <c r="G24" s="682">
        <f>'20pobl'!J25</f>
        <v>1285039</v>
      </c>
      <c r="H24" s="683">
        <f t="shared" si="6"/>
        <v>3.382001089050255</v>
      </c>
      <c r="I24" s="679"/>
      <c r="J24" s="682">
        <f>'20pobl'!Q25</f>
        <v>175195</v>
      </c>
      <c r="K24" s="683">
        <f t="shared" si="7"/>
        <v>2.6486398800700339</v>
      </c>
      <c r="L24" s="679"/>
      <c r="M24" s="682">
        <f>'20pobl'!X25</f>
        <v>71644</v>
      </c>
      <c r="N24" s="683">
        <f t="shared" si="1"/>
        <v>2.501114511763554</v>
      </c>
      <c r="O24" s="679"/>
      <c r="P24" s="684">
        <f t="shared" si="8"/>
        <v>37921</v>
      </c>
      <c r="Q24" s="685">
        <f t="shared" si="9"/>
        <v>2.4754582283967785</v>
      </c>
      <c r="R24" s="679"/>
      <c r="S24" s="682">
        <f>'44apbpcasaad'!G25</f>
        <v>13968</v>
      </c>
      <c r="T24" s="686">
        <f t="shared" si="10"/>
        <v>1.086970901272257</v>
      </c>
      <c r="U24" s="679"/>
      <c r="V24" s="682">
        <f>'44apbpcasaad'!J25</f>
        <v>7215</v>
      </c>
      <c r="W24" s="686">
        <f t="shared" si="11"/>
        <v>4.1182682154171069</v>
      </c>
      <c r="X24" s="679"/>
      <c r="Y24" s="682">
        <f>'44apbpcasaad'!M25</f>
        <v>16738</v>
      </c>
      <c r="Z24" s="610">
        <f t="shared" si="12"/>
        <v>23.362737982245548</v>
      </c>
      <c r="AA24" s="589"/>
      <c r="AB24" s="590">
        <f t="shared" si="2"/>
        <v>13</v>
      </c>
      <c r="AC24" s="590">
        <v>14</v>
      </c>
      <c r="AD24" s="590">
        <f t="shared" si="13"/>
        <v>9</v>
      </c>
      <c r="AE24" s="591" t="str">
        <f t="shared" si="3"/>
        <v>Cataluña</v>
      </c>
      <c r="AF24" s="592">
        <f t="shared" si="4"/>
        <v>2.4217685189213216</v>
      </c>
      <c r="AG24" s="588"/>
      <c r="AH24" s="590">
        <f t="shared" si="14"/>
        <v>4</v>
      </c>
      <c r="AI24" s="590">
        <v>14</v>
      </c>
      <c r="AJ24" s="590">
        <f t="shared" si="15"/>
        <v>5</v>
      </c>
      <c r="AK24" s="591" t="str">
        <f t="shared" si="16"/>
        <v>Canarias</v>
      </c>
      <c r="AL24" s="592">
        <f t="shared" si="17"/>
        <v>0.80805215327282176</v>
      </c>
      <c r="AM24" s="588"/>
      <c r="AN24" s="590">
        <f t="shared" si="18"/>
        <v>4</v>
      </c>
      <c r="AO24" s="590">
        <v>14</v>
      </c>
      <c r="AP24" s="590">
        <f t="shared" si="19"/>
        <v>16</v>
      </c>
      <c r="AQ24" s="591" t="str">
        <f t="shared" si="20"/>
        <v>País Vasco</v>
      </c>
      <c r="AR24" s="592">
        <f t="shared" si="21"/>
        <v>3.3286147051329236</v>
      </c>
      <c r="AS24" s="588"/>
      <c r="AT24" s="590">
        <f t="shared" si="22"/>
        <v>10</v>
      </c>
      <c r="AU24" s="590">
        <v>14</v>
      </c>
      <c r="AV24" s="590">
        <f t="shared" si="23"/>
        <v>15</v>
      </c>
      <c r="AW24" s="591" t="str">
        <f t="shared" si="24"/>
        <v>Navarra, Comunidad Foral de</v>
      </c>
      <c r="AX24" s="592">
        <f t="shared" si="25"/>
        <v>22.802449491296592</v>
      </c>
    </row>
    <row r="25" spans="1:50" s="232" customFormat="1" ht="18" customHeight="1" x14ac:dyDescent="0.15">
      <c r="B25" s="678" t="s">
        <v>47</v>
      </c>
      <c r="C25" s="679"/>
      <c r="D25" s="687">
        <f t="shared" si="5"/>
        <v>664117</v>
      </c>
      <c r="E25" s="681">
        <f t="shared" si="0"/>
        <v>1.3988649284198011</v>
      </c>
      <c r="F25" s="679"/>
      <c r="G25" s="688">
        <f>'20pobl'!J26</f>
        <v>529501</v>
      </c>
      <c r="H25" s="683">
        <f t="shared" si="6"/>
        <v>1.3935553385175072</v>
      </c>
      <c r="I25" s="679"/>
      <c r="J25" s="688">
        <f>'20pobl'!Q26</f>
        <v>93138</v>
      </c>
      <c r="K25" s="683">
        <f>J25*100/$J$30</f>
        <v>1.408082543165974</v>
      </c>
      <c r="L25" s="679"/>
      <c r="M25" s="688">
        <f>'20pobl'!X26</f>
        <v>41478</v>
      </c>
      <c r="N25" s="683">
        <f t="shared" si="1"/>
        <v>1.4480099899353567</v>
      </c>
      <c r="O25" s="679"/>
      <c r="P25" s="689">
        <f t="shared" si="8"/>
        <v>15293</v>
      </c>
      <c r="Q25" s="685">
        <f t="shared" si="9"/>
        <v>2.3027568937401091</v>
      </c>
      <c r="R25" s="679"/>
      <c r="S25" s="688">
        <f>'44apbpcasaad'!G26</f>
        <v>3277</v>
      </c>
      <c r="T25" s="686">
        <f t="shared" si="10"/>
        <v>0.61888457245595385</v>
      </c>
      <c r="U25" s="679"/>
      <c r="V25" s="688">
        <f>'44apbpcasaad'!J26</f>
        <v>2558</v>
      </c>
      <c r="W25" s="686">
        <f t="shared" si="11"/>
        <v>2.7464622388284052</v>
      </c>
      <c r="X25" s="679"/>
      <c r="Y25" s="688">
        <f>'44apbpcasaad'!M26</f>
        <v>9458</v>
      </c>
      <c r="Z25" s="610">
        <f t="shared" si="12"/>
        <v>22.802449491296592</v>
      </c>
      <c r="AA25" s="589"/>
      <c r="AB25" s="590">
        <f t="shared" si="2"/>
        <v>16</v>
      </c>
      <c r="AC25" s="590">
        <v>15</v>
      </c>
      <c r="AD25" s="590">
        <f t="shared" si="13"/>
        <v>13</v>
      </c>
      <c r="AE25" s="591" t="str">
        <f t="shared" si="3"/>
        <v>Madrid, Comunidad de</v>
      </c>
      <c r="AF25" s="592">
        <f t="shared" si="4"/>
        <v>2.4057469139313956</v>
      </c>
      <c r="AG25" s="588"/>
      <c r="AH25" s="590">
        <f t="shared" si="14"/>
        <v>18</v>
      </c>
      <c r="AI25" s="590">
        <v>15</v>
      </c>
      <c r="AJ25" s="590">
        <f t="shared" si="15"/>
        <v>13</v>
      </c>
      <c r="AK25" s="591" t="str">
        <f t="shared" si="16"/>
        <v>Madrid, Comunidad de</v>
      </c>
      <c r="AL25" s="592">
        <f t="shared" si="17"/>
        <v>0.78681152631280182</v>
      </c>
      <c r="AM25" s="588"/>
      <c r="AN25" s="590">
        <f t="shared" si="18"/>
        <v>17</v>
      </c>
      <c r="AO25" s="590">
        <v>15</v>
      </c>
      <c r="AP25" s="590">
        <f t="shared" si="19"/>
        <v>17</v>
      </c>
      <c r="AQ25" s="591" t="str">
        <f t="shared" si="20"/>
        <v>Rioja, La</v>
      </c>
      <c r="AR25" s="592">
        <f t="shared" si="21"/>
        <v>3.2605437807749946</v>
      </c>
      <c r="AS25" s="588"/>
      <c r="AT25" s="590">
        <f t="shared" si="22"/>
        <v>14</v>
      </c>
      <c r="AU25" s="590">
        <v>15</v>
      </c>
      <c r="AV25" s="590">
        <f t="shared" si="23"/>
        <v>9</v>
      </c>
      <c r="AW25" s="591" t="str">
        <f t="shared" si="24"/>
        <v>Cataluña</v>
      </c>
      <c r="AX25" s="592">
        <f t="shared" si="25"/>
        <v>21.837660389346794</v>
      </c>
    </row>
    <row r="26" spans="1:50" s="232" customFormat="1" ht="18" customHeight="1" x14ac:dyDescent="0.15">
      <c r="B26" s="678" t="s">
        <v>48</v>
      </c>
      <c r="C26" s="679"/>
      <c r="D26" s="687">
        <f t="shared" si="5"/>
        <v>2208174</v>
      </c>
      <c r="E26" s="681">
        <f t="shared" si="0"/>
        <v>4.6511942390399073</v>
      </c>
      <c r="F26" s="679"/>
      <c r="G26" s="688">
        <f>'20pobl'!J27</f>
        <v>1695657</v>
      </c>
      <c r="H26" s="683">
        <f t="shared" si="6"/>
        <v>4.4626768686831202</v>
      </c>
      <c r="I26" s="679"/>
      <c r="J26" s="688">
        <f>'20pobl'!Q27</f>
        <v>353210</v>
      </c>
      <c r="K26" s="683">
        <f t="shared" si="7"/>
        <v>5.3399131940953604</v>
      </c>
      <c r="L26" s="679"/>
      <c r="M26" s="688">
        <f>'20pobl'!X27</f>
        <v>159307</v>
      </c>
      <c r="N26" s="683">
        <f t="shared" si="1"/>
        <v>5.561457338025745</v>
      </c>
      <c r="O26" s="679"/>
      <c r="P26" s="689">
        <f t="shared" si="8"/>
        <v>65174</v>
      </c>
      <c r="Q26" s="685">
        <f t="shared" si="9"/>
        <v>2.9514884243723549</v>
      </c>
      <c r="R26" s="679"/>
      <c r="S26" s="688">
        <f>'44apbpcasaad'!G27</f>
        <v>16783</v>
      </c>
      <c r="T26" s="686">
        <f t="shared" si="10"/>
        <v>0.98976384964647923</v>
      </c>
      <c r="U26" s="679"/>
      <c r="V26" s="688">
        <f>'44apbpcasaad'!J27</f>
        <v>11757</v>
      </c>
      <c r="W26" s="686">
        <f t="shared" si="11"/>
        <v>3.3286147051329236</v>
      </c>
      <c r="X26" s="679"/>
      <c r="Y26" s="688">
        <f>'44apbpcasaad'!M27</f>
        <v>36634</v>
      </c>
      <c r="Z26" s="610">
        <f t="shared" si="12"/>
        <v>22.995850778685181</v>
      </c>
      <c r="AA26" s="589"/>
      <c r="AB26" s="590">
        <f t="shared" si="2"/>
        <v>6</v>
      </c>
      <c r="AC26" s="590">
        <v>16</v>
      </c>
      <c r="AD26" s="590">
        <f t="shared" si="13"/>
        <v>15</v>
      </c>
      <c r="AE26" s="591" t="str">
        <f t="shared" si="3"/>
        <v>Navarra, Comunidad Foral de</v>
      </c>
      <c r="AF26" s="593">
        <f t="shared" si="4"/>
        <v>2.3027568937401091</v>
      </c>
      <c r="AG26" s="588"/>
      <c r="AH26" s="590">
        <f t="shared" si="14"/>
        <v>8</v>
      </c>
      <c r="AI26" s="590">
        <v>16</v>
      </c>
      <c r="AJ26" s="590">
        <f t="shared" si="15"/>
        <v>2</v>
      </c>
      <c r="AK26" s="591" t="str">
        <f t="shared" si="16"/>
        <v>Aragón</v>
      </c>
      <c r="AL26" s="592">
        <f t="shared" si="17"/>
        <v>0.75973914751674354</v>
      </c>
      <c r="AM26" s="588"/>
      <c r="AN26" s="590">
        <f t="shared" si="18"/>
        <v>14</v>
      </c>
      <c r="AO26" s="590">
        <v>16</v>
      </c>
      <c r="AP26" s="590">
        <f t="shared" si="19"/>
        <v>3</v>
      </c>
      <c r="AQ26" s="591" t="str">
        <f t="shared" si="20"/>
        <v>Asturias, Principado de</v>
      </c>
      <c r="AR26" s="592">
        <f t="shared" si="21"/>
        <v>3.0579833724152632</v>
      </c>
      <c r="AS26" s="588"/>
      <c r="AT26" s="590">
        <f t="shared" si="22"/>
        <v>13</v>
      </c>
      <c r="AU26" s="590">
        <v>16</v>
      </c>
      <c r="AV26" s="590">
        <f t="shared" si="23"/>
        <v>18</v>
      </c>
      <c r="AW26" s="591" t="str">
        <f t="shared" si="24"/>
        <v>Ceuta y Melilla</v>
      </c>
      <c r="AX26" s="592">
        <f t="shared" si="25"/>
        <v>19.386705083350485</v>
      </c>
    </row>
    <row r="27" spans="1:50" s="232" customFormat="1" ht="18" customHeight="1" x14ac:dyDescent="0.15">
      <c r="B27" s="678" t="s">
        <v>49</v>
      </c>
      <c r="C27" s="679"/>
      <c r="D27" s="687">
        <f t="shared" si="5"/>
        <v>319892</v>
      </c>
      <c r="E27" s="690">
        <f t="shared" si="0"/>
        <v>0.67380551872948147</v>
      </c>
      <c r="F27" s="679"/>
      <c r="G27" s="688">
        <f>'20pobl'!J28</f>
        <v>251041</v>
      </c>
      <c r="H27" s="691">
        <f t="shared" si="6"/>
        <v>0.66069662897100012</v>
      </c>
      <c r="I27" s="679"/>
      <c r="J27" s="688">
        <f>'20pobl'!Q28</f>
        <v>46710</v>
      </c>
      <c r="K27" s="691">
        <f t="shared" si="7"/>
        <v>0.70617294328075164</v>
      </c>
      <c r="L27" s="679"/>
      <c r="M27" s="688">
        <f>'20pobl'!X28</f>
        <v>22141</v>
      </c>
      <c r="N27" s="691">
        <f t="shared" si="1"/>
        <v>0.77294925471716891</v>
      </c>
      <c r="O27" s="679"/>
      <c r="P27" s="689">
        <f t="shared" si="8"/>
        <v>8562</v>
      </c>
      <c r="Q27" s="692">
        <f t="shared" si="9"/>
        <v>2.676528328310805</v>
      </c>
      <c r="R27" s="679"/>
      <c r="S27" s="688">
        <f>'44apbpcasaad'!G28</f>
        <v>1514</v>
      </c>
      <c r="T27" s="415">
        <f t="shared" si="10"/>
        <v>0.60308873849291555</v>
      </c>
      <c r="U27" s="679"/>
      <c r="V27" s="688">
        <f>'44apbpcasaad'!J28</f>
        <v>1523</v>
      </c>
      <c r="W27" s="415">
        <f t="shared" si="11"/>
        <v>3.2605437807749946</v>
      </c>
      <c r="X27" s="679"/>
      <c r="Y27" s="688">
        <f>'44apbpcasaad'!M28</f>
        <v>5525</v>
      </c>
      <c r="Z27" s="613">
        <f t="shared" si="12"/>
        <v>24.953705794679554</v>
      </c>
      <c r="AA27" s="589"/>
      <c r="AB27" s="590">
        <f t="shared" si="2"/>
        <v>10</v>
      </c>
      <c r="AC27" s="590">
        <v>17</v>
      </c>
      <c r="AD27" s="590">
        <f t="shared" si="13"/>
        <v>4</v>
      </c>
      <c r="AE27" s="591" t="str">
        <f t="shared" si="3"/>
        <v>Balears, Illes</v>
      </c>
      <c r="AF27" s="592">
        <f t="shared" si="4"/>
        <v>2.2561336801911174</v>
      </c>
      <c r="AG27" s="588"/>
      <c r="AH27" s="590">
        <f t="shared" si="14"/>
        <v>19</v>
      </c>
      <c r="AI27" s="590">
        <v>17</v>
      </c>
      <c r="AJ27" s="590">
        <f t="shared" si="15"/>
        <v>4</v>
      </c>
      <c r="AK27" s="591" t="str">
        <f t="shared" si="16"/>
        <v>Balears, Illes</v>
      </c>
      <c r="AL27" s="592">
        <f t="shared" si="17"/>
        <v>0.71202612015351885</v>
      </c>
      <c r="AM27" s="588"/>
      <c r="AN27" s="590">
        <f t="shared" si="18"/>
        <v>15</v>
      </c>
      <c r="AO27" s="590">
        <v>17</v>
      </c>
      <c r="AP27" s="590">
        <f t="shared" si="19"/>
        <v>15</v>
      </c>
      <c r="AQ27" s="591" t="str">
        <f t="shared" si="20"/>
        <v>Navarra, Comunidad Foral de</v>
      </c>
      <c r="AR27" s="592">
        <f t="shared" si="21"/>
        <v>2.7464622388284052</v>
      </c>
      <c r="AS27" s="588"/>
      <c r="AT27" s="590">
        <f t="shared" si="22"/>
        <v>5</v>
      </c>
      <c r="AU27" s="590">
        <v>17</v>
      </c>
      <c r="AV27" s="590">
        <f t="shared" si="23"/>
        <v>3</v>
      </c>
      <c r="AW27" s="591" t="str">
        <f t="shared" si="24"/>
        <v>Asturias, Principado de</v>
      </c>
      <c r="AX27" s="592">
        <f t="shared" si="25"/>
        <v>18.369789710852423</v>
      </c>
    </row>
    <row r="28" spans="1:50" s="232" customFormat="1" ht="18" customHeight="1" x14ac:dyDescent="0.15">
      <c r="B28" s="678" t="s">
        <v>4</v>
      </c>
      <c r="C28" s="679"/>
      <c r="D28" s="687">
        <f t="shared" si="5"/>
        <v>168287</v>
      </c>
      <c r="E28" s="690">
        <f t="shared" si="0"/>
        <v>0.35447185090726951</v>
      </c>
      <c r="F28" s="679"/>
      <c r="G28" s="688">
        <f>'20pobl'!J29</f>
        <v>148381</v>
      </c>
      <c r="H28" s="691">
        <f t="shared" si="6"/>
        <v>0.39051320901106185</v>
      </c>
      <c r="I28" s="679"/>
      <c r="J28" s="688">
        <f>'20pobl'!Q29</f>
        <v>15047</v>
      </c>
      <c r="K28" s="691">
        <f t="shared" si="7"/>
        <v>0.2274841421011661</v>
      </c>
      <c r="L28" s="679"/>
      <c r="M28" s="688">
        <f>'20pobl'!X29</f>
        <v>4859</v>
      </c>
      <c r="N28" s="691">
        <f t="shared" si="1"/>
        <v>0.16962921406759962</v>
      </c>
      <c r="O28" s="679"/>
      <c r="P28" s="689">
        <f t="shared" si="8"/>
        <v>3193</v>
      </c>
      <c r="Q28" s="692">
        <f t="shared" si="9"/>
        <v>1.8973539251397908</v>
      </c>
      <c r="R28" s="679"/>
      <c r="S28" s="688">
        <f>'44apbpcasaad'!G29</f>
        <v>1745</v>
      </c>
      <c r="T28" s="415">
        <f t="shared" si="10"/>
        <v>1.1760265802225351</v>
      </c>
      <c r="U28" s="679"/>
      <c r="V28" s="688">
        <f>'44apbpcasaad'!J29</f>
        <v>506</v>
      </c>
      <c r="W28" s="415">
        <f t="shared" si="11"/>
        <v>3.3627965707449992</v>
      </c>
      <c r="X28" s="679"/>
      <c r="Y28" s="688">
        <f>'44apbpcasaad'!M29</f>
        <v>942</v>
      </c>
      <c r="Z28" s="613">
        <f t="shared" si="12"/>
        <v>19.386705083350485</v>
      </c>
      <c r="AA28" s="589"/>
      <c r="AB28" s="590">
        <f t="shared" si="2"/>
        <v>18</v>
      </c>
      <c r="AC28" s="590">
        <v>18</v>
      </c>
      <c r="AD28" s="590">
        <f t="shared" si="13"/>
        <v>18</v>
      </c>
      <c r="AE28" s="591" t="str">
        <f t="shared" si="3"/>
        <v>Ceuta y Melilla</v>
      </c>
      <c r="AF28" s="592">
        <f t="shared" si="4"/>
        <v>1.8973539251397908</v>
      </c>
      <c r="AG28" s="588"/>
      <c r="AH28" s="590">
        <f t="shared" si="14"/>
        <v>2</v>
      </c>
      <c r="AI28" s="590">
        <v>18</v>
      </c>
      <c r="AJ28" s="590">
        <f t="shared" si="15"/>
        <v>15</v>
      </c>
      <c r="AK28" s="591" t="str">
        <f t="shared" si="16"/>
        <v>Navarra, Comunidad Foral de</v>
      </c>
      <c r="AL28" s="592">
        <f t="shared" si="17"/>
        <v>0.61888457245595385</v>
      </c>
      <c r="AM28" s="588"/>
      <c r="AN28" s="590">
        <f t="shared" si="18"/>
        <v>13</v>
      </c>
      <c r="AO28" s="590">
        <v>18</v>
      </c>
      <c r="AP28" s="590">
        <f t="shared" si="19"/>
        <v>12</v>
      </c>
      <c r="AQ28" s="591" t="str">
        <f t="shared" si="20"/>
        <v>Galicia</v>
      </c>
      <c r="AR28" s="592">
        <f t="shared" si="21"/>
        <v>2.6747470575200771</v>
      </c>
      <c r="AS28" s="588"/>
      <c r="AT28" s="590">
        <f t="shared" si="22"/>
        <v>16</v>
      </c>
      <c r="AU28" s="590">
        <v>18</v>
      </c>
      <c r="AV28" s="590">
        <f t="shared" si="23"/>
        <v>12</v>
      </c>
      <c r="AW28" s="591" t="str">
        <f t="shared" si="24"/>
        <v>Galicia</v>
      </c>
      <c r="AX28" s="592">
        <f t="shared" si="25"/>
        <v>15.551238220192515</v>
      </c>
    </row>
    <row r="29" spans="1:50" s="232" customFormat="1" ht="3.75" customHeight="1" x14ac:dyDescent="0.15">
      <c r="A29" s="677"/>
      <c r="B29" s="431"/>
      <c r="C29" s="514"/>
      <c r="D29" s="431"/>
      <c r="E29" s="693"/>
      <c r="F29" s="514"/>
      <c r="G29" s="431"/>
      <c r="H29" s="694"/>
      <c r="I29" s="514"/>
      <c r="J29" s="431"/>
      <c r="K29" s="694"/>
      <c r="L29" s="514"/>
      <c r="M29" s="431"/>
      <c r="N29" s="694"/>
      <c r="O29" s="514"/>
      <c r="P29" s="431"/>
      <c r="Q29" s="695"/>
      <c r="R29" s="514"/>
      <c r="S29" s="431"/>
      <c r="T29" s="696"/>
      <c r="U29" s="514"/>
      <c r="V29" s="431"/>
      <c r="W29" s="694"/>
      <c r="X29" s="514"/>
      <c r="Y29" s="431"/>
      <c r="Z29" s="594"/>
      <c r="AA29" s="589"/>
      <c r="AB29" s="586"/>
      <c r="AC29" s="586"/>
      <c r="AD29" s="590">
        <f>MATCH(AC30,AB$11:AB$30,0)</f>
        <v>5</v>
      </c>
      <c r="AE29" s="591" t="str">
        <f t="shared" si="3"/>
        <v>Canarias</v>
      </c>
      <c r="AF29" s="592">
        <f t="shared" si="4"/>
        <v>1.6135364772298859</v>
      </c>
      <c r="AG29" s="588"/>
      <c r="AH29" s="586"/>
      <c r="AI29" s="586"/>
      <c r="AJ29" s="590">
        <f>MATCH(AI30,AH$11:AH$30,0)</f>
        <v>17</v>
      </c>
      <c r="AK29" s="591" t="str">
        <f t="shared" si="16"/>
        <v>Rioja, La</v>
      </c>
      <c r="AL29" s="592">
        <f t="shared" si="17"/>
        <v>0.60308873849291555</v>
      </c>
      <c r="AM29" s="588"/>
      <c r="AN29" s="586"/>
      <c r="AO29" s="586"/>
      <c r="AP29" s="590">
        <f>MATCH(AO30,AN$11:AN$30,0)</f>
        <v>5</v>
      </c>
      <c r="AQ29" s="591" t="str">
        <f t="shared" si="20"/>
        <v>Canarias</v>
      </c>
      <c r="AR29" s="592">
        <f>INDEX(W$11:W$30,AP29,1)</f>
        <v>2.4421630896336937</v>
      </c>
      <c r="AS29" s="588"/>
      <c r="AT29" s="586"/>
      <c r="AU29" s="586"/>
      <c r="AV29" s="590">
        <f>MATCH(AU30,AT$11:AT$30,0)</f>
        <v>5</v>
      </c>
      <c r="AW29" s="591" t="str">
        <f t="shared" si="24"/>
        <v>Canarias</v>
      </c>
      <c r="AX29" s="592">
        <f t="shared" si="25"/>
        <v>14.435981518926338</v>
      </c>
    </row>
    <row r="30" spans="1:50" s="440"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1314529</v>
      </c>
      <c r="Q30" s="695">
        <f>P30*100/D30</f>
        <v>2.7688622870529636</v>
      </c>
      <c r="R30" s="675"/>
      <c r="S30" s="698">
        <f>SUM(S11:S28)</f>
        <v>359935</v>
      </c>
      <c r="T30" s="696">
        <f>S30*100/G30</f>
        <v>0.9472868621009195</v>
      </c>
      <c r="U30" s="675"/>
      <c r="V30" s="698">
        <f>SUM(V11:V28)</f>
        <v>252930</v>
      </c>
      <c r="W30" s="696">
        <f>V30*100/J30</f>
        <v>3.8238561880539605</v>
      </c>
      <c r="X30" s="675"/>
      <c r="Y30" s="698">
        <f>SUM(Y11:Y28)</f>
        <v>701664</v>
      </c>
      <c r="Z30" s="595">
        <f>Y30*100/M30</f>
        <v>24.49531032301466</v>
      </c>
      <c r="AA30" s="589"/>
      <c r="AB30" s="590">
        <f>_xlfn.RANK.EQ(Q30,Q$11:Q$30,0)</f>
        <v>9</v>
      </c>
      <c r="AC30" s="590">
        <v>19</v>
      </c>
      <c r="AD30" s="586"/>
      <c r="AE30" s="586"/>
      <c r="AF30" s="596"/>
      <c r="AG30" s="298"/>
      <c r="AH30" s="590">
        <f t="shared" si="14"/>
        <v>10</v>
      </c>
      <c r="AI30" s="590">
        <v>19</v>
      </c>
      <c r="AJ30" s="586"/>
      <c r="AK30" s="586"/>
      <c r="AL30" s="596"/>
      <c r="AM30" s="298"/>
      <c r="AN30" s="590">
        <f t="shared" si="18"/>
        <v>8</v>
      </c>
      <c r="AO30" s="590">
        <v>19</v>
      </c>
      <c r="AP30" s="586"/>
      <c r="AQ30" s="586"/>
      <c r="AR30" s="596"/>
      <c r="AS30" s="298"/>
      <c r="AT30" s="590">
        <f t="shared" si="22"/>
        <v>6</v>
      </c>
      <c r="AU30" s="590">
        <v>19</v>
      </c>
      <c r="AV30" s="586"/>
      <c r="AW30" s="586"/>
      <c r="AX30" s="596"/>
    </row>
    <row r="31" spans="1:50" s="440" customFormat="1" ht="5.25" customHeight="1" x14ac:dyDescent="0.2">
      <c r="B31" s="785" t="s">
        <v>42</v>
      </c>
      <c r="C31" s="786"/>
      <c r="D31" s="786"/>
      <c r="E31" s="786"/>
      <c r="F31" s="786"/>
      <c r="G31" s="786"/>
      <c r="H31" s="786"/>
      <c r="I31" s="786"/>
      <c r="R31" s="786"/>
      <c r="Z31" s="298"/>
      <c r="AA31" s="298"/>
      <c r="AB31" s="298"/>
      <c r="AC31" s="298"/>
      <c r="AD31" s="298"/>
      <c r="AE31" s="298"/>
      <c r="AF31" s="298"/>
      <c r="AG31" s="298"/>
      <c r="AH31" s="298"/>
      <c r="AI31" s="298"/>
      <c r="AJ31" s="298"/>
      <c r="AK31" s="298"/>
      <c r="AL31" s="298"/>
      <c r="AM31" s="298"/>
      <c r="AN31" s="298"/>
      <c r="AO31" s="298"/>
      <c r="AP31" s="298"/>
      <c r="AQ31" s="298"/>
      <c r="AR31" s="298"/>
      <c r="AS31" s="298"/>
      <c r="AT31" s="298"/>
      <c r="AU31" s="298"/>
      <c r="AV31" s="298"/>
      <c r="AW31" s="298"/>
      <c r="AX31" s="298"/>
    </row>
    <row r="32" spans="1:50" s="440" customFormat="1" ht="5.25" customHeight="1" x14ac:dyDescent="0.2">
      <c r="B32" s="785" t="s">
        <v>50</v>
      </c>
      <c r="C32" s="787"/>
      <c r="D32" s="787"/>
      <c r="E32" s="787"/>
      <c r="F32" s="787"/>
      <c r="G32" s="787"/>
      <c r="H32" s="787"/>
      <c r="I32" s="787"/>
      <c r="R32" s="787"/>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row>
    <row r="33" spans="2:50" s="440" customFormat="1" ht="13.5" customHeight="1" x14ac:dyDescent="0.2">
      <c r="B33" s="1092" t="s">
        <v>179</v>
      </c>
      <c r="C33" s="1092"/>
      <c r="D33" s="1092"/>
      <c r="E33" s="1092"/>
      <c r="F33" s="1092"/>
      <c r="G33" s="1092"/>
      <c r="H33" s="1092"/>
      <c r="I33" s="1092"/>
      <c r="J33" s="1092"/>
      <c r="K33" s="1092"/>
      <c r="L33" s="1092"/>
      <c r="M33" s="1092"/>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row>
    <row r="34" spans="2:50" s="440" customFormat="1" ht="29.25" customHeight="1" x14ac:dyDescent="0.2">
      <c r="B34" s="1047"/>
      <c r="C34" s="1047"/>
      <c r="D34" s="1047"/>
      <c r="E34" s="1047"/>
      <c r="F34" s="1047"/>
      <c r="G34" s="1047"/>
      <c r="H34" s="1047"/>
      <c r="I34" s="1047"/>
      <c r="J34" s="1047"/>
      <c r="K34" s="1047"/>
      <c r="L34" s="1047"/>
      <c r="M34" s="1047"/>
      <c r="N34" s="1047"/>
      <c r="O34" s="1047"/>
      <c r="P34" s="1047"/>
      <c r="Q34" s="700"/>
      <c r="R34" s="700"/>
      <c r="S34" s="700"/>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8"/>
    </row>
    <row r="35" spans="2:50" s="440" customFormat="1" ht="4.5" customHeight="1" x14ac:dyDescent="0.2">
      <c r="B35" s="1048"/>
      <c r="C35" s="1048"/>
      <c r="D35" s="1048"/>
      <c r="E35" s="1048"/>
      <c r="F35" s="1048"/>
      <c r="G35" s="1048"/>
      <c r="H35" s="1048"/>
      <c r="I35" s="1048"/>
      <c r="J35" s="1048"/>
      <c r="K35" s="1048"/>
      <c r="L35" s="1048"/>
      <c r="M35" s="1048"/>
      <c r="N35" s="1048"/>
      <c r="O35" s="1048"/>
      <c r="P35" s="1048"/>
      <c r="Q35" s="700"/>
      <c r="R35" s="700"/>
      <c r="S35" s="700"/>
      <c r="Z35" s="298"/>
      <c r="AA35" s="298"/>
      <c r="AB35" s="298"/>
      <c r="AC35" s="298"/>
      <c r="AD35" s="298"/>
      <c r="AE35" s="298"/>
      <c r="AF35" s="298"/>
      <c r="AG35" s="298"/>
      <c r="AH35" s="298"/>
      <c r="AI35" s="298"/>
      <c r="AJ35" s="298"/>
      <c r="AK35" s="298"/>
      <c r="AL35" s="298"/>
      <c r="AM35" s="298"/>
      <c r="AN35" s="298"/>
      <c r="AO35" s="298"/>
      <c r="AP35" s="298"/>
      <c r="AQ35" s="298"/>
      <c r="AR35" s="298"/>
      <c r="AS35" s="298"/>
      <c r="AT35" s="298"/>
      <c r="AU35" s="298"/>
      <c r="AV35" s="298"/>
      <c r="AW35" s="298"/>
      <c r="AX35" s="298"/>
    </row>
    <row r="36" spans="2:50" s="440" customFormat="1" x14ac:dyDescent="0.2">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8"/>
    </row>
    <row r="37" spans="2:50" s="440" customFormat="1" x14ac:dyDescent="0.2">
      <c r="Z37" s="298"/>
      <c r="AA37" s="298"/>
      <c r="AB37" s="298"/>
      <c r="AC37" s="298"/>
      <c r="AD37" s="298"/>
      <c r="AE37" s="298"/>
      <c r="AF37" s="298"/>
      <c r="AG37" s="298"/>
      <c r="AH37" s="298"/>
      <c r="AI37" s="298"/>
      <c r="AJ37" s="298"/>
      <c r="AK37" s="298"/>
      <c r="AL37" s="298"/>
      <c r="AM37" s="298"/>
      <c r="AN37" s="298"/>
      <c r="AO37" s="298"/>
      <c r="AP37" s="298"/>
      <c r="AQ37" s="298"/>
      <c r="AR37" s="298"/>
      <c r="AS37" s="298"/>
      <c r="AT37" s="298"/>
      <c r="AU37" s="298"/>
      <c r="AV37" s="298"/>
      <c r="AW37" s="298"/>
      <c r="AX37" s="298"/>
    </row>
    <row r="38" spans="2:50" s="298" customFormat="1" x14ac:dyDescent="0.2">
      <c r="L38" s="616"/>
      <c r="M38" s="616"/>
      <c r="N38" s="616"/>
    </row>
    <row r="39" spans="2:50" x14ac:dyDescent="0.2">
      <c r="B39" s="298"/>
      <c r="C39" s="298"/>
      <c r="D39" s="298"/>
      <c r="E39" s="298"/>
      <c r="F39" s="298"/>
      <c r="G39" s="298"/>
      <c r="H39" s="298"/>
      <c r="I39" s="298"/>
      <c r="J39" s="298"/>
      <c r="K39" s="298"/>
      <c r="L39" s="298"/>
      <c r="M39" s="298"/>
      <c r="N39" s="298"/>
      <c r="O39" s="298"/>
      <c r="P39" s="298"/>
      <c r="Q39" s="298"/>
      <c r="R39" s="298"/>
      <c r="S39" s="298"/>
      <c r="T39" s="298"/>
      <c r="U39" s="298"/>
      <c r="V39" s="298"/>
      <c r="W39" s="298"/>
      <c r="X39" s="298"/>
      <c r="Y39" s="298"/>
    </row>
    <row r="40" spans="2:50" x14ac:dyDescent="0.2">
      <c r="B40" s="298"/>
      <c r="C40" s="298"/>
      <c r="D40" s="298"/>
      <c r="E40" s="298"/>
      <c r="F40" s="298"/>
      <c r="G40" s="298"/>
      <c r="H40" s="298"/>
      <c r="I40" s="298"/>
      <c r="J40" s="298"/>
      <c r="K40" s="298"/>
      <c r="L40" s="298"/>
      <c r="M40" s="298"/>
      <c r="N40" s="298"/>
      <c r="O40" s="298"/>
      <c r="P40" s="298"/>
      <c r="Q40" s="298"/>
      <c r="R40" s="298"/>
      <c r="S40" s="298"/>
      <c r="T40" s="298"/>
      <c r="U40" s="298"/>
      <c r="V40" s="298"/>
      <c r="W40" s="298"/>
      <c r="X40" s="298"/>
      <c r="Y40" s="298"/>
    </row>
    <row r="41" spans="2:50" x14ac:dyDescent="0.2">
      <c r="B41" s="298"/>
      <c r="C41" s="298"/>
      <c r="D41" s="298"/>
      <c r="E41" s="298"/>
      <c r="F41" s="298"/>
      <c r="G41" s="298"/>
      <c r="H41" s="298"/>
      <c r="I41" s="298"/>
      <c r="J41" s="298"/>
      <c r="K41" s="298"/>
      <c r="L41" s="298"/>
      <c r="M41" s="298"/>
      <c r="N41" s="298"/>
      <c r="O41" s="298"/>
      <c r="P41" s="298"/>
      <c r="Q41" s="298"/>
      <c r="R41" s="298"/>
      <c r="S41" s="298"/>
      <c r="T41" s="298"/>
      <c r="U41" s="298"/>
      <c r="V41" s="298"/>
      <c r="W41" s="298"/>
      <c r="X41" s="298"/>
      <c r="Y41" s="298"/>
    </row>
    <row r="42" spans="2:50" x14ac:dyDescent="0.2">
      <c r="B42" s="298"/>
      <c r="C42" s="298"/>
      <c r="D42" s="298"/>
      <c r="E42" s="298"/>
      <c r="F42" s="298"/>
      <c r="G42" s="298"/>
      <c r="H42" s="298"/>
      <c r="I42" s="298"/>
      <c r="J42" s="298"/>
      <c r="K42" s="298"/>
      <c r="L42" s="298"/>
      <c r="M42" s="298"/>
      <c r="N42" s="298"/>
      <c r="O42" s="298"/>
      <c r="P42" s="298"/>
      <c r="Q42" s="298"/>
      <c r="R42" s="298"/>
      <c r="S42" s="298"/>
      <c r="T42" s="298"/>
      <c r="U42" s="298"/>
      <c r="V42" s="298"/>
      <c r="W42" s="298"/>
      <c r="X42" s="298"/>
      <c r="Y42" s="298"/>
    </row>
    <row r="43" spans="2:50" x14ac:dyDescent="0.2">
      <c r="B43" s="298"/>
      <c r="C43" s="298"/>
      <c r="D43" s="298"/>
      <c r="E43" s="298"/>
      <c r="F43" s="298"/>
      <c r="G43" s="298"/>
      <c r="H43" s="298"/>
      <c r="I43" s="298"/>
      <c r="J43" s="298"/>
      <c r="K43" s="298"/>
      <c r="L43" s="298"/>
      <c r="M43" s="298"/>
      <c r="N43" s="298"/>
      <c r="O43" s="298"/>
      <c r="P43" s="298"/>
      <c r="Q43" s="298"/>
      <c r="R43" s="298"/>
      <c r="S43" s="298"/>
      <c r="T43" s="298"/>
      <c r="U43" s="298"/>
      <c r="V43" s="298"/>
      <c r="W43" s="298"/>
      <c r="X43" s="298"/>
      <c r="Y43" s="298"/>
    </row>
    <row r="44" spans="2:50" x14ac:dyDescent="0.2">
      <c r="B44" s="298"/>
      <c r="C44" s="298"/>
      <c r="D44" s="298"/>
      <c r="E44" s="298"/>
      <c r="F44" s="298"/>
      <c r="G44" s="298"/>
      <c r="H44" s="298"/>
      <c r="I44" s="298"/>
      <c r="J44" s="298"/>
      <c r="K44" s="298"/>
      <c r="L44" s="298"/>
      <c r="M44" s="298"/>
      <c r="N44" s="298"/>
      <c r="O44" s="298"/>
      <c r="P44" s="298"/>
      <c r="Q44" s="298"/>
      <c r="R44" s="298"/>
      <c r="S44" s="298"/>
      <c r="T44" s="298"/>
      <c r="U44" s="298"/>
      <c r="V44" s="298"/>
      <c r="W44" s="298"/>
      <c r="X44" s="298"/>
      <c r="Y44" s="298"/>
    </row>
    <row r="45" spans="2:50" x14ac:dyDescent="0.2">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row>
    <row r="46" spans="2:50" x14ac:dyDescent="0.2">
      <c r="B46" s="298"/>
      <c r="C46" s="298"/>
      <c r="D46" s="298"/>
      <c r="E46" s="298"/>
      <c r="F46" s="298"/>
      <c r="G46" s="298"/>
      <c r="H46" s="298"/>
      <c r="I46" s="298"/>
      <c r="J46" s="298"/>
      <c r="K46" s="298"/>
      <c r="L46" s="298"/>
      <c r="M46" s="298"/>
      <c r="N46" s="298"/>
      <c r="O46" s="298"/>
      <c r="P46" s="298"/>
      <c r="Q46" s="298"/>
      <c r="R46" s="298"/>
      <c r="S46" s="298"/>
      <c r="T46" s="298"/>
      <c r="U46" s="298"/>
      <c r="V46" s="298"/>
      <c r="W46" s="298"/>
      <c r="X46" s="298"/>
      <c r="Y46" s="298"/>
    </row>
    <row r="47" spans="2:50" x14ac:dyDescent="0.2">
      <c r="B47" s="298"/>
      <c r="C47" s="298"/>
      <c r="D47" s="298"/>
      <c r="E47" s="298"/>
      <c r="F47" s="298"/>
      <c r="G47" s="298"/>
      <c r="H47" s="298"/>
      <c r="I47" s="298"/>
      <c r="J47" s="298"/>
      <c r="K47" s="298"/>
      <c r="L47" s="298"/>
      <c r="M47" s="298"/>
      <c r="N47" s="298"/>
      <c r="O47" s="298"/>
      <c r="P47" s="298"/>
      <c r="Q47" s="298"/>
      <c r="R47" s="298"/>
      <c r="S47" s="298"/>
      <c r="T47" s="298"/>
      <c r="U47" s="298"/>
      <c r="V47" s="298"/>
      <c r="W47" s="298"/>
      <c r="X47" s="298"/>
      <c r="Y47" s="298"/>
    </row>
    <row r="48" spans="2:50" x14ac:dyDescent="0.2">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298"/>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65"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38"/>
  <sheetViews>
    <sheetView zoomScaleNormal="100" workbookViewId="0"/>
  </sheetViews>
  <sheetFormatPr baseColWidth="10" defaultColWidth="11.42578125" defaultRowHeight="15" x14ac:dyDescent="0.2"/>
  <cols>
    <col min="1" max="1" width="4" style="262" customWidth="1"/>
    <col min="2" max="2" width="32.28515625" style="262" customWidth="1"/>
    <col min="3" max="3" width="0.5703125" style="262" customWidth="1"/>
    <col min="4" max="4" width="17" style="262" customWidth="1"/>
    <col min="5" max="5" width="0.42578125" style="262" customWidth="1"/>
    <col min="6" max="6" width="11.85546875" style="262" customWidth="1"/>
    <col min="7" max="7" width="11.28515625" style="262" customWidth="1"/>
    <col min="8" max="8" width="0.42578125" style="262" customWidth="1"/>
    <col min="9" max="9" width="11.85546875" style="262" customWidth="1"/>
    <col min="10" max="10" width="9.85546875" style="262" customWidth="1"/>
    <col min="11" max="11" width="7.5703125" style="262" customWidth="1"/>
    <col min="12" max="12" width="8.42578125" style="262" customWidth="1"/>
    <col min="13" max="13" width="6.140625" style="262" customWidth="1"/>
    <col min="14" max="14" width="8.42578125" style="262" customWidth="1"/>
    <col min="15" max="15" width="7.5703125" style="262" customWidth="1"/>
    <col min="16" max="16" width="8.42578125" style="262" customWidth="1"/>
    <col min="17" max="17" width="6.140625" style="262" customWidth="1"/>
    <col min="18" max="18" width="8.42578125" style="262" customWidth="1"/>
    <col min="19" max="19" width="6.140625" style="262" customWidth="1"/>
    <col min="20" max="22" width="8.42578125" style="262" customWidth="1"/>
    <col min="23" max="23" width="6.140625" style="262" customWidth="1"/>
    <col min="24" max="24" width="8.42578125" style="262" customWidth="1"/>
    <col min="25" max="25" width="3.5703125" style="262" customWidth="1"/>
    <col min="26" max="27" width="2.42578125" style="262" bestFit="1" customWidth="1"/>
    <col min="28" max="28" width="5.28515625" style="262" customWidth="1"/>
    <col min="29" max="29" width="8.5703125" style="298" bestFit="1" customWidth="1"/>
    <col min="30" max="30" width="4.5703125" style="298" bestFit="1" customWidth="1"/>
    <col min="31" max="31" width="3.28515625" style="298" customWidth="1"/>
    <col min="32" max="32" width="4.28515625" style="262" bestFit="1" customWidth="1"/>
    <col min="33" max="33" width="2.42578125" style="262" bestFit="1" customWidth="1"/>
    <col min="34" max="34" width="4.28515625" style="262" bestFit="1" customWidth="1"/>
    <col min="35" max="35" width="8.42578125" style="262" bestFit="1" customWidth="1"/>
    <col min="36" max="36" width="4.28515625" style="262" bestFit="1" customWidth="1"/>
    <col min="37" max="16384" width="11.42578125" style="262"/>
  </cols>
  <sheetData>
    <row r="1" spans="1:36" s="202" customFormat="1" ht="14.25" x14ac:dyDescent="0.2">
      <c r="B1" s="203"/>
      <c r="C1" s="204"/>
      <c r="E1" s="204"/>
      <c r="F1" s="714" t="s">
        <v>143</v>
      </c>
      <c r="G1" s="714"/>
      <c r="H1" s="714"/>
      <c r="I1" s="714" t="s">
        <v>19</v>
      </c>
      <c r="AC1" s="714"/>
      <c r="AD1" s="714"/>
      <c r="AE1" s="714"/>
    </row>
    <row r="2" spans="1:36" s="206" customFormat="1" x14ac:dyDescent="0.2">
      <c r="B2" s="1057"/>
      <c r="C2" s="1057"/>
      <c r="AC2" s="618"/>
      <c r="AD2" s="618"/>
      <c r="AE2" s="618"/>
    </row>
    <row r="3" spans="1:36" s="209" customFormat="1" ht="29.25" customHeight="1" x14ac:dyDescent="0.2">
      <c r="B3" s="1058"/>
      <c r="C3" s="1058"/>
      <c r="AC3" s="618"/>
      <c r="AD3" s="618"/>
      <c r="AE3" s="618"/>
    </row>
    <row r="4" spans="1:36" s="209" customFormat="1" ht="24" customHeight="1" x14ac:dyDescent="0.2">
      <c r="A4" s="1094" t="s">
        <v>440</v>
      </c>
      <c r="B4" s="1094"/>
      <c r="C4" s="1094"/>
      <c r="D4" s="1094"/>
      <c r="E4" s="1094"/>
      <c r="F4" s="1094"/>
      <c r="G4" s="1094"/>
      <c r="H4" s="1094"/>
      <c r="I4" s="1094"/>
      <c r="J4" s="1094"/>
      <c r="K4" s="1094"/>
      <c r="L4" s="1094"/>
      <c r="M4" s="1094"/>
      <c r="N4" s="1094"/>
      <c r="O4" s="1094"/>
      <c r="P4" s="1094"/>
      <c r="Q4" s="1094"/>
      <c r="R4" s="1094"/>
      <c r="S4" s="1094"/>
      <c r="T4" s="1094"/>
      <c r="U4" s="1094"/>
      <c r="V4" s="1094"/>
      <c r="W4" s="1094"/>
      <c r="AC4" s="618"/>
      <c r="AD4" s="618"/>
      <c r="AE4" s="618"/>
    </row>
    <row r="5" spans="1:36" s="209" customFormat="1" x14ac:dyDescent="0.2">
      <c r="B5" s="1059" t="str">
        <f>porsaad!B6</f>
        <v>Situación a 31 de enero de 2023</v>
      </c>
      <c r="C5" s="1059"/>
      <c r="D5" s="1059"/>
      <c r="E5" s="1059"/>
      <c r="F5" s="1059"/>
      <c r="G5" s="1059"/>
      <c r="H5" s="1059"/>
      <c r="I5" s="1059"/>
      <c r="J5" s="1059"/>
      <c r="K5" s="1059"/>
      <c r="L5" s="1059"/>
      <c r="M5" s="1059"/>
      <c r="N5" s="1059"/>
      <c r="O5" s="1059"/>
      <c r="P5" s="1059"/>
      <c r="Q5" s="1059"/>
      <c r="R5" s="1059"/>
      <c r="S5" s="1059"/>
      <c r="T5" s="1059"/>
      <c r="U5" s="1059"/>
      <c r="V5" s="1059"/>
      <c r="W5" s="1059"/>
      <c r="AC5" s="618"/>
      <c r="AD5" s="618"/>
      <c r="AE5" s="618"/>
    </row>
    <row r="6" spans="1:36" s="209" customFormat="1" ht="6.75" customHeight="1" x14ac:dyDescent="0.2">
      <c r="AC6" s="618"/>
      <c r="AD6" s="618"/>
      <c r="AE6" s="618"/>
    </row>
    <row r="7" spans="1:36" s="214" customFormat="1" ht="9" customHeight="1" x14ac:dyDescent="0.2">
      <c r="A7" s="210"/>
      <c r="B7" s="1060" t="s">
        <v>15</v>
      </c>
      <c r="C7" s="212"/>
      <c r="D7" s="1095" t="s">
        <v>262</v>
      </c>
      <c r="E7" s="569"/>
      <c r="F7" s="1067"/>
      <c r="G7" s="1067"/>
      <c r="H7" s="569"/>
      <c r="I7" s="868"/>
      <c r="J7" s="870"/>
      <c r="K7" s="948"/>
      <c r="L7" s="948"/>
      <c r="M7" s="949"/>
      <c r="N7" s="949"/>
      <c r="O7" s="949"/>
      <c r="P7" s="949"/>
      <c r="Q7" s="949"/>
      <c r="R7" s="949"/>
      <c r="S7" s="950"/>
      <c r="T7" s="951"/>
      <c r="U7" s="951"/>
      <c r="V7" s="951"/>
      <c r="W7" s="951"/>
      <c r="X7" s="952"/>
      <c r="AC7" s="597"/>
      <c r="AD7" s="597"/>
      <c r="AE7" s="597"/>
    </row>
    <row r="8" spans="1:36" s="214" customFormat="1" ht="14.25" customHeight="1" x14ac:dyDescent="0.2">
      <c r="A8" s="210"/>
      <c r="B8" s="1061"/>
      <c r="C8" s="212"/>
      <c r="D8" s="1096"/>
      <c r="E8" s="799"/>
      <c r="F8" s="1069" t="s">
        <v>282</v>
      </c>
      <c r="G8" s="1068"/>
      <c r="H8" s="212"/>
      <c r="I8" s="1069" t="s">
        <v>283</v>
      </c>
      <c r="J8" s="1068"/>
      <c r="K8" s="1097" t="s">
        <v>384</v>
      </c>
      <c r="L8" s="1098"/>
      <c r="M8" s="1098"/>
      <c r="N8" s="1098"/>
      <c r="O8" s="1098"/>
      <c r="P8" s="1098"/>
      <c r="Q8" s="1098"/>
      <c r="R8" s="1098"/>
      <c r="S8" s="1098"/>
      <c r="T8" s="1098"/>
      <c r="U8" s="1098"/>
      <c r="V8" s="1098"/>
      <c r="W8" s="1098"/>
      <c r="X8" s="1099"/>
      <c r="AC8" s="597"/>
      <c r="AD8" s="597"/>
      <c r="AE8" s="597"/>
    </row>
    <row r="9" spans="1:36" s="214" customFormat="1" ht="28.5" customHeight="1" x14ac:dyDescent="0.2">
      <c r="A9" s="210"/>
      <c r="B9" s="1061"/>
      <c r="C9" s="212"/>
      <c r="D9" s="1096"/>
      <c r="E9" s="212"/>
      <c r="F9" s="1088"/>
      <c r="G9" s="1089"/>
      <c r="H9" s="212"/>
      <c r="I9" s="1088"/>
      <c r="J9" s="1089"/>
      <c r="K9" s="1069" t="s">
        <v>385</v>
      </c>
      <c r="L9" s="1068"/>
      <c r="M9" s="1069" t="s">
        <v>386</v>
      </c>
      <c r="N9" s="1068"/>
      <c r="O9" s="1069" t="s">
        <v>387</v>
      </c>
      <c r="P9" s="1068"/>
      <c r="Q9" s="1069" t="s">
        <v>388</v>
      </c>
      <c r="R9" s="1068"/>
      <c r="S9" s="1069" t="s">
        <v>389</v>
      </c>
      <c r="T9" s="1068"/>
      <c r="U9" s="1069" t="s">
        <v>121</v>
      </c>
      <c r="V9" s="1068"/>
      <c r="W9" s="1069" t="s">
        <v>390</v>
      </c>
      <c r="X9" s="1068"/>
      <c r="AC9" s="597"/>
      <c r="AD9" s="597"/>
      <c r="AE9" s="597"/>
    </row>
    <row r="10" spans="1:36" s="220" customFormat="1" ht="22.5" x14ac:dyDescent="0.2">
      <c r="A10" s="215"/>
      <c r="B10" s="1062"/>
      <c r="C10" s="217"/>
      <c r="D10" s="800" t="s">
        <v>12</v>
      </c>
      <c r="E10" s="217"/>
      <c r="F10" s="218" t="s">
        <v>12</v>
      </c>
      <c r="G10" s="219" t="s">
        <v>284</v>
      </c>
      <c r="H10" s="217"/>
      <c r="I10" s="218" t="s">
        <v>12</v>
      </c>
      <c r="J10" s="219" t="s">
        <v>284</v>
      </c>
      <c r="K10" s="218" t="s">
        <v>12</v>
      </c>
      <c r="L10" s="219" t="s">
        <v>391</v>
      </c>
      <c r="M10" s="218" t="s">
        <v>12</v>
      </c>
      <c r="N10" s="219" t="s">
        <v>391</v>
      </c>
      <c r="O10" s="218" t="s">
        <v>12</v>
      </c>
      <c r="P10" s="219" t="s">
        <v>391</v>
      </c>
      <c r="Q10" s="218" t="s">
        <v>12</v>
      </c>
      <c r="R10" s="219" t="s">
        <v>391</v>
      </c>
      <c r="S10" s="218" t="s">
        <v>12</v>
      </c>
      <c r="T10" s="219" t="s">
        <v>391</v>
      </c>
      <c r="U10" s="218" t="s">
        <v>12</v>
      </c>
      <c r="V10" s="219" t="s">
        <v>391</v>
      </c>
      <c r="W10" s="218" t="s">
        <v>12</v>
      </c>
      <c r="X10" s="219" t="s">
        <v>391</v>
      </c>
      <c r="AC10" s="591" t="s">
        <v>217</v>
      </c>
      <c r="AD10" s="953" t="s">
        <v>400</v>
      </c>
      <c r="AE10" s="954" t="s">
        <v>401</v>
      </c>
    </row>
    <row r="11" spans="1:36" s="224" customFormat="1" ht="8.25" customHeight="1" x14ac:dyDescent="0.2">
      <c r="A11" s="221"/>
      <c r="B11" s="222"/>
      <c r="C11" s="223"/>
      <c r="D11" s="222"/>
      <c r="E11" s="223"/>
      <c r="F11" s="222"/>
      <c r="G11" s="222"/>
      <c r="H11" s="223"/>
      <c r="I11" s="222"/>
      <c r="J11" s="222"/>
      <c r="K11" s="431"/>
      <c r="L11" s="435"/>
      <c r="M11" s="310"/>
      <c r="N11" s="310"/>
      <c r="O11" s="310"/>
      <c r="P11" s="310"/>
      <c r="Q11" s="232"/>
      <c r="R11" s="232"/>
      <c r="S11" s="232"/>
      <c r="T11" s="232"/>
      <c r="U11" s="232"/>
      <c r="V11" s="232"/>
      <c r="W11" s="232"/>
      <c r="X11" s="232"/>
      <c r="AC11" s="955">
        <v>44255</v>
      </c>
      <c r="AD11" s="953">
        <v>19803</v>
      </c>
      <c r="AE11" s="953">
        <v>18783</v>
      </c>
    </row>
    <row r="12" spans="1:36" s="233" customFormat="1" ht="14.25" x14ac:dyDescent="0.15">
      <c r="A12" s="225"/>
      <c r="B12" s="226" t="s">
        <v>11</v>
      </c>
      <c r="C12" s="227"/>
      <c r="D12" s="801">
        <v>269733</v>
      </c>
      <c r="E12" s="227"/>
      <c r="F12" s="228">
        <v>2145</v>
      </c>
      <c r="G12" s="229">
        <v>0.79523083938561467</v>
      </c>
      <c r="H12" s="227"/>
      <c r="I12" s="228">
        <v>3044</v>
      </c>
      <c r="J12" s="229">
        <v>1.1285233916502615</v>
      </c>
      <c r="K12" s="228">
        <v>2132</v>
      </c>
      <c r="L12" s="229">
        <v>70.039421813403408</v>
      </c>
      <c r="M12" s="228">
        <v>27</v>
      </c>
      <c r="N12" s="229">
        <v>0.8869908015768726</v>
      </c>
      <c r="O12" s="228">
        <v>48</v>
      </c>
      <c r="P12" s="229">
        <v>1.5768725361366622</v>
      </c>
      <c r="Q12" s="228">
        <v>118</v>
      </c>
      <c r="R12" s="229">
        <v>3.8764783180026283</v>
      </c>
      <c r="S12" s="228">
        <v>0</v>
      </c>
      <c r="T12" s="229">
        <v>0</v>
      </c>
      <c r="U12" s="228">
        <v>25</v>
      </c>
      <c r="V12" s="229">
        <v>0.82128777923784502</v>
      </c>
      <c r="W12" s="228">
        <v>20</v>
      </c>
      <c r="X12" s="229">
        <f t="shared" ref="X12:X29" si="0">W12/$I12*100</f>
        <v>0.65703022339027595</v>
      </c>
      <c r="Z12" s="306"/>
      <c r="AA12" s="306"/>
      <c r="AB12" s="306"/>
      <c r="AC12" s="955">
        <v>44286</v>
      </c>
      <c r="AD12" s="953">
        <v>27240</v>
      </c>
      <c r="AE12" s="953">
        <v>16097</v>
      </c>
      <c r="AF12" s="306"/>
      <c r="AG12" s="306"/>
      <c r="AH12" s="306"/>
      <c r="AI12" s="307"/>
      <c r="AJ12" s="956"/>
    </row>
    <row r="13" spans="1:36" s="233" customFormat="1" ht="14.25" x14ac:dyDescent="0.15">
      <c r="A13" s="225"/>
      <c r="B13" s="234" t="s">
        <v>10</v>
      </c>
      <c r="C13" s="227"/>
      <c r="D13" s="802">
        <v>37223</v>
      </c>
      <c r="E13" s="227"/>
      <c r="F13" s="235">
        <v>303</v>
      </c>
      <c r="G13" s="236">
        <v>0.81401284152271447</v>
      </c>
      <c r="H13" s="227"/>
      <c r="I13" s="235">
        <v>627</v>
      </c>
      <c r="J13" s="236">
        <v>1.6844424146361121</v>
      </c>
      <c r="K13" s="235">
        <v>476</v>
      </c>
      <c r="L13" s="236">
        <v>75.917065390749599</v>
      </c>
      <c r="M13" s="235">
        <v>7</v>
      </c>
      <c r="N13" s="236">
        <v>1.1164274322169059</v>
      </c>
      <c r="O13" s="235">
        <v>2</v>
      </c>
      <c r="P13" s="236">
        <v>0.31897926634768742</v>
      </c>
      <c r="Q13" s="235">
        <v>7</v>
      </c>
      <c r="R13" s="236">
        <v>1.1164274322169059</v>
      </c>
      <c r="S13" s="235">
        <v>0</v>
      </c>
      <c r="T13" s="236">
        <v>0</v>
      </c>
      <c r="U13" s="235">
        <v>2</v>
      </c>
      <c r="V13" s="236">
        <v>0.31897926634768742</v>
      </c>
      <c r="W13" s="235">
        <v>2</v>
      </c>
      <c r="X13" s="236">
        <f t="shared" si="0"/>
        <v>0.31897926634768742</v>
      </c>
      <c r="Z13" s="306"/>
      <c r="AA13" s="306"/>
      <c r="AB13" s="306"/>
      <c r="AC13" s="955">
        <v>44316</v>
      </c>
      <c r="AD13" s="953">
        <v>23620</v>
      </c>
      <c r="AE13" s="953">
        <v>14066</v>
      </c>
      <c r="AF13" s="306"/>
      <c r="AG13" s="306"/>
      <c r="AH13" s="306"/>
      <c r="AI13" s="307"/>
      <c r="AJ13" s="956"/>
    </row>
    <row r="14" spans="1:36" s="233" customFormat="1" ht="14.25" x14ac:dyDescent="0.15">
      <c r="A14" s="225"/>
      <c r="B14" s="234" t="s">
        <v>40</v>
      </c>
      <c r="C14" s="227"/>
      <c r="D14" s="802">
        <v>28712</v>
      </c>
      <c r="E14" s="227"/>
      <c r="F14" s="235">
        <v>189</v>
      </c>
      <c r="G14" s="236">
        <v>0.65826135413764286</v>
      </c>
      <c r="H14" s="227"/>
      <c r="I14" s="235">
        <v>454</v>
      </c>
      <c r="J14" s="236">
        <v>1.5812203956533852</v>
      </c>
      <c r="K14" s="235">
        <v>325</v>
      </c>
      <c r="L14" s="236">
        <v>71.585903083700444</v>
      </c>
      <c r="M14" s="235">
        <v>1</v>
      </c>
      <c r="N14" s="236">
        <v>0.22026431718061676</v>
      </c>
      <c r="O14" s="235">
        <v>10</v>
      </c>
      <c r="P14" s="236">
        <v>2.2026431718061676</v>
      </c>
      <c r="Q14" s="235">
        <v>1</v>
      </c>
      <c r="R14" s="236">
        <v>0.22026431718061676</v>
      </c>
      <c r="S14" s="235">
        <v>0</v>
      </c>
      <c r="T14" s="236">
        <v>0</v>
      </c>
      <c r="U14" s="235">
        <v>1</v>
      </c>
      <c r="V14" s="236">
        <v>0.22026431718061676</v>
      </c>
      <c r="W14" s="235">
        <v>0</v>
      </c>
      <c r="X14" s="236">
        <f t="shared" si="0"/>
        <v>0</v>
      </c>
      <c r="Z14" s="306"/>
      <c r="AA14" s="306"/>
      <c r="AB14" s="306"/>
      <c r="AC14" s="955">
        <v>44347</v>
      </c>
      <c r="AD14" s="953">
        <v>21534</v>
      </c>
      <c r="AE14" s="953">
        <v>12150</v>
      </c>
      <c r="AF14" s="306"/>
      <c r="AG14" s="306"/>
      <c r="AH14" s="306"/>
      <c r="AI14" s="307"/>
      <c r="AJ14" s="956"/>
    </row>
    <row r="15" spans="1:36" s="233" customFormat="1" ht="14.25" x14ac:dyDescent="0.15">
      <c r="A15" s="225"/>
      <c r="B15" s="234" t="s">
        <v>41</v>
      </c>
      <c r="C15" s="227"/>
      <c r="D15" s="802">
        <v>26547</v>
      </c>
      <c r="E15" s="227"/>
      <c r="F15" s="235">
        <v>728</v>
      </c>
      <c r="G15" s="236">
        <v>2.7423060986175463</v>
      </c>
      <c r="H15" s="227"/>
      <c r="I15" s="235">
        <v>379</v>
      </c>
      <c r="J15" s="236">
        <v>1.4276566090330356</v>
      </c>
      <c r="K15" s="235">
        <v>284</v>
      </c>
      <c r="L15" s="236">
        <v>74.934036939313984</v>
      </c>
      <c r="M15" s="235">
        <v>6</v>
      </c>
      <c r="N15" s="236">
        <v>1.5831134564643801</v>
      </c>
      <c r="O15" s="235">
        <v>72</v>
      </c>
      <c r="P15" s="236">
        <v>18.997361477572557</v>
      </c>
      <c r="Q15" s="235">
        <v>0</v>
      </c>
      <c r="R15" s="236">
        <v>0</v>
      </c>
      <c r="S15" s="235">
        <v>1</v>
      </c>
      <c r="T15" s="236">
        <v>0.26385224274406333</v>
      </c>
      <c r="U15" s="235">
        <v>1</v>
      </c>
      <c r="V15" s="236">
        <v>0.26385224274406333</v>
      </c>
      <c r="W15" s="235">
        <v>2</v>
      </c>
      <c r="X15" s="236">
        <f t="shared" si="0"/>
        <v>0.52770448548812665</v>
      </c>
      <c r="Z15" s="306"/>
      <c r="AA15" s="306"/>
      <c r="AB15" s="306"/>
      <c r="AC15" s="955">
        <v>44377</v>
      </c>
      <c r="AD15" s="953">
        <v>21833</v>
      </c>
      <c r="AE15" s="953">
        <v>13954</v>
      </c>
      <c r="AF15" s="306"/>
      <c r="AG15" s="306"/>
      <c r="AH15" s="306"/>
      <c r="AI15" s="307"/>
      <c r="AJ15" s="956"/>
    </row>
    <row r="16" spans="1:36" s="233" customFormat="1" ht="14.25" x14ac:dyDescent="0.15">
      <c r="A16" s="225"/>
      <c r="B16" s="234" t="s">
        <v>9</v>
      </c>
      <c r="C16" s="227"/>
      <c r="D16" s="802">
        <v>35138</v>
      </c>
      <c r="E16" s="227"/>
      <c r="F16" s="235">
        <v>797</v>
      </c>
      <c r="G16" s="236">
        <v>2.2681996698730718</v>
      </c>
      <c r="H16" s="227"/>
      <c r="I16" s="235">
        <v>356</v>
      </c>
      <c r="J16" s="236">
        <v>1.0131481586885993</v>
      </c>
      <c r="K16" s="235">
        <v>323</v>
      </c>
      <c r="L16" s="236">
        <v>90.730337078651687</v>
      </c>
      <c r="M16" s="235">
        <v>5</v>
      </c>
      <c r="N16" s="236">
        <v>1.4044943820224718</v>
      </c>
      <c r="O16" s="235">
        <v>7</v>
      </c>
      <c r="P16" s="236">
        <v>1.9662921348314606</v>
      </c>
      <c r="Q16" s="235">
        <v>0</v>
      </c>
      <c r="R16" s="236">
        <v>0</v>
      </c>
      <c r="S16" s="235">
        <v>0</v>
      </c>
      <c r="T16" s="236">
        <v>0</v>
      </c>
      <c r="U16" s="235">
        <v>1</v>
      </c>
      <c r="V16" s="236">
        <v>0.2808988764044944</v>
      </c>
      <c r="W16" s="235">
        <v>4</v>
      </c>
      <c r="X16" s="236">
        <f t="shared" si="0"/>
        <v>1.1235955056179776</v>
      </c>
      <c r="Z16" s="306"/>
      <c r="AA16" s="306"/>
      <c r="AB16" s="306"/>
      <c r="AC16" s="955">
        <v>44408</v>
      </c>
      <c r="AD16" s="953">
        <v>25882</v>
      </c>
      <c r="AE16" s="953">
        <v>13248</v>
      </c>
      <c r="AF16" s="306"/>
      <c r="AG16" s="306"/>
      <c r="AH16" s="306"/>
      <c r="AI16" s="307"/>
      <c r="AJ16" s="956"/>
    </row>
    <row r="17" spans="1:36" s="233" customFormat="1" ht="14.25" x14ac:dyDescent="0.15">
      <c r="A17" s="225"/>
      <c r="B17" s="234" t="s">
        <v>8</v>
      </c>
      <c r="C17" s="227"/>
      <c r="D17" s="803">
        <v>17682</v>
      </c>
      <c r="E17" s="227"/>
      <c r="F17" s="235">
        <v>363</v>
      </c>
      <c r="G17" s="236">
        <v>2.0529351883271123</v>
      </c>
      <c r="H17" s="227"/>
      <c r="I17" s="235">
        <v>234</v>
      </c>
      <c r="J17" s="236">
        <v>1.323379708177808</v>
      </c>
      <c r="K17" s="239">
        <v>213</v>
      </c>
      <c r="L17" s="236">
        <v>91.025641025641022</v>
      </c>
      <c r="M17" s="239">
        <v>0</v>
      </c>
      <c r="N17" s="236">
        <v>0</v>
      </c>
      <c r="O17" s="239">
        <v>0</v>
      </c>
      <c r="P17" s="236">
        <v>0</v>
      </c>
      <c r="Q17" s="239">
        <v>0</v>
      </c>
      <c r="R17" s="236">
        <v>0</v>
      </c>
      <c r="S17" s="239">
        <v>0</v>
      </c>
      <c r="T17" s="236">
        <v>0</v>
      </c>
      <c r="U17" s="239">
        <v>3</v>
      </c>
      <c r="V17" s="236">
        <v>1.2820512820512819</v>
      </c>
      <c r="W17" s="239">
        <v>0</v>
      </c>
      <c r="X17" s="236">
        <f t="shared" si="0"/>
        <v>0</v>
      </c>
      <c r="Z17" s="306"/>
      <c r="AA17" s="306"/>
      <c r="AB17" s="306"/>
      <c r="AC17" s="955">
        <v>44439</v>
      </c>
      <c r="AD17" s="953">
        <v>15551</v>
      </c>
      <c r="AE17" s="953">
        <v>13247</v>
      </c>
      <c r="AF17" s="306"/>
      <c r="AG17" s="306"/>
      <c r="AH17" s="306"/>
      <c r="AI17" s="307"/>
      <c r="AJ17" s="956"/>
    </row>
    <row r="18" spans="1:36" s="233" customFormat="1" ht="14.25" x14ac:dyDescent="0.15">
      <c r="A18" s="225"/>
      <c r="B18" s="234" t="s">
        <v>7</v>
      </c>
      <c r="C18" s="227"/>
      <c r="D18" s="802">
        <v>114750</v>
      </c>
      <c r="E18" s="227"/>
      <c r="F18" s="235">
        <v>1928</v>
      </c>
      <c r="G18" s="236">
        <v>1.6801742919389979</v>
      </c>
      <c r="H18" s="227"/>
      <c r="I18" s="235">
        <v>1351</v>
      </c>
      <c r="J18" s="236">
        <v>1.1773420479302832</v>
      </c>
      <c r="K18" s="235">
        <v>1206</v>
      </c>
      <c r="L18" s="236">
        <v>89.267209474463357</v>
      </c>
      <c r="M18" s="235">
        <v>34</v>
      </c>
      <c r="N18" s="236">
        <v>2.5166543301258328</v>
      </c>
      <c r="O18" s="235">
        <v>0</v>
      </c>
      <c r="P18" s="236">
        <v>0</v>
      </c>
      <c r="Q18" s="235">
        <v>21</v>
      </c>
      <c r="R18" s="236">
        <v>1.5544041450777202</v>
      </c>
      <c r="S18" s="235">
        <v>2</v>
      </c>
      <c r="T18" s="236">
        <v>0.14803849000740191</v>
      </c>
      <c r="U18" s="235">
        <v>61</v>
      </c>
      <c r="V18" s="236">
        <v>4.5151739452257589</v>
      </c>
      <c r="W18" s="235">
        <v>38</v>
      </c>
      <c r="X18" s="236">
        <f t="shared" si="0"/>
        <v>2.8127313101406366</v>
      </c>
      <c r="Z18" s="306"/>
      <c r="AA18" s="306"/>
      <c r="AB18" s="306"/>
      <c r="AC18" s="955">
        <v>44469</v>
      </c>
      <c r="AD18" s="953">
        <v>29199</v>
      </c>
      <c r="AE18" s="953">
        <v>15187</v>
      </c>
      <c r="AF18" s="306"/>
      <c r="AG18" s="306"/>
      <c r="AH18" s="306"/>
      <c r="AI18" s="307"/>
      <c r="AJ18" s="956"/>
    </row>
    <row r="19" spans="1:36" s="233" customFormat="1" ht="14.25" x14ac:dyDescent="0.15">
      <c r="A19" s="225"/>
      <c r="B19" s="234" t="s">
        <v>43</v>
      </c>
      <c r="C19" s="227"/>
      <c r="D19" s="802">
        <v>67152</v>
      </c>
      <c r="E19" s="227"/>
      <c r="F19" s="235">
        <v>784</v>
      </c>
      <c r="G19" s="236">
        <v>1.1675005956635693</v>
      </c>
      <c r="H19" s="227"/>
      <c r="I19" s="235">
        <v>970</v>
      </c>
      <c r="J19" s="236">
        <v>1.4444841553490588</v>
      </c>
      <c r="K19" s="235">
        <v>694</v>
      </c>
      <c r="L19" s="236">
        <v>71.546391752577321</v>
      </c>
      <c r="M19" s="235">
        <v>30</v>
      </c>
      <c r="N19" s="236">
        <v>3.0927835051546393</v>
      </c>
      <c r="O19" s="235">
        <v>10</v>
      </c>
      <c r="P19" s="236">
        <v>1.0309278350515463</v>
      </c>
      <c r="Q19" s="235">
        <v>25</v>
      </c>
      <c r="R19" s="236">
        <v>2.5773195876288657</v>
      </c>
      <c r="S19" s="235">
        <v>0</v>
      </c>
      <c r="T19" s="236">
        <v>0</v>
      </c>
      <c r="U19" s="235">
        <v>5</v>
      </c>
      <c r="V19" s="236">
        <v>0.51546391752577314</v>
      </c>
      <c r="W19" s="235">
        <v>16</v>
      </c>
      <c r="X19" s="236">
        <f t="shared" si="0"/>
        <v>1.6494845360824744</v>
      </c>
      <c r="Z19" s="306"/>
      <c r="AA19" s="306"/>
      <c r="AB19" s="306"/>
      <c r="AC19" s="955">
        <v>44500</v>
      </c>
      <c r="AD19" s="953">
        <v>26213</v>
      </c>
      <c r="AE19" s="953">
        <v>13678</v>
      </c>
      <c r="AF19" s="306"/>
      <c r="AG19" s="306"/>
      <c r="AH19" s="306"/>
      <c r="AI19" s="307"/>
      <c r="AJ19" s="956"/>
    </row>
    <row r="20" spans="1:36" s="233" customFormat="1" ht="14.25" x14ac:dyDescent="0.15">
      <c r="A20" s="225"/>
      <c r="B20" s="234" t="s">
        <v>44</v>
      </c>
      <c r="C20" s="227"/>
      <c r="D20" s="802">
        <v>188719</v>
      </c>
      <c r="E20" s="227"/>
      <c r="F20" s="235">
        <v>3671</v>
      </c>
      <c r="G20" s="236">
        <v>1.945220142116056</v>
      </c>
      <c r="H20" s="227"/>
      <c r="I20" s="235">
        <v>2826</v>
      </c>
      <c r="J20" s="236">
        <v>1.4974644842331721</v>
      </c>
      <c r="K20" s="235">
        <v>1961</v>
      </c>
      <c r="L20" s="236">
        <v>69.391365888181184</v>
      </c>
      <c r="M20" s="235">
        <v>18</v>
      </c>
      <c r="N20" s="236">
        <v>0.63694267515923575</v>
      </c>
      <c r="O20" s="235">
        <v>570</v>
      </c>
      <c r="P20" s="236">
        <v>20.169851380042463</v>
      </c>
      <c r="Q20" s="235">
        <v>0</v>
      </c>
      <c r="R20" s="236">
        <v>0</v>
      </c>
      <c r="S20" s="235">
        <v>4</v>
      </c>
      <c r="T20" s="236">
        <v>0.14154281670205238</v>
      </c>
      <c r="U20" s="235">
        <v>40</v>
      </c>
      <c r="V20" s="236">
        <v>1.4154281670205235</v>
      </c>
      <c r="W20" s="235">
        <v>0</v>
      </c>
      <c r="X20" s="236">
        <f t="shared" si="0"/>
        <v>0</v>
      </c>
      <c r="Z20" s="306"/>
      <c r="AA20" s="306"/>
      <c r="AB20" s="306"/>
      <c r="AC20" s="955">
        <v>44530</v>
      </c>
      <c r="AD20" s="953">
        <v>25655</v>
      </c>
      <c r="AE20" s="953">
        <v>14422</v>
      </c>
      <c r="AF20" s="306"/>
      <c r="AG20" s="306"/>
      <c r="AH20" s="306"/>
      <c r="AI20" s="307"/>
      <c r="AJ20" s="956"/>
    </row>
    <row r="21" spans="1:36" s="233" customFormat="1" ht="14.25" x14ac:dyDescent="0.15">
      <c r="A21" s="225"/>
      <c r="B21" s="234" t="s">
        <v>6</v>
      </c>
      <c r="C21" s="227"/>
      <c r="D21" s="802">
        <v>135053</v>
      </c>
      <c r="E21" s="227"/>
      <c r="F21" s="235">
        <v>2972</v>
      </c>
      <c r="G21" s="236">
        <v>2.2006175353379782</v>
      </c>
      <c r="H21" s="227"/>
      <c r="I21" s="235">
        <v>1758</v>
      </c>
      <c r="J21" s="236">
        <v>1.3017111800552377</v>
      </c>
      <c r="K21" s="235">
        <v>1457</v>
      </c>
      <c r="L21" s="236">
        <v>82.878270762229818</v>
      </c>
      <c r="M21" s="235">
        <v>10</v>
      </c>
      <c r="N21" s="236">
        <v>0.56882821387940841</v>
      </c>
      <c r="O21" s="235">
        <v>21</v>
      </c>
      <c r="P21" s="236">
        <v>1.1945392491467577</v>
      </c>
      <c r="Q21" s="235">
        <v>8</v>
      </c>
      <c r="R21" s="236">
        <v>0.45506257110352671</v>
      </c>
      <c r="S21" s="235">
        <v>77</v>
      </c>
      <c r="T21" s="236">
        <v>4.3799772468714453</v>
      </c>
      <c r="U21" s="235">
        <v>1</v>
      </c>
      <c r="V21" s="236">
        <v>5.6882821387940839E-2</v>
      </c>
      <c r="W21" s="235">
        <v>13</v>
      </c>
      <c r="X21" s="236">
        <f t="shared" si="0"/>
        <v>0.73947667804323092</v>
      </c>
      <c r="Z21" s="306"/>
      <c r="AA21" s="306"/>
      <c r="AB21" s="306"/>
      <c r="AC21" s="955">
        <v>44561</v>
      </c>
      <c r="AD21" s="953">
        <v>24712</v>
      </c>
      <c r="AE21" s="953">
        <v>14501</v>
      </c>
      <c r="AF21" s="306"/>
      <c r="AG21" s="306"/>
      <c r="AH21" s="306"/>
      <c r="AI21" s="307"/>
      <c r="AJ21" s="956"/>
    </row>
    <row r="22" spans="1:36" s="233" customFormat="1" ht="14.25" x14ac:dyDescent="0.15">
      <c r="A22" s="225"/>
      <c r="B22" s="234" t="s">
        <v>5</v>
      </c>
      <c r="C22" s="227"/>
      <c r="D22" s="802">
        <v>32536</v>
      </c>
      <c r="E22" s="227"/>
      <c r="F22" s="235">
        <v>235</v>
      </c>
      <c r="G22" s="236">
        <v>0.72227686255224988</v>
      </c>
      <c r="H22" s="227"/>
      <c r="I22" s="235">
        <v>494</v>
      </c>
      <c r="J22" s="236">
        <v>1.5183181706417506</v>
      </c>
      <c r="K22" s="235">
        <v>310</v>
      </c>
      <c r="L22" s="236">
        <v>62.753036437246969</v>
      </c>
      <c r="M22" s="235">
        <v>8</v>
      </c>
      <c r="N22" s="236">
        <v>1.6194331983805668</v>
      </c>
      <c r="O22" s="235">
        <v>32</v>
      </c>
      <c r="P22" s="236">
        <v>6.4777327935222671</v>
      </c>
      <c r="Q22" s="235">
        <v>1</v>
      </c>
      <c r="R22" s="236">
        <v>0.20242914979757085</v>
      </c>
      <c r="S22" s="235">
        <v>0</v>
      </c>
      <c r="T22" s="236">
        <v>0</v>
      </c>
      <c r="U22" s="235">
        <v>7</v>
      </c>
      <c r="V22" s="236">
        <v>1.417004048582996</v>
      </c>
      <c r="W22" s="235">
        <v>2</v>
      </c>
      <c r="X22" s="236">
        <f t="shared" si="0"/>
        <v>0.40485829959514169</v>
      </c>
      <c r="Z22" s="306"/>
      <c r="AA22" s="306"/>
      <c r="AB22" s="306"/>
      <c r="AC22" s="955">
        <v>44592</v>
      </c>
      <c r="AD22" s="953">
        <v>15800</v>
      </c>
      <c r="AE22" s="953">
        <v>18653</v>
      </c>
      <c r="AF22" s="306"/>
      <c r="AG22" s="306"/>
      <c r="AH22" s="306"/>
      <c r="AI22" s="307"/>
      <c r="AJ22" s="956"/>
    </row>
    <row r="23" spans="1:36" s="233" customFormat="1" ht="14.25" x14ac:dyDescent="0.15">
      <c r="A23" s="225"/>
      <c r="B23" s="234" t="s">
        <v>38</v>
      </c>
      <c r="C23" s="227"/>
      <c r="D23" s="802">
        <v>68745</v>
      </c>
      <c r="E23" s="227"/>
      <c r="F23" s="235">
        <v>1579</v>
      </c>
      <c r="G23" s="236">
        <v>2.2968943195868792</v>
      </c>
      <c r="H23" s="227"/>
      <c r="I23" s="235">
        <v>937</v>
      </c>
      <c r="J23" s="236">
        <v>1.3630082187795476</v>
      </c>
      <c r="K23" s="235">
        <v>814</v>
      </c>
      <c r="L23" s="236">
        <v>86.872998932764148</v>
      </c>
      <c r="M23" s="235">
        <v>6</v>
      </c>
      <c r="N23" s="236">
        <v>0.64034151547491991</v>
      </c>
      <c r="O23" s="235">
        <v>2</v>
      </c>
      <c r="P23" s="236">
        <v>0.21344717182497333</v>
      </c>
      <c r="Q23" s="235">
        <v>5</v>
      </c>
      <c r="R23" s="236">
        <v>0.53361792956243326</v>
      </c>
      <c r="S23" s="235">
        <v>1</v>
      </c>
      <c r="T23" s="236">
        <v>0.10672358591248667</v>
      </c>
      <c r="U23" s="235">
        <v>0</v>
      </c>
      <c r="V23" s="236">
        <v>0</v>
      </c>
      <c r="W23" s="235">
        <v>0</v>
      </c>
      <c r="X23" s="236">
        <f t="shared" si="0"/>
        <v>0</v>
      </c>
      <c r="Z23" s="306"/>
      <c r="AA23" s="306"/>
      <c r="AB23" s="306"/>
      <c r="AC23" s="955">
        <v>44620</v>
      </c>
      <c r="AD23" s="953">
        <v>21660</v>
      </c>
      <c r="AE23" s="953">
        <v>18762</v>
      </c>
      <c r="AF23" s="306"/>
      <c r="AG23" s="306"/>
      <c r="AH23" s="306"/>
      <c r="AI23" s="307"/>
      <c r="AJ23" s="956"/>
    </row>
    <row r="24" spans="1:36" s="233" customFormat="1" ht="14.25" x14ac:dyDescent="0.15">
      <c r="A24" s="225"/>
      <c r="B24" s="234" t="s">
        <v>45</v>
      </c>
      <c r="C24" s="227"/>
      <c r="D24" s="802">
        <v>162396</v>
      </c>
      <c r="E24" s="227"/>
      <c r="F24" s="235">
        <v>1353</v>
      </c>
      <c r="G24" s="236">
        <v>0.83314859971920485</v>
      </c>
      <c r="H24" s="227"/>
      <c r="I24" s="235">
        <v>2719</v>
      </c>
      <c r="J24" s="236">
        <v>1.6743023227173082</v>
      </c>
      <c r="K24" s="235">
        <v>1779</v>
      </c>
      <c r="L24" s="236">
        <v>65.428466347922026</v>
      </c>
      <c r="M24" s="235">
        <v>64</v>
      </c>
      <c r="N24" s="236">
        <v>2.3538065465244578</v>
      </c>
      <c r="O24" s="235">
        <v>21</v>
      </c>
      <c r="P24" s="236">
        <v>0.77234277307833765</v>
      </c>
      <c r="Q24" s="235">
        <v>0</v>
      </c>
      <c r="R24" s="236">
        <v>0</v>
      </c>
      <c r="S24" s="235">
        <v>0</v>
      </c>
      <c r="T24" s="236">
        <v>0</v>
      </c>
      <c r="U24" s="235">
        <v>4</v>
      </c>
      <c r="V24" s="236">
        <v>0.14711290915777861</v>
      </c>
      <c r="W24" s="235">
        <v>5</v>
      </c>
      <c r="X24" s="236">
        <f t="shared" si="0"/>
        <v>0.18389113644722324</v>
      </c>
      <c r="Z24" s="306"/>
      <c r="AA24" s="306"/>
      <c r="AB24" s="306"/>
      <c r="AC24" s="955">
        <v>44651</v>
      </c>
      <c r="AD24" s="953">
        <v>28954</v>
      </c>
      <c r="AE24" s="953">
        <v>17183</v>
      </c>
      <c r="AF24" s="306"/>
      <c r="AG24" s="306"/>
      <c r="AH24" s="306"/>
      <c r="AI24" s="307"/>
      <c r="AJ24" s="956"/>
    </row>
    <row r="25" spans="1:36" s="241" customFormat="1" ht="14.25" x14ac:dyDescent="0.15">
      <c r="A25" s="240"/>
      <c r="B25" s="234" t="s">
        <v>46</v>
      </c>
      <c r="C25" s="227"/>
      <c r="D25" s="802">
        <v>37921</v>
      </c>
      <c r="E25" s="227"/>
      <c r="F25" s="235">
        <v>626</v>
      </c>
      <c r="G25" s="236">
        <v>1.6508003480920863</v>
      </c>
      <c r="H25" s="227"/>
      <c r="I25" s="235">
        <v>467</v>
      </c>
      <c r="J25" s="236">
        <v>1.231507607921732</v>
      </c>
      <c r="K25" s="235">
        <v>262</v>
      </c>
      <c r="L25" s="236">
        <v>56.102783725910065</v>
      </c>
      <c r="M25" s="235">
        <v>5</v>
      </c>
      <c r="N25" s="236">
        <v>1.070663811563169</v>
      </c>
      <c r="O25" s="235">
        <v>3</v>
      </c>
      <c r="P25" s="236">
        <v>0.64239828693790146</v>
      </c>
      <c r="Q25" s="235">
        <v>48</v>
      </c>
      <c r="R25" s="236">
        <v>10.278372591006423</v>
      </c>
      <c r="S25" s="235">
        <v>19</v>
      </c>
      <c r="T25" s="236">
        <v>4.0685224839400433</v>
      </c>
      <c r="U25" s="235">
        <v>3</v>
      </c>
      <c r="V25" s="236">
        <v>0.64239828693790146</v>
      </c>
      <c r="W25" s="235">
        <v>8</v>
      </c>
      <c r="X25" s="236">
        <f t="shared" si="0"/>
        <v>1.7130620985010707</v>
      </c>
      <c r="Z25" s="306"/>
      <c r="AA25" s="306"/>
      <c r="AB25" s="306"/>
      <c r="AC25" s="955">
        <v>44681</v>
      </c>
      <c r="AD25" s="953">
        <v>20498</v>
      </c>
      <c r="AE25" s="953">
        <v>16055</v>
      </c>
      <c r="AF25" s="306"/>
      <c r="AG25" s="306"/>
      <c r="AH25" s="306"/>
      <c r="AI25" s="307"/>
      <c r="AJ25" s="956"/>
    </row>
    <row r="26" spans="1:36" s="233" customFormat="1" ht="14.25" x14ac:dyDescent="0.15">
      <c r="B26" s="234" t="s">
        <v>47</v>
      </c>
      <c r="C26" s="227"/>
      <c r="D26" s="804">
        <v>15293</v>
      </c>
      <c r="E26" s="227"/>
      <c r="F26" s="239">
        <v>280</v>
      </c>
      <c r="G26" s="236">
        <v>1.8309030275289346</v>
      </c>
      <c r="H26" s="227"/>
      <c r="I26" s="239">
        <v>232</v>
      </c>
      <c r="J26" s="236">
        <v>1.5170339370954031</v>
      </c>
      <c r="K26" s="239">
        <v>223</v>
      </c>
      <c r="L26" s="236">
        <v>96.120689655172413</v>
      </c>
      <c r="M26" s="239">
        <v>2</v>
      </c>
      <c r="N26" s="236">
        <v>0.86206896551724133</v>
      </c>
      <c r="O26" s="239">
        <v>2</v>
      </c>
      <c r="P26" s="236">
        <v>0.86206896551724133</v>
      </c>
      <c r="Q26" s="239">
        <v>0</v>
      </c>
      <c r="R26" s="236">
        <v>0</v>
      </c>
      <c r="S26" s="239">
        <v>0</v>
      </c>
      <c r="T26" s="236">
        <v>0</v>
      </c>
      <c r="U26" s="239">
        <v>1</v>
      </c>
      <c r="V26" s="236">
        <v>0.43103448275862066</v>
      </c>
      <c r="W26" s="239">
        <v>0</v>
      </c>
      <c r="X26" s="236">
        <f t="shared" si="0"/>
        <v>0</v>
      </c>
      <c r="Z26" s="306"/>
      <c r="AA26" s="306"/>
      <c r="AB26" s="306"/>
      <c r="AC26" s="955">
        <v>44712</v>
      </c>
      <c r="AD26" s="953">
        <v>23876</v>
      </c>
      <c r="AE26" s="953">
        <v>15983</v>
      </c>
      <c r="AF26" s="306"/>
      <c r="AG26" s="306"/>
      <c r="AH26" s="306"/>
      <c r="AI26" s="307"/>
      <c r="AJ26" s="956"/>
    </row>
    <row r="27" spans="1:36" s="233" customFormat="1" ht="14.25" x14ac:dyDescent="0.15">
      <c r="B27" s="234" t="s">
        <v>48</v>
      </c>
      <c r="C27" s="227"/>
      <c r="D27" s="804">
        <v>65174</v>
      </c>
      <c r="E27" s="227"/>
      <c r="F27" s="239">
        <v>1096</v>
      </c>
      <c r="G27" s="236">
        <v>1.6816521925921379</v>
      </c>
      <c r="H27" s="227"/>
      <c r="I27" s="239">
        <v>1128</v>
      </c>
      <c r="J27" s="236">
        <v>1.7307515266824194</v>
      </c>
      <c r="K27" s="239">
        <v>822</v>
      </c>
      <c r="L27" s="236">
        <v>72.872340425531917</v>
      </c>
      <c r="M27" s="239">
        <v>20</v>
      </c>
      <c r="N27" s="236">
        <v>1.773049645390071</v>
      </c>
      <c r="O27" s="239">
        <v>185</v>
      </c>
      <c r="P27" s="236">
        <v>16.400709219858157</v>
      </c>
      <c r="Q27" s="239">
        <v>7</v>
      </c>
      <c r="R27" s="236">
        <v>0.62056737588652489</v>
      </c>
      <c r="S27" s="239">
        <v>0</v>
      </c>
      <c r="T27" s="236">
        <v>0</v>
      </c>
      <c r="U27" s="239">
        <v>27</v>
      </c>
      <c r="V27" s="236">
        <v>2.3936170212765959</v>
      </c>
      <c r="W27" s="239">
        <v>4</v>
      </c>
      <c r="X27" s="236">
        <f t="shared" si="0"/>
        <v>0.3546099290780142</v>
      </c>
      <c r="Z27" s="306"/>
      <c r="AA27" s="306"/>
      <c r="AB27" s="306"/>
      <c r="AC27" s="955">
        <v>44742</v>
      </c>
      <c r="AD27" s="953">
        <v>25318</v>
      </c>
      <c r="AE27" s="953">
        <v>16449</v>
      </c>
      <c r="AF27" s="306"/>
      <c r="AG27" s="306"/>
      <c r="AH27" s="306"/>
      <c r="AI27" s="307"/>
      <c r="AJ27" s="956"/>
    </row>
    <row r="28" spans="1:36" s="233" customFormat="1" ht="14.25" x14ac:dyDescent="0.15">
      <c r="B28" s="234" t="s">
        <v>49</v>
      </c>
      <c r="C28" s="227"/>
      <c r="D28" s="804">
        <v>8562</v>
      </c>
      <c r="E28" s="227"/>
      <c r="F28" s="239">
        <v>186</v>
      </c>
      <c r="G28" s="243">
        <v>2.1723896285914508</v>
      </c>
      <c r="H28" s="227"/>
      <c r="I28" s="239">
        <v>172</v>
      </c>
      <c r="J28" s="243">
        <v>2.0088764307404814</v>
      </c>
      <c r="K28" s="239">
        <v>38</v>
      </c>
      <c r="L28" s="243">
        <v>22.093023255813954</v>
      </c>
      <c r="M28" s="239">
        <v>0</v>
      </c>
      <c r="N28" s="243">
        <v>0</v>
      </c>
      <c r="O28" s="239">
        <v>111</v>
      </c>
      <c r="P28" s="243">
        <v>64.534883720930239</v>
      </c>
      <c r="Q28" s="239">
        <v>0</v>
      </c>
      <c r="R28" s="243">
        <v>0</v>
      </c>
      <c r="S28" s="239">
        <v>0</v>
      </c>
      <c r="T28" s="243">
        <v>0</v>
      </c>
      <c r="U28" s="239">
        <v>0</v>
      </c>
      <c r="V28" s="243">
        <v>0</v>
      </c>
      <c r="W28" s="239">
        <v>0</v>
      </c>
      <c r="X28" s="243">
        <f t="shared" si="0"/>
        <v>0</v>
      </c>
      <c r="Z28" s="306"/>
      <c r="AA28" s="306"/>
      <c r="AB28" s="306"/>
      <c r="AC28" s="955">
        <v>44773</v>
      </c>
      <c r="AD28" s="953">
        <v>29962</v>
      </c>
      <c r="AE28" s="953">
        <v>16217</v>
      </c>
      <c r="AF28" s="306"/>
      <c r="AG28" s="306"/>
      <c r="AH28" s="306"/>
      <c r="AI28" s="307"/>
      <c r="AJ28" s="956"/>
    </row>
    <row r="29" spans="1:36" s="233" customFormat="1" ht="14.25" x14ac:dyDescent="0.15">
      <c r="B29" s="245" t="s">
        <v>4</v>
      </c>
      <c r="C29" s="227"/>
      <c r="D29" s="805">
        <v>3193</v>
      </c>
      <c r="E29" s="227"/>
      <c r="F29" s="246">
        <v>40</v>
      </c>
      <c r="G29" s="247">
        <v>1.252740369558409</v>
      </c>
      <c r="H29" s="227"/>
      <c r="I29" s="246">
        <v>35</v>
      </c>
      <c r="J29" s="247">
        <v>1.0961478233636079</v>
      </c>
      <c r="K29" s="246">
        <v>23</v>
      </c>
      <c r="L29" s="247">
        <v>65.714285714285708</v>
      </c>
      <c r="M29" s="246">
        <v>4</v>
      </c>
      <c r="N29" s="247">
        <v>11.428571428571429</v>
      </c>
      <c r="O29" s="246">
        <v>0</v>
      </c>
      <c r="P29" s="247">
        <v>0</v>
      </c>
      <c r="Q29" s="246">
        <v>3</v>
      </c>
      <c r="R29" s="247">
        <v>8.5714285714285712</v>
      </c>
      <c r="S29" s="246">
        <v>0</v>
      </c>
      <c r="T29" s="247">
        <v>0</v>
      </c>
      <c r="U29" s="246">
        <v>1</v>
      </c>
      <c r="V29" s="247">
        <v>2.8571428571428572</v>
      </c>
      <c r="W29" s="246">
        <v>2</v>
      </c>
      <c r="X29" s="247">
        <f t="shared" si="0"/>
        <v>5.7142857142857144</v>
      </c>
      <c r="Z29" s="306"/>
      <c r="AA29" s="306"/>
      <c r="AB29" s="306"/>
      <c r="AC29" s="955">
        <v>44804</v>
      </c>
      <c r="AD29" s="953">
        <v>19002</v>
      </c>
      <c r="AE29" s="953">
        <v>17806</v>
      </c>
      <c r="AF29" s="306"/>
      <c r="AG29" s="306"/>
      <c r="AH29" s="306"/>
      <c r="AI29" s="307"/>
      <c r="AJ29" s="956"/>
    </row>
    <row r="30" spans="1:36" s="224" customFormat="1" ht="7.5" customHeight="1" x14ac:dyDescent="0.15">
      <c r="A30" s="221"/>
      <c r="B30" s="222"/>
      <c r="C30" s="223"/>
      <c r="D30" s="222"/>
      <c r="E30" s="223"/>
      <c r="F30" s="222"/>
      <c r="G30" s="575"/>
      <c r="H30" s="223"/>
      <c r="I30" s="222"/>
      <c r="J30" s="575"/>
      <c r="K30" s="222"/>
      <c r="L30" s="575"/>
      <c r="M30" s="222"/>
      <c r="N30" s="575"/>
      <c r="O30" s="222"/>
      <c r="P30" s="575"/>
      <c r="Q30" s="222"/>
      <c r="R30" s="575"/>
      <c r="S30" s="222"/>
      <c r="T30" s="575"/>
      <c r="U30" s="222"/>
      <c r="V30" s="575"/>
      <c r="W30" s="222"/>
      <c r="X30" s="575"/>
      <c r="Z30" s="310"/>
      <c r="AA30" s="310"/>
      <c r="AB30" s="306"/>
      <c r="AC30" s="955">
        <v>44834</v>
      </c>
      <c r="AD30" s="953">
        <v>23558</v>
      </c>
      <c r="AE30" s="953">
        <v>17545</v>
      </c>
      <c r="AF30" s="310"/>
      <c r="AG30" s="310"/>
      <c r="AH30" s="306"/>
      <c r="AI30" s="307"/>
      <c r="AJ30" s="956"/>
    </row>
    <row r="31" spans="1:36" s="252" customFormat="1" x14ac:dyDescent="0.15">
      <c r="B31" s="253" t="s">
        <v>3</v>
      </c>
      <c r="C31" s="212"/>
      <c r="D31" s="806">
        <v>1314529</v>
      </c>
      <c r="E31" s="212"/>
      <c r="F31" s="254">
        <v>19275</v>
      </c>
      <c r="G31" s="255">
        <v>1.466304661213256</v>
      </c>
      <c r="H31" s="212"/>
      <c r="I31" s="254">
        <v>18183</v>
      </c>
      <c r="J31" s="255">
        <v>1.3832330819631975</v>
      </c>
      <c r="K31" s="254">
        <v>13342</v>
      </c>
      <c r="L31" s="255">
        <v>73.376230545014579</v>
      </c>
      <c r="M31" s="254">
        <v>247</v>
      </c>
      <c r="N31" s="255">
        <v>1.3584117032392893</v>
      </c>
      <c r="O31" s="254">
        <v>1096</v>
      </c>
      <c r="P31" s="255">
        <v>6.0276082054666444</v>
      </c>
      <c r="Q31" s="254">
        <v>244</v>
      </c>
      <c r="R31" s="255">
        <v>1.3419127756695814</v>
      </c>
      <c r="S31" s="254">
        <v>104</v>
      </c>
      <c r="T31" s="255">
        <v>0.57196282241654295</v>
      </c>
      <c r="U31" s="254">
        <v>183</v>
      </c>
      <c r="V31" s="255">
        <v>1.0064345817521863</v>
      </c>
      <c r="W31" s="254">
        <f>SUM(W12:W29)</f>
        <v>116</v>
      </c>
      <c r="X31" s="255">
        <f>W31/$I31*100</f>
        <v>0.63795853269537484</v>
      </c>
      <c r="Z31" s="306"/>
      <c r="AA31" s="306"/>
      <c r="AB31" s="310"/>
      <c r="AC31" s="955">
        <v>44865</v>
      </c>
      <c r="AD31" s="953">
        <v>27902</v>
      </c>
      <c r="AE31" s="953">
        <v>14112</v>
      </c>
      <c r="AF31" s="306"/>
      <c r="AG31" s="306"/>
      <c r="AH31" s="310"/>
      <c r="AI31" s="310"/>
      <c r="AJ31" s="439"/>
    </row>
    <row r="32" spans="1:36" s="257" customFormat="1" ht="6.75" customHeight="1" x14ac:dyDescent="0.2">
      <c r="B32" s="258" t="s">
        <v>42</v>
      </c>
      <c r="C32" s="259"/>
      <c r="E32" s="259"/>
      <c r="AC32" s="955">
        <v>44895</v>
      </c>
      <c r="AD32" s="953">
        <v>25864</v>
      </c>
      <c r="AE32" s="953">
        <v>14618</v>
      </c>
    </row>
    <row r="33" spans="2:31" s="252" customFormat="1" x14ac:dyDescent="0.2">
      <c r="B33" s="1100" t="s">
        <v>402</v>
      </c>
      <c r="C33" s="1100"/>
      <c r="D33" s="1100"/>
      <c r="E33" s="1100"/>
      <c r="F33" s="1100"/>
      <c r="G33" s="1100"/>
      <c r="H33" s="1100"/>
      <c r="I33" s="1100"/>
      <c r="J33" s="1100"/>
      <c r="K33" s="1100"/>
      <c r="L33" s="1100"/>
      <c r="M33" s="1100"/>
      <c r="N33" s="1100"/>
      <c r="O33" s="1100"/>
      <c r="P33" s="1100"/>
      <c r="Q33" s="1100"/>
      <c r="R33" s="1100"/>
      <c r="S33" s="1100"/>
      <c r="T33" s="1100"/>
      <c r="U33" s="1100"/>
      <c r="V33" s="1100"/>
      <c r="W33" s="1100"/>
      <c r="X33" s="1100"/>
      <c r="AC33" s="955">
        <v>44926</v>
      </c>
      <c r="AD33" s="953">
        <v>27618</v>
      </c>
      <c r="AE33" s="953">
        <v>15332</v>
      </c>
    </row>
    <row r="34" spans="2:31" s="252" customFormat="1" ht="11.25" customHeight="1" x14ac:dyDescent="0.2">
      <c r="B34" s="1100"/>
      <c r="C34" s="1100"/>
      <c r="D34" s="1100"/>
      <c r="E34" s="1100"/>
      <c r="F34" s="1100"/>
      <c r="G34" s="1100"/>
      <c r="H34" s="1100"/>
      <c r="I34" s="1100"/>
      <c r="J34" s="1100"/>
      <c r="K34" s="1100"/>
      <c r="L34" s="1100"/>
      <c r="M34" s="1100"/>
      <c r="N34" s="1100"/>
      <c r="O34" s="1100"/>
      <c r="P34" s="1100"/>
      <c r="Q34" s="1100"/>
      <c r="R34" s="1100"/>
      <c r="S34" s="1100"/>
      <c r="T34" s="1100"/>
      <c r="U34" s="1100"/>
      <c r="V34" s="1100"/>
      <c r="W34" s="1100"/>
      <c r="X34" s="1100"/>
      <c r="AC34" s="955">
        <v>44957</v>
      </c>
      <c r="AD34" s="953">
        <v>19275</v>
      </c>
      <c r="AE34" s="953">
        <v>18183</v>
      </c>
    </row>
    <row r="35" spans="2:31" x14ac:dyDescent="0.2">
      <c r="B35" s="1078"/>
      <c r="C35" s="1078"/>
      <c r="D35" s="1078"/>
      <c r="E35" s="263"/>
      <c r="F35" s="263"/>
      <c r="AC35" s="955"/>
      <c r="AD35" s="953"/>
      <c r="AE35" s="953"/>
    </row>
    <row r="36" spans="2:31" x14ac:dyDescent="0.2">
      <c r="B36" s="1079"/>
      <c r="C36" s="1079"/>
      <c r="D36" s="1079"/>
      <c r="E36" s="263"/>
      <c r="F36" s="263"/>
      <c r="AD36" s="953"/>
      <c r="AE36" s="953"/>
    </row>
    <row r="37" spans="2:31" x14ac:dyDescent="0.2">
      <c r="AD37" s="953"/>
      <c r="AE37" s="953"/>
    </row>
    <row r="38" spans="2:31" x14ac:dyDescent="0.2">
      <c r="AD38" s="953"/>
      <c r="AE38" s="953"/>
    </row>
  </sheetData>
  <mergeCells count="20">
    <mergeCell ref="B33:X34"/>
    <mergeCell ref="B35:D35"/>
    <mergeCell ref="B36:D36"/>
    <mergeCell ref="K9:L9"/>
    <mergeCell ref="M9:N9"/>
    <mergeCell ref="O9:P9"/>
    <mergeCell ref="Q9:R9"/>
    <mergeCell ref="S9:T9"/>
    <mergeCell ref="W9:X9"/>
    <mergeCell ref="B2:C2"/>
    <mergeCell ref="B3:C3"/>
    <mergeCell ref="A4:W4"/>
    <mergeCell ref="B5:W5"/>
    <mergeCell ref="B7:B10"/>
    <mergeCell ref="D7:D9"/>
    <mergeCell ref="F7:G7"/>
    <mergeCell ref="F8:G9"/>
    <mergeCell ref="I8:J9"/>
    <mergeCell ref="K8:X8"/>
    <mergeCell ref="U9:V9"/>
  </mergeCells>
  <printOptions horizontalCentered="1"/>
  <pageMargins left="0" right="0" top="0.43307086614173229" bottom="0.43307086614173229" header="0" footer="0"/>
  <pageSetup paperSize="9" scale="72"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85546875" style="1" customWidth="1"/>
    <col min="22" max="22" width="0.7109375" style="1" customWidth="1"/>
    <col min="23" max="23" width="7.5703125" style="1" customWidth="1"/>
    <col min="24" max="24" width="6.140625" style="1" customWidth="1"/>
    <col min="25" max="25" width="0.5703125" style="1" customWidth="1"/>
    <col min="26" max="26" width="7.285156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2" hidden="1" x14ac:dyDescent="0.2">
      <c r="E1" s="140" t="s">
        <v>39</v>
      </c>
      <c r="F1" s="140"/>
      <c r="H1" s="140" t="s">
        <v>24</v>
      </c>
      <c r="K1" s="140" t="s">
        <v>23</v>
      </c>
      <c r="N1" s="140" t="s">
        <v>22</v>
      </c>
      <c r="Q1" s="140" t="s">
        <v>21</v>
      </c>
      <c r="T1" s="140" t="s">
        <v>20</v>
      </c>
      <c r="W1" s="140" t="s">
        <v>19</v>
      </c>
      <c r="Z1" s="140" t="s">
        <v>18</v>
      </c>
    </row>
    <row r="2" spans="2:32" s="2" customFormat="1" ht="14.25" x14ac:dyDescent="0.2">
      <c r="B2" s="11"/>
      <c r="C2" s="46"/>
      <c r="D2" s="46"/>
      <c r="AB2" s="46"/>
      <c r="AD2" s="90"/>
    </row>
    <row r="3" spans="2:32" s="44" customFormat="1" ht="47.25" customHeight="1" x14ac:dyDescent="0.2">
      <c r="B3" s="1072"/>
      <c r="C3" s="1072"/>
      <c r="D3" s="1072"/>
      <c r="E3" s="1072"/>
      <c r="F3" s="1072"/>
      <c r="G3" s="1072"/>
      <c r="H3" s="1072"/>
      <c r="I3" s="1072"/>
      <c r="J3" s="1072"/>
      <c r="K3" s="1072"/>
      <c r="L3" s="45"/>
      <c r="M3" s="45"/>
      <c r="W3" s="89"/>
      <c r="AA3" s="89"/>
      <c r="AD3" s="88"/>
    </row>
    <row r="4" spans="2:32" s="7" customFormat="1" ht="2.25" customHeight="1" x14ac:dyDescent="0.2">
      <c r="B4" s="1041"/>
      <c r="C4" s="1041"/>
      <c r="D4" s="1041"/>
      <c r="E4" s="1041"/>
      <c r="F4" s="1041"/>
      <c r="G4" s="1041"/>
      <c r="H4" s="1041"/>
      <c r="I4" s="1041"/>
      <c r="J4" s="1041"/>
      <c r="K4" s="1041"/>
      <c r="L4" s="1041"/>
      <c r="M4" s="1041"/>
      <c r="N4" s="1041"/>
      <c r="O4" s="1041"/>
      <c r="P4" s="1041"/>
      <c r="Q4" s="1041"/>
      <c r="R4" s="1041"/>
      <c r="S4" s="1041"/>
      <c r="T4" s="1041"/>
      <c r="U4" s="1041"/>
      <c r="V4" s="1041"/>
      <c r="W4" s="1041"/>
      <c r="X4" s="1041"/>
      <c r="Y4" s="1041"/>
      <c r="Z4" s="1041"/>
      <c r="AA4" s="1041"/>
      <c r="AB4" s="1041"/>
      <c r="AC4" s="1041"/>
      <c r="AD4" s="1041"/>
    </row>
    <row r="5" spans="2:32" s="7" customFormat="1" ht="39" customHeight="1" x14ac:dyDescent="0.2">
      <c r="B5" s="1046" t="s">
        <v>441</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c r="AD5" s="1046"/>
      <c r="AE5" s="13"/>
    </row>
    <row r="6" spans="2:32" s="7" customFormat="1" ht="14.25" customHeight="1" x14ac:dyDescent="0.2">
      <c r="B6" s="1059" t="str">
        <f>porsaad!B6</f>
        <v>Situación a 31 de enero de 2023</v>
      </c>
      <c r="C6" s="1059"/>
      <c r="D6" s="1059"/>
      <c r="E6" s="1059"/>
      <c r="F6" s="1059"/>
      <c r="G6" s="1059"/>
      <c r="H6" s="1059"/>
      <c r="I6" s="1059"/>
      <c r="J6" s="1059"/>
      <c r="K6" s="1059"/>
      <c r="L6" s="1059"/>
      <c r="M6" s="1059"/>
      <c r="N6" s="1059"/>
      <c r="O6" s="1059"/>
      <c r="P6" s="1059"/>
      <c r="Q6" s="1059"/>
      <c r="R6" s="1059"/>
      <c r="S6" s="1059"/>
      <c r="T6" s="1059"/>
      <c r="U6" s="1059"/>
      <c r="V6" s="1059"/>
      <c r="W6" s="1059"/>
      <c r="X6" s="1059"/>
      <c r="Y6" s="1059"/>
      <c r="Z6" s="1059"/>
      <c r="AA6" s="1059"/>
      <c r="AB6" s="1059"/>
      <c r="AC6" s="1059"/>
      <c r="AD6" s="8"/>
    </row>
    <row r="7" spans="2:32" s="7" customFormat="1" ht="5.25" customHeight="1" x14ac:dyDescent="0.2">
      <c r="AC7" s="87"/>
      <c r="AD7" s="86"/>
    </row>
    <row r="8" spans="2:32" s="83" customFormat="1" ht="21.75" customHeight="1" x14ac:dyDescent="0.2">
      <c r="B8" s="1104" t="s">
        <v>30</v>
      </c>
      <c r="C8" s="68"/>
      <c r="D8" s="1104" t="s">
        <v>120</v>
      </c>
      <c r="E8" s="1107" t="s">
        <v>29</v>
      </c>
      <c r="F8" s="1108"/>
      <c r="G8" s="1108"/>
      <c r="H8" s="1108"/>
      <c r="I8" s="1108"/>
      <c r="J8" s="1108"/>
      <c r="K8" s="1108"/>
      <c r="L8" s="1108"/>
      <c r="M8" s="1108"/>
      <c r="N8" s="1108"/>
      <c r="O8" s="1108"/>
      <c r="P8" s="1108"/>
      <c r="Q8" s="1108"/>
      <c r="R8" s="1108"/>
      <c r="S8" s="1108"/>
      <c r="T8" s="1108"/>
      <c r="U8" s="1108"/>
      <c r="V8" s="1108"/>
      <c r="W8" s="1108"/>
      <c r="X8" s="1108"/>
      <c r="Y8" s="1108"/>
      <c r="Z8" s="1108"/>
      <c r="AA8" s="1109"/>
      <c r="AB8" s="68"/>
      <c r="AC8" s="1110" t="s">
        <v>3</v>
      </c>
      <c r="AD8" s="1111"/>
    </row>
    <row r="9" spans="2:32" s="83" customFormat="1" ht="21.75" customHeight="1" x14ac:dyDescent="0.2">
      <c r="B9" s="1105"/>
      <c r="C9" s="68"/>
      <c r="D9" s="1105"/>
      <c r="E9" s="1101" t="s">
        <v>25</v>
      </c>
      <c r="F9" s="1102"/>
      <c r="G9" s="200"/>
      <c r="H9" s="1101" t="s">
        <v>24</v>
      </c>
      <c r="I9" s="1102"/>
      <c r="J9" s="200"/>
      <c r="K9" s="1101" t="s">
        <v>23</v>
      </c>
      <c r="L9" s="1102"/>
      <c r="M9" s="200"/>
      <c r="N9" s="1101" t="s">
        <v>22</v>
      </c>
      <c r="O9" s="1102"/>
      <c r="P9" s="200"/>
      <c r="Q9" s="1101" t="s">
        <v>21</v>
      </c>
      <c r="R9" s="1102"/>
      <c r="S9" s="200"/>
      <c r="T9" s="1101" t="s">
        <v>20</v>
      </c>
      <c r="U9" s="1102"/>
      <c r="V9" s="200"/>
      <c r="W9" s="1101" t="s">
        <v>19</v>
      </c>
      <c r="X9" s="1102"/>
      <c r="Y9" s="200"/>
      <c r="Z9" s="1101" t="s">
        <v>18</v>
      </c>
      <c r="AA9" s="1102"/>
      <c r="AB9" s="68"/>
      <c r="AC9" s="1112"/>
      <c r="AD9" s="1113"/>
    </row>
    <row r="10" spans="2:32" s="83" customFormat="1" ht="21.75" customHeight="1" x14ac:dyDescent="0.2">
      <c r="B10" s="1106"/>
      <c r="D10" s="1106"/>
      <c r="E10" s="38" t="s">
        <v>12</v>
      </c>
      <c r="F10" s="199" t="s">
        <v>28</v>
      </c>
      <c r="G10" s="201"/>
      <c r="H10" s="38" t="s">
        <v>12</v>
      </c>
      <c r="I10" s="199" t="s">
        <v>28</v>
      </c>
      <c r="J10" s="201"/>
      <c r="K10" s="38" t="s">
        <v>12</v>
      </c>
      <c r="L10" s="199" t="s">
        <v>28</v>
      </c>
      <c r="M10" s="201"/>
      <c r="N10" s="38" t="s">
        <v>12</v>
      </c>
      <c r="O10" s="199" t="s">
        <v>28</v>
      </c>
      <c r="P10" s="201"/>
      <c r="Q10" s="38" t="s">
        <v>12</v>
      </c>
      <c r="R10" s="199" t="s">
        <v>28</v>
      </c>
      <c r="S10" s="201"/>
      <c r="T10" s="38" t="s">
        <v>12</v>
      </c>
      <c r="U10" s="199" t="s">
        <v>28</v>
      </c>
      <c r="V10" s="201"/>
      <c r="W10" s="38" t="s">
        <v>12</v>
      </c>
      <c r="X10" s="199" t="s">
        <v>28</v>
      </c>
      <c r="Y10" s="201"/>
      <c r="Z10" s="38" t="s">
        <v>12</v>
      </c>
      <c r="AA10" s="199" t="s">
        <v>28</v>
      </c>
      <c r="AC10" s="85" t="s">
        <v>12</v>
      </c>
      <c r="AD10" s="84" t="s">
        <v>28</v>
      </c>
    </row>
    <row r="11" spans="2:32"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2" s="73" customFormat="1" ht="21" customHeight="1" x14ac:dyDescent="0.2">
      <c r="B12" s="1130" t="s">
        <v>27</v>
      </c>
      <c r="D12" s="418" t="s">
        <v>34</v>
      </c>
      <c r="E12" s="77">
        <v>441</v>
      </c>
      <c r="F12" s="76">
        <v>0.17785341813298272</v>
      </c>
      <c r="G12" s="74"/>
      <c r="H12" s="77">
        <v>9293</v>
      </c>
      <c r="I12" s="76">
        <v>3.7478272442399287</v>
      </c>
      <c r="J12" s="74"/>
      <c r="K12" s="77">
        <v>5962</v>
      </c>
      <c r="L12" s="76">
        <v>2.4044491585234535</v>
      </c>
      <c r="M12" s="74"/>
      <c r="N12" s="77">
        <v>9125</v>
      </c>
      <c r="O12" s="76">
        <v>3.6800735611416497</v>
      </c>
      <c r="P12" s="74"/>
      <c r="Q12" s="77">
        <v>8085</v>
      </c>
      <c r="R12" s="76">
        <v>3.2606459991046837</v>
      </c>
      <c r="S12" s="74"/>
      <c r="T12" s="77">
        <v>10809</v>
      </c>
      <c r="U12" s="76">
        <v>4.3592235750553527</v>
      </c>
      <c r="V12" s="74"/>
      <c r="W12" s="77">
        <v>36469</v>
      </c>
      <c r="X12" s="76">
        <v>14.707792076852035</v>
      </c>
      <c r="Y12" s="74"/>
      <c r="Z12" s="77">
        <v>167773</v>
      </c>
      <c r="AA12" s="76">
        <f t="shared" ref="AA12:AA19" si="0">Z12*100/$AC12</f>
        <v>67.662134966949921</v>
      </c>
      <c r="AB12" s="66"/>
      <c r="AC12" s="153">
        <f>E12+H12+K12+N12+Q12+T12+W12+Z12</f>
        <v>247957</v>
      </c>
      <c r="AD12" s="75">
        <f>F12+I12+L12+O12+R12+U12+X12+AA12</f>
        <v>100</v>
      </c>
      <c r="AF12" s="426"/>
    </row>
    <row r="13" spans="2:32" s="73" customFormat="1" ht="21" customHeight="1" x14ac:dyDescent="0.2">
      <c r="B13" s="1131"/>
      <c r="D13" s="419" t="s">
        <v>52</v>
      </c>
      <c r="E13" s="416">
        <v>573</v>
      </c>
      <c r="F13" s="417">
        <v>0.17810518463259978</v>
      </c>
      <c r="G13" s="74"/>
      <c r="H13" s="416">
        <v>9903</v>
      </c>
      <c r="I13" s="417">
        <v>3.0781424841477061</v>
      </c>
      <c r="J13" s="74"/>
      <c r="K13" s="416">
        <v>7298</v>
      </c>
      <c r="L13" s="417">
        <v>2.2684321770483651</v>
      </c>
      <c r="M13" s="74"/>
      <c r="N13" s="416">
        <v>11055</v>
      </c>
      <c r="O13" s="417">
        <v>3.4362178291682208</v>
      </c>
      <c r="P13" s="74"/>
      <c r="Q13" s="416">
        <v>12008</v>
      </c>
      <c r="R13" s="417">
        <v>3.7324381449707822</v>
      </c>
      <c r="S13" s="74"/>
      <c r="T13" s="416">
        <v>18568</v>
      </c>
      <c r="U13" s="417">
        <v>5.7714783041153801</v>
      </c>
      <c r="V13" s="74"/>
      <c r="W13" s="416">
        <v>58845</v>
      </c>
      <c r="X13" s="417">
        <v>18.290749720253636</v>
      </c>
      <c r="Y13" s="74"/>
      <c r="Z13" s="416">
        <v>203470</v>
      </c>
      <c r="AA13" s="417">
        <f t="shared" si="0"/>
        <v>63.244436155663308</v>
      </c>
      <c r="AB13" s="66"/>
      <c r="AC13" s="157">
        <f t="shared" ref="AC13:AD15" si="1">E13+H13+K13+N13+Q13+T13+W13+Z13</f>
        <v>321720</v>
      </c>
      <c r="AD13" s="182">
        <f t="shared" si="1"/>
        <v>100</v>
      </c>
      <c r="AF13" s="426"/>
    </row>
    <row r="14" spans="2:32" s="73" customFormat="1" ht="21" customHeight="1" x14ac:dyDescent="0.2">
      <c r="B14" s="1131"/>
      <c r="D14" s="419" t="s">
        <v>53</v>
      </c>
      <c r="E14" s="416">
        <v>216</v>
      </c>
      <c r="F14" s="417">
        <v>8.0559440559440559E-2</v>
      </c>
      <c r="G14" s="74"/>
      <c r="H14" s="416">
        <v>6624</v>
      </c>
      <c r="I14" s="417">
        <v>2.4704895104895104</v>
      </c>
      <c r="J14" s="74"/>
      <c r="K14" s="416">
        <v>5711</v>
      </c>
      <c r="L14" s="417">
        <v>2.1299766899766901</v>
      </c>
      <c r="M14" s="74"/>
      <c r="N14" s="416">
        <v>8136</v>
      </c>
      <c r="O14" s="417">
        <v>3.0344055944055945</v>
      </c>
      <c r="P14" s="74"/>
      <c r="Q14" s="416">
        <v>10048</v>
      </c>
      <c r="R14" s="417">
        <v>3.7475058275058277</v>
      </c>
      <c r="S14" s="74"/>
      <c r="T14" s="416">
        <v>17300</v>
      </c>
      <c r="U14" s="417">
        <v>6.4522144522144522</v>
      </c>
      <c r="V14" s="74"/>
      <c r="W14" s="416">
        <v>62535</v>
      </c>
      <c r="X14" s="417">
        <v>23.323076923076922</v>
      </c>
      <c r="Y14" s="74"/>
      <c r="Z14" s="416">
        <v>157555</v>
      </c>
      <c r="AA14" s="417">
        <f t="shared" si="0"/>
        <v>58.76177156177156</v>
      </c>
      <c r="AB14" s="66"/>
      <c r="AC14" s="157">
        <f t="shared" si="1"/>
        <v>268125</v>
      </c>
      <c r="AD14" s="182">
        <f t="shared" si="1"/>
        <v>100</v>
      </c>
      <c r="AF14" s="426"/>
    </row>
    <row r="15" spans="2:32" s="73" customFormat="1" ht="21" customHeight="1" x14ac:dyDescent="0.2">
      <c r="B15" s="1132"/>
      <c r="D15" s="422" t="s">
        <v>71</v>
      </c>
      <c r="E15" s="420">
        <f>SUM(E12:E14)</f>
        <v>1230</v>
      </c>
      <c r="F15" s="421">
        <f t="shared" ref="F15:F19" si="2">E15*100/$AC15</f>
        <v>0.14681273140909187</v>
      </c>
      <c r="G15" s="74"/>
      <c r="H15" s="420">
        <f>SUM(H12:H14)</f>
        <v>25820</v>
      </c>
      <c r="I15" s="421">
        <f t="shared" ref="I15:I19" si="3">H15*100/$AC15</f>
        <v>3.0818737601485791</v>
      </c>
      <c r="J15" s="74"/>
      <c r="K15" s="420">
        <f>SUM(K12:K14)</f>
        <v>18971</v>
      </c>
      <c r="L15" s="421">
        <f t="shared" ref="L15:L19" si="4">K15*100/$AC15</f>
        <v>2.264377502082831</v>
      </c>
      <c r="M15" s="74"/>
      <c r="N15" s="420">
        <f>SUM(N12:N14)</f>
        <v>28316</v>
      </c>
      <c r="O15" s="421">
        <f t="shared" ref="O15:O19" si="5">N15*100/$AC15</f>
        <v>3.3797961809592243</v>
      </c>
      <c r="P15" s="74"/>
      <c r="Q15" s="420">
        <f>SUM(Q12:Q14)</f>
        <v>30141</v>
      </c>
      <c r="R15" s="421">
        <f t="shared" ref="R15:R19" si="6">Q15*100/$AC15</f>
        <v>3.5976280791881612</v>
      </c>
      <c r="S15" s="74"/>
      <c r="T15" s="420">
        <f>SUM(T12:T14)</f>
        <v>46677</v>
      </c>
      <c r="U15" s="421">
        <f t="shared" ref="U15:U19" si="7">T15*100/$AC15</f>
        <v>5.5713641170586845</v>
      </c>
      <c r="V15" s="74"/>
      <c r="W15" s="420">
        <f>SUM(W12:W14)</f>
        <v>157849</v>
      </c>
      <c r="X15" s="421">
        <f t="shared" ref="X15:X19" si="8">W15*100/$AC15</f>
        <v>18.840847837555891</v>
      </c>
      <c r="Y15" s="74"/>
      <c r="Z15" s="420">
        <f>SUM(Z12:Z14)</f>
        <v>528798</v>
      </c>
      <c r="AA15" s="421">
        <f t="shared" si="0"/>
        <v>63.117299791597539</v>
      </c>
      <c r="AB15" s="66"/>
      <c r="AC15" s="423">
        <f>SUM(AC12:AC14)</f>
        <v>837802</v>
      </c>
      <c r="AD15" s="425">
        <f t="shared" si="1"/>
        <v>100</v>
      </c>
      <c r="AF15" s="426"/>
    </row>
    <row r="16" spans="2:32" s="73" customFormat="1" ht="21" customHeight="1" x14ac:dyDescent="0.2">
      <c r="B16" s="1130" t="s">
        <v>26</v>
      </c>
      <c r="D16" s="418" t="s">
        <v>34</v>
      </c>
      <c r="E16" s="77">
        <v>576</v>
      </c>
      <c r="F16" s="76">
        <v>0.42041033800699223</v>
      </c>
      <c r="G16" s="74"/>
      <c r="H16" s="77">
        <v>18769</v>
      </c>
      <c r="I16" s="76">
        <v>13.699100059120203</v>
      </c>
      <c r="J16" s="74"/>
      <c r="K16" s="77">
        <v>8943</v>
      </c>
      <c r="L16" s="76">
        <v>6.5273084249939783</v>
      </c>
      <c r="M16" s="74"/>
      <c r="N16" s="77">
        <v>11148</v>
      </c>
      <c r="O16" s="76">
        <v>8.1366917501769951</v>
      </c>
      <c r="P16" s="74"/>
      <c r="Q16" s="77">
        <v>9204</v>
      </c>
      <c r="R16" s="76">
        <v>6.7178068594033968</v>
      </c>
      <c r="S16" s="74"/>
      <c r="T16" s="77">
        <v>11706</v>
      </c>
      <c r="U16" s="76">
        <v>8.5439642651212697</v>
      </c>
      <c r="V16" s="74"/>
      <c r="W16" s="77">
        <v>26165</v>
      </c>
      <c r="X16" s="76">
        <v>19.097285579779431</v>
      </c>
      <c r="Y16" s="74"/>
      <c r="Z16" s="77">
        <v>50498</v>
      </c>
      <c r="AA16" s="76">
        <f t="shared" si="0"/>
        <v>36.857432723397736</v>
      </c>
      <c r="AB16" s="66"/>
      <c r="AC16" s="153">
        <f>E16+H16+K16+N16+Q16+T16+W16+Z16</f>
        <v>137009</v>
      </c>
      <c r="AD16" s="75">
        <f>F16+I16+L16+O16+R16+U16+X16+AA16</f>
        <v>100</v>
      </c>
      <c r="AF16" s="426"/>
    </row>
    <row r="17" spans="2:32" s="73" customFormat="1" ht="21" customHeight="1" x14ac:dyDescent="0.2">
      <c r="B17" s="1131"/>
      <c r="D17" s="419" t="s">
        <v>52</v>
      </c>
      <c r="E17" s="416">
        <v>757</v>
      </c>
      <c r="F17" s="417">
        <v>0.40491677008002053</v>
      </c>
      <c r="G17" s="74"/>
      <c r="H17" s="416">
        <v>23369</v>
      </c>
      <c r="I17" s="417">
        <v>12.5</v>
      </c>
      <c r="J17" s="74"/>
      <c r="K17" s="416">
        <v>11039</v>
      </c>
      <c r="L17" s="417">
        <v>5.9047242072831532</v>
      </c>
      <c r="M17" s="74"/>
      <c r="N17" s="416">
        <v>14659</v>
      </c>
      <c r="O17" s="417">
        <v>7.8410501091189184</v>
      </c>
      <c r="P17" s="74"/>
      <c r="Q17" s="416">
        <v>14244</v>
      </c>
      <c r="R17" s="417">
        <v>7.6190679960631602</v>
      </c>
      <c r="S17" s="74"/>
      <c r="T17" s="416">
        <v>19936</v>
      </c>
      <c r="U17" s="417">
        <v>10.663699773203817</v>
      </c>
      <c r="V17" s="74"/>
      <c r="W17" s="416">
        <v>37641</v>
      </c>
      <c r="X17" s="417">
        <v>20.134045102486201</v>
      </c>
      <c r="Y17" s="74"/>
      <c r="Z17" s="416">
        <v>65307</v>
      </c>
      <c r="AA17" s="417">
        <f t="shared" si="0"/>
        <v>34.932496041764729</v>
      </c>
      <c r="AB17" s="66"/>
      <c r="AC17" s="157">
        <f t="shared" ref="AC17:AD19" si="9">E17+H17+K17+N17+Q17+T17+W17+Z17</f>
        <v>186952</v>
      </c>
      <c r="AD17" s="182">
        <f t="shared" si="9"/>
        <v>100</v>
      </c>
      <c r="AF17" s="426"/>
    </row>
    <row r="18" spans="2:32" s="73" customFormat="1" ht="21" customHeight="1" x14ac:dyDescent="0.2">
      <c r="B18" s="1131"/>
      <c r="D18" s="419" t="s">
        <v>53</v>
      </c>
      <c r="E18" s="416">
        <v>266</v>
      </c>
      <c r="F18" s="417">
        <v>0.17412251417200161</v>
      </c>
      <c r="G18" s="74"/>
      <c r="H18" s="416">
        <v>14595</v>
      </c>
      <c r="I18" s="417">
        <v>9.5538274223321942</v>
      </c>
      <c r="J18" s="74"/>
      <c r="K18" s="416">
        <v>9525</v>
      </c>
      <c r="L18" s="417">
        <v>6.2350261183771254</v>
      </c>
      <c r="M18" s="74"/>
      <c r="N18" s="416">
        <v>11398</v>
      </c>
      <c r="O18" s="417">
        <v>7.4610842726784758</v>
      </c>
      <c r="P18" s="74"/>
      <c r="Q18" s="416">
        <v>11840</v>
      </c>
      <c r="R18" s="417">
        <v>7.750415668407892</v>
      </c>
      <c r="S18" s="74"/>
      <c r="T18" s="416">
        <v>16806</v>
      </c>
      <c r="U18" s="417">
        <v>11.001138996897215</v>
      </c>
      <c r="V18" s="74"/>
      <c r="W18" s="416">
        <v>31275</v>
      </c>
      <c r="X18" s="417">
        <v>20.472487333568989</v>
      </c>
      <c r="Y18" s="74"/>
      <c r="Z18" s="416">
        <v>57061</v>
      </c>
      <c r="AA18" s="417">
        <f t="shared" si="0"/>
        <v>37.351897673566107</v>
      </c>
      <c r="AB18" s="66"/>
      <c r="AC18" s="157">
        <f t="shared" si="9"/>
        <v>152766</v>
      </c>
      <c r="AD18" s="182">
        <f t="shared" si="9"/>
        <v>100</v>
      </c>
      <c r="AF18" s="426"/>
    </row>
    <row r="19" spans="2:32" s="73" customFormat="1" ht="21" customHeight="1" x14ac:dyDescent="0.2">
      <c r="B19" s="1132"/>
      <c r="D19" s="422" t="s">
        <v>71</v>
      </c>
      <c r="E19" s="420">
        <f>SUM(E16:E18)</f>
        <v>1599</v>
      </c>
      <c r="F19" s="421">
        <f t="shared" si="2"/>
        <v>0.33541209119684851</v>
      </c>
      <c r="G19" s="74"/>
      <c r="H19" s="420">
        <f>SUM(H16:H18)</f>
        <v>56733</v>
      </c>
      <c r="I19" s="421">
        <f t="shared" si="3"/>
        <v>11.900521682220642</v>
      </c>
      <c r="J19" s="74"/>
      <c r="K19" s="420">
        <f>SUM(K16:K18)</f>
        <v>29507</v>
      </c>
      <c r="L19" s="421">
        <f t="shared" si="4"/>
        <v>6.1894962945249583</v>
      </c>
      <c r="M19" s="74"/>
      <c r="N19" s="420">
        <f>SUM(N16:N18)</f>
        <v>37205</v>
      </c>
      <c r="O19" s="421">
        <f t="shared" si="5"/>
        <v>7.8042569437015317</v>
      </c>
      <c r="P19" s="74"/>
      <c r="Q19" s="420">
        <f>SUM(Q16:Q18)</f>
        <v>35288</v>
      </c>
      <c r="R19" s="421">
        <f t="shared" si="6"/>
        <v>7.4021400088520268</v>
      </c>
      <c r="S19" s="74"/>
      <c r="T19" s="420">
        <f>SUM(T16:T18)</f>
        <v>48448</v>
      </c>
      <c r="U19" s="421">
        <f t="shared" si="7"/>
        <v>10.162629765043725</v>
      </c>
      <c r="V19" s="74"/>
      <c r="W19" s="420">
        <f>SUM(W16:W18)</f>
        <v>95081</v>
      </c>
      <c r="X19" s="421">
        <f t="shared" si="8"/>
        <v>19.944538488485023</v>
      </c>
      <c r="Y19" s="74"/>
      <c r="Z19" s="420">
        <f>SUM(Z16:Z18)</f>
        <v>172866</v>
      </c>
      <c r="AA19" s="421">
        <f t="shared" si="0"/>
        <v>36.261004725975241</v>
      </c>
      <c r="AB19" s="66"/>
      <c r="AC19" s="423">
        <f>SUM(AC16:AC18)</f>
        <v>476727</v>
      </c>
      <c r="AD19" s="425">
        <f t="shared" si="9"/>
        <v>100</v>
      </c>
      <c r="AF19" s="426"/>
    </row>
    <row r="20" spans="2:32" s="70" customFormat="1" ht="3" customHeight="1" x14ac:dyDescent="0.2">
      <c r="B20" s="424"/>
      <c r="C20" s="68"/>
      <c r="D20" s="66"/>
      <c r="E20" s="71"/>
      <c r="F20" s="72"/>
      <c r="G20" s="66"/>
      <c r="H20" s="71"/>
      <c r="I20" s="72"/>
      <c r="J20" s="66"/>
      <c r="K20" s="71"/>
      <c r="L20" s="72"/>
      <c r="M20" s="66"/>
      <c r="N20" s="71"/>
      <c r="O20" s="72"/>
      <c r="P20" s="66"/>
      <c r="Q20" s="71"/>
      <c r="R20" s="72"/>
      <c r="S20" s="66"/>
      <c r="T20" s="71"/>
      <c r="U20" s="72"/>
      <c r="V20" s="66"/>
      <c r="W20" s="71"/>
      <c r="X20" s="72"/>
      <c r="Y20" s="66"/>
      <c r="Z20" s="71"/>
      <c r="AA20" s="72"/>
      <c r="AB20" s="66"/>
      <c r="AC20" s="71"/>
      <c r="AD20" s="64"/>
    </row>
    <row r="21" spans="2:32" s="63" customFormat="1" ht="18" customHeight="1" x14ac:dyDescent="0.2">
      <c r="B21" s="1107" t="s">
        <v>3</v>
      </c>
      <c r="C21" s="1108"/>
      <c r="D21" s="1109"/>
      <c r="E21" s="65">
        <f>E15+E19</f>
        <v>2829</v>
      </c>
      <c r="F21" s="67">
        <f>E21*100/$AC21</f>
        <v>0.21521016272748641</v>
      </c>
      <c r="G21" s="66"/>
      <c r="H21" s="65">
        <f>H15+H19</f>
        <v>82553</v>
      </c>
      <c r="I21" s="67">
        <f>H21*100/$AC21</f>
        <v>6.2800440309799175</v>
      </c>
      <c r="J21" s="66"/>
      <c r="K21" s="65">
        <f>K15+K19</f>
        <v>48478</v>
      </c>
      <c r="L21" s="67">
        <f>K21*100/$AC21</f>
        <v>3.6878608231541485</v>
      </c>
      <c r="M21" s="66"/>
      <c r="N21" s="65">
        <f>N15+N19</f>
        <v>65521</v>
      </c>
      <c r="O21" s="67">
        <f>N21*100/$AC21</f>
        <v>4.9843708278782746</v>
      </c>
      <c r="P21" s="66"/>
      <c r="Q21" s="65">
        <f>Q15+Q19</f>
        <v>65429</v>
      </c>
      <c r="R21" s="67">
        <f>Q21*100/$AC21</f>
        <v>4.9773721233993315</v>
      </c>
      <c r="S21" s="66"/>
      <c r="T21" s="65">
        <f>T15+T19</f>
        <v>95125</v>
      </c>
      <c r="U21" s="67">
        <f>T21*100/$AC21</f>
        <v>7.2364322126023843</v>
      </c>
      <c r="V21" s="66"/>
      <c r="W21" s="65">
        <f>W15+W19</f>
        <v>252930</v>
      </c>
      <c r="X21" s="67">
        <f>W21*100/$AC21</f>
        <v>19.241112215858305</v>
      </c>
      <c r="Y21" s="66"/>
      <c r="Z21" s="65">
        <f>Z15+Z19</f>
        <v>701664</v>
      </c>
      <c r="AA21" s="67">
        <f>Z21*100/$AC21</f>
        <v>53.377597603400154</v>
      </c>
      <c r="AB21" s="66"/>
      <c r="AC21" s="65">
        <f>AC15+AC19</f>
        <v>1314529</v>
      </c>
      <c r="AD21" s="67">
        <f>F21+I21+L21+O21+R21+U21+X21+AA21</f>
        <v>100</v>
      </c>
    </row>
    <row r="22" spans="2:32" s="19" customFormat="1" ht="5.25" customHeight="1" x14ac:dyDescent="0.2">
      <c r="B22" s="62"/>
      <c r="C22" s="62"/>
      <c r="D22" s="62"/>
      <c r="E22" s="62"/>
      <c r="F22" s="62"/>
      <c r="G22" s="62"/>
      <c r="H22" s="62"/>
      <c r="I22" s="62"/>
      <c r="J22" s="62"/>
      <c r="K22" s="62"/>
      <c r="L22" s="62"/>
      <c r="M22" s="62"/>
      <c r="N22" s="62"/>
      <c r="O22" s="48"/>
      <c r="P22" s="48"/>
      <c r="AD22" s="56"/>
    </row>
    <row r="23" spans="2:32" s="19" customFormat="1" ht="5.25" customHeight="1" x14ac:dyDescent="0.2">
      <c r="B23" s="62"/>
      <c r="C23" s="62"/>
      <c r="D23" s="62"/>
      <c r="E23" s="62"/>
      <c r="F23" s="62"/>
      <c r="G23" s="62"/>
      <c r="H23" s="62"/>
      <c r="I23" s="62"/>
      <c r="J23" s="62"/>
      <c r="K23" s="62"/>
      <c r="L23" s="62"/>
      <c r="M23" s="62"/>
      <c r="N23" s="62"/>
      <c r="O23" s="48"/>
      <c r="P23" s="48"/>
      <c r="AD23" s="56"/>
    </row>
    <row r="24" spans="2:32" s="19" customFormat="1" ht="12.75" customHeight="1" x14ac:dyDescent="0.2">
      <c r="B24" s="48"/>
      <c r="C24" s="48"/>
      <c r="D24" s="48"/>
      <c r="E24" s="48"/>
      <c r="F24" s="48"/>
      <c r="G24" s="48"/>
      <c r="H24" s="48"/>
      <c r="I24" s="48"/>
      <c r="J24" s="48"/>
      <c r="K24" s="48"/>
      <c r="L24" s="48"/>
      <c r="M24" s="48"/>
      <c r="N24" s="48"/>
      <c r="O24" s="48"/>
      <c r="P24" s="48"/>
      <c r="AD24" s="56"/>
    </row>
    <row r="25" spans="2:32" s="57" customFormat="1" ht="24.75" customHeight="1" x14ac:dyDescent="0.2">
      <c r="B25" s="61"/>
      <c r="C25" s="61"/>
      <c r="D25" s="61"/>
      <c r="E25" s="61" t="s">
        <v>122</v>
      </c>
      <c r="F25" s="61" t="s">
        <v>24</v>
      </c>
      <c r="G25" s="61"/>
      <c r="H25" s="61" t="s">
        <v>23</v>
      </c>
      <c r="I25" s="61" t="s">
        <v>22</v>
      </c>
      <c r="J25" s="61"/>
      <c r="K25" s="61" t="s">
        <v>21</v>
      </c>
      <c r="L25" s="61" t="s">
        <v>20</v>
      </c>
      <c r="M25" s="61"/>
      <c r="N25" s="61" t="s">
        <v>19</v>
      </c>
      <c r="O25" s="61" t="s">
        <v>18</v>
      </c>
      <c r="P25" s="61"/>
      <c r="AD25" s="58"/>
    </row>
    <row r="26" spans="2:32" s="57" customFormat="1" ht="10.5" x14ac:dyDescent="0.2">
      <c r="B26" s="60"/>
      <c r="C26" s="60"/>
      <c r="D26" s="60"/>
      <c r="E26" s="60" t="e">
        <f>#REF!</f>
        <v>#REF!</v>
      </c>
      <c r="F26" s="59" t="e">
        <f>#REF!</f>
        <v>#REF!</v>
      </c>
      <c r="G26" s="59"/>
      <c r="H26" s="59" t="e">
        <f>#REF!</f>
        <v>#REF!</v>
      </c>
      <c r="I26" s="59" t="e">
        <f>#REF!</f>
        <v>#REF!</v>
      </c>
      <c r="J26" s="59"/>
      <c r="K26" s="59" t="e">
        <f>#REF!</f>
        <v>#REF!</v>
      </c>
      <c r="L26" s="59" t="e">
        <f>#REF!</f>
        <v>#REF!</v>
      </c>
      <c r="M26" s="59"/>
      <c r="N26" s="59" t="e">
        <f>#REF!</f>
        <v>#REF!</v>
      </c>
      <c r="O26" s="59" t="e">
        <f>#REF!</f>
        <v>#REF!</v>
      </c>
      <c r="P26" s="59"/>
      <c r="AD26" s="58"/>
    </row>
    <row r="27" spans="2:32" s="19" customFormat="1" x14ac:dyDescent="0.2">
      <c r="B27" s="48"/>
      <c r="C27" s="48"/>
      <c r="D27" s="48"/>
      <c r="E27" s="48"/>
      <c r="F27" s="48"/>
      <c r="G27" s="48"/>
      <c r="H27" s="48"/>
      <c r="I27" s="48"/>
      <c r="J27" s="48"/>
      <c r="K27" s="48"/>
      <c r="L27" s="48"/>
      <c r="M27" s="48"/>
      <c r="N27" s="48"/>
      <c r="O27" s="48"/>
      <c r="P27" s="48"/>
      <c r="AD27" s="56"/>
    </row>
    <row r="28" spans="2:32" s="19" customFormat="1" x14ac:dyDescent="0.2">
      <c r="B28" s="48"/>
      <c r="C28" s="48"/>
      <c r="D28" s="48"/>
      <c r="E28" s="48"/>
      <c r="F28" s="48"/>
      <c r="G28" s="48"/>
      <c r="H28" s="48"/>
      <c r="I28" s="48"/>
      <c r="J28" s="48"/>
      <c r="K28" s="48"/>
      <c r="L28" s="48"/>
      <c r="M28" s="48"/>
      <c r="N28" s="48"/>
      <c r="O28" s="48"/>
      <c r="P28" s="48"/>
      <c r="AD28" s="56"/>
    </row>
    <row r="29" spans="2:32" s="19" customFormat="1" x14ac:dyDescent="0.2">
      <c r="B29" s="48"/>
      <c r="C29" s="48"/>
      <c r="D29" s="48"/>
      <c r="E29" s="48"/>
      <c r="F29" s="48"/>
      <c r="G29" s="48"/>
      <c r="H29" s="48"/>
      <c r="I29" s="48"/>
      <c r="J29" s="48"/>
      <c r="K29" s="48"/>
      <c r="L29" s="48"/>
      <c r="M29" s="48"/>
      <c r="N29" s="48"/>
      <c r="O29" s="48"/>
      <c r="P29" s="48"/>
      <c r="AD29" s="56"/>
    </row>
    <row r="30" spans="2:32" s="19" customFormat="1" x14ac:dyDescent="0.2">
      <c r="B30" s="48"/>
      <c r="C30" s="48"/>
      <c r="D30" s="48"/>
      <c r="E30" s="48"/>
      <c r="F30" s="48"/>
      <c r="G30" s="48"/>
      <c r="H30" s="48"/>
      <c r="I30" s="48"/>
      <c r="J30" s="48"/>
      <c r="K30" s="48"/>
      <c r="L30" s="48"/>
      <c r="M30" s="48"/>
      <c r="N30" s="48"/>
      <c r="O30" s="48"/>
      <c r="P30" s="48"/>
      <c r="AD30" s="56"/>
    </row>
    <row r="31" spans="2:32" s="19" customFormat="1" x14ac:dyDescent="0.2">
      <c r="B31" s="48"/>
      <c r="C31" s="48"/>
      <c r="D31" s="48"/>
      <c r="E31" s="48"/>
      <c r="F31" s="48"/>
      <c r="G31" s="48"/>
      <c r="H31" s="48"/>
      <c r="I31" s="48"/>
      <c r="J31" s="48"/>
      <c r="K31" s="48"/>
      <c r="L31" s="48"/>
      <c r="M31" s="48"/>
      <c r="N31" s="48"/>
      <c r="O31" s="48"/>
      <c r="P31" s="48"/>
      <c r="AD31" s="56"/>
    </row>
    <row r="32" spans="2:32" s="19" customFormat="1" x14ac:dyDescent="0.2">
      <c r="B32" s="48"/>
      <c r="C32" s="48"/>
      <c r="D32" s="48"/>
      <c r="E32" s="48"/>
      <c r="F32" s="48"/>
      <c r="G32" s="48"/>
      <c r="H32" s="48"/>
      <c r="I32" s="48"/>
      <c r="J32" s="48"/>
      <c r="K32" s="48"/>
      <c r="L32" s="48"/>
      <c r="M32" s="48"/>
      <c r="N32" s="48"/>
      <c r="O32" s="48"/>
      <c r="P32" s="48"/>
      <c r="AD32" s="56"/>
    </row>
    <row r="33" spans="2:30" s="19" customForma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C35" s="1103" t="s">
        <v>17</v>
      </c>
      <c r="D35" s="1103"/>
      <c r="E35" s="1103"/>
      <c r="F35" s="1103"/>
      <c r="G35" s="1103"/>
      <c r="H35" s="1103"/>
      <c r="I35" s="1103"/>
      <c r="J35" s="1103"/>
      <c r="K35" s="1103"/>
      <c r="L35" s="1103"/>
      <c r="M35" s="48"/>
      <c r="N35" s="48"/>
      <c r="O35" s="48"/>
      <c r="P35" s="48"/>
      <c r="AD35" s="56"/>
    </row>
    <row r="36" spans="2:30" s="19" customFormat="1" x14ac:dyDescent="0.2">
      <c r="L36" s="48"/>
      <c r="M36" s="48"/>
      <c r="N36" s="48"/>
      <c r="O36" s="48"/>
      <c r="P36" s="48"/>
      <c r="AD36" s="56"/>
    </row>
    <row r="37" spans="2:30" s="19" customFormat="1" x14ac:dyDescent="0.2">
      <c r="B37" s="48"/>
      <c r="C37" s="48"/>
      <c r="D37" s="48"/>
      <c r="E37" s="48"/>
      <c r="F37" s="48"/>
      <c r="G37" s="48"/>
      <c r="H37" s="48"/>
      <c r="I37" s="48"/>
      <c r="J37" s="48"/>
      <c r="K37" s="48"/>
      <c r="L37" s="48"/>
      <c r="M37" s="48"/>
      <c r="N37" s="48"/>
      <c r="O37" s="48"/>
      <c r="P37" s="48"/>
      <c r="AD37" s="56"/>
    </row>
    <row r="38" spans="2:30" s="19" customFormat="1" ht="5.25" customHeight="1" x14ac:dyDescent="0.2">
      <c r="B38" s="48"/>
      <c r="C38" s="48"/>
      <c r="D38" s="48"/>
      <c r="E38" s="48"/>
      <c r="F38" s="48"/>
      <c r="G38" s="48"/>
      <c r="H38" s="48"/>
      <c r="I38" s="48"/>
      <c r="J38" s="48"/>
      <c r="K38" s="48"/>
      <c r="L38" s="48"/>
      <c r="M38" s="48"/>
      <c r="N38" s="48"/>
      <c r="O38" s="48"/>
      <c r="P38" s="48"/>
      <c r="AD38" s="56"/>
    </row>
    <row r="39" spans="2:30" s="19" customFormat="1" ht="5.25" customHeight="1" x14ac:dyDescent="0.2">
      <c r="B39" s="48"/>
      <c r="C39" s="48"/>
      <c r="D39" s="48"/>
      <c r="E39" s="48"/>
      <c r="F39" s="48"/>
      <c r="G39" s="48"/>
      <c r="H39" s="48"/>
      <c r="I39" s="48"/>
      <c r="J39" s="48"/>
      <c r="K39" s="48"/>
      <c r="L39" s="48"/>
      <c r="M39" s="48"/>
      <c r="N39" s="48"/>
      <c r="O39" s="48"/>
      <c r="P39" s="48"/>
      <c r="AD39" s="56"/>
    </row>
    <row r="40" spans="2:30" s="19" customFormat="1" ht="16.5" customHeight="1" x14ac:dyDescent="0.2">
      <c r="B40" s="48"/>
      <c r="C40" s="48"/>
      <c r="D40" s="48"/>
      <c r="E40" s="48"/>
      <c r="F40" s="48"/>
      <c r="G40" s="48"/>
      <c r="H40" s="48"/>
      <c r="I40" s="48"/>
      <c r="J40" s="48"/>
      <c r="K40" s="48"/>
      <c r="L40" s="48"/>
      <c r="M40" s="48"/>
      <c r="N40" s="48"/>
      <c r="O40" s="48"/>
      <c r="P40" s="48"/>
      <c r="AD40" s="56"/>
    </row>
    <row r="41" spans="2:30" s="19" customFormat="1" x14ac:dyDescent="0.2">
      <c r="B41" s="48"/>
      <c r="C41" s="48"/>
      <c r="D41" s="48"/>
      <c r="E41" s="48"/>
      <c r="F41" s="48"/>
      <c r="G41" s="48"/>
      <c r="H41" s="48"/>
      <c r="I41" s="48"/>
      <c r="J41" s="48"/>
      <c r="K41" s="48"/>
      <c r="L41" s="48"/>
      <c r="M41" s="48"/>
      <c r="N41" s="48"/>
      <c r="O41" s="48"/>
      <c r="P41" s="48"/>
      <c r="AD41" s="56"/>
    </row>
    <row r="42" spans="2:30" s="19" customFormat="1" x14ac:dyDescent="0.2">
      <c r="AD42" s="56"/>
    </row>
    <row r="43" spans="2:30" s="20" customFormat="1" x14ac:dyDescent="0.2">
      <c r="AD43" s="55"/>
    </row>
    <row r="44" spans="2:30" s="3" customFormat="1" ht="12.75" customHeight="1" x14ac:dyDescent="0.2">
      <c r="B44" s="1114"/>
      <c r="C44" s="1115"/>
      <c r="D44" s="1115"/>
      <c r="E44" s="1115"/>
      <c r="F44" s="1115"/>
      <c r="G44" s="1115"/>
      <c r="H44" s="1115"/>
      <c r="I44" s="1115"/>
      <c r="J44" s="1115"/>
      <c r="K44" s="1115"/>
      <c r="L44" s="1115"/>
      <c r="M44" s="1115"/>
      <c r="N44" s="1115"/>
      <c r="O44" s="1115"/>
      <c r="P44" s="404"/>
      <c r="AD44" s="54"/>
    </row>
  </sheetData>
  <mergeCells count="21">
    <mergeCell ref="B12:B15"/>
    <mergeCell ref="B16:B19"/>
    <mergeCell ref="B21:D21"/>
    <mergeCell ref="C35:L35"/>
    <mergeCell ref="B44:O44"/>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s>
  <printOptions horizontalCentered="1"/>
  <pageMargins left="0" right="0" top="0.43307086614173229" bottom="0.43307086614173229" header="0" footer="0"/>
  <pageSetup paperSize="9" scale="90"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2578125" defaultRowHeight="15" x14ac:dyDescent="0.2"/>
  <cols>
    <col min="1" max="1" width="1.140625" style="262" customWidth="1"/>
    <col min="2" max="2" width="28.7109375" style="262" customWidth="1"/>
    <col min="3" max="3" width="0.5703125" style="262" customWidth="1"/>
    <col min="4" max="4" width="11.85546875" style="262" customWidth="1"/>
    <col min="5" max="5" width="7.7109375" style="262" customWidth="1"/>
    <col min="6" max="6" width="0.42578125" style="262" customWidth="1"/>
    <col min="7" max="7" width="12.42578125" style="262" customWidth="1"/>
    <col min="8" max="8" width="6.28515625" style="262" customWidth="1"/>
    <col min="9" max="9" width="0.42578125" style="262" customWidth="1"/>
    <col min="10" max="10" width="10.85546875" style="262" customWidth="1"/>
    <col min="11" max="11" width="6.28515625" style="262" customWidth="1"/>
    <col min="12" max="12" width="0.42578125" style="262" customWidth="1"/>
    <col min="13" max="13" width="11.85546875" style="262" customWidth="1"/>
    <col min="14" max="14" width="6.28515625" style="262" customWidth="1"/>
    <col min="15" max="15" width="0.7109375" style="260" customWidth="1"/>
    <col min="16" max="16" width="10.140625" style="262" bestFit="1" customWidth="1"/>
    <col min="17" max="17" width="8.5703125" style="262" customWidth="1"/>
    <col min="18" max="18" width="0.42578125" style="262" customWidth="1"/>
    <col min="19" max="19" width="8.42578125" style="262" bestFit="1" customWidth="1"/>
    <col min="20" max="20" width="7.85546875" style="262" bestFit="1" customWidth="1"/>
    <col min="21" max="21" width="0.42578125" style="262" customWidth="1"/>
    <col min="22" max="22" width="8.42578125" style="262" bestFit="1" customWidth="1"/>
    <col min="23" max="23" width="7.7109375" style="262" bestFit="1" customWidth="1"/>
    <col min="24" max="24" width="0.42578125" style="262" customWidth="1"/>
    <col min="25" max="25" width="8.42578125" style="262" bestFit="1" customWidth="1"/>
    <col min="26" max="26" width="7.7109375" style="262" bestFit="1" customWidth="1"/>
    <col min="27" max="27" width="11.42578125" style="262"/>
    <col min="28" max="30" width="2.42578125" style="262" bestFit="1" customWidth="1"/>
    <col min="31" max="31" width="13" style="262" bestFit="1" customWidth="1"/>
    <col min="32" max="32" width="3.42578125" style="262" bestFit="1" customWidth="1"/>
    <col min="33" max="33" width="3.85546875" style="262" customWidth="1"/>
    <col min="34" max="36" width="2.42578125" style="262" bestFit="1" customWidth="1"/>
    <col min="37" max="37" width="8.42578125" style="262" bestFit="1" customWidth="1"/>
    <col min="38" max="38" width="3.42578125" style="262" bestFit="1" customWidth="1"/>
    <col min="39" max="39" width="3.5703125" style="262" customWidth="1"/>
    <col min="40" max="42" width="2.42578125" style="262" bestFit="1" customWidth="1"/>
    <col min="43" max="43" width="8.42578125" style="262" bestFit="1" customWidth="1"/>
    <col min="44" max="44" width="4.140625" style="262" bestFit="1" customWidth="1"/>
    <col min="45" max="45" width="3.28515625" style="262" customWidth="1"/>
    <col min="46" max="46" width="4.28515625" style="262" bestFit="1" customWidth="1"/>
    <col min="47" max="47" width="2.42578125" style="262" bestFit="1" customWidth="1"/>
    <col min="48" max="48" width="4.28515625" style="262" bestFit="1" customWidth="1"/>
    <col min="49" max="49" width="8.42578125" style="262" bestFit="1" customWidth="1"/>
    <col min="50" max="50" width="4.28515625" style="262" bestFit="1" customWidth="1"/>
    <col min="51" max="16384" width="11.42578125" style="262"/>
  </cols>
  <sheetData>
    <row r="1" spans="1:50" s="202" customFormat="1" ht="15" customHeight="1" x14ac:dyDescent="0.2">
      <c r="B1" s="203"/>
      <c r="C1" s="204"/>
      <c r="F1" s="204"/>
      <c r="I1" s="204"/>
      <c r="O1" s="205"/>
      <c r="R1" s="204"/>
      <c r="S1" s="714" t="s">
        <v>143</v>
      </c>
      <c r="T1" s="714"/>
      <c r="U1" s="714"/>
      <c r="V1" s="714" t="s">
        <v>19</v>
      </c>
      <c r="W1" s="714"/>
      <c r="X1" s="714"/>
      <c r="Y1" s="714" t="s">
        <v>18</v>
      </c>
    </row>
    <row r="2" spans="1:50" s="206" customFormat="1" ht="52.5" customHeight="1" x14ac:dyDescent="0.2">
      <c r="B2" s="1057"/>
      <c r="C2" s="1057"/>
      <c r="D2" s="1057"/>
      <c r="E2" s="1057"/>
      <c r="F2" s="1057"/>
      <c r="G2" s="1057"/>
      <c r="H2" s="1057"/>
      <c r="I2" s="1057"/>
      <c r="O2" s="208"/>
    </row>
    <row r="3" spans="1:50" s="209" customFormat="1" ht="4.5" customHeight="1" x14ac:dyDescent="0.2">
      <c r="B3" s="1058"/>
      <c r="C3" s="1058"/>
      <c r="D3" s="1058"/>
      <c r="E3" s="1058"/>
      <c r="F3" s="1058"/>
      <c r="G3" s="1058"/>
      <c r="H3" s="1058"/>
      <c r="I3" s="1058"/>
      <c r="O3" s="208"/>
    </row>
    <row r="4" spans="1:50" s="209" customFormat="1" ht="37.5" customHeight="1" x14ac:dyDescent="0.2">
      <c r="A4" s="1094" t="s">
        <v>216</v>
      </c>
      <c r="B4" s="1094"/>
      <c r="C4" s="1094"/>
      <c r="D4" s="1094"/>
      <c r="E4" s="1094"/>
      <c r="F4" s="1094"/>
      <c r="G4" s="1094"/>
      <c r="H4" s="1094"/>
      <c r="I4" s="1094"/>
      <c r="J4" s="1094"/>
      <c r="K4" s="1094"/>
      <c r="L4" s="1094"/>
      <c r="M4" s="1094"/>
      <c r="N4" s="1094"/>
      <c r="O4" s="1094"/>
      <c r="P4" s="1094"/>
      <c r="Q4" s="1094"/>
      <c r="R4" s="1094"/>
      <c r="S4" s="1094"/>
      <c r="T4" s="1094"/>
      <c r="U4" s="1094"/>
      <c r="V4" s="1094"/>
      <c r="W4" s="1094"/>
      <c r="X4" s="1094"/>
      <c r="Y4" s="1094"/>
      <c r="Z4" s="1094"/>
    </row>
    <row r="5" spans="1:50" s="209" customFormat="1" ht="17.25" customHeight="1" x14ac:dyDescent="0.2">
      <c r="B5" s="1059" t="str">
        <f>porsaad!B6</f>
        <v>Situación a 31 de enero de 2023</v>
      </c>
      <c r="C5" s="1059"/>
      <c r="D5" s="1059"/>
      <c r="E5" s="1059"/>
      <c r="F5" s="1059"/>
      <c r="G5" s="1059"/>
      <c r="H5" s="1059"/>
      <c r="I5" s="1059"/>
      <c r="J5" s="1059"/>
      <c r="K5" s="1059"/>
      <c r="L5" s="1059"/>
      <c r="M5" s="1059"/>
      <c r="N5" s="1059"/>
      <c r="O5" s="1059"/>
      <c r="P5" s="1059"/>
      <c r="Q5" s="1059"/>
      <c r="R5" s="1059"/>
      <c r="S5" s="1059"/>
      <c r="T5" s="1059"/>
      <c r="U5" s="1059"/>
      <c r="V5" s="1059"/>
      <c r="W5" s="1059"/>
      <c r="X5" s="1059"/>
      <c r="Y5" s="1059"/>
      <c r="Z5" s="1059"/>
    </row>
    <row r="6" spans="1:50" s="209" customFormat="1" ht="6" customHeight="1" x14ac:dyDescent="0.2">
      <c r="O6" s="208"/>
    </row>
    <row r="7" spans="1:50" s="214" customFormat="1" ht="12.75" customHeight="1" x14ac:dyDescent="0.2">
      <c r="A7" s="210"/>
      <c r="B7" s="1060" t="s">
        <v>15</v>
      </c>
      <c r="C7" s="212"/>
      <c r="D7" s="1069" t="s">
        <v>115</v>
      </c>
      <c r="E7" s="1067"/>
      <c r="F7" s="569"/>
      <c r="G7" s="1067"/>
      <c r="H7" s="1067"/>
      <c r="I7" s="569"/>
      <c r="J7" s="1067"/>
      <c r="K7" s="1067"/>
      <c r="L7" s="569"/>
      <c r="M7" s="1067"/>
      <c r="N7" s="1068"/>
      <c r="O7" s="212"/>
      <c r="P7" s="1069" t="s">
        <v>187</v>
      </c>
      <c r="Q7" s="1067"/>
      <c r="R7" s="569"/>
      <c r="S7" s="1067"/>
      <c r="T7" s="1067"/>
      <c r="U7" s="569"/>
      <c r="V7" s="1067"/>
      <c r="W7" s="1067"/>
      <c r="X7" s="569"/>
      <c r="Y7" s="1067"/>
      <c r="Z7" s="1068"/>
      <c r="AA7" s="431"/>
      <c r="AB7" s="431"/>
      <c r="AC7" s="432"/>
      <c r="AD7" s="432"/>
      <c r="AE7" s="432"/>
      <c r="AF7" s="432"/>
      <c r="AG7" s="432"/>
      <c r="AH7" s="432"/>
      <c r="AI7" s="433"/>
    </row>
    <row r="8" spans="1:50" s="214" customFormat="1" ht="37.5" customHeight="1" x14ac:dyDescent="0.2">
      <c r="A8" s="210"/>
      <c r="B8" s="1061"/>
      <c r="C8" s="212"/>
      <c r="D8" s="1088"/>
      <c r="E8" s="1089"/>
      <c r="F8" s="212"/>
      <c r="G8" s="1069" t="s">
        <v>177</v>
      </c>
      <c r="H8" s="1068"/>
      <c r="I8" s="212"/>
      <c r="J8" s="1069" t="s">
        <v>183</v>
      </c>
      <c r="K8" s="1068"/>
      <c r="L8" s="212"/>
      <c r="M8" s="1069" t="s">
        <v>178</v>
      </c>
      <c r="N8" s="1068"/>
      <c r="O8" s="212"/>
      <c r="P8" s="1088"/>
      <c r="Q8" s="1090"/>
      <c r="R8" s="502"/>
      <c r="S8" s="1069" t="s">
        <v>188</v>
      </c>
      <c r="T8" s="1068"/>
      <c r="U8" s="212"/>
      <c r="V8" s="1069" t="s">
        <v>189</v>
      </c>
      <c r="W8" s="1068"/>
      <c r="X8" s="212"/>
      <c r="Y8" s="1069" t="s">
        <v>190</v>
      </c>
      <c r="Z8" s="1068"/>
      <c r="AA8" s="431"/>
      <c r="AB8" s="431"/>
      <c r="AC8" s="432"/>
      <c r="AD8" s="432"/>
      <c r="AE8" s="432"/>
      <c r="AF8" s="432"/>
      <c r="AG8" s="432"/>
      <c r="AH8" s="432"/>
      <c r="AI8" s="433"/>
    </row>
    <row r="9" spans="1:50" s="220" customFormat="1" ht="36.75" customHeight="1" x14ac:dyDescent="0.2">
      <c r="A9" s="215"/>
      <c r="B9" s="1062"/>
      <c r="C9" s="217"/>
      <c r="D9" s="218" t="s">
        <v>12</v>
      </c>
      <c r="E9" s="219" t="s">
        <v>13</v>
      </c>
      <c r="F9" s="217"/>
      <c r="G9" s="218" t="s">
        <v>12</v>
      </c>
      <c r="H9" s="272" t="s">
        <v>13</v>
      </c>
      <c r="I9" s="217"/>
      <c r="J9" s="218" t="s">
        <v>12</v>
      </c>
      <c r="K9" s="272" t="s">
        <v>13</v>
      </c>
      <c r="L9" s="217"/>
      <c r="M9" s="218" t="s">
        <v>12</v>
      </c>
      <c r="N9" s="272" t="s">
        <v>13</v>
      </c>
      <c r="O9" s="217"/>
      <c r="P9" s="218" t="s">
        <v>12</v>
      </c>
      <c r="Q9" s="219" t="s">
        <v>119</v>
      </c>
      <c r="R9" s="217"/>
      <c r="S9" s="218" t="s">
        <v>12</v>
      </c>
      <c r="T9" s="272" t="s">
        <v>119</v>
      </c>
      <c r="U9" s="217"/>
      <c r="V9" s="218" t="s">
        <v>12</v>
      </c>
      <c r="W9" s="272" t="s">
        <v>119</v>
      </c>
      <c r="X9" s="217"/>
      <c r="Y9" s="218" t="s">
        <v>12</v>
      </c>
      <c r="Z9" s="272" t="s">
        <v>119</v>
      </c>
      <c r="AA9" s="434"/>
      <c r="AB9" s="435"/>
      <c r="AC9" s="310"/>
      <c r="AD9" s="310"/>
      <c r="AE9" s="310"/>
      <c r="AF9" s="310"/>
      <c r="AG9" s="436"/>
      <c r="AH9" s="436"/>
      <c r="AI9" s="436"/>
    </row>
    <row r="10" spans="1:50" s="224" customFormat="1" ht="4.5" customHeight="1" x14ac:dyDescent="0.2">
      <c r="A10" s="221"/>
      <c r="B10" s="222"/>
      <c r="C10" s="223"/>
      <c r="D10" s="222"/>
      <c r="E10" s="222"/>
      <c r="F10" s="223"/>
      <c r="G10" s="222"/>
      <c r="H10" s="222"/>
      <c r="I10" s="223"/>
      <c r="J10" s="222"/>
      <c r="K10" s="222"/>
      <c r="L10" s="223"/>
      <c r="M10" s="222"/>
      <c r="N10" s="222"/>
      <c r="O10" s="223"/>
      <c r="P10" s="222"/>
      <c r="Q10" s="222"/>
      <c r="R10" s="223"/>
      <c r="S10" s="222"/>
      <c r="T10" s="222"/>
      <c r="U10" s="223"/>
      <c r="V10" s="222"/>
      <c r="W10" s="222"/>
      <c r="X10" s="223"/>
      <c r="Y10" s="222"/>
      <c r="Z10" s="222"/>
      <c r="AA10" s="431"/>
      <c r="AB10" s="435"/>
      <c r="AC10" s="310"/>
      <c r="AD10" s="310"/>
      <c r="AE10" s="310"/>
      <c r="AF10" s="310"/>
      <c r="AG10" s="232"/>
      <c r="AH10" s="232"/>
      <c r="AI10" s="232"/>
    </row>
    <row r="11" spans="1:50" s="233" customFormat="1" ht="18" customHeight="1" x14ac:dyDescent="0.15">
      <c r="A11" s="225"/>
      <c r="B11" s="226" t="s">
        <v>11</v>
      </c>
      <c r="C11" s="227"/>
      <c r="D11" s="405">
        <f>G11+J11+M11</f>
        <v>8384408</v>
      </c>
      <c r="E11" s="186">
        <f t="shared" ref="E11:E28" si="0">D11*100/$D$30</f>
        <v>17.944934163017855</v>
      </c>
      <c r="F11" s="227"/>
      <c r="G11" s="228">
        <f>'3solcasaad'!G11</f>
        <v>6973463</v>
      </c>
      <c r="H11" s="570">
        <f>G11*100/$G$30</f>
        <v>18.441080349722064</v>
      </c>
      <c r="I11" s="227"/>
      <c r="J11" s="228">
        <f>'3solcasaad'!J11</f>
        <v>999769</v>
      </c>
      <c r="K11" s="570">
        <f>J11*100/$J$30</f>
        <v>16.561910466829101</v>
      </c>
      <c r="L11" s="227"/>
      <c r="M11" s="228">
        <f>'3solcasaad'!M11</f>
        <v>411176</v>
      </c>
      <c r="N11" s="570">
        <f t="shared" ref="N11:N28" si="1">M11*100/$M$30</f>
        <v>14.318732272482714</v>
      </c>
      <c r="O11" s="227"/>
      <c r="P11" s="230" t="e">
        <f>S11+V11+Y11</f>
        <v>#REF!</v>
      </c>
      <c r="Q11" s="231" t="e">
        <f>P11*100/D11</f>
        <v>#REF!</v>
      </c>
      <c r="R11" s="227"/>
      <c r="S11" s="228" t="e">
        <f>GETPIVOTDATA("Cuenta número de expedientes",#REF!,"CCAA",$B11,"TramoEdad",S$1)</f>
        <v>#REF!</v>
      </c>
      <c r="T11" s="229" t="e">
        <f>S11*100/G11</f>
        <v>#REF!</v>
      </c>
      <c r="U11" s="227"/>
      <c r="V11" s="228" t="e">
        <f>GETPIVOTDATA("Cuenta número de expedientes",#REF!,"CCAA",$B11,"TramoEdad",V$1)</f>
        <v>#REF!</v>
      </c>
      <c r="W11" s="229" t="e">
        <f>V11*100/J11</f>
        <v>#REF!</v>
      </c>
      <c r="X11" s="227"/>
      <c r="Y11" s="228" t="e">
        <f>GETPIVOTDATA("Cuenta número de expedientes",#REF!,"CCAA",$B11,"TramoEdad",Y$1)</f>
        <v>#REF!</v>
      </c>
      <c r="Z11" s="229" t="e">
        <f>Y11*100/M11</f>
        <v>#REF!</v>
      </c>
      <c r="AA11" s="576"/>
      <c r="AB11" s="306"/>
      <c r="AC11" s="306"/>
      <c r="AD11" s="306"/>
      <c r="AE11" s="307"/>
      <c r="AF11" s="437"/>
      <c r="AG11" s="232"/>
      <c r="AH11" s="306"/>
      <c r="AI11" s="306"/>
      <c r="AJ11" s="306"/>
      <c r="AK11" s="307"/>
      <c r="AL11" s="437"/>
      <c r="AN11" s="306"/>
      <c r="AO11" s="306"/>
      <c r="AP11" s="306"/>
      <c r="AQ11" s="307"/>
      <c r="AR11" s="437"/>
      <c r="AT11" s="306"/>
      <c r="AU11" s="306"/>
      <c r="AV11" s="306"/>
      <c r="AW11" s="307"/>
      <c r="AX11" s="437"/>
    </row>
    <row r="12" spans="1:50" s="233" customFormat="1" ht="18" customHeight="1" x14ac:dyDescent="0.15">
      <c r="A12" s="225"/>
      <c r="B12" s="234" t="s">
        <v>10</v>
      </c>
      <c r="C12" s="227"/>
      <c r="D12" s="406">
        <f t="shared" ref="D12:D28" si="2">G12+J12+M12</f>
        <v>1308728</v>
      </c>
      <c r="E12" s="187">
        <f t="shared" si="0"/>
        <v>2.801037091384154</v>
      </c>
      <c r="F12" s="227"/>
      <c r="G12" s="235">
        <f>'3solcasaad'!G12</f>
        <v>1025808</v>
      </c>
      <c r="H12" s="571">
        <f t="shared" ref="H12:H28" si="3">G12*100/$G$30</f>
        <v>2.7127135759360437</v>
      </c>
      <c r="I12" s="227"/>
      <c r="J12" s="235">
        <f>'3solcasaad'!J12</f>
        <v>180311</v>
      </c>
      <c r="K12" s="571">
        <f t="shared" ref="K12:K28" si="4">J12*100/$J$30</f>
        <v>2.9869846316343294</v>
      </c>
      <c r="L12" s="227"/>
      <c r="M12" s="235">
        <f>'3solcasaad'!M12</f>
        <v>102609</v>
      </c>
      <c r="N12" s="571">
        <f t="shared" si="1"/>
        <v>3.5732406554545468</v>
      </c>
      <c r="O12" s="227"/>
      <c r="P12" s="237" t="e">
        <f t="shared" ref="P12:P28" si="5">S12+V12+Y12</f>
        <v>#REF!</v>
      </c>
      <c r="Q12" s="238" t="e">
        <f t="shared" ref="Q12:Q28" si="6">P12*100/D12</f>
        <v>#REF!</v>
      </c>
      <c r="R12" s="227"/>
      <c r="S12" s="235" t="e">
        <f>GETPIVOTDATA("Cuenta número de expedientes",#REF!,"CCAA",$B12,"TramoEdad",S$1)</f>
        <v>#REF!</v>
      </c>
      <c r="T12" s="236" t="e">
        <f t="shared" ref="T12:T28" si="7">S12*100/G12</f>
        <v>#REF!</v>
      </c>
      <c r="U12" s="227"/>
      <c r="V12" s="235" t="e">
        <f>GETPIVOTDATA("Cuenta número de expedientes",#REF!,"CCAA",$B12,"TramoEdad",V$1)</f>
        <v>#REF!</v>
      </c>
      <c r="W12" s="236" t="e">
        <f t="shared" ref="W12:W28" si="8">V12*100/J12</f>
        <v>#REF!</v>
      </c>
      <c r="X12" s="227"/>
      <c r="Y12" s="235" t="e">
        <f>GETPIVOTDATA("Cuenta número de expedientes",#REF!,"CCAA",$B12,"TramoEdad",Y$1)</f>
        <v>#REF!</v>
      </c>
      <c r="Z12" s="236" t="e">
        <f t="shared" ref="Z12:Z28" si="9">Y12*100/M12</f>
        <v>#REF!</v>
      </c>
      <c r="AA12" s="576"/>
      <c r="AB12" s="306"/>
      <c r="AC12" s="306"/>
      <c r="AD12" s="306"/>
      <c r="AE12" s="307"/>
      <c r="AF12" s="437"/>
      <c r="AG12" s="232"/>
      <c r="AH12" s="306"/>
      <c r="AI12" s="306"/>
      <c r="AJ12" s="306"/>
      <c r="AK12" s="307"/>
      <c r="AL12" s="437"/>
      <c r="AN12" s="306"/>
      <c r="AO12" s="306"/>
      <c r="AP12" s="306"/>
      <c r="AQ12" s="307"/>
      <c r="AR12" s="437"/>
      <c r="AT12" s="306"/>
      <c r="AU12" s="306"/>
      <c r="AV12" s="306"/>
      <c r="AW12" s="307"/>
      <c r="AX12" s="437"/>
    </row>
    <row r="13" spans="1:50" s="233" customFormat="1" ht="18" customHeight="1" x14ac:dyDescent="0.15">
      <c r="A13" s="225"/>
      <c r="B13" s="234" t="s">
        <v>40</v>
      </c>
      <c r="C13" s="227"/>
      <c r="D13" s="406">
        <f t="shared" si="2"/>
        <v>1028244</v>
      </c>
      <c r="E13" s="187">
        <f t="shared" si="0"/>
        <v>2.2007243544825266</v>
      </c>
      <c r="F13" s="227"/>
      <c r="G13" s="235">
        <f>'3solcasaad'!G13</f>
        <v>768630</v>
      </c>
      <c r="H13" s="571">
        <f t="shared" si="3"/>
        <v>2.0326153002040548</v>
      </c>
      <c r="I13" s="227"/>
      <c r="J13" s="235">
        <f>'3solcasaad'!J13</f>
        <v>168505</v>
      </c>
      <c r="K13" s="571">
        <f t="shared" si="4"/>
        <v>2.7914095388165041</v>
      </c>
      <c r="L13" s="227"/>
      <c r="M13" s="235">
        <f>'3solcasaad'!M13</f>
        <v>91109</v>
      </c>
      <c r="N13" s="571">
        <f t="shared" si="1"/>
        <v>3.1727663545869107</v>
      </c>
      <c r="O13" s="227"/>
      <c r="P13" s="237" t="e">
        <f t="shared" si="5"/>
        <v>#REF!</v>
      </c>
      <c r="Q13" s="238" t="e">
        <f t="shared" si="6"/>
        <v>#REF!</v>
      </c>
      <c r="R13" s="227"/>
      <c r="S13" s="235" t="e">
        <f>GETPIVOTDATA("Cuenta número de expedientes",#REF!,"CCAA",$B13,"TramoEdad",S$1)</f>
        <v>#REF!</v>
      </c>
      <c r="T13" s="236" t="e">
        <f t="shared" si="7"/>
        <v>#REF!</v>
      </c>
      <c r="U13" s="227"/>
      <c r="V13" s="235" t="e">
        <f>GETPIVOTDATA("Cuenta número de expedientes",#REF!,"CCAA",$B13,"TramoEdad",V$1)</f>
        <v>#REF!</v>
      </c>
      <c r="W13" s="236" t="e">
        <f t="shared" si="8"/>
        <v>#REF!</v>
      </c>
      <c r="X13" s="227"/>
      <c r="Y13" s="235" t="e">
        <f>GETPIVOTDATA("Cuenta número de expedientes",#REF!,"CCAA",$B13,"TramoEdad",Y$1)</f>
        <v>#REF!</v>
      </c>
      <c r="Z13" s="236" t="e">
        <f t="shared" si="9"/>
        <v>#REF!</v>
      </c>
      <c r="AA13" s="576"/>
      <c r="AB13" s="306"/>
      <c r="AC13" s="306"/>
      <c r="AD13" s="306"/>
      <c r="AE13" s="307"/>
      <c r="AF13" s="438"/>
      <c r="AG13" s="232"/>
      <c r="AH13" s="306"/>
      <c r="AI13" s="306"/>
      <c r="AJ13" s="306"/>
      <c r="AK13" s="307"/>
      <c r="AL13" s="437"/>
      <c r="AN13" s="306"/>
      <c r="AO13" s="306"/>
      <c r="AP13" s="306"/>
      <c r="AQ13" s="307"/>
      <c r="AR13" s="437"/>
      <c r="AT13" s="306"/>
      <c r="AU13" s="306"/>
      <c r="AV13" s="306"/>
      <c r="AW13" s="307"/>
      <c r="AX13" s="437"/>
    </row>
    <row r="14" spans="1:50" s="233" customFormat="1" ht="18" customHeight="1" x14ac:dyDescent="0.15">
      <c r="A14" s="225"/>
      <c r="B14" s="234" t="s">
        <v>41</v>
      </c>
      <c r="C14" s="227"/>
      <c r="D14" s="406">
        <f t="shared" si="2"/>
        <v>1128908</v>
      </c>
      <c r="E14" s="187">
        <f t="shared" si="0"/>
        <v>2.4161729410238815</v>
      </c>
      <c r="F14" s="227"/>
      <c r="G14" s="235">
        <f>'3solcasaad'!G14</f>
        <v>954069</v>
      </c>
      <c r="H14" s="571">
        <f t="shared" si="3"/>
        <v>2.5230022856906213</v>
      </c>
      <c r="I14" s="227"/>
      <c r="J14" s="235">
        <f>'3solcasaad'!J14</f>
        <v>125636</v>
      </c>
      <c r="K14" s="571">
        <f t="shared" si="4"/>
        <v>2.0812529528426476</v>
      </c>
      <c r="L14" s="227"/>
      <c r="M14" s="235">
        <f>'3solcasaad'!M14</f>
        <v>49203</v>
      </c>
      <c r="N14" s="571">
        <f t="shared" si="1"/>
        <v>1.7134380022252442</v>
      </c>
      <c r="O14" s="227"/>
      <c r="P14" s="237" t="e">
        <f t="shared" si="5"/>
        <v>#REF!</v>
      </c>
      <c r="Q14" s="238" t="e">
        <f t="shared" si="6"/>
        <v>#REF!</v>
      </c>
      <c r="R14" s="227"/>
      <c r="S14" s="235" t="e">
        <f>GETPIVOTDATA("Cuenta número de expedientes",#REF!,"CCAA",$B14,"TramoEdad",S$1)</f>
        <v>#REF!</v>
      </c>
      <c r="T14" s="236" t="e">
        <f t="shared" si="7"/>
        <v>#REF!</v>
      </c>
      <c r="U14" s="227"/>
      <c r="V14" s="235" t="e">
        <f>GETPIVOTDATA("Cuenta número de expedientes",#REF!,"CCAA",$B14,"TramoEdad",V$1)</f>
        <v>#REF!</v>
      </c>
      <c r="W14" s="236" t="e">
        <f t="shared" si="8"/>
        <v>#REF!</v>
      </c>
      <c r="X14" s="227"/>
      <c r="Y14" s="235" t="e">
        <f>GETPIVOTDATA("Cuenta número de expedientes",#REF!,"CCAA",$B14,"TramoEdad",Y$1)</f>
        <v>#REF!</v>
      </c>
      <c r="Z14" s="236" t="e">
        <f t="shared" si="9"/>
        <v>#REF!</v>
      </c>
      <c r="AA14" s="576"/>
      <c r="AB14" s="306"/>
      <c r="AC14" s="306"/>
      <c r="AD14" s="306"/>
      <c r="AE14" s="307"/>
      <c r="AF14" s="437"/>
      <c r="AG14" s="232"/>
      <c r="AH14" s="306"/>
      <c r="AI14" s="306"/>
      <c r="AJ14" s="306"/>
      <c r="AK14" s="307"/>
      <c r="AL14" s="437"/>
      <c r="AN14" s="306"/>
      <c r="AO14" s="306"/>
      <c r="AP14" s="306"/>
      <c r="AQ14" s="307"/>
      <c r="AR14" s="437"/>
      <c r="AT14" s="306"/>
      <c r="AU14" s="306"/>
      <c r="AV14" s="306"/>
      <c r="AW14" s="307"/>
      <c r="AX14" s="437"/>
    </row>
    <row r="15" spans="1:50" s="233" customFormat="1" ht="18" customHeight="1" x14ac:dyDescent="0.15">
      <c r="A15" s="225"/>
      <c r="B15" s="234" t="s">
        <v>9</v>
      </c>
      <c r="C15" s="227"/>
      <c r="D15" s="406">
        <f t="shared" si="2"/>
        <v>2127685</v>
      </c>
      <c r="E15" s="187">
        <f t="shared" si="0"/>
        <v>4.5538298284912475</v>
      </c>
      <c r="F15" s="227"/>
      <c r="G15" s="235">
        <f>'3solcasaad'!G15</f>
        <v>1796155</v>
      </c>
      <c r="H15" s="571">
        <f t="shared" si="3"/>
        <v>4.7498694229187182</v>
      </c>
      <c r="I15" s="227"/>
      <c r="J15" s="235">
        <f>'3solcasaad'!J15</f>
        <v>243113</v>
      </c>
      <c r="K15" s="571">
        <f t="shared" si="4"/>
        <v>4.0273460562612193</v>
      </c>
      <c r="L15" s="227"/>
      <c r="M15" s="235">
        <f>'3solcasaad'!M15</f>
        <v>88417</v>
      </c>
      <c r="N15" s="571">
        <f t="shared" si="1"/>
        <v>3.0790205443316343</v>
      </c>
      <c r="O15" s="227"/>
      <c r="P15" s="237" t="e">
        <f t="shared" si="5"/>
        <v>#REF!</v>
      </c>
      <c r="Q15" s="238" t="e">
        <f t="shared" si="6"/>
        <v>#REF!</v>
      </c>
      <c r="R15" s="227"/>
      <c r="S15" s="235" t="e">
        <f>GETPIVOTDATA("Cuenta número de expedientes",#REF!,"CCAA",$B15,"TramoEdad",S$1)</f>
        <v>#REF!</v>
      </c>
      <c r="T15" s="236" t="e">
        <f t="shared" si="7"/>
        <v>#REF!</v>
      </c>
      <c r="U15" s="227"/>
      <c r="V15" s="235" t="e">
        <f>GETPIVOTDATA("Cuenta número de expedientes",#REF!,"CCAA",$B15,"TramoEdad",V$1)</f>
        <v>#REF!</v>
      </c>
      <c r="W15" s="236" t="e">
        <f t="shared" si="8"/>
        <v>#REF!</v>
      </c>
      <c r="X15" s="227"/>
      <c r="Y15" s="235" t="e">
        <f>GETPIVOTDATA("Cuenta número de expedientes",#REF!,"CCAA",$B15,"TramoEdad",Y$1)</f>
        <v>#REF!</v>
      </c>
      <c r="Z15" s="236" t="e">
        <f t="shared" si="9"/>
        <v>#REF!</v>
      </c>
      <c r="AA15" s="576"/>
      <c r="AB15" s="306"/>
      <c r="AC15" s="306"/>
      <c r="AD15" s="306"/>
      <c r="AE15" s="307"/>
      <c r="AF15" s="437"/>
      <c r="AG15" s="232"/>
      <c r="AH15" s="306"/>
      <c r="AI15" s="306"/>
      <c r="AJ15" s="306"/>
      <c r="AK15" s="307"/>
      <c r="AL15" s="437"/>
      <c r="AN15" s="306"/>
      <c r="AO15" s="306"/>
      <c r="AP15" s="306"/>
      <c r="AQ15" s="307"/>
      <c r="AR15" s="437"/>
      <c r="AT15" s="306"/>
      <c r="AU15" s="306"/>
      <c r="AV15" s="306"/>
      <c r="AW15" s="307"/>
      <c r="AX15" s="437"/>
    </row>
    <row r="16" spans="1:50" s="233" customFormat="1" ht="18" customHeight="1" x14ac:dyDescent="0.15">
      <c r="A16" s="225"/>
      <c r="B16" s="234" t="s">
        <v>8</v>
      </c>
      <c r="C16" s="227"/>
      <c r="D16" s="407">
        <f t="shared" si="2"/>
        <v>580229</v>
      </c>
      <c r="E16" s="187">
        <f t="shared" si="0"/>
        <v>1.2418492998520214</v>
      </c>
      <c r="F16" s="227"/>
      <c r="G16" s="239">
        <f>'3solcasaad'!G16</f>
        <v>455643</v>
      </c>
      <c r="H16" s="571">
        <f t="shared" si="3"/>
        <v>1.2049320651430158</v>
      </c>
      <c r="I16" s="227"/>
      <c r="J16" s="239">
        <f>'3solcasaad'!J16</f>
        <v>82278</v>
      </c>
      <c r="K16" s="571">
        <f t="shared" si="4"/>
        <v>1.3629957214014083</v>
      </c>
      <c r="L16" s="227"/>
      <c r="M16" s="239">
        <f>'3solcasaad'!M16</f>
        <v>42308</v>
      </c>
      <c r="N16" s="571">
        <f t="shared" si="1"/>
        <v>1.4733275409659092</v>
      </c>
      <c r="O16" s="227"/>
      <c r="P16" s="239" t="e">
        <f t="shared" si="5"/>
        <v>#REF!</v>
      </c>
      <c r="Q16" s="238" t="e">
        <f t="shared" si="6"/>
        <v>#REF!</v>
      </c>
      <c r="R16" s="227"/>
      <c r="S16" s="239" t="e">
        <f>GETPIVOTDATA("Cuenta número de expedientes",#REF!,"CCAA",$B16,"TramoEdad",S$1)</f>
        <v>#REF!</v>
      </c>
      <c r="T16" s="236" t="e">
        <f t="shared" si="7"/>
        <v>#REF!</v>
      </c>
      <c r="U16" s="227"/>
      <c r="V16" s="239" t="e">
        <f>GETPIVOTDATA("Cuenta número de expedientes",#REF!,"CCAA",$B16,"TramoEdad",V$1)</f>
        <v>#REF!</v>
      </c>
      <c r="W16" s="236" t="e">
        <f t="shared" si="8"/>
        <v>#REF!</v>
      </c>
      <c r="X16" s="227"/>
      <c r="Y16" s="239" t="e">
        <f>GETPIVOTDATA("Cuenta número de expedientes",#REF!,"CCAA",$B16,"TramoEdad",Y$1)</f>
        <v>#REF!</v>
      </c>
      <c r="Z16" s="236" t="e">
        <f t="shared" si="9"/>
        <v>#REF!</v>
      </c>
      <c r="AA16" s="576"/>
      <c r="AB16" s="306"/>
      <c r="AC16" s="306"/>
      <c r="AD16" s="306"/>
      <c r="AE16" s="307"/>
      <c r="AF16" s="437"/>
      <c r="AG16" s="232"/>
      <c r="AH16" s="306"/>
      <c r="AI16" s="306"/>
      <c r="AJ16" s="306"/>
      <c r="AK16" s="307"/>
      <c r="AL16" s="437"/>
      <c r="AN16" s="306"/>
      <c r="AO16" s="306"/>
      <c r="AP16" s="306"/>
      <c r="AQ16" s="307"/>
      <c r="AR16" s="437"/>
      <c r="AT16" s="306"/>
      <c r="AU16" s="306"/>
      <c r="AV16" s="306"/>
      <c r="AW16" s="307"/>
      <c r="AX16" s="437"/>
    </row>
    <row r="17" spans="1:50" s="233" customFormat="1" ht="18" customHeight="1" x14ac:dyDescent="0.15">
      <c r="A17" s="225"/>
      <c r="B17" s="234" t="s">
        <v>7</v>
      </c>
      <c r="C17" s="227"/>
      <c r="D17" s="406">
        <f t="shared" si="2"/>
        <v>2409164</v>
      </c>
      <c r="E17" s="187">
        <f t="shared" si="0"/>
        <v>5.1562721384637706</v>
      </c>
      <c r="F17" s="227"/>
      <c r="G17" s="235">
        <f>'3solcasaad'!G17</f>
        <v>1805325</v>
      </c>
      <c r="H17" s="571">
        <f t="shared" si="3"/>
        <v>4.7741191689641118</v>
      </c>
      <c r="I17" s="227"/>
      <c r="J17" s="235">
        <f>'3solcasaad'!J17</f>
        <v>372394</v>
      </c>
      <c r="K17" s="571">
        <f t="shared" si="4"/>
        <v>6.1689811210233119</v>
      </c>
      <c r="L17" s="227"/>
      <c r="M17" s="235">
        <f>'3solcasaad'!M17</f>
        <v>231445</v>
      </c>
      <c r="N17" s="571">
        <f t="shared" si="1"/>
        <v>8.0598064838530501</v>
      </c>
      <c r="O17" s="227"/>
      <c r="P17" s="237" t="e">
        <f t="shared" si="5"/>
        <v>#REF!</v>
      </c>
      <c r="Q17" s="238" t="e">
        <f>P17*100/D17</f>
        <v>#REF!</v>
      </c>
      <c r="R17" s="227"/>
      <c r="S17" s="235" t="e">
        <f>GETPIVOTDATA("Cuenta número de expedientes",#REF!,"CCAA",$B17,"TramoEdad",S$1)</f>
        <v>#REF!</v>
      </c>
      <c r="T17" s="236" t="e">
        <f>S17*100/G17</f>
        <v>#REF!</v>
      </c>
      <c r="U17" s="227"/>
      <c r="V17" s="235" t="e">
        <f>GETPIVOTDATA("Cuenta número de expedientes",#REF!,"CCAA",$B17,"TramoEdad",V$1)</f>
        <v>#REF!</v>
      </c>
      <c r="W17" s="236" t="e">
        <f>V17*100/J17</f>
        <v>#REF!</v>
      </c>
      <c r="X17" s="227"/>
      <c r="Y17" s="235" t="e">
        <f>GETPIVOTDATA("Cuenta número de expedientes",#REF!,"CCAA",$B17,"TramoEdad",Y$1)</f>
        <v>#REF!</v>
      </c>
      <c r="Z17" s="236" t="e">
        <f>Y17*100/M17</f>
        <v>#REF!</v>
      </c>
      <c r="AA17" s="576"/>
      <c r="AB17" s="306"/>
      <c r="AC17" s="306"/>
      <c r="AD17" s="306"/>
      <c r="AE17" s="307"/>
      <c r="AF17" s="437"/>
      <c r="AG17" s="232"/>
      <c r="AH17" s="306"/>
      <c r="AI17" s="306"/>
      <c r="AJ17" s="306"/>
      <c r="AK17" s="307"/>
      <c r="AL17" s="437"/>
      <c r="AN17" s="306"/>
      <c r="AO17" s="306"/>
      <c r="AP17" s="306"/>
      <c r="AQ17" s="307"/>
      <c r="AR17" s="437"/>
      <c r="AT17" s="306"/>
      <c r="AU17" s="306"/>
      <c r="AV17" s="306"/>
      <c r="AW17" s="307"/>
      <c r="AX17" s="437"/>
    </row>
    <row r="18" spans="1:50" s="233" customFormat="1" ht="18" customHeight="1" x14ac:dyDescent="0.15">
      <c r="A18" s="225"/>
      <c r="B18" s="234" t="s">
        <v>43</v>
      </c>
      <c r="C18" s="227"/>
      <c r="D18" s="406">
        <f t="shared" si="2"/>
        <v>2026807</v>
      </c>
      <c r="E18" s="187">
        <f t="shared" si="0"/>
        <v>4.3379232232190672</v>
      </c>
      <c r="F18" s="227"/>
      <c r="G18" s="235">
        <f>'3solcasaad'!G18</f>
        <v>1644219</v>
      </c>
      <c r="H18" s="571">
        <f t="shared" si="3"/>
        <v>4.3480799556174112</v>
      </c>
      <c r="I18" s="227"/>
      <c r="J18" s="235">
        <f>'3solcasaad'!J18</f>
        <v>241609</v>
      </c>
      <c r="K18" s="571">
        <f t="shared" si="4"/>
        <v>4.0024311875844436</v>
      </c>
      <c r="L18" s="227"/>
      <c r="M18" s="235">
        <f>'3solcasaad'!M18</f>
        <v>140979</v>
      </c>
      <c r="N18" s="571">
        <f t="shared" si="1"/>
        <v>4.9094318662624774</v>
      </c>
      <c r="O18" s="227"/>
      <c r="P18" s="237" t="e">
        <f t="shared" si="5"/>
        <v>#REF!</v>
      </c>
      <c r="Q18" s="238" t="e">
        <f t="shared" si="6"/>
        <v>#REF!</v>
      </c>
      <c r="R18" s="227"/>
      <c r="S18" s="235" t="e">
        <f>GETPIVOTDATA("Cuenta número de expedientes",#REF!,"CCAA",$B18,"TramoEdad",S$1)</f>
        <v>#REF!</v>
      </c>
      <c r="T18" s="236" t="e">
        <f t="shared" si="7"/>
        <v>#REF!</v>
      </c>
      <c r="U18" s="227"/>
      <c r="V18" s="235" t="e">
        <f>GETPIVOTDATA("Cuenta número de expedientes",#REF!,"CCAA",$B18,"TramoEdad",V$1)</f>
        <v>#REF!</v>
      </c>
      <c r="W18" s="236" t="e">
        <f t="shared" si="8"/>
        <v>#REF!</v>
      </c>
      <c r="X18" s="227"/>
      <c r="Y18" s="235" t="e">
        <f>GETPIVOTDATA("Cuenta número de expedientes",#REF!,"CCAA",$B18,"TramoEdad",Y$1)</f>
        <v>#REF!</v>
      </c>
      <c r="Z18" s="236" t="e">
        <f t="shared" si="9"/>
        <v>#REF!</v>
      </c>
      <c r="AA18" s="576"/>
      <c r="AB18" s="306"/>
      <c r="AC18" s="306"/>
      <c r="AD18" s="306"/>
      <c r="AE18" s="307"/>
      <c r="AF18" s="437"/>
      <c r="AG18" s="232"/>
      <c r="AH18" s="306"/>
      <c r="AI18" s="306"/>
      <c r="AJ18" s="306"/>
      <c r="AK18" s="307"/>
      <c r="AL18" s="437"/>
      <c r="AN18" s="306"/>
      <c r="AO18" s="306"/>
      <c r="AP18" s="306"/>
      <c r="AQ18" s="307"/>
      <c r="AR18" s="437"/>
      <c r="AT18" s="306"/>
      <c r="AU18" s="306"/>
      <c r="AV18" s="306"/>
      <c r="AW18" s="307"/>
      <c r="AX18" s="437"/>
    </row>
    <row r="19" spans="1:50" s="233" customFormat="1" ht="18" customHeight="1" x14ac:dyDescent="0.15">
      <c r="A19" s="225"/>
      <c r="B19" s="234" t="s">
        <v>44</v>
      </c>
      <c r="C19" s="227"/>
      <c r="D19" s="406">
        <f t="shared" si="2"/>
        <v>7600065</v>
      </c>
      <c r="E19" s="187">
        <f t="shared" si="0"/>
        <v>16.266224885484615</v>
      </c>
      <c r="F19" s="227"/>
      <c r="G19" s="235">
        <f>'3solcasaad'!G19</f>
        <v>6178644</v>
      </c>
      <c r="H19" s="571">
        <f t="shared" si="3"/>
        <v>16.339209149934277</v>
      </c>
      <c r="I19" s="227"/>
      <c r="J19" s="235">
        <f>'3solcasaad'!J19</f>
        <v>960955</v>
      </c>
      <c r="K19" s="571">
        <f t="shared" si="4"/>
        <v>15.918927945007054</v>
      </c>
      <c r="L19" s="227"/>
      <c r="M19" s="235">
        <f>'3solcasaad'!M19</f>
        <v>460466</v>
      </c>
      <c r="N19" s="571">
        <f t="shared" si="1"/>
        <v>16.035199949853652</v>
      </c>
      <c r="O19" s="227"/>
      <c r="P19" s="237" t="e">
        <f t="shared" si="5"/>
        <v>#REF!</v>
      </c>
      <c r="Q19" s="238" t="e">
        <f t="shared" si="6"/>
        <v>#REF!</v>
      </c>
      <c r="R19" s="227"/>
      <c r="S19" s="235" t="e">
        <f>GETPIVOTDATA("Cuenta número de expedientes",#REF!,"CCAA",$B19,"TramoEdad",S$1)</f>
        <v>#REF!</v>
      </c>
      <c r="T19" s="236" t="e">
        <f t="shared" si="7"/>
        <v>#REF!</v>
      </c>
      <c r="U19" s="227"/>
      <c r="V19" s="235" t="e">
        <f>GETPIVOTDATA("Cuenta número de expedientes",#REF!,"CCAA",$B19,"TramoEdad",V$1)</f>
        <v>#REF!</v>
      </c>
      <c r="W19" s="236" t="e">
        <f t="shared" si="8"/>
        <v>#REF!</v>
      </c>
      <c r="X19" s="227"/>
      <c r="Y19" s="235" t="e">
        <f>GETPIVOTDATA("Cuenta número de expedientes",#REF!,"CCAA",$B19,"TramoEdad",Y$1)</f>
        <v>#REF!</v>
      </c>
      <c r="Z19" s="236" t="e">
        <f t="shared" si="9"/>
        <v>#REF!</v>
      </c>
      <c r="AA19" s="576"/>
      <c r="AB19" s="306"/>
      <c r="AC19" s="306"/>
      <c r="AD19" s="306"/>
      <c r="AE19" s="307"/>
      <c r="AF19" s="437"/>
      <c r="AG19" s="232"/>
      <c r="AH19" s="306"/>
      <c r="AI19" s="306"/>
      <c r="AJ19" s="306"/>
      <c r="AK19" s="307"/>
      <c r="AL19" s="437"/>
      <c r="AN19" s="306"/>
      <c r="AO19" s="306"/>
      <c r="AP19" s="306"/>
      <c r="AQ19" s="307"/>
      <c r="AR19" s="437"/>
      <c r="AT19" s="306"/>
      <c r="AU19" s="306"/>
      <c r="AV19" s="306"/>
      <c r="AW19" s="307"/>
      <c r="AX19" s="437"/>
    </row>
    <row r="20" spans="1:50" s="233" customFormat="1" ht="18" customHeight="1" x14ac:dyDescent="0.15">
      <c r="A20" s="225"/>
      <c r="B20" s="234" t="s">
        <v>6</v>
      </c>
      <c r="C20" s="227"/>
      <c r="D20" s="406">
        <f t="shared" si="2"/>
        <v>4963703</v>
      </c>
      <c r="E20" s="187">
        <f t="shared" si="0"/>
        <v>10.623686674094845</v>
      </c>
      <c r="F20" s="227"/>
      <c r="G20" s="235">
        <f>'3solcasaad'!G20</f>
        <v>4017065</v>
      </c>
      <c r="H20" s="571">
        <f t="shared" si="3"/>
        <v>10.622988669339216</v>
      </c>
      <c r="I20" s="227"/>
      <c r="J20" s="235">
        <f>'3solcasaad'!J20</f>
        <v>669229</v>
      </c>
      <c r="K20" s="571">
        <f t="shared" si="4"/>
        <v>11.086271708570251</v>
      </c>
      <c r="L20" s="227"/>
      <c r="M20" s="235">
        <f>'3solcasaad'!M20</f>
        <v>277409</v>
      </c>
      <c r="N20" s="571">
        <f t="shared" si="1"/>
        <v>9.660450028642618</v>
      </c>
      <c r="O20" s="227"/>
      <c r="P20" s="237" t="e">
        <f t="shared" si="5"/>
        <v>#REF!</v>
      </c>
      <c r="Q20" s="238" t="e">
        <f t="shared" si="6"/>
        <v>#REF!</v>
      </c>
      <c r="R20" s="227"/>
      <c r="S20" s="235" t="e">
        <f>GETPIVOTDATA("Cuenta número de expedientes",#REF!,"CCAA",$B20,"TramoEdad",S$1)</f>
        <v>#REF!</v>
      </c>
      <c r="T20" s="236" t="e">
        <f t="shared" si="7"/>
        <v>#REF!</v>
      </c>
      <c r="U20" s="227"/>
      <c r="V20" s="235" t="e">
        <f>GETPIVOTDATA("Cuenta número de expedientes",#REF!,"CCAA",$B20,"TramoEdad",V$1)</f>
        <v>#REF!</v>
      </c>
      <c r="W20" s="236" t="e">
        <f t="shared" si="8"/>
        <v>#REF!</v>
      </c>
      <c r="X20" s="227"/>
      <c r="Y20" s="235" t="e">
        <f>GETPIVOTDATA("Cuenta número de expedientes",#REF!,"CCAA",$B20,"TramoEdad",Y$1)</f>
        <v>#REF!</v>
      </c>
      <c r="Z20" s="236" t="e">
        <f t="shared" si="9"/>
        <v>#REF!</v>
      </c>
      <c r="AA20" s="576"/>
      <c r="AB20" s="306"/>
      <c r="AC20" s="306"/>
      <c r="AD20" s="306"/>
      <c r="AE20" s="307"/>
      <c r="AF20" s="438"/>
      <c r="AG20" s="232"/>
      <c r="AH20" s="306"/>
      <c r="AI20" s="306"/>
      <c r="AJ20" s="306"/>
      <c r="AK20" s="307"/>
      <c r="AL20" s="437"/>
      <c r="AN20" s="306"/>
      <c r="AO20" s="306"/>
      <c r="AP20" s="306"/>
      <c r="AQ20" s="307"/>
      <c r="AR20" s="437"/>
      <c r="AT20" s="306"/>
      <c r="AU20" s="306"/>
      <c r="AV20" s="306"/>
      <c r="AW20" s="307"/>
      <c r="AX20" s="437"/>
    </row>
    <row r="21" spans="1:50" s="233" customFormat="1" ht="18" customHeight="1" x14ac:dyDescent="0.15">
      <c r="A21" s="225"/>
      <c r="B21" s="234" t="s">
        <v>5</v>
      </c>
      <c r="C21" s="227"/>
      <c r="D21" s="406">
        <f t="shared" si="2"/>
        <v>1072863</v>
      </c>
      <c r="E21" s="187">
        <f t="shared" si="0"/>
        <v>2.2962212598597094</v>
      </c>
      <c r="F21" s="227"/>
      <c r="G21" s="235">
        <f>'3solcasaad'!G21</f>
        <v>853665</v>
      </c>
      <c r="H21" s="571">
        <f t="shared" si="3"/>
        <v>2.2574873999826894</v>
      </c>
      <c r="I21" s="227"/>
      <c r="J21" s="235">
        <f>'3solcasaad'!J21</f>
        <v>141083</v>
      </c>
      <c r="K21" s="571">
        <f t="shared" si="4"/>
        <v>2.3371438946313097</v>
      </c>
      <c r="L21" s="227"/>
      <c r="M21" s="235">
        <f>'3solcasaad'!M21</f>
        <v>78115</v>
      </c>
      <c r="N21" s="571">
        <f t="shared" si="1"/>
        <v>2.720265218458731</v>
      </c>
      <c r="O21" s="227"/>
      <c r="P21" s="237" t="e">
        <f t="shared" si="5"/>
        <v>#REF!</v>
      </c>
      <c r="Q21" s="238" t="e">
        <f t="shared" si="6"/>
        <v>#REF!</v>
      </c>
      <c r="R21" s="227"/>
      <c r="S21" s="235" t="e">
        <f>GETPIVOTDATA("Cuenta número de expedientes",#REF!,"CCAA",$B21,"TramoEdad",S$1)</f>
        <v>#REF!</v>
      </c>
      <c r="T21" s="236" t="e">
        <f t="shared" si="7"/>
        <v>#REF!</v>
      </c>
      <c r="U21" s="227"/>
      <c r="V21" s="235" t="e">
        <f>GETPIVOTDATA("Cuenta número de expedientes",#REF!,"CCAA",$B21,"TramoEdad",V$1)</f>
        <v>#REF!</v>
      </c>
      <c r="W21" s="236" t="e">
        <f t="shared" si="8"/>
        <v>#REF!</v>
      </c>
      <c r="X21" s="227"/>
      <c r="Y21" s="235" t="e">
        <f>GETPIVOTDATA("Cuenta número de expedientes",#REF!,"CCAA",$B21,"TramoEdad",Y$1)</f>
        <v>#REF!</v>
      </c>
      <c r="Z21" s="236" t="e">
        <f t="shared" si="9"/>
        <v>#REF!</v>
      </c>
      <c r="AA21" s="576"/>
      <c r="AB21" s="306"/>
      <c r="AC21" s="306"/>
      <c r="AD21" s="306"/>
      <c r="AE21" s="307"/>
      <c r="AF21" s="437"/>
      <c r="AG21" s="232"/>
      <c r="AH21" s="306"/>
      <c r="AI21" s="306"/>
      <c r="AJ21" s="306"/>
      <c r="AK21" s="307"/>
      <c r="AL21" s="437"/>
      <c r="AN21" s="306"/>
      <c r="AO21" s="306"/>
      <c r="AP21" s="306"/>
      <c r="AQ21" s="307"/>
      <c r="AR21" s="437"/>
      <c r="AT21" s="306"/>
      <c r="AU21" s="306"/>
      <c r="AV21" s="306"/>
      <c r="AW21" s="307"/>
      <c r="AX21" s="437"/>
    </row>
    <row r="22" spans="1:50" s="233" customFormat="1" ht="18" customHeight="1" x14ac:dyDescent="0.15">
      <c r="A22" s="225"/>
      <c r="B22" s="234" t="s">
        <v>38</v>
      </c>
      <c r="C22" s="227"/>
      <c r="D22" s="406">
        <f t="shared" si="2"/>
        <v>2701743</v>
      </c>
      <c r="E22" s="187">
        <f t="shared" si="0"/>
        <v>5.7824714947548292</v>
      </c>
      <c r="F22" s="227"/>
      <c r="G22" s="235">
        <f>'3solcasaad'!G22</f>
        <v>2028813</v>
      </c>
      <c r="H22" s="571">
        <f t="shared" si="3"/>
        <v>5.365125411515149</v>
      </c>
      <c r="I22" s="227"/>
      <c r="J22" s="235">
        <f>'3solcasaad'!J22</f>
        <v>434138</v>
      </c>
      <c r="K22" s="571">
        <f t="shared" si="4"/>
        <v>7.1918159957432684</v>
      </c>
      <c r="L22" s="227"/>
      <c r="M22" s="235">
        <f>'3solcasaad'!M22</f>
        <v>238792</v>
      </c>
      <c r="N22" s="571">
        <f t="shared" si="1"/>
        <v>8.3156573263290952</v>
      </c>
      <c r="O22" s="227"/>
      <c r="P22" s="237" t="e">
        <f t="shared" si="5"/>
        <v>#REF!</v>
      </c>
      <c r="Q22" s="238" t="e">
        <f t="shared" si="6"/>
        <v>#REF!</v>
      </c>
      <c r="R22" s="227"/>
      <c r="S22" s="235" t="e">
        <f>GETPIVOTDATA("Cuenta número de expedientes",#REF!,"CCAA",$B22,"TramoEdad",S$1)</f>
        <v>#REF!</v>
      </c>
      <c r="T22" s="236" t="e">
        <f t="shared" si="7"/>
        <v>#REF!</v>
      </c>
      <c r="U22" s="227"/>
      <c r="V22" s="235" t="e">
        <f>GETPIVOTDATA("Cuenta número de expedientes",#REF!,"CCAA",$B22,"TramoEdad",V$1)</f>
        <v>#REF!</v>
      </c>
      <c r="W22" s="236" t="e">
        <f t="shared" si="8"/>
        <v>#REF!</v>
      </c>
      <c r="X22" s="227"/>
      <c r="Y22" s="235" t="e">
        <f>GETPIVOTDATA("Cuenta número de expedientes",#REF!,"CCAA",$B22,"TramoEdad",Y$1)</f>
        <v>#REF!</v>
      </c>
      <c r="Z22" s="236" t="e">
        <f t="shared" si="9"/>
        <v>#REF!</v>
      </c>
      <c r="AA22" s="576"/>
      <c r="AB22" s="306"/>
      <c r="AC22" s="306"/>
      <c r="AD22" s="306"/>
      <c r="AE22" s="307"/>
      <c r="AF22" s="437"/>
      <c r="AG22" s="232"/>
      <c r="AH22" s="306"/>
      <c r="AI22" s="306"/>
      <c r="AJ22" s="306"/>
      <c r="AK22" s="307"/>
      <c r="AL22" s="437"/>
      <c r="AN22" s="306"/>
      <c r="AO22" s="306"/>
      <c r="AP22" s="306"/>
      <c r="AQ22" s="307"/>
      <c r="AR22" s="437"/>
      <c r="AT22" s="306"/>
      <c r="AU22" s="306"/>
      <c r="AV22" s="306"/>
      <c r="AW22" s="307"/>
      <c r="AX22" s="437"/>
    </row>
    <row r="23" spans="1:50" s="233" customFormat="1" ht="18" customHeight="1" x14ac:dyDescent="0.15">
      <c r="A23" s="225"/>
      <c r="B23" s="234" t="s">
        <v>45</v>
      </c>
      <c r="C23" s="227"/>
      <c r="D23" s="406">
        <f t="shared" si="2"/>
        <v>6578079</v>
      </c>
      <c r="E23" s="187">
        <f t="shared" si="0"/>
        <v>14.078894368467079</v>
      </c>
      <c r="F23" s="227"/>
      <c r="G23" s="235">
        <f>'3solcasaad'!G23</f>
        <v>5423824</v>
      </c>
      <c r="H23" s="571">
        <f t="shared" si="3"/>
        <v>14.343113914385279</v>
      </c>
      <c r="I23" s="227"/>
      <c r="J23" s="235">
        <f>'3solcasaad'!J23</f>
        <v>793640</v>
      </c>
      <c r="K23" s="571">
        <f t="shared" si="4"/>
        <v>13.147231633401562</v>
      </c>
      <c r="L23" s="227"/>
      <c r="M23" s="235">
        <f>'3solcasaad'!M23</f>
        <v>360615</v>
      </c>
      <c r="N23" s="571">
        <f t="shared" si="1"/>
        <v>12.55800347890284</v>
      </c>
      <c r="O23" s="227"/>
      <c r="P23" s="237" t="e">
        <f t="shared" si="5"/>
        <v>#REF!</v>
      </c>
      <c r="Q23" s="238" t="e">
        <f t="shared" si="6"/>
        <v>#REF!</v>
      </c>
      <c r="R23" s="227"/>
      <c r="S23" s="235" t="e">
        <f>GETPIVOTDATA("Cuenta número de expedientes",#REF!,"CCAA",$B23,"TramoEdad",S$1)</f>
        <v>#REF!</v>
      </c>
      <c r="T23" s="236" t="e">
        <f t="shared" si="7"/>
        <v>#REF!</v>
      </c>
      <c r="U23" s="227"/>
      <c r="V23" s="235" t="e">
        <f>GETPIVOTDATA("Cuenta número de expedientes",#REF!,"CCAA",$B23,"TramoEdad",V$1)</f>
        <v>#REF!</v>
      </c>
      <c r="W23" s="236" t="e">
        <f t="shared" si="8"/>
        <v>#REF!</v>
      </c>
      <c r="X23" s="227"/>
      <c r="Y23" s="235" t="e">
        <f>GETPIVOTDATA("Cuenta número de expedientes",#REF!,"CCAA",$B23,"TramoEdad",Y$1)</f>
        <v>#REF!</v>
      </c>
      <c r="Z23" s="236" t="e">
        <f t="shared" si="9"/>
        <v>#REF!</v>
      </c>
      <c r="AA23" s="576"/>
      <c r="AB23" s="306"/>
      <c r="AC23" s="306"/>
      <c r="AD23" s="306"/>
      <c r="AE23" s="307"/>
      <c r="AF23" s="437"/>
      <c r="AG23" s="232"/>
      <c r="AH23" s="306"/>
      <c r="AI23" s="306"/>
      <c r="AJ23" s="306"/>
      <c r="AK23" s="307"/>
      <c r="AL23" s="437"/>
      <c r="AN23" s="306"/>
      <c r="AO23" s="306"/>
      <c r="AP23" s="306"/>
      <c r="AQ23" s="307"/>
      <c r="AR23" s="437"/>
      <c r="AT23" s="306"/>
      <c r="AU23" s="306"/>
      <c r="AV23" s="306"/>
      <c r="AW23" s="307"/>
      <c r="AX23" s="437"/>
    </row>
    <row r="24" spans="1:50" s="241" customFormat="1" ht="18" customHeight="1" x14ac:dyDescent="0.15">
      <c r="A24" s="240"/>
      <c r="B24" s="234" t="s">
        <v>46</v>
      </c>
      <c r="C24" s="227"/>
      <c r="D24" s="406">
        <f t="shared" si="2"/>
        <v>1478509</v>
      </c>
      <c r="E24" s="187">
        <f t="shared" si="0"/>
        <v>3.1644150266100319</v>
      </c>
      <c r="F24" s="227"/>
      <c r="G24" s="235">
        <f>'3solcasaad'!G24</f>
        <v>1249999</v>
      </c>
      <c r="H24" s="571">
        <f t="shared" si="3"/>
        <v>3.3055788775350536</v>
      </c>
      <c r="I24" s="227"/>
      <c r="J24" s="235">
        <f>'3solcasaad'!J24</f>
        <v>159024</v>
      </c>
      <c r="K24" s="571">
        <f t="shared" si="4"/>
        <v>2.6343497848773372</v>
      </c>
      <c r="L24" s="227"/>
      <c r="M24" s="235">
        <f>'3solcasaad'!M24</f>
        <v>69486</v>
      </c>
      <c r="N24" s="571">
        <f t="shared" si="1"/>
        <v>2.4197701973990067</v>
      </c>
      <c r="O24" s="227"/>
      <c r="P24" s="237" t="e">
        <f t="shared" si="5"/>
        <v>#REF!</v>
      </c>
      <c r="Q24" s="238" t="e">
        <f t="shared" si="6"/>
        <v>#REF!</v>
      </c>
      <c r="R24" s="227"/>
      <c r="S24" s="235" t="e">
        <f>GETPIVOTDATA("Cuenta número de expedientes",#REF!,"CCAA",$B24,"TramoEdad",S$1)</f>
        <v>#REF!</v>
      </c>
      <c r="T24" s="236" t="e">
        <f t="shared" si="7"/>
        <v>#REF!</v>
      </c>
      <c r="U24" s="227"/>
      <c r="V24" s="235" t="e">
        <f>GETPIVOTDATA("Cuenta número de expedientes",#REF!,"CCAA",$B24,"TramoEdad",V$1)</f>
        <v>#REF!</v>
      </c>
      <c r="W24" s="236" t="e">
        <f t="shared" si="8"/>
        <v>#REF!</v>
      </c>
      <c r="X24" s="227"/>
      <c r="Y24" s="235" t="e">
        <f>GETPIVOTDATA("Cuenta número de expedientes",#REF!,"CCAA",$B24,"TramoEdad",Y$1)</f>
        <v>#REF!</v>
      </c>
      <c r="Z24" s="236" t="e">
        <f t="shared" si="9"/>
        <v>#REF!</v>
      </c>
      <c r="AA24" s="576"/>
      <c r="AB24" s="306"/>
      <c r="AC24" s="306"/>
      <c r="AD24" s="306"/>
      <c r="AE24" s="307"/>
      <c r="AF24" s="437"/>
      <c r="AG24" s="232"/>
      <c r="AH24" s="306"/>
      <c r="AI24" s="306"/>
      <c r="AJ24" s="306"/>
      <c r="AK24" s="307"/>
      <c r="AL24" s="437"/>
      <c r="AN24" s="306"/>
      <c r="AO24" s="306"/>
      <c r="AP24" s="306"/>
      <c r="AQ24" s="307"/>
      <c r="AR24" s="437"/>
      <c r="AT24" s="306"/>
      <c r="AU24" s="306"/>
      <c r="AV24" s="306"/>
      <c r="AW24" s="307"/>
      <c r="AX24" s="437"/>
    </row>
    <row r="25" spans="1:50" s="233" customFormat="1" ht="18" customHeight="1" x14ac:dyDescent="0.15">
      <c r="B25" s="234" t="s">
        <v>47</v>
      </c>
      <c r="C25" s="227"/>
      <c r="D25" s="407">
        <f t="shared" si="2"/>
        <v>647554</v>
      </c>
      <c r="E25" s="187">
        <f t="shared" si="0"/>
        <v>1.385943276734489</v>
      </c>
      <c r="F25" s="227"/>
      <c r="G25" s="239">
        <f>'3solcasaad'!G25</f>
        <v>521118</v>
      </c>
      <c r="H25" s="571">
        <f t="shared" si="3"/>
        <v>1.3780784252653899</v>
      </c>
      <c r="I25" s="227"/>
      <c r="J25" s="239">
        <f>'3solcasaad'!J25</f>
        <v>84596</v>
      </c>
      <c r="K25" s="571">
        <f t="shared" si="4"/>
        <v>1.4013951001200022</v>
      </c>
      <c r="L25" s="227"/>
      <c r="M25" s="239">
        <f>'3solcasaad'!M25</f>
        <v>41840</v>
      </c>
      <c r="N25" s="571">
        <f t="shared" si="1"/>
        <v>1.4570299781132088</v>
      </c>
      <c r="O25" s="227"/>
      <c r="P25" s="242" t="e">
        <f t="shared" si="5"/>
        <v>#REF!</v>
      </c>
      <c r="Q25" s="238" t="e">
        <f t="shared" si="6"/>
        <v>#REF!</v>
      </c>
      <c r="R25" s="227"/>
      <c r="S25" s="239" t="e">
        <f>GETPIVOTDATA("Cuenta número de expedientes",#REF!,"CCAA",$B25,"TramoEdad",S$1)</f>
        <v>#REF!</v>
      </c>
      <c r="T25" s="236" t="e">
        <f t="shared" si="7"/>
        <v>#REF!</v>
      </c>
      <c r="U25" s="227"/>
      <c r="V25" s="239" t="e">
        <f>GETPIVOTDATA("Cuenta número de expedientes",#REF!,"CCAA",$B25,"TramoEdad",V$1)</f>
        <v>#REF!</v>
      </c>
      <c r="W25" s="236" t="e">
        <f t="shared" si="8"/>
        <v>#REF!</v>
      </c>
      <c r="X25" s="227"/>
      <c r="Y25" s="239" t="e">
        <f>GETPIVOTDATA("Cuenta número de expedientes",#REF!,"CCAA",$B25,"TramoEdad",Y$1)</f>
        <v>#REF!</v>
      </c>
      <c r="Z25" s="236" t="e">
        <f t="shared" si="9"/>
        <v>#REF!</v>
      </c>
      <c r="AA25" s="576"/>
      <c r="AB25" s="306"/>
      <c r="AC25" s="306"/>
      <c r="AD25" s="306"/>
      <c r="AE25" s="307"/>
      <c r="AF25" s="437"/>
      <c r="AG25" s="232"/>
      <c r="AH25" s="306"/>
      <c r="AI25" s="306"/>
      <c r="AJ25" s="306"/>
      <c r="AK25" s="307"/>
      <c r="AL25" s="437"/>
      <c r="AN25" s="306"/>
      <c r="AO25" s="306"/>
      <c r="AP25" s="306"/>
      <c r="AQ25" s="307"/>
      <c r="AR25" s="437"/>
      <c r="AT25" s="306"/>
      <c r="AU25" s="306"/>
      <c r="AV25" s="306"/>
      <c r="AW25" s="307"/>
      <c r="AX25" s="437"/>
    </row>
    <row r="26" spans="1:50" s="233" customFormat="1" ht="18" customHeight="1" x14ac:dyDescent="0.15">
      <c r="B26" s="234" t="s">
        <v>48</v>
      </c>
      <c r="C26" s="227"/>
      <c r="D26" s="407">
        <f t="shared" si="2"/>
        <v>2199088</v>
      </c>
      <c r="E26" s="187">
        <f t="shared" si="0"/>
        <v>4.7066518445527237</v>
      </c>
      <c r="F26" s="227"/>
      <c r="G26" s="239">
        <f>'3solcasaad'!G26</f>
        <v>1714987</v>
      </c>
      <c r="H26" s="571">
        <f t="shared" si="3"/>
        <v>4.5352234701365433</v>
      </c>
      <c r="I26" s="227"/>
      <c r="J26" s="239">
        <f>'3solcasaad'!J26</f>
        <v>324460</v>
      </c>
      <c r="K26" s="571">
        <f t="shared" si="4"/>
        <v>5.3749190763740122</v>
      </c>
      <c r="L26" s="227"/>
      <c r="M26" s="239">
        <f>'3solcasaad'!M26</f>
        <v>159641</v>
      </c>
      <c r="N26" s="571">
        <f t="shared" si="1"/>
        <v>5.5593145969400277</v>
      </c>
      <c r="O26" s="227"/>
      <c r="P26" s="242" t="e">
        <f t="shared" si="5"/>
        <v>#REF!</v>
      </c>
      <c r="Q26" s="238" t="e">
        <f t="shared" si="6"/>
        <v>#REF!</v>
      </c>
      <c r="R26" s="227"/>
      <c r="S26" s="239" t="e">
        <f>GETPIVOTDATA("Cuenta número de expedientes",#REF!,"CCAA",$B26,"TramoEdad",S$1)</f>
        <v>#REF!</v>
      </c>
      <c r="T26" s="236" t="e">
        <f t="shared" si="7"/>
        <v>#REF!</v>
      </c>
      <c r="U26" s="227"/>
      <c r="V26" s="239" t="e">
        <f>GETPIVOTDATA("Cuenta número de expedientes",#REF!,"CCAA",$B26,"TramoEdad",V$1)</f>
        <v>#REF!</v>
      </c>
      <c r="W26" s="236" t="e">
        <f t="shared" si="8"/>
        <v>#REF!</v>
      </c>
      <c r="X26" s="227"/>
      <c r="Y26" s="239" t="e">
        <f>GETPIVOTDATA("Cuenta número de expedientes",#REF!,"CCAA",$B26,"TramoEdad",Y$1)</f>
        <v>#REF!</v>
      </c>
      <c r="Z26" s="236" t="e">
        <f t="shared" si="9"/>
        <v>#REF!</v>
      </c>
      <c r="AA26" s="576"/>
      <c r="AB26" s="306"/>
      <c r="AC26" s="306"/>
      <c r="AD26" s="306"/>
      <c r="AE26" s="307"/>
      <c r="AF26" s="438"/>
      <c r="AG26" s="232"/>
      <c r="AH26" s="306"/>
      <c r="AI26" s="306"/>
      <c r="AJ26" s="306"/>
      <c r="AK26" s="307"/>
      <c r="AL26" s="437"/>
      <c r="AN26" s="306"/>
      <c r="AO26" s="306"/>
      <c r="AP26" s="306"/>
      <c r="AQ26" s="307"/>
      <c r="AR26" s="437"/>
      <c r="AT26" s="306"/>
      <c r="AU26" s="306"/>
      <c r="AV26" s="306"/>
      <c r="AW26" s="307"/>
      <c r="AX26" s="437"/>
    </row>
    <row r="27" spans="1:50" s="233" customFormat="1" ht="18" customHeight="1" x14ac:dyDescent="0.15">
      <c r="B27" s="234" t="s">
        <v>49</v>
      </c>
      <c r="C27" s="227"/>
      <c r="D27" s="407">
        <f t="shared" si="2"/>
        <v>315675</v>
      </c>
      <c r="E27" s="188">
        <f t="shared" si="0"/>
        <v>0.67563113482915682</v>
      </c>
      <c r="F27" s="227"/>
      <c r="G27" s="239">
        <f>'3solcasaad'!G27</f>
        <v>250290</v>
      </c>
      <c r="H27" s="572">
        <f t="shared" si="3"/>
        <v>0.66188319931315831</v>
      </c>
      <c r="I27" s="227"/>
      <c r="J27" s="239">
        <f>'3solcasaad'!J27</f>
        <v>42318</v>
      </c>
      <c r="K27" s="572">
        <f t="shared" si="4"/>
        <v>0.70102886480304327</v>
      </c>
      <c r="L27" s="227"/>
      <c r="M27" s="239">
        <f>'3solcasaad'!M27</f>
        <v>23067</v>
      </c>
      <c r="N27" s="572">
        <f t="shared" si="1"/>
        <v>0.80328179983597969</v>
      </c>
      <c r="O27" s="227"/>
      <c r="P27" s="242" t="e">
        <f t="shared" si="5"/>
        <v>#REF!</v>
      </c>
      <c r="Q27" s="244" t="e">
        <f t="shared" si="6"/>
        <v>#REF!</v>
      </c>
      <c r="R27" s="227"/>
      <c r="S27" s="239" t="e">
        <f>GETPIVOTDATA("Cuenta número de expedientes",#REF!,"CCAA",$B27,"TramoEdad",S$1)</f>
        <v>#REF!</v>
      </c>
      <c r="T27" s="243" t="e">
        <f t="shared" si="7"/>
        <v>#REF!</v>
      </c>
      <c r="U27" s="227"/>
      <c r="V27" s="239" t="e">
        <f>GETPIVOTDATA("Cuenta número de expedientes",#REF!,"CCAA",$B27,"TramoEdad",V$1)</f>
        <v>#REF!</v>
      </c>
      <c r="W27" s="243" t="e">
        <f t="shared" si="8"/>
        <v>#REF!</v>
      </c>
      <c r="X27" s="227"/>
      <c r="Y27" s="239" t="e">
        <f>GETPIVOTDATA("Cuenta número de expedientes",#REF!,"CCAA",$B27,"TramoEdad",Y$1)</f>
        <v>#REF!</v>
      </c>
      <c r="Z27" s="243" t="e">
        <f t="shared" si="9"/>
        <v>#REF!</v>
      </c>
      <c r="AA27" s="576"/>
      <c r="AB27" s="306"/>
      <c r="AC27" s="306"/>
      <c r="AD27" s="306"/>
      <c r="AE27" s="307"/>
      <c r="AF27" s="437"/>
      <c r="AG27" s="232"/>
      <c r="AH27" s="306"/>
      <c r="AI27" s="306"/>
      <c r="AJ27" s="306"/>
      <c r="AK27" s="307"/>
      <c r="AL27" s="437"/>
      <c r="AN27" s="306"/>
      <c r="AO27" s="306"/>
      <c r="AP27" s="306"/>
      <c r="AQ27" s="307"/>
      <c r="AR27" s="437"/>
      <c r="AT27" s="306"/>
      <c r="AU27" s="306"/>
      <c r="AV27" s="306"/>
      <c r="AW27" s="307"/>
      <c r="AX27" s="437"/>
    </row>
    <row r="28" spans="1:50" s="233" customFormat="1" ht="18" customHeight="1" x14ac:dyDescent="0.15">
      <c r="B28" s="245" t="s">
        <v>4</v>
      </c>
      <c r="C28" s="227"/>
      <c r="D28" s="408">
        <f t="shared" si="2"/>
        <v>171528</v>
      </c>
      <c r="E28" s="189">
        <f t="shared" si="0"/>
        <v>0.36711699467799358</v>
      </c>
      <c r="F28" s="227"/>
      <c r="G28" s="246">
        <f>'3solcasaad'!G28</f>
        <v>153112</v>
      </c>
      <c r="H28" s="573">
        <f t="shared" si="3"/>
        <v>0.40489935839720442</v>
      </c>
      <c r="I28" s="227"/>
      <c r="J28" s="246">
        <f>'3solcasaad'!J28</f>
        <v>13498</v>
      </c>
      <c r="K28" s="573">
        <f t="shared" si="4"/>
        <v>0.22360432007919748</v>
      </c>
      <c r="L28" s="227"/>
      <c r="M28" s="246">
        <f>'3solcasaad'!M28</f>
        <v>4918</v>
      </c>
      <c r="N28" s="573">
        <f t="shared" si="1"/>
        <v>0.17126370536235089</v>
      </c>
      <c r="O28" s="227"/>
      <c r="P28" s="248" t="e">
        <f t="shared" si="5"/>
        <v>#REF!</v>
      </c>
      <c r="Q28" s="249" t="e">
        <f t="shared" si="6"/>
        <v>#REF!</v>
      </c>
      <c r="R28" s="227"/>
      <c r="S28" s="246" t="e">
        <f>GETPIVOTDATA("Cuenta número de expedientes",#REF!,"CCAA","Ceuta","TramoEdad",S$1)+GETPIVOTDATA("Cuenta número de expedientes",#REF!,"CCAA","Melilla","TramoEdad",S$1)</f>
        <v>#REF!</v>
      </c>
      <c r="T28" s="247" t="e">
        <f t="shared" si="7"/>
        <v>#REF!</v>
      </c>
      <c r="U28" s="227"/>
      <c r="V28" s="246" t="e">
        <f>GETPIVOTDATA("Cuenta número de expedientes",#REF!,"CCAA","Ceuta","TramoEdad",V$1)+GETPIVOTDATA("Cuenta número de expedientes",#REF!,"CCAA","Melilla","TramoEdad",V$1)</f>
        <v>#REF!</v>
      </c>
      <c r="W28" s="247" t="e">
        <f t="shared" si="8"/>
        <v>#REF!</v>
      </c>
      <c r="X28" s="227"/>
      <c r="Y28" s="246" t="e">
        <f>GETPIVOTDATA("Cuenta número de expedientes",#REF!,"CCAA","Ceuta","TramoEdad",Y$1)+GETPIVOTDATA("Cuenta número de expedientes",#REF!,"CCAA","Melilla","TramoEdad",Y$1)</f>
        <v>#REF!</v>
      </c>
      <c r="Z28" s="247" t="e">
        <f t="shared" si="9"/>
        <v>#REF!</v>
      </c>
      <c r="AA28" s="576"/>
      <c r="AB28" s="306"/>
      <c r="AC28" s="306"/>
      <c r="AD28" s="306"/>
      <c r="AE28" s="307"/>
      <c r="AF28" s="437"/>
      <c r="AG28" s="232"/>
      <c r="AH28" s="306"/>
      <c r="AI28" s="306"/>
      <c r="AJ28" s="306"/>
      <c r="AK28" s="307"/>
      <c r="AL28" s="437"/>
      <c r="AN28" s="306"/>
      <c r="AO28" s="306"/>
      <c r="AP28" s="306"/>
      <c r="AQ28" s="307"/>
      <c r="AR28" s="437"/>
      <c r="AT28" s="306"/>
      <c r="AU28" s="306"/>
      <c r="AV28" s="306"/>
      <c r="AW28" s="307"/>
      <c r="AX28" s="437"/>
    </row>
    <row r="29" spans="1:50" s="224" customFormat="1" ht="3.75" customHeight="1" x14ac:dyDescent="0.15">
      <c r="A29" s="221"/>
      <c r="B29" s="222"/>
      <c r="C29" s="223"/>
      <c r="D29" s="222"/>
      <c r="E29" s="250"/>
      <c r="F29" s="223"/>
      <c r="G29" s="222"/>
      <c r="H29" s="574"/>
      <c r="I29" s="223"/>
      <c r="J29" s="222"/>
      <c r="K29" s="574"/>
      <c r="L29" s="223"/>
      <c r="M29" s="222"/>
      <c r="N29" s="574"/>
      <c r="O29" s="223"/>
      <c r="P29" s="222"/>
      <c r="Q29" s="251"/>
      <c r="R29" s="223"/>
      <c r="S29" s="222"/>
      <c r="T29" s="575"/>
      <c r="U29" s="223"/>
      <c r="V29" s="222"/>
      <c r="W29" s="574"/>
      <c r="X29" s="223"/>
      <c r="Y29" s="222"/>
      <c r="Z29" s="574"/>
      <c r="AA29" s="576"/>
      <c r="AB29" s="310"/>
      <c r="AC29" s="310"/>
      <c r="AD29" s="306"/>
      <c r="AE29" s="307"/>
      <c r="AF29" s="437"/>
      <c r="AG29" s="232"/>
      <c r="AH29" s="310"/>
      <c r="AI29" s="310"/>
      <c r="AJ29" s="306"/>
      <c r="AK29" s="307"/>
      <c r="AL29" s="437"/>
      <c r="AN29" s="310"/>
      <c r="AO29" s="310"/>
      <c r="AP29" s="306"/>
      <c r="AQ29" s="307"/>
      <c r="AR29" s="437"/>
      <c r="AT29" s="310"/>
      <c r="AU29" s="310"/>
      <c r="AV29" s="306"/>
      <c r="AW29" s="307"/>
      <c r="AX29" s="437"/>
    </row>
    <row r="30" spans="1:50" s="252" customFormat="1" ht="18" customHeight="1" x14ac:dyDescent="0.15">
      <c r="B30" s="253" t="s">
        <v>3</v>
      </c>
      <c r="C30" s="212"/>
      <c r="D30" s="254">
        <f>SUM(D11:D28)</f>
        <v>46722980</v>
      </c>
      <c r="E30" s="255">
        <f>SUM(E11:E28)</f>
        <v>100</v>
      </c>
      <c r="F30" s="212"/>
      <c r="G30" s="254">
        <f>SUM(G11:G28)</f>
        <v>37814829</v>
      </c>
      <c r="H30" s="505">
        <f>SUM(H11:H28)</f>
        <v>100</v>
      </c>
      <c r="I30" s="212"/>
      <c r="J30" s="254">
        <f>SUM(J11:J28)</f>
        <v>6036556</v>
      </c>
      <c r="K30" s="505">
        <f>SUM(K11:K28)</f>
        <v>100.00000000000001</v>
      </c>
      <c r="L30" s="212"/>
      <c r="M30" s="254">
        <f>SUM(M11:M28)</f>
        <v>2871595</v>
      </c>
      <c r="N30" s="505">
        <f>SUM(N11:N28)</f>
        <v>100</v>
      </c>
      <c r="O30" s="212"/>
      <c r="P30" s="254" t="e">
        <f>SUM(P11:P28)</f>
        <v>#REF!</v>
      </c>
      <c r="Q30" s="256" t="e">
        <f>P30*100/D30</f>
        <v>#REF!</v>
      </c>
      <c r="R30" s="212"/>
      <c r="S30" s="254" t="e">
        <f>SUM(S11:S28)</f>
        <v>#REF!</v>
      </c>
      <c r="T30" s="255" t="e">
        <f>S30*100/G30</f>
        <v>#REF!</v>
      </c>
      <c r="U30" s="212"/>
      <c r="V30" s="254" t="e">
        <f>SUM(V11:V28)</f>
        <v>#REF!</v>
      </c>
      <c r="W30" s="255" t="e">
        <f>V30*100/J30</f>
        <v>#REF!</v>
      </c>
      <c r="X30" s="212"/>
      <c r="Y30" s="254" t="e">
        <f>SUM(Y11:Y28)</f>
        <v>#REF!</v>
      </c>
      <c r="Z30" s="255" t="e">
        <f>Y30*100/M30</f>
        <v>#REF!</v>
      </c>
      <c r="AA30" s="576"/>
      <c r="AB30" s="306"/>
      <c r="AC30" s="306"/>
      <c r="AD30" s="310"/>
      <c r="AE30" s="310"/>
      <c r="AF30" s="439"/>
      <c r="AG30" s="440"/>
      <c r="AH30" s="306"/>
      <c r="AI30" s="306"/>
      <c r="AJ30" s="310"/>
      <c r="AK30" s="310"/>
      <c r="AL30" s="439"/>
      <c r="AN30" s="306"/>
      <c r="AO30" s="306"/>
      <c r="AP30" s="310"/>
      <c r="AQ30" s="310"/>
      <c r="AR30" s="439"/>
      <c r="AT30" s="306"/>
      <c r="AU30" s="306"/>
      <c r="AV30" s="310"/>
      <c r="AW30" s="310"/>
      <c r="AX30" s="439"/>
    </row>
    <row r="31" spans="1:50" s="257" customFormat="1" ht="5.25" customHeight="1" x14ac:dyDescent="0.2">
      <c r="B31" s="258" t="s">
        <v>42</v>
      </c>
      <c r="C31" s="259"/>
      <c r="D31" s="259"/>
      <c r="E31" s="259"/>
      <c r="F31" s="259"/>
      <c r="G31" s="259"/>
      <c r="H31" s="259"/>
      <c r="I31" s="259"/>
      <c r="O31" s="260"/>
      <c r="R31" s="259"/>
    </row>
    <row r="32" spans="1:50" s="252" customFormat="1" ht="5.25" customHeight="1" x14ac:dyDescent="0.2">
      <c r="B32" s="258" t="s">
        <v>50</v>
      </c>
      <c r="C32" s="261"/>
      <c r="D32" s="261"/>
      <c r="E32" s="261"/>
      <c r="F32" s="261"/>
      <c r="G32" s="261"/>
      <c r="H32" s="261"/>
      <c r="I32" s="261"/>
      <c r="O32" s="260"/>
      <c r="R32" s="261"/>
    </row>
    <row r="33" spans="2:19" s="252" customFormat="1" ht="13.5" customHeight="1" x14ac:dyDescent="0.2">
      <c r="B33" s="1056" t="s">
        <v>227</v>
      </c>
      <c r="C33" s="1056"/>
      <c r="D33" s="1056"/>
      <c r="E33" s="1056"/>
      <c r="F33" s="1056"/>
      <c r="G33" s="1056"/>
      <c r="H33" s="1056"/>
      <c r="I33" s="1056"/>
      <c r="J33" s="1056"/>
      <c r="K33" s="1056"/>
      <c r="L33" s="1056"/>
      <c r="M33" s="1056"/>
      <c r="O33" s="260"/>
    </row>
    <row r="34" spans="2:19" ht="29.25" customHeight="1" x14ac:dyDescent="0.2">
      <c r="B34" s="1078"/>
      <c r="C34" s="1078"/>
      <c r="D34" s="1078"/>
      <c r="E34" s="1078"/>
      <c r="F34" s="1078"/>
      <c r="G34" s="1078"/>
      <c r="H34" s="1078"/>
      <c r="I34" s="1078"/>
      <c r="J34" s="1078"/>
      <c r="K34" s="1078"/>
      <c r="L34" s="1078"/>
      <c r="M34" s="1078"/>
      <c r="N34" s="1078"/>
      <c r="O34" s="1078"/>
      <c r="P34" s="1078"/>
      <c r="Q34" s="263"/>
      <c r="R34" s="263"/>
      <c r="S34" s="263"/>
    </row>
    <row r="35" spans="2:19" ht="4.5" customHeight="1" x14ac:dyDescent="0.2">
      <c r="B35" s="1079"/>
      <c r="C35" s="1079"/>
      <c r="D35" s="1079"/>
      <c r="E35" s="1079"/>
      <c r="F35" s="1079"/>
      <c r="G35" s="1079"/>
      <c r="H35" s="1079"/>
      <c r="I35" s="1079"/>
      <c r="J35" s="1079"/>
      <c r="K35" s="1079"/>
      <c r="L35" s="1079"/>
      <c r="M35" s="1079"/>
      <c r="N35" s="1079"/>
      <c r="O35" s="1079"/>
      <c r="P35" s="1079"/>
      <c r="Q35" s="263"/>
      <c r="R35" s="263"/>
      <c r="S35" s="263"/>
    </row>
    <row r="38" spans="2:19" x14ac:dyDescent="0.2">
      <c r="L38" s="264"/>
      <c r="M38" s="264"/>
      <c r="N38" s="264"/>
    </row>
  </sheetData>
  <mergeCells count="22">
    <mergeCell ref="P7:Q8"/>
    <mergeCell ref="B2:I2"/>
    <mergeCell ref="B3:I3"/>
    <mergeCell ref="B7:B9"/>
    <mergeCell ref="D7:E8"/>
    <mergeCell ref="G7:H7"/>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2" zoomScaleNormal="100" workbookViewId="0">
      <selection activeCell="B5" sqref="B5:AC5"/>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72"/>
      <c r="C3" s="1072"/>
      <c r="D3" s="1072"/>
      <c r="E3" s="1072"/>
      <c r="F3" s="1072"/>
      <c r="G3" s="1072"/>
      <c r="H3" s="1072"/>
      <c r="I3" s="1072"/>
      <c r="J3" s="45"/>
      <c r="Q3" s="89"/>
    </row>
    <row r="4" spans="2:30" s="7" customFormat="1" ht="2.25" customHeight="1" x14ac:dyDescent="0.2">
      <c r="B4" s="1041"/>
      <c r="C4" s="1041"/>
      <c r="D4" s="1041"/>
      <c r="E4" s="1041"/>
      <c r="F4" s="1041"/>
      <c r="G4" s="1041"/>
      <c r="H4" s="1041"/>
      <c r="I4" s="1041"/>
      <c r="J4" s="1041"/>
      <c r="K4" s="1041"/>
      <c r="L4" s="1041"/>
      <c r="M4" s="1041"/>
      <c r="N4" s="1041"/>
      <c r="O4" s="1041"/>
      <c r="P4" s="1041"/>
      <c r="Q4" s="1041"/>
      <c r="R4" s="1041"/>
      <c r="S4" s="1041"/>
      <c r="T4" s="1041"/>
    </row>
    <row r="5" spans="2:30" s="7" customFormat="1" ht="16.5" customHeight="1" x14ac:dyDescent="0.2">
      <c r="B5" s="1041" t="s">
        <v>442</v>
      </c>
      <c r="C5" s="1041"/>
      <c r="D5" s="1041"/>
      <c r="E5" s="1041"/>
      <c r="F5" s="1041"/>
      <c r="G5" s="1041"/>
      <c r="H5" s="1041"/>
      <c r="I5" s="1041"/>
      <c r="J5" s="1041"/>
      <c r="K5" s="1041"/>
      <c r="L5" s="1041"/>
      <c r="M5" s="1041"/>
      <c r="N5" s="1041"/>
      <c r="O5" s="1041"/>
      <c r="P5" s="1041"/>
      <c r="Q5" s="1041"/>
      <c r="R5" s="1041"/>
      <c r="S5" s="1041"/>
      <c r="T5" s="1041"/>
      <c r="U5" s="1041"/>
      <c r="V5" s="1041"/>
      <c r="W5" s="1041"/>
      <c r="X5" s="1041"/>
      <c r="Y5" s="1041"/>
      <c r="Z5" s="1041"/>
      <c r="AA5" s="1041"/>
      <c r="AB5" s="1041"/>
      <c r="AC5" s="1041"/>
    </row>
    <row r="6" spans="2:30" s="7" customFormat="1" ht="14.25" customHeight="1" x14ac:dyDescent="0.2">
      <c r="B6" s="1059" t="str">
        <f>porsaad!B6</f>
        <v>Situación a 31 de enero de 2023</v>
      </c>
      <c r="C6" s="1059"/>
      <c r="D6" s="1059"/>
      <c r="E6" s="1059"/>
      <c r="F6" s="1059"/>
      <c r="G6" s="1059"/>
      <c r="H6" s="1059"/>
      <c r="I6" s="1059"/>
      <c r="J6" s="1059"/>
      <c r="K6" s="1059"/>
      <c r="L6" s="1059"/>
      <c r="M6" s="1059"/>
      <c r="N6" s="1059"/>
      <c r="O6" s="1059"/>
      <c r="P6" s="1059"/>
      <c r="Q6" s="1059"/>
      <c r="R6" s="1059"/>
      <c r="S6" s="1059"/>
      <c r="T6" s="1059"/>
      <c r="U6" s="1059"/>
      <c r="V6" s="1059"/>
      <c r="W6" s="1059"/>
      <c r="X6" s="1059"/>
      <c r="Y6" s="1059"/>
      <c r="Z6" s="1059"/>
      <c r="AA6" s="1059"/>
      <c r="AB6" s="1059"/>
      <c r="AC6" s="1059"/>
    </row>
    <row r="7" spans="2:30" s="518" customFormat="1" ht="5.25" customHeight="1" x14ac:dyDescent="0.2"/>
    <row r="8" spans="2:30" s="520" customFormat="1" ht="21.75" customHeight="1" x14ac:dyDescent="0.2">
      <c r="B8" s="1134" t="s">
        <v>30</v>
      </c>
      <c r="D8" s="1134" t="s">
        <v>120</v>
      </c>
      <c r="E8" s="1134" t="s">
        <v>29</v>
      </c>
      <c r="F8" s="1134"/>
      <c r="G8" s="1134"/>
      <c r="H8" s="1134"/>
      <c r="I8" s="1134"/>
      <c r="J8" s="1134"/>
      <c r="K8" s="1134"/>
      <c r="L8" s="1134"/>
      <c r="M8" s="1134"/>
      <c r="N8" s="1134"/>
      <c r="O8" s="1134"/>
      <c r="P8" s="1134"/>
      <c r="Q8" s="1134"/>
      <c r="R8" s="1134"/>
      <c r="S8" s="1134"/>
    </row>
    <row r="9" spans="2:30" s="520" customFormat="1" ht="21.75" customHeight="1" x14ac:dyDescent="0.2">
      <c r="B9" s="1134"/>
      <c r="D9" s="1134"/>
      <c r="E9" s="521" t="s">
        <v>25</v>
      </c>
      <c r="F9" s="521"/>
      <c r="G9" s="521" t="s">
        <v>24</v>
      </c>
      <c r="H9" s="521"/>
      <c r="I9" s="521" t="s">
        <v>23</v>
      </c>
      <c r="J9" s="521"/>
      <c r="K9" s="521" t="s">
        <v>22</v>
      </c>
      <c r="L9" s="521"/>
      <c r="M9" s="521" t="s">
        <v>21</v>
      </c>
      <c r="N9" s="521"/>
      <c r="O9" s="521" t="s">
        <v>20</v>
      </c>
      <c r="P9" s="521"/>
      <c r="Q9" s="521" t="s">
        <v>19</v>
      </c>
      <c r="R9" s="521"/>
      <c r="S9" s="521" t="s">
        <v>18</v>
      </c>
    </row>
    <row r="10" spans="2:30" s="520" customFormat="1" ht="21.75" customHeight="1" x14ac:dyDescent="0.2">
      <c r="B10" s="1134"/>
      <c r="D10" s="1134"/>
      <c r="E10" s="521" t="s">
        <v>12</v>
      </c>
      <c r="F10" s="521"/>
      <c r="G10" s="521" t="s">
        <v>12</v>
      </c>
      <c r="H10" s="521"/>
      <c r="I10" s="521" t="s">
        <v>12</v>
      </c>
      <c r="J10" s="521"/>
      <c r="K10" s="521" t="s">
        <v>12</v>
      </c>
      <c r="L10" s="521"/>
      <c r="M10" s="521" t="s">
        <v>12</v>
      </c>
      <c r="N10" s="521"/>
      <c r="O10" s="521" t="s">
        <v>12</v>
      </c>
      <c r="P10" s="521"/>
      <c r="Q10" s="521" t="s">
        <v>12</v>
      </c>
      <c r="R10" s="521"/>
      <c r="S10" s="521" t="s">
        <v>12</v>
      </c>
    </row>
    <row r="11" spans="2:30" s="522" customFormat="1" ht="9" customHeight="1" x14ac:dyDescent="0.2">
      <c r="B11" s="523"/>
      <c r="D11" s="524"/>
      <c r="E11" s="524"/>
      <c r="F11" s="524"/>
      <c r="G11" s="524"/>
      <c r="H11" s="524"/>
      <c r="I11" s="524"/>
      <c r="J11" s="524"/>
      <c r="K11" s="524"/>
      <c r="L11" s="524"/>
      <c r="M11" s="524"/>
      <c r="N11" s="524"/>
      <c r="O11" s="524"/>
      <c r="P11" s="524"/>
      <c r="Q11" s="524"/>
      <c r="R11" s="524"/>
      <c r="S11" s="524"/>
      <c r="T11" s="525"/>
    </row>
    <row r="12" spans="2:30" s="526" customFormat="1" ht="21" customHeight="1" x14ac:dyDescent="0.2">
      <c r="B12" s="1133" t="s">
        <v>27</v>
      </c>
      <c r="D12" s="527" t="s">
        <v>34</v>
      </c>
      <c r="E12" s="528">
        <f>'46perfpbsaad'!E12</f>
        <v>441</v>
      </c>
      <c r="F12" s="527"/>
      <c r="G12" s="528">
        <f>'46perfpbsaad'!H12</f>
        <v>9293</v>
      </c>
      <c r="H12" s="527"/>
      <c r="I12" s="528">
        <f>'46perfpbsaad'!K12</f>
        <v>5962</v>
      </c>
      <c r="J12" s="527"/>
      <c r="K12" s="528">
        <f>'46perfpbsaad'!N12</f>
        <v>9125</v>
      </c>
      <c r="L12" s="527"/>
      <c r="M12" s="528">
        <f>'46perfpbsaad'!Q12</f>
        <v>8085</v>
      </c>
      <c r="N12" s="527"/>
      <c r="O12" s="528">
        <f>'46perfpbsaad'!T12</f>
        <v>10809</v>
      </c>
      <c r="P12" s="527"/>
      <c r="Q12" s="528">
        <f>'46perfpbsaad'!W12</f>
        <v>36469</v>
      </c>
      <c r="R12" s="527"/>
      <c r="S12" s="528">
        <f>'46perfpbsaad'!Z12</f>
        <v>167773</v>
      </c>
      <c r="T12" s="529"/>
      <c r="V12" s="530">
        <f>E12/E$15</f>
        <v>0.35853658536585364</v>
      </c>
      <c r="W12" s="530">
        <f>G12/G$15</f>
        <v>0.35991479473276528</v>
      </c>
      <c r="X12" s="530">
        <f>I12/I$15</f>
        <v>0.31426914764640768</v>
      </c>
      <c r="Y12" s="530">
        <f>K12/K$15</f>
        <v>0.32225596835711257</v>
      </c>
      <c r="Z12" s="530">
        <f>M12/M$15</f>
        <v>0.26823927540559372</v>
      </c>
      <c r="AA12" s="530">
        <f>O12/O$15</f>
        <v>0.2315701523234141</v>
      </c>
      <c r="AB12" s="530">
        <f>Q12/Q$15</f>
        <v>0.23103725712548068</v>
      </c>
      <c r="AC12" s="530">
        <f>S12/S$15</f>
        <v>0.3172723800014372</v>
      </c>
      <c r="AD12" s="530"/>
    </row>
    <row r="13" spans="2:30" s="526" customFormat="1" ht="21" customHeight="1" x14ac:dyDescent="0.2">
      <c r="B13" s="1133"/>
      <c r="D13" s="527" t="s">
        <v>52</v>
      </c>
      <c r="E13" s="528">
        <f>'46perfpbsaad'!E13</f>
        <v>573</v>
      </c>
      <c r="F13" s="527"/>
      <c r="G13" s="528">
        <f>'46perfpbsaad'!H13</f>
        <v>9903</v>
      </c>
      <c r="H13" s="527"/>
      <c r="I13" s="528">
        <f>'46perfpbsaad'!K13</f>
        <v>7298</v>
      </c>
      <c r="J13" s="527"/>
      <c r="K13" s="528">
        <f>'46perfpbsaad'!N13</f>
        <v>11055</v>
      </c>
      <c r="L13" s="527"/>
      <c r="M13" s="528">
        <f>'46perfpbsaad'!Q13</f>
        <v>12008</v>
      </c>
      <c r="N13" s="527"/>
      <c r="O13" s="528">
        <f>'46perfpbsaad'!T13</f>
        <v>18568</v>
      </c>
      <c r="P13" s="527"/>
      <c r="Q13" s="528">
        <f>'46perfpbsaad'!W13</f>
        <v>58845</v>
      </c>
      <c r="R13" s="527"/>
      <c r="S13" s="528">
        <f>'46perfpbsaad'!Z13</f>
        <v>203470</v>
      </c>
      <c r="T13" s="529"/>
      <c r="V13" s="530">
        <f>E13/E$15</f>
        <v>0.46585365853658539</v>
      </c>
      <c r="W13" s="530">
        <f>G13/G$15</f>
        <v>0.38353989155693263</v>
      </c>
      <c r="X13" s="530">
        <f>I13/I$15</f>
        <v>0.38469242528069159</v>
      </c>
      <c r="Y13" s="530">
        <f>K13/K$15</f>
        <v>0.39041531289730186</v>
      </c>
      <c r="Z13" s="530">
        <f>M13/M$15</f>
        <v>0.39839421386151752</v>
      </c>
      <c r="AA13" s="530">
        <f>O13/O$15</f>
        <v>0.39779763052466954</v>
      </c>
      <c r="AB13" s="530">
        <f>Q13/Q$15</f>
        <v>0.37279298570152486</v>
      </c>
      <c r="AC13" s="530">
        <f>S13/S$15</f>
        <v>0.38477830854125772</v>
      </c>
      <c r="AD13" s="530"/>
    </row>
    <row r="14" spans="2:30" s="526" customFormat="1" ht="21" customHeight="1" x14ac:dyDescent="0.2">
      <c r="B14" s="1133"/>
      <c r="D14" s="527" t="s">
        <v>53</v>
      </c>
      <c r="E14" s="528">
        <f>'46perfpbsaad'!E14</f>
        <v>216</v>
      </c>
      <c r="F14" s="527"/>
      <c r="G14" s="528">
        <f>'46perfpbsaad'!H14</f>
        <v>6624</v>
      </c>
      <c r="H14" s="527"/>
      <c r="I14" s="528">
        <f>'46perfpbsaad'!K14</f>
        <v>5711</v>
      </c>
      <c r="J14" s="527"/>
      <c r="K14" s="528">
        <f>'46perfpbsaad'!N14</f>
        <v>8136</v>
      </c>
      <c r="L14" s="527"/>
      <c r="M14" s="528">
        <f>'46perfpbsaad'!Q14</f>
        <v>10048</v>
      </c>
      <c r="N14" s="527"/>
      <c r="O14" s="528">
        <f>'46perfpbsaad'!T14</f>
        <v>17300</v>
      </c>
      <c r="P14" s="527"/>
      <c r="Q14" s="528">
        <f>'46perfpbsaad'!W14</f>
        <v>62535</v>
      </c>
      <c r="R14" s="527"/>
      <c r="S14" s="528">
        <f>'46perfpbsaad'!Z14</f>
        <v>157555</v>
      </c>
      <c r="T14" s="529"/>
      <c r="V14" s="530">
        <f>E14/E$15</f>
        <v>0.17560975609756097</v>
      </c>
      <c r="W14" s="530">
        <f>G14/G$15</f>
        <v>0.25654531371030209</v>
      </c>
      <c r="X14" s="530">
        <f>I14/I$15</f>
        <v>0.30103842707290074</v>
      </c>
      <c r="Y14" s="530">
        <f>K14/K$15</f>
        <v>0.28732871874558552</v>
      </c>
      <c r="Z14" s="530">
        <f>M14/M$15</f>
        <v>0.33336651073288875</v>
      </c>
      <c r="AA14" s="530">
        <f>O14/O$15</f>
        <v>0.37063221715191635</v>
      </c>
      <c r="AB14" s="530">
        <f>Q14/Q$15</f>
        <v>0.39616975717299446</v>
      </c>
      <c r="AC14" s="530">
        <f>S14/S$15</f>
        <v>0.29794931145730508</v>
      </c>
      <c r="AD14" s="530"/>
    </row>
    <row r="15" spans="2:30" s="526" customFormat="1" ht="21" customHeight="1" x14ac:dyDescent="0.2">
      <c r="B15" s="1133"/>
      <c r="D15" s="531" t="s">
        <v>71</v>
      </c>
      <c r="E15" s="528">
        <f>'46perfpbsaad'!E15</f>
        <v>1230</v>
      </c>
      <c r="F15" s="527"/>
      <c r="G15" s="528">
        <f>SUM(G12:G14)</f>
        <v>25820</v>
      </c>
      <c r="H15" s="528">
        <f t="shared" ref="H15:T15" si="0">SUM(H12:H14)</f>
        <v>0</v>
      </c>
      <c r="I15" s="528">
        <f t="shared" si="0"/>
        <v>18971</v>
      </c>
      <c r="J15" s="528">
        <f t="shared" si="0"/>
        <v>0</v>
      </c>
      <c r="K15" s="528">
        <f t="shared" si="0"/>
        <v>28316</v>
      </c>
      <c r="L15" s="528">
        <f t="shared" si="0"/>
        <v>0</v>
      </c>
      <c r="M15" s="528">
        <f t="shared" si="0"/>
        <v>30141</v>
      </c>
      <c r="N15" s="528">
        <f t="shared" si="0"/>
        <v>0</v>
      </c>
      <c r="O15" s="528">
        <f t="shared" si="0"/>
        <v>46677</v>
      </c>
      <c r="P15" s="528">
        <f t="shared" si="0"/>
        <v>0</v>
      </c>
      <c r="Q15" s="528">
        <f t="shared" si="0"/>
        <v>157849</v>
      </c>
      <c r="R15" s="528">
        <f t="shared" si="0"/>
        <v>0</v>
      </c>
      <c r="S15" s="528">
        <f t="shared" si="0"/>
        <v>528798</v>
      </c>
      <c r="T15" s="528">
        <f t="shared" si="0"/>
        <v>0</v>
      </c>
      <c r="V15" s="530"/>
    </row>
    <row r="16" spans="2:30" s="526" customFormat="1" ht="21" customHeight="1" x14ac:dyDescent="0.2">
      <c r="B16" s="1133" t="s">
        <v>26</v>
      </c>
      <c r="D16" s="527" t="s">
        <v>34</v>
      </c>
      <c r="E16" s="528">
        <f>'46perfpbsaad'!E16</f>
        <v>576</v>
      </c>
      <c r="F16" s="527"/>
      <c r="G16" s="528">
        <f>'46perfpbsaad'!H16</f>
        <v>18769</v>
      </c>
      <c r="H16" s="527"/>
      <c r="I16" s="528">
        <f>'46perfpbsaad'!K16</f>
        <v>8943</v>
      </c>
      <c r="J16" s="527"/>
      <c r="K16" s="528">
        <f>'46perfpbsaad'!N16</f>
        <v>11148</v>
      </c>
      <c r="L16" s="527"/>
      <c r="M16" s="528">
        <f>'46perfpbsaad'!Q16</f>
        <v>9204</v>
      </c>
      <c r="N16" s="527"/>
      <c r="O16" s="528">
        <f>'46perfpbsaad'!T16</f>
        <v>11706</v>
      </c>
      <c r="P16" s="527"/>
      <c r="Q16" s="528">
        <f>'46perfpbsaad'!W16</f>
        <v>26165</v>
      </c>
      <c r="R16" s="527"/>
      <c r="S16" s="528">
        <f>'46perfpbsaad'!Z16</f>
        <v>50498</v>
      </c>
      <c r="T16" s="529"/>
      <c r="V16" s="530">
        <f>E16/E$19</f>
        <v>0.36022514071294559</v>
      </c>
      <c r="W16" s="530">
        <f>G16/G$19</f>
        <v>0.33083038090705585</v>
      </c>
      <c r="X16" s="530">
        <f>I16/I$19</f>
        <v>0.30308062493645577</v>
      </c>
      <c r="Y16" s="530">
        <f>K16/K$19</f>
        <v>0.29963714554495363</v>
      </c>
      <c r="Z16" s="530">
        <f>M16/M$19</f>
        <v>0.2608252097030152</v>
      </c>
      <c r="AA16" s="530">
        <f>O16/O$19</f>
        <v>0.24161988110964333</v>
      </c>
      <c r="AB16" s="530">
        <f>Q16/Q$19</f>
        <v>0.27518641999978966</v>
      </c>
      <c r="AC16" s="530">
        <f>S16/S$19</f>
        <v>0.29212222183656705</v>
      </c>
    </row>
    <row r="17" spans="2:29" s="526" customFormat="1" ht="21" customHeight="1" x14ac:dyDescent="0.2">
      <c r="B17" s="1133"/>
      <c r="D17" s="527" t="s">
        <v>52</v>
      </c>
      <c r="E17" s="528">
        <f>'46perfpbsaad'!E17</f>
        <v>757</v>
      </c>
      <c r="F17" s="527"/>
      <c r="G17" s="528">
        <f>'46perfpbsaad'!H17</f>
        <v>23369</v>
      </c>
      <c r="H17" s="527"/>
      <c r="I17" s="528">
        <f>'46perfpbsaad'!K17</f>
        <v>11039</v>
      </c>
      <c r="J17" s="527"/>
      <c r="K17" s="528">
        <f>'46perfpbsaad'!N17</f>
        <v>14659</v>
      </c>
      <c r="L17" s="527"/>
      <c r="M17" s="528">
        <f>'46perfpbsaad'!Q17</f>
        <v>14244</v>
      </c>
      <c r="N17" s="527"/>
      <c r="O17" s="528">
        <f>'46perfpbsaad'!T17</f>
        <v>19936</v>
      </c>
      <c r="P17" s="527"/>
      <c r="Q17" s="528">
        <f>'46perfpbsaad'!W17</f>
        <v>37641</v>
      </c>
      <c r="R17" s="527"/>
      <c r="S17" s="528">
        <f>'46perfpbsaad'!Z17</f>
        <v>65307</v>
      </c>
      <c r="T17" s="529"/>
      <c r="V17" s="530">
        <f>E17/E$19</f>
        <v>0.47342088805503441</v>
      </c>
      <c r="W17" s="530">
        <f>G17/G$19</f>
        <v>0.41191193837801632</v>
      </c>
      <c r="X17" s="530">
        <f>I17/I$19</f>
        <v>0.37411461687057307</v>
      </c>
      <c r="Y17" s="530">
        <f>K17/K$19</f>
        <v>0.3940061819647897</v>
      </c>
      <c r="Z17" s="530">
        <f>M17/M$19</f>
        <v>0.40364996599410563</v>
      </c>
      <c r="AA17" s="530">
        <f>O17/O$19</f>
        <v>0.41149273447820345</v>
      </c>
      <c r="AB17" s="530">
        <f>Q17/Q$19</f>
        <v>0.39588350984949672</v>
      </c>
      <c r="AC17" s="530">
        <f>S17/S$19</f>
        <v>0.37778973308805663</v>
      </c>
    </row>
    <row r="18" spans="2:29" s="526" customFormat="1" ht="21" customHeight="1" x14ac:dyDescent="0.2">
      <c r="B18" s="1133"/>
      <c r="D18" s="527" t="s">
        <v>53</v>
      </c>
      <c r="E18" s="528">
        <f>'46perfpbsaad'!E18</f>
        <v>266</v>
      </c>
      <c r="F18" s="527"/>
      <c r="G18" s="528">
        <f>'46perfpbsaad'!H18</f>
        <v>14595</v>
      </c>
      <c r="H18" s="527"/>
      <c r="I18" s="528">
        <f>'46perfpbsaad'!K18</f>
        <v>9525</v>
      </c>
      <c r="J18" s="527"/>
      <c r="K18" s="528">
        <f>'46perfpbsaad'!N18</f>
        <v>11398</v>
      </c>
      <c r="L18" s="527"/>
      <c r="M18" s="528">
        <f>'46perfpbsaad'!Q18</f>
        <v>11840</v>
      </c>
      <c r="N18" s="527"/>
      <c r="O18" s="528">
        <f>'46perfpbsaad'!T18</f>
        <v>16806</v>
      </c>
      <c r="P18" s="527"/>
      <c r="Q18" s="528">
        <f>'46perfpbsaad'!W18</f>
        <v>31275</v>
      </c>
      <c r="R18" s="527"/>
      <c r="S18" s="528">
        <f>'46perfpbsaad'!Z18</f>
        <v>57061</v>
      </c>
      <c r="T18" s="529"/>
      <c r="V18" s="530">
        <f>E18/E$19</f>
        <v>0.16635397123202</v>
      </c>
      <c r="W18" s="530">
        <f>G18/G$19</f>
        <v>0.25725768071492783</v>
      </c>
      <c r="X18" s="530">
        <f>I18/I$19</f>
        <v>0.32280475819297116</v>
      </c>
      <c r="Y18" s="530">
        <f>K18/K$19</f>
        <v>0.30635667249025667</v>
      </c>
      <c r="Z18" s="530">
        <f>M18/M$19</f>
        <v>0.33552482430287917</v>
      </c>
      <c r="AA18" s="530">
        <f>O18/O$19</f>
        <v>0.34688738441215322</v>
      </c>
      <c r="AB18" s="530">
        <f>Q18/Q$19</f>
        <v>0.32893007015071363</v>
      </c>
      <c r="AC18" s="530">
        <f>S18/S$19</f>
        <v>0.33008804507537631</v>
      </c>
    </row>
    <row r="19" spans="2:29" s="526" customFormat="1" ht="21" customHeight="1" x14ac:dyDescent="0.2">
      <c r="B19" s="1133"/>
      <c r="D19" s="531" t="s">
        <v>71</v>
      </c>
      <c r="E19" s="528">
        <f>'46perfpbsaad'!E19</f>
        <v>1599</v>
      </c>
      <c r="F19" s="527"/>
      <c r="G19" s="528">
        <f>SUM(G16:G18)</f>
        <v>56733</v>
      </c>
      <c r="H19" s="528">
        <f t="shared" ref="H19:T19" si="1">SUM(H16:H18)</f>
        <v>0</v>
      </c>
      <c r="I19" s="528">
        <f t="shared" si="1"/>
        <v>29507</v>
      </c>
      <c r="J19" s="528">
        <f t="shared" si="1"/>
        <v>0</v>
      </c>
      <c r="K19" s="528">
        <f t="shared" si="1"/>
        <v>37205</v>
      </c>
      <c r="L19" s="528">
        <f t="shared" si="1"/>
        <v>0</v>
      </c>
      <c r="M19" s="528">
        <f t="shared" si="1"/>
        <v>35288</v>
      </c>
      <c r="N19" s="528">
        <f t="shared" si="1"/>
        <v>0</v>
      </c>
      <c r="O19" s="528">
        <f t="shared" si="1"/>
        <v>48448</v>
      </c>
      <c r="P19" s="528">
        <f t="shared" si="1"/>
        <v>0</v>
      </c>
      <c r="Q19" s="528">
        <f t="shared" si="1"/>
        <v>95081</v>
      </c>
      <c r="R19" s="528">
        <f t="shared" si="1"/>
        <v>0</v>
      </c>
      <c r="S19" s="528">
        <f t="shared" si="1"/>
        <v>172866</v>
      </c>
      <c r="T19" s="528">
        <f t="shared" si="1"/>
        <v>0</v>
      </c>
      <c r="V19" s="530"/>
    </row>
    <row r="20" spans="2:29" s="522" customFormat="1" ht="3" customHeight="1" x14ac:dyDescent="0.2">
      <c r="B20" s="532"/>
      <c r="C20" s="520"/>
      <c r="D20" s="529"/>
      <c r="E20" s="533"/>
      <c r="F20" s="529"/>
      <c r="G20" s="533"/>
      <c r="H20" s="533"/>
      <c r="I20" s="533"/>
      <c r="J20" s="533"/>
      <c r="K20" s="533"/>
      <c r="L20" s="533"/>
      <c r="M20" s="533"/>
      <c r="N20" s="533"/>
      <c r="O20" s="533"/>
      <c r="P20" s="533"/>
      <c r="Q20" s="533"/>
      <c r="R20" s="533"/>
      <c r="S20" s="533"/>
      <c r="T20" s="533"/>
    </row>
    <row r="21" spans="2:29" s="534" customFormat="1" ht="18" customHeight="1" x14ac:dyDescent="0.2">
      <c r="B21" s="1134" t="s">
        <v>3</v>
      </c>
      <c r="C21" s="1134"/>
      <c r="D21" s="1134"/>
      <c r="E21" s="533">
        <f>'46perfpbsaad'!E21</f>
        <v>2829</v>
      </c>
      <c r="F21" s="529"/>
      <c r="G21" s="533">
        <f>G15+G19</f>
        <v>82553</v>
      </c>
      <c r="H21" s="533">
        <f t="shared" ref="H21:T21" si="2">H15+H19</f>
        <v>0</v>
      </c>
      <c r="I21" s="533">
        <f t="shared" si="2"/>
        <v>48478</v>
      </c>
      <c r="J21" s="533">
        <f t="shared" si="2"/>
        <v>0</v>
      </c>
      <c r="K21" s="533">
        <f t="shared" si="2"/>
        <v>65521</v>
      </c>
      <c r="L21" s="533">
        <f t="shared" si="2"/>
        <v>0</v>
      </c>
      <c r="M21" s="533">
        <f t="shared" si="2"/>
        <v>65429</v>
      </c>
      <c r="N21" s="533">
        <f t="shared" si="2"/>
        <v>0</v>
      </c>
      <c r="O21" s="533">
        <f t="shared" si="2"/>
        <v>95125</v>
      </c>
      <c r="P21" s="533">
        <f t="shared" si="2"/>
        <v>0</v>
      </c>
      <c r="Q21" s="533">
        <f t="shared" si="2"/>
        <v>252930</v>
      </c>
      <c r="R21" s="533">
        <f t="shared" si="2"/>
        <v>0</v>
      </c>
      <c r="S21" s="533">
        <f t="shared" si="2"/>
        <v>701664</v>
      </c>
      <c r="T21" s="533">
        <f t="shared" si="2"/>
        <v>0</v>
      </c>
    </row>
    <row r="22" spans="2:29" s="537" customFormat="1" ht="5.25" customHeight="1" x14ac:dyDescent="0.2">
      <c r="B22" s="535"/>
      <c r="C22" s="535"/>
      <c r="D22" s="535"/>
      <c r="E22" s="535"/>
      <c r="F22" s="535"/>
      <c r="G22" s="535"/>
      <c r="H22" s="535"/>
      <c r="I22" s="535"/>
      <c r="J22" s="535"/>
      <c r="K22" s="535"/>
      <c r="L22" s="536"/>
    </row>
    <row r="23" spans="2:29" s="537" customFormat="1" ht="5.25" customHeight="1" x14ac:dyDescent="0.2">
      <c r="B23" s="535"/>
      <c r="C23" s="535"/>
      <c r="D23" s="535"/>
      <c r="E23" s="535"/>
      <c r="F23" s="535"/>
      <c r="G23" s="535"/>
      <c r="H23" s="535"/>
      <c r="I23" s="535"/>
      <c r="J23" s="535"/>
      <c r="K23" s="535"/>
      <c r="L23" s="536"/>
    </row>
    <row r="24" spans="2:29" s="537" customFormat="1" ht="12.75" customHeight="1" x14ac:dyDescent="0.2">
      <c r="B24" s="539"/>
      <c r="C24" s="539"/>
      <c r="D24" s="539"/>
      <c r="E24" s="539"/>
      <c r="F24" s="539"/>
      <c r="G24" s="539"/>
      <c r="H24" s="539"/>
      <c r="I24" s="539"/>
      <c r="J24" s="539"/>
      <c r="K24" s="539"/>
      <c r="L24" s="539"/>
    </row>
    <row r="25" spans="2:29" s="525" customFormat="1" ht="24.75" customHeight="1" x14ac:dyDescent="0.2">
      <c r="B25" s="540"/>
      <c r="C25" s="540"/>
      <c r="D25" s="540"/>
      <c r="E25" s="540"/>
      <c r="F25" s="540"/>
      <c r="G25" s="540"/>
      <c r="H25" s="540"/>
      <c r="I25" s="540"/>
      <c r="J25" s="540"/>
      <c r="K25" s="540"/>
      <c r="L25" s="540"/>
    </row>
    <row r="26" spans="2:29" s="525" customFormat="1" ht="10.5" x14ac:dyDescent="0.2">
      <c r="B26" s="721"/>
      <c r="C26" s="721"/>
      <c r="D26" s="721"/>
      <c r="E26" s="721"/>
      <c r="F26" s="722"/>
      <c r="G26" s="722"/>
      <c r="H26" s="722"/>
      <c r="I26" s="722"/>
      <c r="J26" s="722"/>
      <c r="K26" s="722"/>
      <c r="L26" s="722"/>
      <c r="M26" s="717"/>
      <c r="N26" s="717"/>
      <c r="O26" s="717"/>
      <c r="P26" s="717"/>
      <c r="Q26" s="717"/>
      <c r="R26" s="717"/>
      <c r="S26" s="717"/>
      <c r="T26" s="717"/>
      <c r="U26" s="717"/>
      <c r="V26" s="717"/>
      <c r="W26" s="717"/>
      <c r="X26" s="717"/>
      <c r="Y26" s="717"/>
      <c r="Z26" s="717"/>
      <c r="AA26" s="717"/>
      <c r="AB26" s="717"/>
      <c r="AC26" s="717"/>
    </row>
    <row r="27" spans="2:29" s="537" customFormat="1" x14ac:dyDescent="0.2">
      <c r="B27" s="538"/>
      <c r="C27" s="538"/>
      <c r="D27" s="538"/>
      <c r="E27" s="538"/>
      <c r="F27" s="538"/>
      <c r="G27" s="538"/>
      <c r="H27" s="538"/>
      <c r="I27" s="538"/>
      <c r="J27" s="538"/>
      <c r="K27" s="538"/>
      <c r="L27" s="538"/>
      <c r="M27" s="135"/>
      <c r="N27" s="135"/>
      <c r="O27" s="135"/>
      <c r="P27" s="135"/>
      <c r="Q27" s="135"/>
      <c r="R27" s="135"/>
      <c r="S27" s="135"/>
      <c r="T27" s="135"/>
      <c r="U27" s="135"/>
      <c r="V27" s="135"/>
      <c r="W27" s="135"/>
      <c r="X27" s="135"/>
      <c r="Y27" s="135"/>
      <c r="Z27" s="135"/>
      <c r="AA27" s="135"/>
      <c r="AB27" s="135"/>
      <c r="AC27" s="135"/>
    </row>
    <row r="28" spans="2:29" s="537" customFormat="1" x14ac:dyDescent="0.2">
      <c r="B28" s="538"/>
      <c r="C28" s="538"/>
      <c r="D28" s="538"/>
      <c r="E28" s="538"/>
      <c r="F28" s="538"/>
      <c r="G28" s="538"/>
      <c r="H28" s="538"/>
      <c r="I28" s="538"/>
      <c r="J28" s="538"/>
      <c r="K28" s="538"/>
      <c r="L28" s="538"/>
      <c r="M28" s="135"/>
      <c r="N28" s="135"/>
      <c r="O28" s="135"/>
      <c r="P28" s="135"/>
      <c r="Q28" s="135"/>
      <c r="R28" s="135"/>
      <c r="S28" s="135"/>
      <c r="T28" s="135"/>
      <c r="U28" s="135"/>
      <c r="V28" s="135"/>
      <c r="W28" s="135"/>
      <c r="X28" s="135"/>
      <c r="Y28" s="135"/>
      <c r="Z28" s="135"/>
      <c r="AA28" s="135"/>
      <c r="AB28" s="135"/>
      <c r="AC28" s="135"/>
    </row>
    <row r="29" spans="2:29" s="135" customFormat="1" x14ac:dyDescent="0.2">
      <c r="B29" s="538"/>
      <c r="C29" s="538"/>
      <c r="D29" s="538"/>
      <c r="E29" s="538"/>
      <c r="F29" s="538"/>
      <c r="G29" s="538"/>
      <c r="H29" s="538"/>
      <c r="I29" s="538"/>
      <c r="J29" s="538"/>
      <c r="K29" s="538"/>
      <c r="L29" s="538"/>
    </row>
    <row r="30" spans="2:29" s="135" customFormat="1" x14ac:dyDescent="0.2">
      <c r="B30" s="538"/>
      <c r="C30" s="538"/>
      <c r="D30" s="538"/>
      <c r="E30" s="538"/>
      <c r="F30" s="538"/>
      <c r="G30" s="538"/>
      <c r="H30" s="538"/>
      <c r="I30" s="538"/>
      <c r="J30" s="538"/>
      <c r="K30" s="538"/>
      <c r="L30" s="538"/>
    </row>
    <row r="31" spans="2:29" s="135" customFormat="1" x14ac:dyDescent="0.2">
      <c r="B31" s="538"/>
      <c r="C31" s="538"/>
      <c r="D31" s="538"/>
      <c r="E31" s="538"/>
      <c r="F31" s="538"/>
      <c r="G31" s="538"/>
      <c r="H31" s="538"/>
      <c r="I31" s="538"/>
      <c r="J31" s="538"/>
      <c r="K31" s="538"/>
      <c r="L31" s="538"/>
    </row>
    <row r="32" spans="2:29" s="135" customFormat="1" x14ac:dyDescent="0.2">
      <c r="B32" s="538"/>
      <c r="C32" s="538"/>
      <c r="D32" s="538"/>
      <c r="E32" s="538"/>
      <c r="F32" s="538"/>
      <c r="G32" s="538"/>
      <c r="H32" s="538"/>
      <c r="I32" s="538"/>
      <c r="J32" s="538"/>
      <c r="K32" s="538"/>
      <c r="L32" s="538"/>
    </row>
    <row r="33" spans="2:29" s="19" customFormat="1" x14ac:dyDescent="0.2">
      <c r="B33" s="538"/>
      <c r="C33" s="538"/>
      <c r="D33" s="538"/>
      <c r="E33" s="538"/>
      <c r="F33" s="538"/>
      <c r="G33" s="538"/>
      <c r="H33" s="538"/>
      <c r="I33" s="538"/>
      <c r="J33" s="538"/>
      <c r="K33" s="538"/>
      <c r="L33" s="538"/>
      <c r="M33" s="135"/>
      <c r="N33" s="135"/>
      <c r="O33" s="135"/>
      <c r="P33" s="135"/>
      <c r="Q33" s="135"/>
      <c r="R33" s="135"/>
      <c r="S33" s="135"/>
      <c r="T33" s="135"/>
      <c r="U33" s="135"/>
      <c r="V33" s="135"/>
      <c r="W33" s="135"/>
      <c r="X33" s="135"/>
      <c r="Y33" s="135"/>
      <c r="Z33" s="135"/>
      <c r="AA33" s="135"/>
      <c r="AB33" s="135"/>
      <c r="AC33" s="135"/>
    </row>
    <row r="34" spans="2:29" s="19" customFormat="1" x14ac:dyDescent="0.2">
      <c r="B34" s="538"/>
      <c r="C34" s="538"/>
      <c r="D34" s="538"/>
      <c r="E34" s="538"/>
      <c r="F34" s="538"/>
      <c r="G34" s="538"/>
      <c r="H34" s="538"/>
      <c r="I34" s="538"/>
      <c r="J34" s="538"/>
      <c r="K34" s="538"/>
      <c r="L34" s="538"/>
      <c r="M34" s="135"/>
      <c r="N34" s="135"/>
      <c r="O34" s="135"/>
      <c r="P34" s="135"/>
      <c r="Q34" s="135"/>
      <c r="R34" s="135"/>
      <c r="S34" s="135"/>
      <c r="T34" s="135"/>
      <c r="U34" s="135"/>
      <c r="V34" s="135"/>
      <c r="W34" s="135"/>
      <c r="X34" s="135"/>
      <c r="Y34" s="135"/>
      <c r="Z34" s="135"/>
      <c r="AA34" s="135"/>
      <c r="AB34" s="135"/>
      <c r="AC34" s="135"/>
    </row>
    <row r="35" spans="2:29" s="19" customFormat="1" x14ac:dyDescent="0.2">
      <c r="C35" s="1103"/>
      <c r="D35" s="1103"/>
      <c r="E35" s="1103"/>
      <c r="F35" s="1103"/>
      <c r="G35" s="1103"/>
      <c r="H35" s="1103"/>
      <c r="I35" s="1103"/>
      <c r="J35" s="48"/>
      <c r="K35" s="48"/>
      <c r="L35" s="48"/>
    </row>
    <row r="36" spans="2:29" s="19" customFormat="1" x14ac:dyDescent="0.2">
      <c r="J36" s="48"/>
      <c r="K36" s="48"/>
      <c r="L36" s="48"/>
    </row>
    <row r="37" spans="2:29" s="19" customFormat="1" x14ac:dyDescent="0.2">
      <c r="B37" s="48"/>
      <c r="C37" s="48"/>
      <c r="D37" s="48"/>
      <c r="E37" s="48"/>
      <c r="F37" s="48"/>
      <c r="G37" s="48"/>
      <c r="H37" s="48"/>
      <c r="I37" s="48"/>
      <c r="J37" s="48"/>
      <c r="K37" s="48"/>
      <c r="L37" s="48"/>
    </row>
    <row r="38" spans="2:29" s="19" customFormat="1" ht="5.25" customHeight="1" x14ac:dyDescent="0.2">
      <c r="B38" s="48"/>
      <c r="C38" s="48"/>
      <c r="D38" s="48"/>
      <c r="E38" s="48"/>
      <c r="F38" s="48"/>
      <c r="G38" s="48"/>
      <c r="H38" s="48"/>
      <c r="I38" s="48"/>
      <c r="J38" s="48"/>
      <c r="K38" s="48"/>
      <c r="L38" s="48"/>
    </row>
    <row r="39" spans="2:29" s="19" customFormat="1" ht="5.25" customHeight="1" x14ac:dyDescent="0.2">
      <c r="B39" s="48"/>
      <c r="C39" s="48"/>
      <c r="D39" s="48"/>
      <c r="E39" s="48"/>
      <c r="F39" s="48"/>
      <c r="G39" s="48"/>
      <c r="H39" s="48"/>
      <c r="I39" s="48"/>
      <c r="J39" s="48"/>
      <c r="K39" s="48"/>
      <c r="L39" s="48"/>
    </row>
    <row r="40" spans="2:29" s="19" customFormat="1" ht="16.5" customHeight="1" x14ac:dyDescent="0.2">
      <c r="B40" s="48"/>
      <c r="C40" s="48"/>
      <c r="D40" s="48"/>
      <c r="E40" s="48"/>
      <c r="F40" s="48"/>
      <c r="G40" s="48"/>
      <c r="H40" s="48"/>
      <c r="I40" s="48"/>
      <c r="J40" s="48"/>
      <c r="K40" s="48"/>
      <c r="L40" s="48"/>
    </row>
    <row r="41" spans="2:29" s="19" customFormat="1" x14ac:dyDescent="0.2">
      <c r="B41" s="48"/>
      <c r="C41" s="48"/>
      <c r="D41" s="48"/>
      <c r="E41" s="48"/>
      <c r="F41" s="48"/>
      <c r="G41" s="48"/>
      <c r="H41" s="48"/>
      <c r="I41" s="48"/>
      <c r="J41" s="48"/>
      <c r="K41" s="48"/>
      <c r="L41" s="48"/>
    </row>
    <row r="42" spans="2:29" s="19" customFormat="1" x14ac:dyDescent="0.2"/>
    <row r="43" spans="2:29" s="20" customFormat="1" x14ac:dyDescent="0.2"/>
    <row r="44" spans="2:29" s="3" customFormat="1" ht="12.75" customHeight="1" x14ac:dyDescent="0.2">
      <c r="B44" s="1114"/>
      <c r="C44" s="1115"/>
      <c r="D44" s="1115"/>
      <c r="E44" s="1115"/>
      <c r="F44" s="1115"/>
      <c r="G44" s="1115"/>
      <c r="H44" s="1115"/>
      <c r="I44" s="1115"/>
      <c r="J44" s="1115"/>
      <c r="K44" s="1115"/>
      <c r="L44" s="404"/>
    </row>
  </sheetData>
  <mergeCells count="12">
    <mergeCell ref="B12:B15"/>
    <mergeCell ref="B16:B19"/>
    <mergeCell ref="B21:D21"/>
    <mergeCell ref="C35:I35"/>
    <mergeCell ref="B44:K44"/>
    <mergeCell ref="B3:I3"/>
    <mergeCell ref="B4:T4"/>
    <mergeCell ref="B5:AC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U34"/>
  <sheetViews>
    <sheetView zoomScaleNormal="100" workbookViewId="0"/>
  </sheetViews>
  <sheetFormatPr baseColWidth="10" defaultColWidth="11.42578125" defaultRowHeight="12.75" x14ac:dyDescent="0.2"/>
  <cols>
    <col min="1" max="1" width="1" style="265" customWidth="1"/>
    <col min="2" max="2" width="30.28515625" style="265" customWidth="1"/>
    <col min="3" max="3" width="10.140625" style="265" customWidth="1"/>
    <col min="4" max="4" width="8.140625" style="265" customWidth="1"/>
    <col min="5" max="5" width="10.140625" style="265" customWidth="1"/>
    <col min="6" max="6" width="0.85546875" style="265" customWidth="1"/>
    <col min="7" max="7" width="11.7109375" style="265" customWidth="1"/>
    <col min="8" max="8" width="7.140625" style="265" customWidth="1"/>
    <col min="9" max="9" width="8.85546875" style="265" customWidth="1"/>
    <col min="10" max="10" width="0.7109375" style="265" customWidth="1"/>
    <col min="11" max="11" width="10.140625" style="265" customWidth="1"/>
    <col min="12" max="12" width="8" style="265" customWidth="1"/>
    <col min="13" max="13" width="9.85546875" style="265" customWidth="1"/>
    <col min="14" max="14" width="0.5703125" style="265" customWidth="1"/>
    <col min="15" max="15" width="9" style="265" customWidth="1"/>
    <col min="16" max="16" width="7.42578125" style="265" customWidth="1"/>
    <col min="17" max="17" width="8.85546875" style="265" customWidth="1"/>
    <col min="18" max="18" width="8" style="265" customWidth="1"/>
    <col min="19" max="19" width="8.85546875" style="265" customWidth="1"/>
    <col min="20" max="20" width="7.5703125" style="265" customWidth="1"/>
    <col min="21" max="21" width="8.28515625" style="265" customWidth="1"/>
    <col min="22" max="22" width="8.85546875" style="265" customWidth="1"/>
    <col min="23" max="16384" width="11.42578125" style="265"/>
  </cols>
  <sheetData>
    <row r="1" spans="1:21" ht="9.75" customHeight="1" x14ac:dyDescent="0.2"/>
    <row r="2" spans="1:21" s="206" customFormat="1" ht="49.5" customHeight="1" x14ac:dyDescent="0.2">
      <c r="B2" s="1057"/>
      <c r="C2" s="1057"/>
      <c r="D2" s="1057"/>
      <c r="E2" s="207"/>
      <c r="F2" s="207"/>
      <c r="G2" s="1144"/>
      <c r="H2" s="1144"/>
      <c r="I2" s="1144"/>
      <c r="J2" s="1144"/>
      <c r="K2" s="1144"/>
      <c r="L2" s="1144"/>
      <c r="M2" s="1144"/>
      <c r="N2" s="1144"/>
      <c r="O2" s="1144"/>
      <c r="P2" s="1144"/>
      <c r="S2" s="207"/>
    </row>
    <row r="3" spans="1:21" s="206" customFormat="1" ht="3" customHeight="1" x14ac:dyDescent="0.2">
      <c r="B3" s="207"/>
      <c r="C3" s="207"/>
      <c r="D3" s="207"/>
      <c r="E3" s="207"/>
      <c r="F3" s="207"/>
      <c r="K3" s="207"/>
      <c r="O3" s="207"/>
      <c r="S3" s="207"/>
    </row>
    <row r="4" spans="1:21" s="209" customFormat="1" ht="15" customHeight="1" x14ac:dyDescent="0.2">
      <c r="B4" s="1158" t="s">
        <v>451</v>
      </c>
      <c r="C4" s="1158"/>
      <c r="D4" s="1158"/>
      <c r="E4" s="1158"/>
      <c r="F4" s="1158"/>
      <c r="G4" s="1158"/>
      <c r="H4" s="1158"/>
      <c r="I4" s="1158"/>
      <c r="J4" s="1158"/>
      <c r="K4" s="1158"/>
      <c r="L4" s="1158"/>
      <c r="M4" s="1158"/>
      <c r="N4" s="1158"/>
      <c r="O4" s="1158"/>
      <c r="P4" s="1158"/>
      <c r="Q4" s="1158"/>
      <c r="R4" s="315"/>
      <c r="S4" s="315"/>
      <c r="T4" s="315"/>
    </row>
    <row r="5" spans="1:21" s="316" customFormat="1" ht="15" customHeight="1" x14ac:dyDescent="0.2">
      <c r="B5" s="1145" t="str">
        <f>porsaad!B6</f>
        <v>Situación a 31 de enero de 2023</v>
      </c>
      <c r="C5" s="1145"/>
      <c r="D5" s="1145"/>
      <c r="E5" s="1145"/>
      <c r="F5" s="1145"/>
      <c r="G5" s="1145"/>
      <c r="H5" s="1145"/>
      <c r="I5" s="1145"/>
      <c r="J5" s="1145"/>
      <c r="K5" s="1145"/>
      <c r="L5" s="1145"/>
      <c r="M5" s="1145"/>
      <c r="N5" s="1145"/>
      <c r="O5" s="1145"/>
      <c r="P5" s="1145"/>
      <c r="Q5" s="317"/>
      <c r="R5" s="317"/>
      <c r="S5" s="317"/>
      <c r="T5" s="317"/>
      <c r="U5" s="91"/>
    </row>
    <row r="6" spans="1:21" s="209" customFormat="1" ht="4.5" customHeight="1" x14ac:dyDescent="0.2"/>
    <row r="7" spans="1:21" s="212" customFormat="1" ht="15" customHeight="1" x14ac:dyDescent="0.2">
      <c r="A7" s="213"/>
      <c r="B7" s="1146" t="s">
        <v>15</v>
      </c>
      <c r="C7" s="1149" t="s">
        <v>3</v>
      </c>
      <c r="D7" s="1150"/>
      <c r="E7" s="1150"/>
      <c r="F7" s="348"/>
      <c r="G7" s="351"/>
      <c r="H7" s="328"/>
      <c r="I7" s="329"/>
      <c r="J7" s="352"/>
      <c r="K7" s="351"/>
      <c r="L7" s="328"/>
      <c r="M7" s="329"/>
      <c r="N7" s="352"/>
      <c r="O7" s="351"/>
      <c r="P7" s="328"/>
      <c r="Q7" s="329"/>
    </row>
    <row r="8" spans="1:21" s="212" customFormat="1" ht="15" customHeight="1" x14ac:dyDescent="0.2">
      <c r="A8" s="213"/>
      <c r="B8" s="1147"/>
      <c r="C8" s="1151"/>
      <c r="D8" s="1152"/>
      <c r="E8" s="1152"/>
      <c r="F8" s="348"/>
      <c r="G8" s="1153" t="s">
        <v>34</v>
      </c>
      <c r="H8" s="1153"/>
      <c r="I8" s="1154"/>
      <c r="J8" s="330"/>
      <c r="K8" s="1155" t="s">
        <v>52</v>
      </c>
      <c r="L8" s="1153"/>
      <c r="M8" s="1154"/>
      <c r="N8" s="330"/>
      <c r="O8" s="1155" t="s">
        <v>53</v>
      </c>
      <c r="P8" s="1153"/>
      <c r="Q8" s="1154"/>
    </row>
    <row r="9" spans="1:21" s="212" customFormat="1" ht="33.75" customHeight="1" x14ac:dyDescent="0.2">
      <c r="A9" s="213"/>
      <c r="B9" s="1147"/>
      <c r="C9" s="1156" t="s">
        <v>75</v>
      </c>
      <c r="D9" s="1157"/>
      <c r="E9" s="798" t="s">
        <v>297</v>
      </c>
      <c r="F9" s="326"/>
      <c r="G9" s="1160" t="s">
        <v>75</v>
      </c>
      <c r="H9" s="1161"/>
      <c r="I9" s="326" t="s">
        <v>297</v>
      </c>
      <c r="J9" s="797"/>
      <c r="K9" s="1162" t="s">
        <v>75</v>
      </c>
      <c r="L9" s="1161"/>
      <c r="M9" s="326" t="s">
        <v>297</v>
      </c>
      <c r="N9" s="797"/>
      <c r="O9" s="1162" t="s">
        <v>75</v>
      </c>
      <c r="P9" s="1161"/>
      <c r="Q9" s="326" t="s">
        <v>297</v>
      </c>
    </row>
    <row r="10" spans="1:21" s="217" customFormat="1" ht="29.25" customHeight="1" x14ac:dyDescent="0.2">
      <c r="A10" s="318"/>
      <c r="B10" s="1148"/>
      <c r="C10" s="323" t="s">
        <v>12</v>
      </c>
      <c r="D10" s="325" t="s">
        <v>13</v>
      </c>
      <c r="E10" s="346" t="s">
        <v>12</v>
      </c>
      <c r="F10" s="349"/>
      <c r="G10" s="347" t="s">
        <v>12</v>
      </c>
      <c r="H10" s="324" t="s">
        <v>77</v>
      </c>
      <c r="I10" s="327" t="s">
        <v>12</v>
      </c>
      <c r="J10" s="322"/>
      <c r="K10" s="323" t="s">
        <v>12</v>
      </c>
      <c r="L10" s="324" t="s">
        <v>77</v>
      </c>
      <c r="M10" s="327" t="s">
        <v>12</v>
      </c>
      <c r="N10" s="322"/>
      <c r="O10" s="323" t="s">
        <v>12</v>
      </c>
      <c r="P10" s="324" t="s">
        <v>77</v>
      </c>
      <c r="Q10" s="327" t="s">
        <v>12</v>
      </c>
    </row>
    <row r="11" spans="1:21" s="217" customFormat="1" ht="6" customHeight="1" x14ac:dyDescent="0.2">
      <c r="A11" s="318"/>
      <c r="B11" s="321"/>
      <c r="C11" s="322"/>
      <c r="D11" s="322"/>
      <c r="E11" s="322"/>
      <c r="F11" s="322"/>
      <c r="G11" s="322"/>
      <c r="H11" s="322"/>
      <c r="I11" s="322"/>
      <c r="J11" s="322"/>
      <c r="K11" s="322"/>
      <c r="L11" s="322"/>
      <c r="M11" s="322"/>
      <c r="N11" s="322"/>
      <c r="O11" s="322"/>
      <c r="P11" s="322"/>
      <c r="Q11" s="322"/>
    </row>
    <row r="12" spans="1:21" s="276" customFormat="1" ht="18" customHeight="1" x14ac:dyDescent="0.2">
      <c r="A12" s="319"/>
      <c r="B12" s="331" t="s">
        <v>11</v>
      </c>
      <c r="C12" s="336">
        <f>G12+K12+O12</f>
        <v>389651</v>
      </c>
      <c r="D12" s="341">
        <f t="shared" ref="D12:D29" si="0">C12/C$30*100</f>
        <v>22.406355303561774</v>
      </c>
      <c r="E12" s="336">
        <f>I12+M12+Q12</f>
        <v>269733</v>
      </c>
      <c r="F12" s="339"/>
      <c r="G12" s="336">
        <v>105706</v>
      </c>
      <c r="H12" s="341">
        <v>27.128378985297097</v>
      </c>
      <c r="I12" s="338">
        <v>76053</v>
      </c>
      <c r="J12" s="342"/>
      <c r="K12" s="336">
        <v>181178</v>
      </c>
      <c r="L12" s="341">
        <v>46.497506743213805</v>
      </c>
      <c r="M12" s="338">
        <v>124723</v>
      </c>
      <c r="N12" s="342"/>
      <c r="O12" s="336">
        <v>102767</v>
      </c>
      <c r="P12" s="341">
        <v>26.374114271489102</v>
      </c>
      <c r="Q12" s="338">
        <v>68957</v>
      </c>
    </row>
    <row r="13" spans="1:21" s="276" customFormat="1" ht="18" customHeight="1" x14ac:dyDescent="0.2">
      <c r="A13" s="319"/>
      <c r="B13" s="332" t="s">
        <v>10</v>
      </c>
      <c r="C13" s="342">
        <f t="shared" ref="C13:C29" si="1">G13+K13+O13</f>
        <v>43351</v>
      </c>
      <c r="D13" s="343">
        <f t="shared" si="0"/>
        <v>2.4928407953905074</v>
      </c>
      <c r="E13" s="342">
        <f t="shared" ref="E13:E29" si="2">I13+M13+Q13</f>
        <v>37223</v>
      </c>
      <c r="F13" s="339"/>
      <c r="G13" s="342">
        <v>13818</v>
      </c>
      <c r="H13" s="343">
        <v>31.874697238818023</v>
      </c>
      <c r="I13" s="339">
        <v>11610</v>
      </c>
      <c r="J13" s="342"/>
      <c r="K13" s="342">
        <v>15949</v>
      </c>
      <c r="L13" s="343">
        <v>36.790385458236258</v>
      </c>
      <c r="M13" s="339">
        <v>13860</v>
      </c>
      <c r="N13" s="342"/>
      <c r="O13" s="342">
        <v>13584</v>
      </c>
      <c r="P13" s="343">
        <v>31.334917302945719</v>
      </c>
      <c r="Q13" s="339">
        <v>11753</v>
      </c>
    </row>
    <row r="14" spans="1:21" s="276" customFormat="1" ht="18" customHeight="1" x14ac:dyDescent="0.2">
      <c r="A14" s="319"/>
      <c r="B14" s="332" t="s">
        <v>40</v>
      </c>
      <c r="C14" s="342">
        <f t="shared" si="1"/>
        <v>36692</v>
      </c>
      <c r="D14" s="343">
        <f t="shared" si="0"/>
        <v>2.109923980172741</v>
      </c>
      <c r="E14" s="342">
        <f t="shared" si="2"/>
        <v>28712</v>
      </c>
      <c r="F14" s="339"/>
      <c r="G14" s="342">
        <v>9405</v>
      </c>
      <c r="H14" s="343">
        <v>25.632290417529706</v>
      </c>
      <c r="I14" s="339">
        <v>7058</v>
      </c>
      <c r="J14" s="342"/>
      <c r="K14" s="342">
        <v>13069</v>
      </c>
      <c r="L14" s="343">
        <v>35.618118390929901</v>
      </c>
      <c r="M14" s="339">
        <v>9772</v>
      </c>
      <c r="N14" s="342"/>
      <c r="O14" s="342">
        <v>14218</v>
      </c>
      <c r="P14" s="343">
        <v>38.749591191540389</v>
      </c>
      <c r="Q14" s="339">
        <v>11882</v>
      </c>
    </row>
    <row r="15" spans="1:21" s="276" customFormat="1" ht="18" customHeight="1" x14ac:dyDescent="0.2">
      <c r="A15" s="319"/>
      <c r="B15" s="332" t="s">
        <v>41</v>
      </c>
      <c r="C15" s="342">
        <f t="shared" si="1"/>
        <v>43158</v>
      </c>
      <c r="D15" s="343">
        <f t="shared" si="0"/>
        <v>2.4817425906545063</v>
      </c>
      <c r="E15" s="342">
        <f t="shared" si="2"/>
        <v>26547</v>
      </c>
      <c r="F15" s="339"/>
      <c r="G15" s="342">
        <v>9641</v>
      </c>
      <c r="H15" s="343">
        <v>22.338847954029379</v>
      </c>
      <c r="I15" s="339">
        <v>7053</v>
      </c>
      <c r="J15" s="342"/>
      <c r="K15" s="342">
        <v>14001</v>
      </c>
      <c r="L15" s="343">
        <v>32.44126233838454</v>
      </c>
      <c r="M15" s="339">
        <v>9029</v>
      </c>
      <c r="N15" s="342"/>
      <c r="O15" s="342">
        <v>19516</v>
      </c>
      <c r="P15" s="343">
        <v>45.219889707586077</v>
      </c>
      <c r="Q15" s="339">
        <v>10465</v>
      </c>
    </row>
    <row r="16" spans="1:21" s="276" customFormat="1" ht="18" customHeight="1" x14ac:dyDescent="0.2">
      <c r="A16" s="319"/>
      <c r="B16" s="332" t="s">
        <v>9</v>
      </c>
      <c r="C16" s="342">
        <f t="shared" si="1"/>
        <v>39067</v>
      </c>
      <c r="D16" s="343">
        <f t="shared" si="0"/>
        <v>2.2464951524421801</v>
      </c>
      <c r="E16" s="342">
        <f t="shared" si="2"/>
        <v>35138</v>
      </c>
      <c r="F16" s="339"/>
      <c r="G16" s="342">
        <v>13120</v>
      </c>
      <c r="H16" s="343">
        <v>33.58333120024573</v>
      </c>
      <c r="I16" s="339">
        <v>11928</v>
      </c>
      <c r="J16" s="342"/>
      <c r="K16" s="342">
        <v>13690</v>
      </c>
      <c r="L16" s="343">
        <v>35.042363119768602</v>
      </c>
      <c r="M16" s="339">
        <v>12316</v>
      </c>
      <c r="N16" s="342"/>
      <c r="O16" s="342">
        <v>12257</v>
      </c>
      <c r="P16" s="343">
        <v>31.374305679985664</v>
      </c>
      <c r="Q16" s="339">
        <v>10894</v>
      </c>
    </row>
    <row r="17" spans="1:17" s="276" customFormat="1" ht="18" customHeight="1" x14ac:dyDescent="0.2">
      <c r="A17" s="319"/>
      <c r="B17" s="332" t="s">
        <v>8</v>
      </c>
      <c r="C17" s="342">
        <f t="shared" si="1"/>
        <v>27835</v>
      </c>
      <c r="D17" s="343">
        <f t="shared" si="0"/>
        <v>1.6006141389978263</v>
      </c>
      <c r="E17" s="342">
        <f t="shared" si="2"/>
        <v>17682</v>
      </c>
      <c r="F17" s="339"/>
      <c r="G17" s="342">
        <v>9714</v>
      </c>
      <c r="H17" s="343">
        <v>34.898509071313093</v>
      </c>
      <c r="I17" s="339">
        <v>5888</v>
      </c>
      <c r="J17" s="342"/>
      <c r="K17" s="342">
        <v>12412</v>
      </c>
      <c r="L17" s="343">
        <v>44.591341835818213</v>
      </c>
      <c r="M17" s="339">
        <v>7615</v>
      </c>
      <c r="N17" s="342"/>
      <c r="O17" s="342">
        <v>5709</v>
      </c>
      <c r="P17" s="343">
        <v>20.510149092868691</v>
      </c>
      <c r="Q17" s="339">
        <v>4179</v>
      </c>
    </row>
    <row r="18" spans="1:17" s="276" customFormat="1" ht="18" customHeight="1" x14ac:dyDescent="0.2">
      <c r="A18" s="319"/>
      <c r="B18" s="332" t="s">
        <v>7</v>
      </c>
      <c r="C18" s="342">
        <f t="shared" si="1"/>
        <v>154329</v>
      </c>
      <c r="D18" s="343">
        <f t="shared" si="0"/>
        <v>8.8744810295453771</v>
      </c>
      <c r="E18" s="342">
        <f t="shared" si="2"/>
        <v>114750</v>
      </c>
      <c r="F18" s="339"/>
      <c r="G18" s="342">
        <v>44653</v>
      </c>
      <c r="H18" s="343">
        <v>28.933641765319546</v>
      </c>
      <c r="I18" s="339">
        <v>33375</v>
      </c>
      <c r="J18" s="342"/>
      <c r="K18" s="342">
        <v>51438</v>
      </c>
      <c r="L18" s="343">
        <v>33.330093501545399</v>
      </c>
      <c r="M18" s="339">
        <v>37959</v>
      </c>
      <c r="N18" s="342"/>
      <c r="O18" s="342">
        <v>58238</v>
      </c>
      <c r="P18" s="343">
        <v>37.736264733135059</v>
      </c>
      <c r="Q18" s="339">
        <v>43416</v>
      </c>
    </row>
    <row r="19" spans="1:17" s="276" customFormat="1" ht="18" customHeight="1" x14ac:dyDescent="0.2">
      <c r="A19" s="319"/>
      <c r="B19" s="332" t="s">
        <v>43</v>
      </c>
      <c r="C19" s="342">
        <f t="shared" si="1"/>
        <v>89984</v>
      </c>
      <c r="D19" s="343">
        <f t="shared" si="0"/>
        <v>5.1744085749445095</v>
      </c>
      <c r="E19" s="342">
        <f t="shared" si="2"/>
        <v>67152</v>
      </c>
      <c r="F19" s="339"/>
      <c r="G19" s="342">
        <v>27924</v>
      </c>
      <c r="H19" s="343">
        <v>31.032183499288763</v>
      </c>
      <c r="I19" s="339">
        <v>20760</v>
      </c>
      <c r="J19" s="342"/>
      <c r="K19" s="342">
        <v>29346</v>
      </c>
      <c r="L19" s="343">
        <v>32.612464438122338</v>
      </c>
      <c r="M19" s="339">
        <v>22064</v>
      </c>
      <c r="N19" s="342"/>
      <c r="O19" s="342">
        <v>32714</v>
      </c>
      <c r="P19" s="343">
        <v>36.355352062588899</v>
      </c>
      <c r="Q19" s="339">
        <v>24328</v>
      </c>
    </row>
    <row r="20" spans="1:17" s="276" customFormat="1" ht="18" customHeight="1" x14ac:dyDescent="0.2">
      <c r="A20" s="319"/>
      <c r="B20" s="332" t="s">
        <v>44</v>
      </c>
      <c r="C20" s="342">
        <f t="shared" si="1"/>
        <v>228077</v>
      </c>
      <c r="D20" s="343">
        <f t="shared" si="0"/>
        <v>13.115260319030259</v>
      </c>
      <c r="E20" s="342">
        <f t="shared" si="2"/>
        <v>188719</v>
      </c>
      <c r="F20" s="339"/>
      <c r="G20" s="342">
        <v>52322</v>
      </c>
      <c r="H20" s="343">
        <v>22.940498165093366</v>
      </c>
      <c r="I20" s="339">
        <v>43366</v>
      </c>
      <c r="J20" s="342"/>
      <c r="K20" s="342">
        <v>95154</v>
      </c>
      <c r="L20" s="343">
        <v>41.720120836384204</v>
      </c>
      <c r="M20" s="339">
        <v>76955</v>
      </c>
      <c r="N20" s="342"/>
      <c r="O20" s="342">
        <v>80601</v>
      </c>
      <c r="P20" s="343">
        <v>35.339380998522429</v>
      </c>
      <c r="Q20" s="339">
        <v>68398</v>
      </c>
    </row>
    <row r="21" spans="1:17" s="276" customFormat="1" ht="18" customHeight="1" x14ac:dyDescent="0.2">
      <c r="A21" s="319"/>
      <c r="B21" s="332" t="s">
        <v>6</v>
      </c>
      <c r="C21" s="342">
        <f t="shared" si="1"/>
        <v>173312</v>
      </c>
      <c r="D21" s="343">
        <f t="shared" si="0"/>
        <v>9.9660728456256962</v>
      </c>
      <c r="E21" s="342">
        <f t="shared" si="2"/>
        <v>135053</v>
      </c>
      <c r="F21" s="339"/>
      <c r="G21" s="342">
        <v>50697</v>
      </c>
      <c r="H21" s="343">
        <v>29.251869460856721</v>
      </c>
      <c r="I21" s="339">
        <v>40384</v>
      </c>
      <c r="J21" s="342"/>
      <c r="K21" s="342">
        <v>65491</v>
      </c>
      <c r="L21" s="343">
        <v>37.78792005169867</v>
      </c>
      <c r="M21" s="339">
        <v>51131</v>
      </c>
      <c r="N21" s="342"/>
      <c r="O21" s="342">
        <v>57124</v>
      </c>
      <c r="P21" s="343">
        <v>32.960210487444606</v>
      </c>
      <c r="Q21" s="339">
        <v>43538</v>
      </c>
    </row>
    <row r="22" spans="1:17" s="276" customFormat="1" ht="18" customHeight="1" x14ac:dyDescent="0.2">
      <c r="A22" s="319"/>
      <c r="B22" s="332" t="s">
        <v>5</v>
      </c>
      <c r="C22" s="342">
        <f t="shared" si="1"/>
        <v>36339</v>
      </c>
      <c r="D22" s="343">
        <f t="shared" si="0"/>
        <v>2.0896251911996409</v>
      </c>
      <c r="E22" s="342">
        <f t="shared" si="2"/>
        <v>32536</v>
      </c>
      <c r="F22" s="339"/>
      <c r="G22" s="342">
        <v>12232</v>
      </c>
      <c r="H22" s="343">
        <v>33.660805195519963</v>
      </c>
      <c r="I22" s="339">
        <v>11286</v>
      </c>
      <c r="J22" s="342"/>
      <c r="K22" s="342">
        <v>12195</v>
      </c>
      <c r="L22" s="343">
        <v>33.558986213159415</v>
      </c>
      <c r="M22" s="339">
        <v>10873</v>
      </c>
      <c r="N22" s="342"/>
      <c r="O22" s="342">
        <v>11912</v>
      </c>
      <c r="P22" s="343">
        <v>32.780208591320623</v>
      </c>
      <c r="Q22" s="339">
        <v>10377</v>
      </c>
    </row>
    <row r="23" spans="1:17" s="276" customFormat="1" ht="18" customHeight="1" x14ac:dyDescent="0.2">
      <c r="A23" s="319"/>
      <c r="B23" s="332" t="s">
        <v>38</v>
      </c>
      <c r="C23" s="342">
        <f t="shared" si="1"/>
        <v>83423</v>
      </c>
      <c r="D23" s="343">
        <f t="shared" si="0"/>
        <v>4.7971271175719661</v>
      </c>
      <c r="E23" s="342">
        <f t="shared" si="2"/>
        <v>68745</v>
      </c>
      <c r="F23" s="339"/>
      <c r="G23" s="342">
        <v>27104</v>
      </c>
      <c r="H23" s="343">
        <v>32.489840931158078</v>
      </c>
      <c r="I23" s="339">
        <v>23804</v>
      </c>
      <c r="J23" s="342"/>
      <c r="K23" s="342">
        <v>29440</v>
      </c>
      <c r="L23" s="343">
        <v>35.290027929947378</v>
      </c>
      <c r="M23" s="339">
        <v>24161</v>
      </c>
      <c r="N23" s="342"/>
      <c r="O23" s="342">
        <v>26879</v>
      </c>
      <c r="P23" s="343">
        <v>32.220131138894544</v>
      </c>
      <c r="Q23" s="339">
        <v>20780</v>
      </c>
    </row>
    <row r="24" spans="1:17" s="276" customFormat="1" ht="18" customHeight="1" x14ac:dyDescent="0.2">
      <c r="A24" s="319"/>
      <c r="B24" s="332" t="s">
        <v>45</v>
      </c>
      <c r="C24" s="342">
        <f t="shared" si="1"/>
        <v>218862</v>
      </c>
      <c r="D24" s="343">
        <f t="shared" si="0"/>
        <v>12.585364170624835</v>
      </c>
      <c r="E24" s="342">
        <f t="shared" si="2"/>
        <v>162396</v>
      </c>
      <c r="F24" s="339"/>
      <c r="G24" s="342">
        <v>72641</v>
      </c>
      <c r="H24" s="343">
        <v>33.190320841443466</v>
      </c>
      <c r="I24" s="339">
        <v>56134</v>
      </c>
      <c r="J24" s="342"/>
      <c r="K24" s="342">
        <v>82596</v>
      </c>
      <c r="L24" s="343">
        <v>37.738849137812871</v>
      </c>
      <c r="M24" s="339">
        <v>60137</v>
      </c>
      <c r="N24" s="342"/>
      <c r="O24" s="342">
        <v>63625</v>
      </c>
      <c r="P24" s="343">
        <v>29.070830020743664</v>
      </c>
      <c r="Q24" s="339">
        <v>46125</v>
      </c>
    </row>
    <row r="25" spans="1:17" s="276" customFormat="1" ht="18" customHeight="1" x14ac:dyDescent="0.2">
      <c r="A25" s="319">
        <v>47094</v>
      </c>
      <c r="B25" s="332" t="s">
        <v>46</v>
      </c>
      <c r="C25" s="342">
        <f t="shared" si="1"/>
        <v>47475</v>
      </c>
      <c r="D25" s="343">
        <f t="shared" si="0"/>
        <v>2.7299858541017357</v>
      </c>
      <c r="E25" s="342">
        <f t="shared" si="2"/>
        <v>37921</v>
      </c>
      <c r="F25" s="339"/>
      <c r="G25" s="342">
        <v>15455</v>
      </c>
      <c r="H25" s="343">
        <v>32.553975776724592</v>
      </c>
      <c r="I25" s="339">
        <v>12656</v>
      </c>
      <c r="J25" s="342"/>
      <c r="K25" s="342">
        <v>19381</v>
      </c>
      <c r="L25" s="343">
        <v>40.823591363875721</v>
      </c>
      <c r="M25" s="339">
        <v>15238</v>
      </c>
      <c r="N25" s="342"/>
      <c r="O25" s="342">
        <v>12639</v>
      </c>
      <c r="P25" s="343">
        <v>26.622432859399687</v>
      </c>
      <c r="Q25" s="339">
        <v>10027</v>
      </c>
    </row>
    <row r="26" spans="1:17" s="276" customFormat="1" ht="18" customHeight="1" x14ac:dyDescent="0.2">
      <c r="B26" s="332" t="s">
        <v>47</v>
      </c>
      <c r="C26" s="342">
        <f t="shared" si="1"/>
        <v>20442</v>
      </c>
      <c r="D26" s="343">
        <f t="shared" si="0"/>
        <v>1.1754896435923681</v>
      </c>
      <c r="E26" s="342">
        <f t="shared" si="2"/>
        <v>15293</v>
      </c>
      <c r="F26" s="339"/>
      <c r="G26" s="342">
        <v>4206</v>
      </c>
      <c r="H26" s="343">
        <v>20.575286175520986</v>
      </c>
      <c r="I26" s="339">
        <v>3470</v>
      </c>
      <c r="J26" s="342"/>
      <c r="K26" s="342">
        <v>7448</v>
      </c>
      <c r="L26" s="343">
        <v>36.434791116329123</v>
      </c>
      <c r="M26" s="339">
        <v>5781</v>
      </c>
      <c r="N26" s="342"/>
      <c r="O26" s="342">
        <v>8788</v>
      </c>
      <c r="P26" s="343">
        <v>42.989922708149884</v>
      </c>
      <c r="Q26" s="339">
        <v>6042</v>
      </c>
    </row>
    <row r="27" spans="1:17" s="276" customFormat="1" ht="18" customHeight="1" x14ac:dyDescent="0.2">
      <c r="B27" s="332" t="s">
        <v>48</v>
      </c>
      <c r="C27" s="342">
        <f t="shared" si="1"/>
        <v>89876</v>
      </c>
      <c r="D27" s="343">
        <f t="shared" si="0"/>
        <v>5.1681981805844668</v>
      </c>
      <c r="E27" s="342">
        <f t="shared" si="2"/>
        <v>65174</v>
      </c>
      <c r="F27" s="339"/>
      <c r="G27" s="342">
        <v>22751</v>
      </c>
      <c r="H27" s="343">
        <v>25.313765632649428</v>
      </c>
      <c r="I27" s="339">
        <v>16683</v>
      </c>
      <c r="J27" s="342"/>
      <c r="K27" s="342">
        <v>31677</v>
      </c>
      <c r="L27" s="343">
        <v>35.245226756865009</v>
      </c>
      <c r="M27" s="339">
        <v>22235</v>
      </c>
      <c r="N27" s="342"/>
      <c r="O27" s="342">
        <v>35448</v>
      </c>
      <c r="P27" s="343">
        <v>39.441007610485556</v>
      </c>
      <c r="Q27" s="339">
        <v>26256</v>
      </c>
    </row>
    <row r="28" spans="1:17" s="276" customFormat="1" ht="18" customHeight="1" x14ac:dyDescent="0.2">
      <c r="B28" s="332" t="s">
        <v>49</v>
      </c>
      <c r="C28" s="342">
        <f t="shared" si="1"/>
        <v>12837</v>
      </c>
      <c r="D28" s="343">
        <f t="shared" si="0"/>
        <v>0.73817437407275366</v>
      </c>
      <c r="E28" s="342">
        <f t="shared" si="2"/>
        <v>8562</v>
      </c>
      <c r="F28" s="339"/>
      <c r="G28" s="342">
        <v>3573</v>
      </c>
      <c r="H28" s="343">
        <v>27.833605982706239</v>
      </c>
      <c r="I28" s="339">
        <v>2369</v>
      </c>
      <c r="J28" s="342"/>
      <c r="K28" s="342">
        <v>5627</v>
      </c>
      <c r="L28" s="343">
        <v>43.834229181272882</v>
      </c>
      <c r="M28" s="339">
        <v>3638</v>
      </c>
      <c r="N28" s="342"/>
      <c r="O28" s="342">
        <v>3637</v>
      </c>
      <c r="P28" s="343">
        <v>28.33216483602088</v>
      </c>
      <c r="Q28" s="339">
        <v>2555</v>
      </c>
    </row>
    <row r="29" spans="1:17" s="276" customFormat="1" ht="18" customHeight="1" x14ac:dyDescent="0.2">
      <c r="B29" s="337" t="s">
        <v>4</v>
      </c>
      <c r="C29" s="344">
        <f t="shared" si="1"/>
        <v>4310</v>
      </c>
      <c r="D29" s="345">
        <f t="shared" si="0"/>
        <v>0.24784073788685582</v>
      </c>
      <c r="E29" s="342">
        <f t="shared" si="2"/>
        <v>3193</v>
      </c>
      <c r="F29" s="339"/>
      <c r="G29" s="344">
        <v>1438</v>
      </c>
      <c r="H29" s="345">
        <v>33.364269141531324</v>
      </c>
      <c r="I29" s="339">
        <v>1089</v>
      </c>
      <c r="J29" s="342"/>
      <c r="K29" s="344">
        <v>1576</v>
      </c>
      <c r="L29" s="345">
        <v>36.566125290023201</v>
      </c>
      <c r="M29" s="339">
        <v>1185</v>
      </c>
      <c r="N29" s="342"/>
      <c r="O29" s="344">
        <v>1296</v>
      </c>
      <c r="P29" s="345">
        <v>30.069605568445475</v>
      </c>
      <c r="Q29" s="339">
        <v>919</v>
      </c>
    </row>
    <row r="30" spans="1:17" s="213" customFormat="1" ht="18" customHeight="1" x14ac:dyDescent="0.2">
      <c r="B30" s="333" t="s">
        <v>3</v>
      </c>
      <c r="C30" s="334">
        <f>SUM(C12:C29)</f>
        <v>1739020</v>
      </c>
      <c r="D30" s="335">
        <f>C30/C$30*100</f>
        <v>100</v>
      </c>
      <c r="E30" s="334">
        <f>SUM(E12:E29)</f>
        <v>1314529</v>
      </c>
      <c r="F30" s="350"/>
      <c r="G30" s="334">
        <f>SUM(G12:G29)</f>
        <v>496400</v>
      </c>
      <c r="H30" s="335">
        <f t="shared" ref="H30" si="3">G30/$C30*100</f>
        <v>28.544812595599822</v>
      </c>
      <c r="I30" s="340">
        <f>SUM(I12:I29)</f>
        <v>384966</v>
      </c>
      <c r="J30" s="353"/>
      <c r="K30" s="334">
        <f>SUM(K12:K29)</f>
        <v>681668</v>
      </c>
      <c r="L30" s="335">
        <f t="shared" ref="L30" si="4">K30/$C30*100</f>
        <v>39.198399098342747</v>
      </c>
      <c r="M30" s="340">
        <f>SUM(M12:M29)</f>
        <v>508672</v>
      </c>
      <c r="N30" s="353"/>
      <c r="O30" s="334">
        <f>SUM(O12:O29)</f>
        <v>560952</v>
      </c>
      <c r="P30" s="335">
        <f t="shared" ref="P30" si="5">O30/$C30*100</f>
        <v>32.25678830605743</v>
      </c>
      <c r="Q30" s="340">
        <f>SUM(Q12:Q29)</f>
        <v>420891</v>
      </c>
    </row>
    <row r="31" spans="1:17" s="257" customFormat="1" ht="6.75" customHeight="1" x14ac:dyDescent="0.2">
      <c r="B31" s="1163"/>
      <c r="C31" s="1163"/>
      <c r="D31" s="1163"/>
      <c r="E31" s="294"/>
      <c r="F31" s="294"/>
    </row>
    <row r="32" spans="1:17" ht="24.75" customHeight="1" x14ac:dyDescent="0.2">
      <c r="B32" s="1159" t="s">
        <v>84</v>
      </c>
      <c r="C32" s="1159"/>
      <c r="D32" s="1159"/>
      <c r="E32" s="1159"/>
      <c r="F32" s="1159"/>
      <c r="G32" s="1159"/>
      <c r="H32" s="1159"/>
      <c r="I32" s="1159"/>
      <c r="J32" s="1159"/>
      <c r="K32" s="1159"/>
      <c r="L32" s="1159"/>
      <c r="M32" s="1159"/>
      <c r="N32" s="1159"/>
      <c r="O32" s="1159"/>
      <c r="P32" s="1159"/>
      <c r="Q32" s="1159"/>
    </row>
    <row r="33" spans="2:11" x14ac:dyDescent="0.2">
      <c r="G33" s="320"/>
      <c r="K33" s="320"/>
    </row>
    <row r="34" spans="2:11" x14ac:dyDescent="0.2">
      <c r="B34" s="320"/>
      <c r="K34" s="320"/>
    </row>
  </sheetData>
  <mergeCells count="15">
    <mergeCell ref="B32:Q32"/>
    <mergeCell ref="G9:H9"/>
    <mergeCell ref="K9:L9"/>
    <mergeCell ref="O9:P9"/>
    <mergeCell ref="B31:D31"/>
    <mergeCell ref="B2:D2"/>
    <mergeCell ref="G2:P2"/>
    <mergeCell ref="B5:P5"/>
    <mergeCell ref="B7:B10"/>
    <mergeCell ref="C7:E8"/>
    <mergeCell ref="G8:I8"/>
    <mergeCell ref="K8:M8"/>
    <mergeCell ref="O8:Q8"/>
    <mergeCell ref="C9:D9"/>
    <mergeCell ref="B4:Q4"/>
  </mergeCells>
  <printOptions horizontalCentered="1"/>
  <pageMargins left="0" right="0" top="0.43307086614173229" bottom="0.43307086614173229" header="0" footer="0"/>
  <pageSetup paperSize="9" orientation="landscape"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U33"/>
  <sheetViews>
    <sheetView zoomScaleNormal="100" workbookViewId="0"/>
  </sheetViews>
  <sheetFormatPr baseColWidth="10" defaultColWidth="11.42578125" defaultRowHeight="12.75" x14ac:dyDescent="0.2"/>
  <cols>
    <col min="1" max="1" width="1" style="265" customWidth="1"/>
    <col min="2" max="2" width="30.28515625" style="265" customWidth="1"/>
    <col min="3" max="3" width="10.140625" style="265" customWidth="1"/>
    <col min="4" max="4" width="8.140625" style="265" customWidth="1"/>
    <col min="5" max="5" width="0.85546875" style="265" customWidth="1"/>
    <col min="6" max="6" width="10" style="265" customWidth="1"/>
    <col min="7" max="7" width="7.140625" style="265" customWidth="1"/>
    <col min="8" max="9" width="8" style="265" customWidth="1"/>
    <col min="10" max="10" width="0.7109375" style="265" customWidth="1"/>
    <col min="11" max="11" width="10.140625" style="265" customWidth="1"/>
    <col min="12" max="14" width="8" style="265" customWidth="1"/>
    <col min="15" max="15" width="0.5703125" style="265" customWidth="1"/>
    <col min="16" max="16" width="9" style="265" customWidth="1"/>
    <col min="17" max="17" width="7.42578125" style="265" customWidth="1"/>
    <col min="18" max="18" width="8" style="265" customWidth="1"/>
    <col min="19" max="19" width="8.85546875" style="265" customWidth="1"/>
    <col min="20" max="20" width="7.5703125" style="265" customWidth="1"/>
    <col min="21" max="21" width="8.28515625" style="265" customWidth="1"/>
    <col min="22" max="22" width="8.85546875" style="265" customWidth="1"/>
    <col min="23" max="16384" width="11.42578125" style="265"/>
  </cols>
  <sheetData>
    <row r="1" spans="1:21" ht="9.75" customHeight="1" x14ac:dyDescent="0.2">
      <c r="B1" s="265" t="s">
        <v>67</v>
      </c>
    </row>
    <row r="2" spans="1:21" s="206" customFormat="1" ht="49.5" customHeight="1" x14ac:dyDescent="0.2">
      <c r="B2" s="1057"/>
      <c r="C2" s="1057"/>
      <c r="D2" s="1057"/>
      <c r="E2" s="207"/>
      <c r="F2" s="1144"/>
      <c r="G2" s="1144"/>
      <c r="H2" s="1144"/>
      <c r="I2" s="1144"/>
      <c r="J2" s="1144"/>
      <c r="K2" s="1144"/>
      <c r="L2" s="1144"/>
      <c r="M2" s="1144"/>
      <c r="N2" s="1144"/>
      <c r="O2" s="1144"/>
      <c r="P2" s="1144"/>
      <c r="Q2" s="1144"/>
      <c r="S2" s="207"/>
    </row>
    <row r="3" spans="1:21" s="206" customFormat="1" ht="3" customHeight="1" x14ac:dyDescent="0.2">
      <c r="B3" s="207"/>
      <c r="C3" s="207"/>
      <c r="D3" s="207"/>
      <c r="E3" s="207"/>
      <c r="K3" s="207"/>
      <c r="P3" s="207"/>
      <c r="S3" s="207"/>
    </row>
    <row r="4" spans="1:21" s="209" customFormat="1" ht="15" customHeight="1" x14ac:dyDescent="0.2">
      <c r="B4" s="1158" t="s">
        <v>450</v>
      </c>
      <c r="C4" s="1158"/>
      <c r="D4" s="1158"/>
      <c r="E4" s="1158"/>
      <c r="F4" s="1158"/>
      <c r="G4" s="1158"/>
      <c r="H4" s="1158"/>
      <c r="I4" s="1158"/>
      <c r="J4" s="1158"/>
      <c r="K4" s="1158"/>
      <c r="L4" s="1158"/>
      <c r="M4" s="1158"/>
      <c r="N4" s="1158"/>
      <c r="O4" s="1158"/>
      <c r="P4" s="1158"/>
      <c r="Q4" s="1158"/>
      <c r="R4" s="1158"/>
      <c r="S4" s="1158"/>
      <c r="T4" s="315"/>
    </row>
    <row r="5" spans="1:21" s="316" customFormat="1" ht="15" customHeight="1" x14ac:dyDescent="0.2">
      <c r="B5" s="1145" t="str">
        <f>porsaad!B6</f>
        <v>Situación a 31 de enero de 2023</v>
      </c>
      <c r="C5" s="1145"/>
      <c r="D5" s="1145"/>
      <c r="E5" s="1145"/>
      <c r="F5" s="1145"/>
      <c r="G5" s="1145"/>
      <c r="H5" s="1145"/>
      <c r="I5" s="1145"/>
      <c r="J5" s="1145"/>
      <c r="K5" s="1145"/>
      <c r="L5" s="1145"/>
      <c r="M5" s="1145"/>
      <c r="N5" s="1145"/>
      <c r="O5" s="1145"/>
      <c r="P5" s="1145"/>
      <c r="Q5" s="1145"/>
      <c r="R5" s="1145"/>
      <c r="S5" s="1145"/>
      <c r="T5" s="317"/>
      <c r="U5" s="91"/>
    </row>
    <row r="6" spans="1:21" s="209" customFormat="1" ht="4.5" customHeight="1" x14ac:dyDescent="0.2"/>
    <row r="7" spans="1:21" s="212" customFormat="1" ht="15" customHeight="1" x14ac:dyDescent="0.2">
      <c r="A7" s="213"/>
      <c r="B7" s="1146" t="s">
        <v>15</v>
      </c>
      <c r="C7" s="1149" t="s">
        <v>78</v>
      </c>
      <c r="D7" s="1150"/>
      <c r="E7" s="348"/>
      <c r="F7" s="1164" t="s">
        <v>34</v>
      </c>
      <c r="G7" s="1165"/>
      <c r="H7" s="1165"/>
      <c r="I7" s="1166"/>
      <c r="J7" s="352"/>
      <c r="K7" s="1164" t="s">
        <v>52</v>
      </c>
      <c r="L7" s="1165"/>
      <c r="M7" s="1165"/>
      <c r="N7" s="1166"/>
      <c r="O7" s="352"/>
      <c r="P7" s="1164" t="s">
        <v>53</v>
      </c>
      <c r="Q7" s="1165"/>
      <c r="R7" s="1165"/>
      <c r="S7" s="1166"/>
    </row>
    <row r="8" spans="1:21" s="212" customFormat="1" ht="35.25" customHeight="1" x14ac:dyDescent="0.2">
      <c r="A8" s="213"/>
      <c r="B8" s="1147"/>
      <c r="C8" s="1151"/>
      <c r="D8" s="1152"/>
      <c r="E8" s="348"/>
      <c r="F8" s="1167" t="s">
        <v>75</v>
      </c>
      <c r="G8" s="1168"/>
      <c r="H8" s="1169" t="s">
        <v>298</v>
      </c>
      <c r="I8" s="1170"/>
      <c r="J8" s="330"/>
      <c r="K8" s="1167" t="s">
        <v>75</v>
      </c>
      <c r="L8" s="1168"/>
      <c r="M8" s="1169" t="s">
        <v>298</v>
      </c>
      <c r="N8" s="1170"/>
      <c r="O8" s="330"/>
      <c r="P8" s="1167" t="s">
        <v>75</v>
      </c>
      <c r="Q8" s="1168"/>
      <c r="R8" s="1169" t="s">
        <v>298</v>
      </c>
      <c r="S8" s="1170"/>
    </row>
    <row r="9" spans="1:21" s="217" customFormat="1" ht="29.25" customHeight="1" x14ac:dyDescent="0.2">
      <c r="A9" s="318"/>
      <c r="B9" s="1148"/>
      <c r="C9" s="323" t="s">
        <v>12</v>
      </c>
      <c r="D9" s="325" t="s">
        <v>13</v>
      </c>
      <c r="E9" s="349"/>
      <c r="F9" s="347" t="s">
        <v>12</v>
      </c>
      <c r="G9" s="325" t="s">
        <v>77</v>
      </c>
      <c r="H9" s="323" t="s">
        <v>12</v>
      </c>
      <c r="I9" s="324" t="s">
        <v>138</v>
      </c>
      <c r="J9" s="322"/>
      <c r="K9" s="323" t="s">
        <v>12</v>
      </c>
      <c r="L9" s="325" t="s">
        <v>77</v>
      </c>
      <c r="M9" s="323" t="s">
        <v>12</v>
      </c>
      <c r="N9" s="324" t="s">
        <v>138</v>
      </c>
      <c r="O9" s="322"/>
      <c r="P9" s="323" t="s">
        <v>12</v>
      </c>
      <c r="Q9" s="325" t="s">
        <v>77</v>
      </c>
      <c r="R9" s="323" t="s">
        <v>12</v>
      </c>
      <c r="S9" s="324" t="s">
        <v>138</v>
      </c>
    </row>
    <row r="10" spans="1:21" s="217" customFormat="1" ht="6" customHeight="1" x14ac:dyDescent="0.2">
      <c r="A10" s="318"/>
      <c r="B10" s="321"/>
      <c r="C10" s="322"/>
      <c r="D10" s="322"/>
      <c r="E10" s="322"/>
      <c r="F10" s="322"/>
      <c r="G10" s="322"/>
      <c r="H10" s="322"/>
      <c r="I10" s="322"/>
      <c r="J10" s="322"/>
      <c r="K10" s="322"/>
      <c r="L10" s="322"/>
      <c r="M10" s="322"/>
      <c r="N10" s="322"/>
      <c r="O10" s="322"/>
      <c r="P10" s="322"/>
      <c r="Q10" s="322"/>
    </row>
    <row r="11" spans="1:21" s="276" customFormat="1" ht="18" customHeight="1" x14ac:dyDescent="0.2">
      <c r="A11" s="319"/>
      <c r="B11" s="331" t="s">
        <v>11</v>
      </c>
      <c r="C11" s="336">
        <f>F11+K11+P11</f>
        <v>786</v>
      </c>
      <c r="D11" s="341">
        <f>C11/C$29*100</f>
        <v>1.1925171822609275</v>
      </c>
      <c r="E11" s="339"/>
      <c r="F11" s="336">
        <v>21</v>
      </c>
      <c r="G11" s="341">
        <v>2.6717557251908395</v>
      </c>
      <c r="H11" s="336">
        <v>7</v>
      </c>
      <c r="I11" s="341">
        <v>33.333333333333329</v>
      </c>
      <c r="J11" s="342"/>
      <c r="K11" s="336">
        <v>43</v>
      </c>
      <c r="L11" s="341">
        <v>5.4707379134860057</v>
      </c>
      <c r="M11" s="336">
        <v>29</v>
      </c>
      <c r="N11" s="341">
        <v>67.441860465116278</v>
      </c>
      <c r="O11" s="342"/>
      <c r="P11" s="336">
        <v>722</v>
      </c>
      <c r="Q11" s="341">
        <v>91.857506361323161</v>
      </c>
      <c r="R11" s="336">
        <v>477</v>
      </c>
      <c r="S11" s="341">
        <v>66.066481994459835</v>
      </c>
    </row>
    <row r="12" spans="1:21" s="276" customFormat="1" ht="18" customHeight="1" x14ac:dyDescent="0.2">
      <c r="A12" s="319"/>
      <c r="B12" s="332" t="s">
        <v>10</v>
      </c>
      <c r="C12" s="342">
        <f t="shared" ref="C12:C28" si="0">F12+K12+P12</f>
        <v>3449</v>
      </c>
      <c r="D12" s="343">
        <f t="shared" ref="D12:D29" si="1">C12/C$29*100</f>
        <v>5.2328139460788039</v>
      </c>
      <c r="E12" s="339"/>
      <c r="F12" s="342">
        <v>1564</v>
      </c>
      <c r="G12" s="343">
        <v>45.346477239779645</v>
      </c>
      <c r="H12" s="342">
        <v>8</v>
      </c>
      <c r="I12" s="343">
        <v>0.51150895140664965</v>
      </c>
      <c r="J12" s="342"/>
      <c r="K12" s="342">
        <v>945</v>
      </c>
      <c r="L12" s="343">
        <v>27.399246158306756</v>
      </c>
      <c r="M12" s="342">
        <v>68</v>
      </c>
      <c r="N12" s="343">
        <v>7.1957671957671954</v>
      </c>
      <c r="O12" s="342"/>
      <c r="P12" s="342">
        <v>940</v>
      </c>
      <c r="Q12" s="343">
        <v>27.254276601913595</v>
      </c>
      <c r="R12" s="342">
        <v>416</v>
      </c>
      <c r="S12" s="343">
        <v>44.255319148936167</v>
      </c>
    </row>
    <row r="13" spans="1:21" s="276" customFormat="1" ht="18" customHeight="1" x14ac:dyDescent="0.2">
      <c r="A13" s="319"/>
      <c r="B13" s="332" t="s">
        <v>40</v>
      </c>
      <c r="C13" s="342">
        <f t="shared" si="0"/>
        <v>7344</v>
      </c>
      <c r="D13" s="343">
        <f t="shared" si="1"/>
        <v>11.142297947231873</v>
      </c>
      <c r="E13" s="339"/>
      <c r="F13" s="342">
        <v>2151</v>
      </c>
      <c r="G13" s="343">
        <v>29.28921568627451</v>
      </c>
      <c r="H13" s="342">
        <v>13</v>
      </c>
      <c r="I13" s="343">
        <v>0.60437006043700603</v>
      </c>
      <c r="J13" s="342"/>
      <c r="K13" s="342">
        <v>2644</v>
      </c>
      <c r="L13" s="343">
        <v>36.002178649237472</v>
      </c>
      <c r="M13" s="342">
        <v>18</v>
      </c>
      <c r="N13" s="343">
        <v>0.68078668683812404</v>
      </c>
      <c r="O13" s="342"/>
      <c r="P13" s="342">
        <v>2549</v>
      </c>
      <c r="Q13" s="343">
        <v>34.708605664488019</v>
      </c>
      <c r="R13" s="342">
        <v>1695</v>
      </c>
      <c r="S13" s="343">
        <v>66.496665358964307</v>
      </c>
    </row>
    <row r="14" spans="1:21" s="276" customFormat="1" ht="18" customHeight="1" x14ac:dyDescent="0.2">
      <c r="A14" s="319"/>
      <c r="B14" s="332" t="s">
        <v>41</v>
      </c>
      <c r="C14" s="342">
        <f t="shared" si="0"/>
        <v>4016</v>
      </c>
      <c r="D14" s="343">
        <f t="shared" si="1"/>
        <v>6.0930648905342055</v>
      </c>
      <c r="E14" s="339"/>
      <c r="F14" s="342">
        <v>166</v>
      </c>
      <c r="G14" s="343">
        <v>4.1334661354581668</v>
      </c>
      <c r="H14" s="342">
        <v>11</v>
      </c>
      <c r="I14" s="343">
        <v>6.6265060240963862</v>
      </c>
      <c r="J14" s="342"/>
      <c r="K14" s="342">
        <v>460</v>
      </c>
      <c r="L14" s="343">
        <v>11.454183266932271</v>
      </c>
      <c r="M14" s="342">
        <v>23</v>
      </c>
      <c r="N14" s="343">
        <v>5</v>
      </c>
      <c r="O14" s="342"/>
      <c r="P14" s="342">
        <v>3390</v>
      </c>
      <c r="Q14" s="343">
        <v>84.41235059760956</v>
      </c>
      <c r="R14" s="342">
        <v>357</v>
      </c>
      <c r="S14" s="343">
        <v>10.530973451327434</v>
      </c>
    </row>
    <row r="15" spans="1:21" s="276" customFormat="1" ht="18" customHeight="1" x14ac:dyDescent="0.2">
      <c r="A15" s="319"/>
      <c r="B15" s="332" t="s">
        <v>9</v>
      </c>
      <c r="C15" s="342">
        <f t="shared" si="0"/>
        <v>1091</v>
      </c>
      <c r="D15" s="343">
        <f t="shared" si="1"/>
        <v>1.6552623992960203</v>
      </c>
      <c r="E15" s="339"/>
      <c r="F15" s="342">
        <v>321</v>
      </c>
      <c r="G15" s="343">
        <v>29.422548120989916</v>
      </c>
      <c r="H15" s="342">
        <v>62</v>
      </c>
      <c r="I15" s="343">
        <v>19.314641744548286</v>
      </c>
      <c r="J15" s="342"/>
      <c r="K15" s="342">
        <v>369</v>
      </c>
      <c r="L15" s="343">
        <v>33.822181484876261</v>
      </c>
      <c r="M15" s="342">
        <v>78</v>
      </c>
      <c r="N15" s="343">
        <v>21.138211382113823</v>
      </c>
      <c r="O15" s="342"/>
      <c r="P15" s="342">
        <v>401</v>
      </c>
      <c r="Q15" s="343">
        <v>36.755270394133824</v>
      </c>
      <c r="R15" s="342">
        <v>133</v>
      </c>
      <c r="S15" s="343">
        <v>33.16708229426434</v>
      </c>
    </row>
    <row r="16" spans="1:21" s="276" customFormat="1" ht="18" customHeight="1" x14ac:dyDescent="0.2">
      <c r="A16" s="319"/>
      <c r="B16" s="332" t="s">
        <v>8</v>
      </c>
      <c r="C16" s="342">
        <f t="shared" si="0"/>
        <v>6935</v>
      </c>
      <c r="D16" s="343">
        <f t="shared" si="1"/>
        <v>10.521764197174978</v>
      </c>
      <c r="E16" s="339"/>
      <c r="F16" s="342">
        <v>2938</v>
      </c>
      <c r="G16" s="343">
        <v>42.36481614996395</v>
      </c>
      <c r="H16" s="342">
        <v>0</v>
      </c>
      <c r="I16" s="343">
        <v>0</v>
      </c>
      <c r="J16" s="342"/>
      <c r="K16" s="342">
        <v>3401</v>
      </c>
      <c r="L16" s="343">
        <v>49.041095890410958</v>
      </c>
      <c r="M16" s="342">
        <v>0</v>
      </c>
      <c r="N16" s="343">
        <v>0</v>
      </c>
      <c r="O16" s="342"/>
      <c r="P16" s="342">
        <v>596</v>
      </c>
      <c r="Q16" s="343">
        <v>8.5940879596250905</v>
      </c>
      <c r="R16" s="342">
        <v>94</v>
      </c>
      <c r="S16" s="343">
        <v>15.771812080536913</v>
      </c>
    </row>
    <row r="17" spans="1:19" s="276" customFormat="1" ht="18" customHeight="1" x14ac:dyDescent="0.2">
      <c r="A17" s="319"/>
      <c r="B17" s="332" t="s">
        <v>7</v>
      </c>
      <c r="C17" s="342">
        <f t="shared" si="0"/>
        <v>13139</v>
      </c>
      <c r="D17" s="343">
        <f t="shared" si="1"/>
        <v>19.934457070898638</v>
      </c>
      <c r="E17" s="339"/>
      <c r="F17" s="342">
        <v>5505</v>
      </c>
      <c r="G17" s="343">
        <v>41.898165766040037</v>
      </c>
      <c r="H17" s="342">
        <v>13</v>
      </c>
      <c r="I17" s="343">
        <v>0.23614895549500456</v>
      </c>
      <c r="J17" s="342"/>
      <c r="K17" s="342">
        <v>4259</v>
      </c>
      <c r="L17" s="343">
        <v>32.41494786513433</v>
      </c>
      <c r="M17" s="342">
        <v>29</v>
      </c>
      <c r="N17" s="343">
        <v>0.68091101197464199</v>
      </c>
      <c r="O17" s="342"/>
      <c r="P17" s="342">
        <v>3375</v>
      </c>
      <c r="Q17" s="343">
        <v>25.686886368825633</v>
      </c>
      <c r="R17" s="342">
        <v>52</v>
      </c>
      <c r="S17" s="343">
        <v>1.5407407407407407</v>
      </c>
    </row>
    <row r="18" spans="1:19" s="276" customFormat="1" ht="18" customHeight="1" x14ac:dyDescent="0.2">
      <c r="A18" s="319"/>
      <c r="B18" s="332" t="s">
        <v>43</v>
      </c>
      <c r="C18" s="342">
        <f t="shared" si="0"/>
        <v>8409</v>
      </c>
      <c r="D18" s="343">
        <f t="shared" si="1"/>
        <v>12.758113213272443</v>
      </c>
      <c r="E18" s="339"/>
      <c r="F18" s="342">
        <v>2540</v>
      </c>
      <c r="G18" s="343">
        <v>30.205731953858962</v>
      </c>
      <c r="H18" s="342">
        <v>279</v>
      </c>
      <c r="I18" s="343">
        <v>10.984251968503937</v>
      </c>
      <c r="J18" s="342"/>
      <c r="K18" s="342">
        <v>2119</v>
      </c>
      <c r="L18" s="343">
        <v>25.199191342609112</v>
      </c>
      <c r="M18" s="342">
        <v>441</v>
      </c>
      <c r="N18" s="343">
        <v>20.811703633789524</v>
      </c>
      <c r="O18" s="342"/>
      <c r="P18" s="342">
        <v>3750</v>
      </c>
      <c r="Q18" s="343">
        <v>44.59507670353193</v>
      </c>
      <c r="R18" s="342">
        <v>1429</v>
      </c>
      <c r="S18" s="343">
        <v>38.106666666666669</v>
      </c>
    </row>
    <row r="19" spans="1:19" s="276" customFormat="1" ht="18" customHeight="1" x14ac:dyDescent="0.2">
      <c r="A19" s="319"/>
      <c r="B19" s="332" t="s">
        <v>44</v>
      </c>
      <c r="C19" s="342">
        <f t="shared" si="0"/>
        <v>285</v>
      </c>
      <c r="D19" s="343">
        <f t="shared" si="1"/>
        <v>0.43240126837705389</v>
      </c>
      <c r="E19" s="339"/>
      <c r="F19" s="342">
        <v>106</v>
      </c>
      <c r="G19" s="343">
        <v>37.192982456140349</v>
      </c>
      <c r="H19" s="342">
        <v>105</v>
      </c>
      <c r="I19" s="343">
        <v>99.056603773584911</v>
      </c>
      <c r="J19" s="342"/>
      <c r="K19" s="342">
        <v>164</v>
      </c>
      <c r="L19" s="343">
        <v>57.543859649122808</v>
      </c>
      <c r="M19" s="342">
        <v>164</v>
      </c>
      <c r="N19" s="343">
        <v>100</v>
      </c>
      <c r="O19" s="342"/>
      <c r="P19" s="342">
        <v>15</v>
      </c>
      <c r="Q19" s="343">
        <v>5.2631578947368416</v>
      </c>
      <c r="R19" s="342">
        <v>15</v>
      </c>
      <c r="S19" s="343">
        <v>100</v>
      </c>
    </row>
    <row r="20" spans="1:19" s="276" customFormat="1" ht="18" customHeight="1" x14ac:dyDescent="0.2">
      <c r="A20" s="319"/>
      <c r="B20" s="332" t="s">
        <v>6</v>
      </c>
      <c r="C20" s="342">
        <f t="shared" si="0"/>
        <v>1215</v>
      </c>
      <c r="D20" s="343">
        <f t="shared" si="1"/>
        <v>1.8433948809758613</v>
      </c>
      <c r="E20" s="339"/>
      <c r="F20" s="342">
        <v>7</v>
      </c>
      <c r="G20" s="343">
        <v>0.5761316872427984</v>
      </c>
      <c r="H20" s="342">
        <v>1</v>
      </c>
      <c r="I20" s="343">
        <v>14.285714285714285</v>
      </c>
      <c r="J20" s="342"/>
      <c r="K20" s="342">
        <v>251</v>
      </c>
      <c r="L20" s="343">
        <v>20.658436213991767</v>
      </c>
      <c r="M20" s="342">
        <v>86</v>
      </c>
      <c r="N20" s="343">
        <v>34.262948207171313</v>
      </c>
      <c r="O20" s="342"/>
      <c r="P20" s="342">
        <v>957</v>
      </c>
      <c r="Q20" s="343">
        <v>78.76543209876543</v>
      </c>
      <c r="R20" s="342">
        <v>503</v>
      </c>
      <c r="S20" s="343">
        <v>52.56008359456635</v>
      </c>
    </row>
    <row r="21" spans="1:19" s="276" customFormat="1" ht="18" customHeight="1" x14ac:dyDescent="0.2">
      <c r="A21" s="319"/>
      <c r="B21" s="332" t="s">
        <v>5</v>
      </c>
      <c r="C21" s="342">
        <f t="shared" si="0"/>
        <v>1194</v>
      </c>
      <c r="D21" s="343">
        <f t="shared" si="1"/>
        <v>1.8115337348849205</v>
      </c>
      <c r="E21" s="339"/>
      <c r="F21" s="342">
        <v>253</v>
      </c>
      <c r="G21" s="343">
        <v>21.189279731993299</v>
      </c>
      <c r="H21" s="342">
        <v>47</v>
      </c>
      <c r="I21" s="343">
        <v>18.57707509881423</v>
      </c>
      <c r="J21" s="342"/>
      <c r="K21" s="342">
        <v>214</v>
      </c>
      <c r="L21" s="343">
        <v>17.922948073701843</v>
      </c>
      <c r="M21" s="342">
        <v>67</v>
      </c>
      <c r="N21" s="343">
        <v>31.308411214953267</v>
      </c>
      <c r="O21" s="342"/>
      <c r="P21" s="342">
        <v>727</v>
      </c>
      <c r="Q21" s="343">
        <v>60.887772194304858</v>
      </c>
      <c r="R21" s="342">
        <v>650</v>
      </c>
      <c r="S21" s="343">
        <v>89.408528198074279</v>
      </c>
    </row>
    <row r="22" spans="1:19" s="276" customFormat="1" ht="18" customHeight="1" x14ac:dyDescent="0.2">
      <c r="A22" s="319"/>
      <c r="B22" s="332" t="s">
        <v>38</v>
      </c>
      <c r="C22" s="342">
        <f t="shared" si="0"/>
        <v>5537</v>
      </c>
      <c r="D22" s="343">
        <f t="shared" si="1"/>
        <v>8.4007221859780614</v>
      </c>
      <c r="E22" s="339"/>
      <c r="F22" s="342">
        <v>1418</v>
      </c>
      <c r="G22" s="343">
        <v>25.609535849738123</v>
      </c>
      <c r="H22" s="342">
        <v>9</v>
      </c>
      <c r="I22" s="343">
        <v>0.63469675599435826</v>
      </c>
      <c r="J22" s="342"/>
      <c r="K22" s="342">
        <v>1999</v>
      </c>
      <c r="L22" s="343">
        <v>36.10258262597074</v>
      </c>
      <c r="M22" s="342">
        <v>70</v>
      </c>
      <c r="N22" s="343">
        <v>3.5017508754377187</v>
      </c>
      <c r="O22" s="342"/>
      <c r="P22" s="342">
        <v>2120</v>
      </c>
      <c r="Q22" s="343">
        <v>38.287881524291137</v>
      </c>
      <c r="R22" s="342">
        <v>224</v>
      </c>
      <c r="S22" s="343">
        <v>10.566037735849058</v>
      </c>
    </row>
    <row r="23" spans="1:19" s="276" customFormat="1" ht="18" customHeight="1" x14ac:dyDescent="0.2">
      <c r="A23" s="319"/>
      <c r="B23" s="332" t="s">
        <v>45</v>
      </c>
      <c r="C23" s="342">
        <f t="shared" si="0"/>
        <v>4280</v>
      </c>
      <c r="D23" s="343">
        <f t="shared" si="1"/>
        <v>6.4936050128203178</v>
      </c>
      <c r="E23" s="339"/>
      <c r="F23" s="342">
        <v>1744</v>
      </c>
      <c r="G23" s="343">
        <v>40.747663551401871</v>
      </c>
      <c r="H23" s="342">
        <v>33</v>
      </c>
      <c r="I23" s="343">
        <v>1.8922018348623855</v>
      </c>
      <c r="J23" s="342"/>
      <c r="K23" s="342">
        <v>1867</v>
      </c>
      <c r="L23" s="343">
        <v>43.621495327102807</v>
      </c>
      <c r="M23" s="342">
        <v>65</v>
      </c>
      <c r="N23" s="343">
        <v>3.4815211569362612</v>
      </c>
      <c r="O23" s="342"/>
      <c r="P23" s="342">
        <v>669</v>
      </c>
      <c r="Q23" s="343">
        <v>15.630841121495326</v>
      </c>
      <c r="R23" s="342">
        <v>98</v>
      </c>
      <c r="S23" s="343">
        <v>14.648729446935723</v>
      </c>
    </row>
    <row r="24" spans="1:19" s="276" customFormat="1" ht="18" customHeight="1" x14ac:dyDescent="0.2">
      <c r="A24" s="319">
        <v>47094</v>
      </c>
      <c r="B24" s="332" t="s">
        <v>46</v>
      </c>
      <c r="C24" s="342">
        <f t="shared" si="0"/>
        <v>4125</v>
      </c>
      <c r="D24" s="343">
        <f t="shared" si="1"/>
        <v>6.2584394107205181</v>
      </c>
      <c r="E24" s="339"/>
      <c r="F24" s="342">
        <v>1489</v>
      </c>
      <c r="G24" s="343">
        <v>36.096969696969701</v>
      </c>
      <c r="H24" s="342">
        <v>34</v>
      </c>
      <c r="I24" s="343">
        <v>2.2834116856950972</v>
      </c>
      <c r="J24" s="342"/>
      <c r="K24" s="342">
        <v>2066</v>
      </c>
      <c r="L24" s="343">
        <v>50.084848484848486</v>
      </c>
      <c r="M24" s="342">
        <v>114</v>
      </c>
      <c r="N24" s="343">
        <v>5.5179090029041626</v>
      </c>
      <c r="O24" s="342"/>
      <c r="P24" s="342">
        <v>570</v>
      </c>
      <c r="Q24" s="343">
        <v>13.818181818181818</v>
      </c>
      <c r="R24" s="342">
        <v>32</v>
      </c>
      <c r="S24" s="343">
        <v>5.6140350877192979</v>
      </c>
    </row>
    <row r="25" spans="1:19" s="276" customFormat="1" ht="18" customHeight="1" x14ac:dyDescent="0.2">
      <c r="B25" s="332" t="s">
        <v>47</v>
      </c>
      <c r="C25" s="342">
        <f t="shared" si="0"/>
        <v>1703</v>
      </c>
      <c r="D25" s="343">
        <f t="shared" si="1"/>
        <v>2.5837872282320098</v>
      </c>
      <c r="E25" s="339"/>
      <c r="F25" s="342">
        <v>251</v>
      </c>
      <c r="G25" s="343">
        <v>14.73869641808573</v>
      </c>
      <c r="H25" s="342">
        <v>13</v>
      </c>
      <c r="I25" s="343">
        <v>5.1792828685258963</v>
      </c>
      <c r="J25" s="342"/>
      <c r="K25" s="342">
        <v>415</v>
      </c>
      <c r="L25" s="343">
        <v>24.368761009982386</v>
      </c>
      <c r="M25" s="342">
        <v>16</v>
      </c>
      <c r="N25" s="343">
        <v>3.8554216867469884</v>
      </c>
      <c r="O25" s="342"/>
      <c r="P25" s="342">
        <v>1037</v>
      </c>
      <c r="Q25" s="343">
        <v>60.892542571931884</v>
      </c>
      <c r="R25" s="342">
        <v>304</v>
      </c>
      <c r="S25" s="343">
        <v>29.315332690453232</v>
      </c>
    </row>
    <row r="26" spans="1:19" s="276" customFormat="1" ht="18" customHeight="1" x14ac:dyDescent="0.2">
      <c r="B26" s="332" t="s">
        <v>48</v>
      </c>
      <c r="C26" s="342">
        <f t="shared" si="0"/>
        <v>810</v>
      </c>
      <c r="D26" s="343">
        <f t="shared" si="1"/>
        <v>1.2289299206505744</v>
      </c>
      <c r="E26" s="339"/>
      <c r="F26" s="342">
        <v>219</v>
      </c>
      <c r="G26" s="343">
        <v>27.037037037037038</v>
      </c>
      <c r="H26" s="342">
        <v>7</v>
      </c>
      <c r="I26" s="343">
        <v>3.1963470319634704</v>
      </c>
      <c r="J26" s="342"/>
      <c r="K26" s="342">
        <v>345</v>
      </c>
      <c r="L26" s="343">
        <v>42.592592592592595</v>
      </c>
      <c r="M26" s="342">
        <v>25</v>
      </c>
      <c r="N26" s="343">
        <v>7.2463768115942031</v>
      </c>
      <c r="O26" s="342"/>
      <c r="P26" s="342">
        <v>246</v>
      </c>
      <c r="Q26" s="343">
        <v>30.37037037037037</v>
      </c>
      <c r="R26" s="342">
        <v>6</v>
      </c>
      <c r="S26" s="343">
        <v>2.4390243902439024</v>
      </c>
    </row>
    <row r="27" spans="1:19" s="276" customFormat="1" ht="18" customHeight="1" x14ac:dyDescent="0.2">
      <c r="B27" s="332" t="s">
        <v>49</v>
      </c>
      <c r="C27" s="342">
        <f t="shared" si="0"/>
        <v>1036</v>
      </c>
      <c r="D27" s="343">
        <f t="shared" si="1"/>
        <v>1.5718165404864135</v>
      </c>
      <c r="E27" s="339"/>
      <c r="F27" s="342">
        <v>356</v>
      </c>
      <c r="G27" s="343">
        <v>34.362934362934361</v>
      </c>
      <c r="H27" s="342">
        <v>21</v>
      </c>
      <c r="I27" s="343">
        <v>5.8988764044943816</v>
      </c>
      <c r="J27" s="342"/>
      <c r="K27" s="342">
        <v>506</v>
      </c>
      <c r="L27" s="343">
        <v>48.841698841698843</v>
      </c>
      <c r="M27" s="342">
        <v>24</v>
      </c>
      <c r="N27" s="343">
        <v>4.7430830039525684</v>
      </c>
      <c r="O27" s="342"/>
      <c r="P27" s="342">
        <v>174</v>
      </c>
      <c r="Q27" s="343">
        <v>16.795366795366796</v>
      </c>
      <c r="R27" s="342">
        <v>18</v>
      </c>
      <c r="S27" s="343">
        <v>10.344827586206897</v>
      </c>
    </row>
    <row r="28" spans="1:19" s="276" customFormat="1" ht="18" customHeight="1" x14ac:dyDescent="0.2">
      <c r="B28" s="337" t="s">
        <v>4</v>
      </c>
      <c r="C28" s="344">
        <f t="shared" si="0"/>
        <v>557</v>
      </c>
      <c r="D28" s="345">
        <f t="shared" si="1"/>
        <v>0.84507897012638256</v>
      </c>
      <c r="E28" s="339"/>
      <c r="F28" s="344">
        <v>172</v>
      </c>
      <c r="G28" s="345">
        <v>30.879712746858168</v>
      </c>
      <c r="H28" s="344">
        <v>9</v>
      </c>
      <c r="I28" s="345">
        <v>5.2325581395348841</v>
      </c>
      <c r="J28" s="342"/>
      <c r="K28" s="344">
        <v>191</v>
      </c>
      <c r="L28" s="345">
        <v>34.290843806104128</v>
      </c>
      <c r="M28" s="344">
        <v>17</v>
      </c>
      <c r="N28" s="345">
        <v>8.9005235602094235</v>
      </c>
      <c r="O28" s="342"/>
      <c r="P28" s="344">
        <v>194</v>
      </c>
      <c r="Q28" s="345">
        <v>34.829443447037697</v>
      </c>
      <c r="R28" s="344">
        <v>25</v>
      </c>
      <c r="S28" s="345">
        <v>12.886597938144329</v>
      </c>
    </row>
    <row r="29" spans="1:19" s="213" customFormat="1" ht="18" customHeight="1" x14ac:dyDescent="0.2">
      <c r="B29" s="333" t="s">
        <v>3</v>
      </c>
      <c r="C29" s="334">
        <f>SUM(C11:C28)</f>
        <v>65911</v>
      </c>
      <c r="D29" s="335">
        <f t="shared" si="1"/>
        <v>100</v>
      </c>
      <c r="E29" s="350"/>
      <c r="F29" s="334">
        <f>SUM(F11:F28)</f>
        <v>21221</v>
      </c>
      <c r="G29" s="335">
        <f t="shared" ref="G29" si="2">F29/$C29*100</f>
        <v>32.196446723612141</v>
      </c>
      <c r="H29" s="334">
        <f>SUM(H11:H28)</f>
        <v>672</v>
      </c>
      <c r="I29" s="335">
        <f t="shared" ref="I29" si="3">H29/F29*100</f>
        <v>3.1666745205221245</v>
      </c>
      <c r="J29" s="353"/>
      <c r="K29" s="334">
        <f>SUM(K11:K28)</f>
        <v>22258</v>
      </c>
      <c r="L29" s="335">
        <f t="shared" ref="L29" si="4">K29/$C29*100</f>
        <v>33.769780461531454</v>
      </c>
      <c r="M29" s="334">
        <f>SUM(M11:M28)</f>
        <v>1334</v>
      </c>
      <c r="N29" s="335">
        <f t="shared" ref="N29" si="5">M29/K29*100</f>
        <v>5.9933507053643638</v>
      </c>
      <c r="O29" s="353"/>
      <c r="P29" s="334">
        <f>SUM(P11:P28)</f>
        <v>22432</v>
      </c>
      <c r="Q29" s="354">
        <f t="shared" ref="Q29" si="6">P29/$C29*100</f>
        <v>34.033772814856391</v>
      </c>
      <c r="R29" s="334">
        <f>SUM(R11:R28)</f>
        <v>6528</v>
      </c>
      <c r="S29" s="354">
        <f t="shared" ref="S29" si="7">R29/P29*100</f>
        <v>29.101283880171184</v>
      </c>
    </row>
    <row r="30" spans="1:19" s="257" customFormat="1" ht="6.75" customHeight="1" x14ac:dyDescent="0.2">
      <c r="B30" s="1163"/>
      <c r="C30" s="1163"/>
      <c r="D30" s="1163"/>
      <c r="E30" s="294"/>
    </row>
    <row r="31" spans="1:19" x14ac:dyDescent="0.2">
      <c r="B31" s="1171"/>
      <c r="C31" s="1171"/>
      <c r="D31" s="1171"/>
      <c r="E31" s="1171"/>
      <c r="F31" s="1171"/>
      <c r="G31" s="1171"/>
      <c r="H31" s="1171"/>
      <c r="I31" s="1171"/>
      <c r="J31" s="1171"/>
      <c r="K31" s="1171"/>
      <c r="L31" s="1171"/>
      <c r="M31" s="1171"/>
      <c r="N31" s="1171"/>
      <c r="O31" s="1171"/>
      <c r="P31" s="1171"/>
      <c r="Q31" s="1171"/>
    </row>
    <row r="32" spans="1:19" x14ac:dyDescent="0.2">
      <c r="F32" s="320"/>
      <c r="K32" s="320"/>
    </row>
    <row r="33" spans="2:11" x14ac:dyDescent="0.2">
      <c r="B33" s="320"/>
      <c r="K33" s="320"/>
    </row>
  </sheetData>
  <mergeCells count="17">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U33"/>
  <sheetViews>
    <sheetView zoomScaleNormal="100" workbookViewId="0"/>
  </sheetViews>
  <sheetFormatPr baseColWidth="10" defaultColWidth="11.42578125" defaultRowHeight="12.75" x14ac:dyDescent="0.2"/>
  <cols>
    <col min="1" max="1" width="1" style="265" customWidth="1"/>
    <col min="2" max="2" width="30.28515625" style="265" customWidth="1"/>
    <col min="3" max="3" width="10.140625" style="265" customWidth="1"/>
    <col min="4" max="4" width="8.140625" style="265" customWidth="1"/>
    <col min="5" max="5" width="0.85546875" style="265" customWidth="1"/>
    <col min="6" max="6" width="10" style="265" customWidth="1"/>
    <col min="7" max="7" width="7.140625" style="265" customWidth="1"/>
    <col min="8" max="9" width="8" style="265" customWidth="1"/>
    <col min="10" max="10" width="0.7109375" style="265" customWidth="1"/>
    <col min="11" max="11" width="10.140625" style="265" customWidth="1"/>
    <col min="12" max="14" width="8" style="265" customWidth="1"/>
    <col min="15" max="15" width="0.5703125" style="265" customWidth="1"/>
    <col min="16" max="16" width="9" style="265" customWidth="1"/>
    <col min="17" max="17" width="7.42578125" style="265" customWidth="1"/>
    <col min="18" max="18" width="8" style="265" customWidth="1"/>
    <col min="19" max="19" width="8.85546875" style="265" customWidth="1"/>
    <col min="20" max="20" width="7.5703125" style="265" customWidth="1"/>
    <col min="21" max="21" width="8.28515625" style="265" customWidth="1"/>
    <col min="22" max="22" width="8.85546875" style="265" customWidth="1"/>
    <col min="23" max="16384" width="11.42578125" style="265"/>
  </cols>
  <sheetData>
    <row r="1" spans="1:21" ht="9.75" customHeight="1" x14ac:dyDescent="0.2">
      <c r="B1" s="265" t="s">
        <v>58</v>
      </c>
    </row>
    <row r="2" spans="1:21" s="206" customFormat="1" ht="49.5" customHeight="1" x14ac:dyDescent="0.2">
      <c r="B2" s="1057"/>
      <c r="C2" s="1057"/>
      <c r="D2" s="1057"/>
      <c r="E2" s="207"/>
      <c r="F2" s="1144"/>
      <c r="G2" s="1144"/>
      <c r="H2" s="1144"/>
      <c r="I2" s="1144"/>
      <c r="J2" s="1144"/>
      <c r="K2" s="1144"/>
      <c r="L2" s="1144"/>
      <c r="M2" s="1144"/>
      <c r="N2" s="1144"/>
      <c r="O2" s="1144"/>
      <c r="P2" s="1144"/>
      <c r="Q2" s="1144"/>
      <c r="S2" s="207"/>
    </row>
    <row r="3" spans="1:21" s="206" customFormat="1" ht="3" customHeight="1" x14ac:dyDescent="0.2">
      <c r="B3" s="207"/>
      <c r="C3" s="207"/>
      <c r="D3" s="207"/>
      <c r="E3" s="207"/>
      <c r="K3" s="207"/>
      <c r="P3" s="207"/>
      <c r="S3" s="207"/>
    </row>
    <row r="4" spans="1:21" s="209" customFormat="1" ht="15" customHeight="1" x14ac:dyDescent="0.2">
      <c r="B4" s="1158" t="s">
        <v>449</v>
      </c>
      <c r="C4" s="1158"/>
      <c r="D4" s="1158"/>
      <c r="E4" s="1158"/>
      <c r="F4" s="1158"/>
      <c r="G4" s="1158"/>
      <c r="H4" s="1158"/>
      <c r="I4" s="1158"/>
      <c r="J4" s="1158"/>
      <c r="K4" s="1158"/>
      <c r="L4" s="1158"/>
      <c r="M4" s="1158"/>
      <c r="N4" s="1158"/>
      <c r="O4" s="1158"/>
      <c r="P4" s="1158"/>
      <c r="Q4" s="1158"/>
      <c r="R4" s="1158"/>
      <c r="S4" s="1158"/>
      <c r="T4" s="315"/>
    </row>
    <row r="5" spans="1:21" s="316" customFormat="1" ht="15" customHeight="1" x14ac:dyDescent="0.2">
      <c r="B5" s="1145" t="str">
        <f>porsaad!B6</f>
        <v>Situación a 31 de enero de 2023</v>
      </c>
      <c r="C5" s="1145"/>
      <c r="D5" s="1145"/>
      <c r="E5" s="1145"/>
      <c r="F5" s="1145"/>
      <c r="G5" s="1145"/>
      <c r="H5" s="1145"/>
      <c r="I5" s="1145"/>
      <c r="J5" s="1145"/>
      <c r="K5" s="1145"/>
      <c r="L5" s="1145"/>
      <c r="M5" s="1145"/>
      <c r="N5" s="1145"/>
      <c r="O5" s="1145"/>
      <c r="P5" s="1145"/>
      <c r="Q5" s="1145"/>
      <c r="R5" s="1145"/>
      <c r="S5" s="1145"/>
      <c r="T5" s="317"/>
      <c r="U5" s="91"/>
    </row>
    <row r="6" spans="1:21" s="209" customFormat="1" ht="4.5" customHeight="1" x14ac:dyDescent="0.2"/>
    <row r="7" spans="1:21" s="212" customFormat="1" ht="15" customHeight="1" x14ac:dyDescent="0.2">
      <c r="A7" s="213"/>
      <c r="B7" s="1146" t="s">
        <v>15</v>
      </c>
      <c r="C7" s="1149" t="s">
        <v>79</v>
      </c>
      <c r="D7" s="1150"/>
      <c r="E7" s="348"/>
      <c r="F7" s="1164" t="s">
        <v>34</v>
      </c>
      <c r="G7" s="1165"/>
      <c r="H7" s="1165"/>
      <c r="I7" s="1166"/>
      <c r="J7" s="352"/>
      <c r="K7" s="1164" t="s">
        <v>52</v>
      </c>
      <c r="L7" s="1165"/>
      <c r="M7" s="1165"/>
      <c r="N7" s="1166"/>
      <c r="O7" s="352"/>
      <c r="P7" s="1164" t="s">
        <v>53</v>
      </c>
      <c r="Q7" s="1165"/>
      <c r="R7" s="1165"/>
      <c r="S7" s="1166"/>
    </row>
    <row r="8" spans="1:21" s="212" customFormat="1" ht="29.25" customHeight="1" x14ac:dyDescent="0.2">
      <c r="A8" s="213"/>
      <c r="B8" s="1147"/>
      <c r="C8" s="1151"/>
      <c r="D8" s="1152"/>
      <c r="E8" s="348"/>
      <c r="F8" s="1167" t="s">
        <v>75</v>
      </c>
      <c r="G8" s="1168"/>
      <c r="H8" s="1169" t="s">
        <v>137</v>
      </c>
      <c r="I8" s="1170"/>
      <c r="J8" s="330"/>
      <c r="K8" s="1167" t="s">
        <v>75</v>
      </c>
      <c r="L8" s="1168"/>
      <c r="M8" s="1169" t="s">
        <v>137</v>
      </c>
      <c r="N8" s="1170"/>
      <c r="O8" s="330"/>
      <c r="P8" s="1167" t="s">
        <v>75</v>
      </c>
      <c r="Q8" s="1168"/>
      <c r="R8" s="1169" t="s">
        <v>137</v>
      </c>
      <c r="S8" s="1170"/>
    </row>
    <row r="9" spans="1:21" s="217" customFormat="1" ht="29.25" customHeight="1" x14ac:dyDescent="0.2">
      <c r="A9" s="318"/>
      <c r="B9" s="1148"/>
      <c r="C9" s="323" t="s">
        <v>12</v>
      </c>
      <c r="D9" s="325" t="s">
        <v>13</v>
      </c>
      <c r="E9" s="349"/>
      <c r="F9" s="347" t="s">
        <v>12</v>
      </c>
      <c r="G9" s="325" t="s">
        <v>77</v>
      </c>
      <c r="H9" s="323" t="s">
        <v>12</v>
      </c>
      <c r="I9" s="324" t="s">
        <v>138</v>
      </c>
      <c r="J9" s="322"/>
      <c r="K9" s="323" t="s">
        <v>12</v>
      </c>
      <c r="L9" s="325" t="s">
        <v>77</v>
      </c>
      <c r="M9" s="323" t="s">
        <v>12</v>
      </c>
      <c r="N9" s="324" t="s">
        <v>138</v>
      </c>
      <c r="O9" s="322"/>
      <c r="P9" s="323" t="s">
        <v>12</v>
      </c>
      <c r="Q9" s="325" t="s">
        <v>77</v>
      </c>
      <c r="R9" s="323" t="s">
        <v>12</v>
      </c>
      <c r="S9" s="324" t="s">
        <v>138</v>
      </c>
    </row>
    <row r="10" spans="1:21" s="217" customFormat="1" ht="6" customHeight="1" x14ac:dyDescent="0.2">
      <c r="A10" s="318"/>
      <c r="B10" s="321"/>
      <c r="C10" s="322"/>
      <c r="D10" s="322"/>
      <c r="E10" s="322"/>
      <c r="F10" s="322"/>
      <c r="G10" s="322"/>
      <c r="H10" s="322"/>
      <c r="I10" s="322"/>
      <c r="J10" s="322"/>
      <c r="K10" s="322"/>
      <c r="L10" s="322"/>
      <c r="M10" s="322"/>
      <c r="N10" s="322"/>
      <c r="O10" s="322"/>
      <c r="P10" s="322"/>
      <c r="Q10" s="322"/>
    </row>
    <row r="11" spans="1:21" s="276" customFormat="1" ht="18" customHeight="1" x14ac:dyDescent="0.2">
      <c r="A11" s="319"/>
      <c r="B11" s="331" t="s">
        <v>11</v>
      </c>
      <c r="C11" s="336">
        <f>F11+K11+P11</f>
        <v>120937</v>
      </c>
      <c r="D11" s="341">
        <f>C11/C$29*100</f>
        <v>33.64267334306976</v>
      </c>
      <c r="E11" s="339"/>
      <c r="F11" s="336">
        <v>26562</v>
      </c>
      <c r="G11" s="341">
        <v>21.963501657887992</v>
      </c>
      <c r="H11" s="336">
        <v>398</v>
      </c>
      <c r="I11" s="341">
        <v>1.4983811459980423</v>
      </c>
      <c r="J11" s="342"/>
      <c r="K11" s="336">
        <v>53722</v>
      </c>
      <c r="L11" s="341">
        <v>44.421475644343751</v>
      </c>
      <c r="M11" s="336">
        <v>983</v>
      </c>
      <c r="N11" s="341">
        <v>1.8297904024422023</v>
      </c>
      <c r="O11" s="342"/>
      <c r="P11" s="336">
        <v>40653</v>
      </c>
      <c r="Q11" s="341">
        <v>33.615022697768261</v>
      </c>
      <c r="R11" s="336">
        <v>6848</v>
      </c>
      <c r="S11" s="341">
        <v>16.845005288662584</v>
      </c>
    </row>
    <row r="12" spans="1:21" s="276" customFormat="1" ht="18" customHeight="1" x14ac:dyDescent="0.2">
      <c r="A12" s="319"/>
      <c r="B12" s="332" t="s">
        <v>10</v>
      </c>
      <c r="C12" s="342">
        <f t="shared" ref="C12:C28" si="0">F12+K12+P12</f>
        <v>3330</v>
      </c>
      <c r="D12" s="343">
        <f t="shared" ref="D12:D29" si="1">C12/C$29*100</f>
        <v>0.92635092843730438</v>
      </c>
      <c r="E12" s="339"/>
      <c r="F12" s="342">
        <v>639</v>
      </c>
      <c r="G12" s="343">
        <v>19.189189189189189</v>
      </c>
      <c r="H12" s="342">
        <v>8</v>
      </c>
      <c r="I12" s="343">
        <v>1.2519561815336464</v>
      </c>
      <c r="J12" s="342"/>
      <c r="K12" s="342">
        <v>1238</v>
      </c>
      <c r="L12" s="343">
        <v>37.177177177177178</v>
      </c>
      <c r="M12" s="342">
        <v>40</v>
      </c>
      <c r="N12" s="343">
        <v>3.2310177705977381</v>
      </c>
      <c r="O12" s="342"/>
      <c r="P12" s="342">
        <v>1453</v>
      </c>
      <c r="Q12" s="343">
        <v>43.633633633633636</v>
      </c>
      <c r="R12" s="342">
        <v>115</v>
      </c>
      <c r="S12" s="343">
        <v>7.9146593255333801</v>
      </c>
    </row>
    <row r="13" spans="1:21" s="276" customFormat="1" ht="18" customHeight="1" x14ac:dyDescent="0.2">
      <c r="A13" s="319"/>
      <c r="B13" s="332" t="s">
        <v>40</v>
      </c>
      <c r="C13" s="342">
        <f t="shared" si="0"/>
        <v>2458</v>
      </c>
      <c r="D13" s="343">
        <f t="shared" si="1"/>
        <v>0.68377494957924756</v>
      </c>
      <c r="E13" s="339"/>
      <c r="F13" s="342">
        <v>209</v>
      </c>
      <c r="G13" s="343">
        <v>8.5028478437754274</v>
      </c>
      <c r="H13" s="342">
        <v>11</v>
      </c>
      <c r="I13" s="343">
        <v>5.2631578947368416</v>
      </c>
      <c r="J13" s="342"/>
      <c r="K13" s="342">
        <v>690</v>
      </c>
      <c r="L13" s="343">
        <v>28.071602929210744</v>
      </c>
      <c r="M13" s="342">
        <v>40</v>
      </c>
      <c r="N13" s="343">
        <v>5.7971014492753623</v>
      </c>
      <c r="O13" s="342"/>
      <c r="P13" s="342">
        <v>1559</v>
      </c>
      <c r="Q13" s="343">
        <v>63.425549227013832</v>
      </c>
      <c r="R13" s="342">
        <v>133</v>
      </c>
      <c r="S13" s="343">
        <v>8.5311096856959594</v>
      </c>
    </row>
    <row r="14" spans="1:21" s="276" customFormat="1" ht="18" customHeight="1" x14ac:dyDescent="0.2">
      <c r="A14" s="319"/>
      <c r="B14" s="332" t="s">
        <v>41</v>
      </c>
      <c r="C14" s="342">
        <f t="shared" si="0"/>
        <v>11366</v>
      </c>
      <c r="D14" s="343">
        <f t="shared" si="1"/>
        <v>3.161833229014535</v>
      </c>
      <c r="E14" s="339"/>
      <c r="F14" s="342">
        <v>1862</v>
      </c>
      <c r="G14" s="343">
        <v>16.382192503959175</v>
      </c>
      <c r="H14" s="342">
        <v>90</v>
      </c>
      <c r="I14" s="343">
        <v>4.8335123523093451</v>
      </c>
      <c r="J14" s="342"/>
      <c r="K14" s="342">
        <v>3781</v>
      </c>
      <c r="L14" s="343">
        <v>33.265880696815067</v>
      </c>
      <c r="M14" s="342">
        <v>185</v>
      </c>
      <c r="N14" s="343">
        <v>4.8928854800317376</v>
      </c>
      <c r="O14" s="342"/>
      <c r="P14" s="342">
        <v>5723</v>
      </c>
      <c r="Q14" s="343">
        <v>50.351926799225765</v>
      </c>
      <c r="R14" s="342">
        <v>269</v>
      </c>
      <c r="S14" s="343">
        <v>4.7003319937095931</v>
      </c>
    </row>
    <row r="15" spans="1:21" s="276" customFormat="1" ht="18" customHeight="1" x14ac:dyDescent="0.2">
      <c r="A15" s="319"/>
      <c r="B15" s="332" t="s">
        <v>9</v>
      </c>
      <c r="C15" s="342">
        <f t="shared" si="0"/>
        <v>1817</v>
      </c>
      <c r="D15" s="343">
        <f t="shared" si="1"/>
        <v>0.50545935044161616</v>
      </c>
      <c r="E15" s="339"/>
      <c r="F15" s="342">
        <v>449</v>
      </c>
      <c r="G15" s="343">
        <v>24.711062190423775</v>
      </c>
      <c r="H15" s="342">
        <v>28</v>
      </c>
      <c r="I15" s="343">
        <v>6.2360801781737196</v>
      </c>
      <c r="J15" s="342"/>
      <c r="K15" s="342">
        <v>646</v>
      </c>
      <c r="L15" s="343">
        <v>35.553109521188773</v>
      </c>
      <c r="M15" s="342">
        <v>52</v>
      </c>
      <c r="N15" s="343">
        <v>8.0495356037151709</v>
      </c>
      <c r="O15" s="342"/>
      <c r="P15" s="342">
        <v>722</v>
      </c>
      <c r="Q15" s="343">
        <v>39.735828288387452</v>
      </c>
      <c r="R15" s="342">
        <v>71</v>
      </c>
      <c r="S15" s="343">
        <v>9.8337950138504162</v>
      </c>
    </row>
    <row r="16" spans="1:21" s="276" customFormat="1" ht="18" customHeight="1" x14ac:dyDescent="0.2">
      <c r="A16" s="319"/>
      <c r="B16" s="332" t="s">
        <v>8</v>
      </c>
      <c r="C16" s="342">
        <f t="shared" si="0"/>
        <v>3127</v>
      </c>
      <c r="D16" s="343">
        <f t="shared" si="1"/>
        <v>0.86987968565268792</v>
      </c>
      <c r="E16" s="339"/>
      <c r="F16" s="342">
        <v>564</v>
      </c>
      <c r="G16" s="343">
        <v>18.036456667732651</v>
      </c>
      <c r="H16" s="342">
        <v>60</v>
      </c>
      <c r="I16" s="343">
        <v>10.638297872340425</v>
      </c>
      <c r="J16" s="342"/>
      <c r="K16" s="342">
        <v>1290</v>
      </c>
      <c r="L16" s="343">
        <v>41.253597697473616</v>
      </c>
      <c r="M16" s="342">
        <v>162</v>
      </c>
      <c r="N16" s="343">
        <v>12.558139534883722</v>
      </c>
      <c r="O16" s="342"/>
      <c r="P16" s="342">
        <v>1273</v>
      </c>
      <c r="Q16" s="343">
        <v>40.709945634793733</v>
      </c>
      <c r="R16" s="342">
        <v>262</v>
      </c>
      <c r="S16" s="343">
        <v>20.581304006284366</v>
      </c>
    </row>
    <row r="17" spans="1:19" s="276" customFormat="1" ht="18" customHeight="1" x14ac:dyDescent="0.2">
      <c r="A17" s="319"/>
      <c r="B17" s="332" t="s">
        <v>7</v>
      </c>
      <c r="C17" s="342">
        <f t="shared" si="0"/>
        <v>21571</v>
      </c>
      <c r="D17" s="343">
        <f t="shared" si="1"/>
        <v>6.0006954586549828</v>
      </c>
      <c r="E17" s="339"/>
      <c r="F17" s="342">
        <v>2846</v>
      </c>
      <c r="G17" s="343">
        <v>13.193639608733948</v>
      </c>
      <c r="H17" s="342">
        <v>167</v>
      </c>
      <c r="I17" s="343">
        <v>5.8678847505270557</v>
      </c>
      <c r="J17" s="342"/>
      <c r="K17" s="342">
        <v>6719</v>
      </c>
      <c r="L17" s="343">
        <v>31.148300959621718</v>
      </c>
      <c r="M17" s="342">
        <v>642</v>
      </c>
      <c r="N17" s="343">
        <v>9.554993302574788</v>
      </c>
      <c r="O17" s="342"/>
      <c r="P17" s="342">
        <v>12006</v>
      </c>
      <c r="Q17" s="343">
        <v>55.658059431644332</v>
      </c>
      <c r="R17" s="342">
        <v>2410</v>
      </c>
      <c r="S17" s="343">
        <v>20.073296684990837</v>
      </c>
    </row>
    <row r="18" spans="1:19" s="276" customFormat="1" ht="18" customHeight="1" x14ac:dyDescent="0.2">
      <c r="A18" s="319"/>
      <c r="B18" s="332" t="s">
        <v>43</v>
      </c>
      <c r="C18" s="342">
        <f t="shared" si="0"/>
        <v>25592</v>
      </c>
      <c r="D18" s="343">
        <f t="shared" si="1"/>
        <v>7.1192711593295783</v>
      </c>
      <c r="E18" s="339"/>
      <c r="F18" s="342">
        <v>4659</v>
      </c>
      <c r="G18" s="343">
        <v>18.204907783682401</v>
      </c>
      <c r="H18" s="342">
        <v>953</v>
      </c>
      <c r="I18" s="343">
        <v>20.455033268941833</v>
      </c>
      <c r="J18" s="342"/>
      <c r="K18" s="342">
        <v>7553</v>
      </c>
      <c r="L18" s="343">
        <v>29.513129102844637</v>
      </c>
      <c r="M18" s="342">
        <v>2546</v>
      </c>
      <c r="N18" s="343">
        <v>33.708460214484312</v>
      </c>
      <c r="O18" s="342"/>
      <c r="P18" s="342">
        <v>13380</v>
      </c>
      <c r="Q18" s="343">
        <v>52.281963113472962</v>
      </c>
      <c r="R18" s="342">
        <v>6543</v>
      </c>
      <c r="S18" s="343">
        <v>48.901345291479821</v>
      </c>
    </row>
    <row r="19" spans="1:19" s="276" customFormat="1" ht="18" customHeight="1" x14ac:dyDescent="0.2">
      <c r="A19" s="319"/>
      <c r="B19" s="332" t="s">
        <v>44</v>
      </c>
      <c r="C19" s="342">
        <f t="shared" si="0"/>
        <v>24217</v>
      </c>
      <c r="D19" s="343">
        <f t="shared" si="1"/>
        <v>6.7367688990889487</v>
      </c>
      <c r="E19" s="339"/>
      <c r="F19" s="342">
        <v>3100</v>
      </c>
      <c r="G19" s="343">
        <v>12.800924970062352</v>
      </c>
      <c r="H19" s="342">
        <v>14</v>
      </c>
      <c r="I19" s="343">
        <v>0.45161290322580649</v>
      </c>
      <c r="J19" s="342"/>
      <c r="K19" s="342">
        <v>8989</v>
      </c>
      <c r="L19" s="343">
        <v>37.118553082545318</v>
      </c>
      <c r="M19" s="342">
        <v>42</v>
      </c>
      <c r="N19" s="343">
        <v>0.46723773500945603</v>
      </c>
      <c r="O19" s="342"/>
      <c r="P19" s="342">
        <v>12128</v>
      </c>
      <c r="Q19" s="343">
        <v>50.080521947392334</v>
      </c>
      <c r="R19" s="342">
        <v>42</v>
      </c>
      <c r="S19" s="343">
        <v>0.34630606860158308</v>
      </c>
    </row>
    <row r="20" spans="1:19" s="276" customFormat="1" ht="18" customHeight="1" x14ac:dyDescent="0.2">
      <c r="A20" s="319"/>
      <c r="B20" s="332" t="s">
        <v>6</v>
      </c>
      <c r="C20" s="342">
        <f t="shared" si="0"/>
        <v>33979</v>
      </c>
      <c r="D20" s="343">
        <f t="shared" si="1"/>
        <v>9.4523958550664151</v>
      </c>
      <c r="E20" s="339"/>
      <c r="F20" s="342">
        <v>8473</v>
      </c>
      <c r="G20" s="343">
        <v>24.935989876099946</v>
      </c>
      <c r="H20" s="342">
        <v>268</v>
      </c>
      <c r="I20" s="343">
        <v>3.1629883158267438</v>
      </c>
      <c r="J20" s="342"/>
      <c r="K20" s="342">
        <v>12316</v>
      </c>
      <c r="L20" s="343">
        <v>36.245916595544308</v>
      </c>
      <c r="M20" s="342">
        <v>527</v>
      </c>
      <c r="N20" s="343">
        <v>4.2789866839883075</v>
      </c>
      <c r="O20" s="342"/>
      <c r="P20" s="342">
        <v>13190</v>
      </c>
      <c r="Q20" s="343">
        <v>38.818093528355753</v>
      </c>
      <c r="R20" s="342">
        <v>1029</v>
      </c>
      <c r="S20" s="343">
        <v>7.801364670204701</v>
      </c>
    </row>
    <row r="21" spans="1:19" s="276" customFormat="1" ht="18" customHeight="1" x14ac:dyDescent="0.2">
      <c r="A21" s="319"/>
      <c r="B21" s="332" t="s">
        <v>5</v>
      </c>
      <c r="C21" s="342">
        <f t="shared" si="0"/>
        <v>3461</v>
      </c>
      <c r="D21" s="343">
        <f t="shared" si="1"/>
        <v>0.96279296195841158</v>
      </c>
      <c r="E21" s="339"/>
      <c r="F21" s="342">
        <v>550</v>
      </c>
      <c r="G21" s="343">
        <v>15.891360878358856</v>
      </c>
      <c r="H21" s="342">
        <v>48</v>
      </c>
      <c r="I21" s="343">
        <v>8.7272727272727284</v>
      </c>
      <c r="J21" s="342"/>
      <c r="K21" s="342">
        <v>1135</v>
      </c>
      <c r="L21" s="343">
        <v>32.793990176249636</v>
      </c>
      <c r="M21" s="342">
        <v>162</v>
      </c>
      <c r="N21" s="343">
        <v>14.273127753303966</v>
      </c>
      <c r="O21" s="342"/>
      <c r="P21" s="342">
        <v>1776</v>
      </c>
      <c r="Q21" s="343">
        <v>51.314648945391504</v>
      </c>
      <c r="R21" s="342">
        <v>421</v>
      </c>
      <c r="S21" s="343">
        <v>23.704954954954953</v>
      </c>
    </row>
    <row r="22" spans="1:19" s="276" customFormat="1" ht="18" customHeight="1" x14ac:dyDescent="0.2">
      <c r="A22" s="319"/>
      <c r="B22" s="332" t="s">
        <v>38</v>
      </c>
      <c r="C22" s="342">
        <f t="shared" si="0"/>
        <v>8939</v>
      </c>
      <c r="D22" s="343">
        <f t="shared" si="1"/>
        <v>2.4866819667570765</v>
      </c>
      <c r="E22" s="339"/>
      <c r="F22" s="342">
        <v>1551</v>
      </c>
      <c r="G22" s="343">
        <v>17.350934108960733</v>
      </c>
      <c r="H22" s="342">
        <v>24</v>
      </c>
      <c r="I22" s="343">
        <v>1.5473887814313347</v>
      </c>
      <c r="J22" s="342"/>
      <c r="K22" s="342">
        <v>3133</v>
      </c>
      <c r="L22" s="343">
        <v>35.048663161427449</v>
      </c>
      <c r="M22" s="342">
        <v>63</v>
      </c>
      <c r="N22" s="343">
        <v>2.010852218321098</v>
      </c>
      <c r="O22" s="342"/>
      <c r="P22" s="342">
        <v>4255</v>
      </c>
      <c r="Q22" s="343">
        <v>47.600402729611815</v>
      </c>
      <c r="R22" s="342">
        <v>177</v>
      </c>
      <c r="S22" s="343">
        <v>4.1598119858989424</v>
      </c>
    </row>
    <row r="23" spans="1:19" s="276" customFormat="1" ht="18" customHeight="1" x14ac:dyDescent="0.2">
      <c r="A23" s="319"/>
      <c r="B23" s="332" t="s">
        <v>45</v>
      </c>
      <c r="C23" s="342">
        <f t="shared" si="0"/>
        <v>62908</v>
      </c>
      <c r="D23" s="343">
        <f t="shared" si="1"/>
        <v>17.499965227067253</v>
      </c>
      <c r="E23" s="339"/>
      <c r="F23" s="342">
        <v>12977</v>
      </c>
      <c r="G23" s="343">
        <v>20.628536911044701</v>
      </c>
      <c r="H23" s="342">
        <v>1972</v>
      </c>
      <c r="I23" s="343">
        <v>15.196116205594512</v>
      </c>
      <c r="J23" s="342"/>
      <c r="K23" s="342">
        <v>23456</v>
      </c>
      <c r="L23" s="343">
        <v>37.286195714376554</v>
      </c>
      <c r="M23" s="342">
        <v>4980</v>
      </c>
      <c r="N23" s="343">
        <v>21.231241473396999</v>
      </c>
      <c r="O23" s="342"/>
      <c r="P23" s="342">
        <v>26475</v>
      </c>
      <c r="Q23" s="343">
        <v>42.085267374578748</v>
      </c>
      <c r="R23" s="342">
        <v>9876</v>
      </c>
      <c r="S23" s="343">
        <v>37.303116147308778</v>
      </c>
    </row>
    <row r="24" spans="1:19" s="276" customFormat="1" ht="18" customHeight="1" x14ac:dyDescent="0.2">
      <c r="A24" s="319">
        <v>47094</v>
      </c>
      <c r="B24" s="332" t="s">
        <v>46</v>
      </c>
      <c r="C24" s="342">
        <f t="shared" si="0"/>
        <v>7486</v>
      </c>
      <c r="D24" s="343">
        <f t="shared" si="1"/>
        <v>2.0824813964809792</v>
      </c>
      <c r="E24" s="339"/>
      <c r="F24" s="342">
        <v>1515</v>
      </c>
      <c r="G24" s="343">
        <v>20.237777184076943</v>
      </c>
      <c r="H24" s="342">
        <v>172</v>
      </c>
      <c r="I24" s="343">
        <v>11.353135313531352</v>
      </c>
      <c r="J24" s="342"/>
      <c r="K24" s="342">
        <v>2639</v>
      </c>
      <c r="L24" s="343">
        <v>35.252471279722144</v>
      </c>
      <c r="M24" s="342">
        <v>437</v>
      </c>
      <c r="N24" s="343">
        <v>16.55930276619932</v>
      </c>
      <c r="O24" s="342"/>
      <c r="P24" s="342">
        <v>3332</v>
      </c>
      <c r="Q24" s="343">
        <v>44.509751536200909</v>
      </c>
      <c r="R24" s="342">
        <v>1258</v>
      </c>
      <c r="S24" s="343">
        <v>37.755102040816325</v>
      </c>
    </row>
    <row r="25" spans="1:19" s="276" customFormat="1" ht="18" customHeight="1" x14ac:dyDescent="0.2">
      <c r="B25" s="332" t="s">
        <v>47</v>
      </c>
      <c r="C25" s="342">
        <f t="shared" si="0"/>
        <v>2756</v>
      </c>
      <c r="D25" s="343">
        <f t="shared" si="1"/>
        <v>0.76667362125321648</v>
      </c>
      <c r="E25" s="339"/>
      <c r="F25" s="342">
        <v>310</v>
      </c>
      <c r="G25" s="343">
        <v>11.248185776487665</v>
      </c>
      <c r="H25" s="342">
        <v>3</v>
      </c>
      <c r="I25" s="343">
        <v>0.967741935483871</v>
      </c>
      <c r="J25" s="342"/>
      <c r="K25" s="342">
        <v>954</v>
      </c>
      <c r="L25" s="343">
        <v>34.615384615384613</v>
      </c>
      <c r="M25" s="342">
        <v>8</v>
      </c>
      <c r="N25" s="343">
        <v>0.83857442348008393</v>
      </c>
      <c r="O25" s="342"/>
      <c r="P25" s="342">
        <v>1492</v>
      </c>
      <c r="Q25" s="343">
        <v>54.13642960812772</v>
      </c>
      <c r="R25" s="342">
        <v>6</v>
      </c>
      <c r="S25" s="343">
        <v>0.40214477211796246</v>
      </c>
    </row>
    <row r="26" spans="1:19" s="276" customFormat="1" ht="18" customHeight="1" x14ac:dyDescent="0.2">
      <c r="B26" s="332" t="s">
        <v>48</v>
      </c>
      <c r="C26" s="342">
        <f t="shared" si="0"/>
        <v>21806</v>
      </c>
      <c r="D26" s="343">
        <f t="shared" si="1"/>
        <v>6.0660685722233811</v>
      </c>
      <c r="E26" s="339"/>
      <c r="F26" s="342">
        <v>3709</v>
      </c>
      <c r="G26" s="343">
        <v>17.009080069705583</v>
      </c>
      <c r="H26" s="342">
        <v>505</v>
      </c>
      <c r="I26" s="343">
        <v>13.615529792396872</v>
      </c>
      <c r="J26" s="342"/>
      <c r="K26" s="342">
        <v>7014</v>
      </c>
      <c r="L26" s="343">
        <v>32.165459047968447</v>
      </c>
      <c r="M26" s="342">
        <v>1396</v>
      </c>
      <c r="N26" s="343">
        <v>19.903051040775591</v>
      </c>
      <c r="O26" s="342"/>
      <c r="P26" s="342">
        <v>11083</v>
      </c>
      <c r="Q26" s="343">
        <v>50.82546088232597</v>
      </c>
      <c r="R26" s="342">
        <v>4437</v>
      </c>
      <c r="S26" s="343">
        <v>40.034286745466034</v>
      </c>
    </row>
    <row r="27" spans="1:19" s="276" customFormat="1" ht="18" customHeight="1" x14ac:dyDescent="0.2">
      <c r="B27" s="332" t="s">
        <v>49</v>
      </c>
      <c r="C27" s="342">
        <f t="shared" si="0"/>
        <v>2966</v>
      </c>
      <c r="D27" s="343">
        <f t="shared" si="1"/>
        <v>0.82509214827178534</v>
      </c>
      <c r="E27" s="339"/>
      <c r="F27" s="342">
        <v>458</v>
      </c>
      <c r="G27" s="343">
        <v>15.441672285906947</v>
      </c>
      <c r="H27" s="342">
        <v>127</v>
      </c>
      <c r="I27" s="343">
        <v>27.729257641921397</v>
      </c>
      <c r="J27" s="342"/>
      <c r="K27" s="342">
        <v>1040</v>
      </c>
      <c r="L27" s="343">
        <v>35.064059339177348</v>
      </c>
      <c r="M27" s="342">
        <v>325</v>
      </c>
      <c r="N27" s="343">
        <v>31.25</v>
      </c>
      <c r="O27" s="342"/>
      <c r="P27" s="342">
        <v>1468</v>
      </c>
      <c r="Q27" s="343">
        <v>49.494268374915713</v>
      </c>
      <c r="R27" s="342">
        <v>662</v>
      </c>
      <c r="S27" s="343">
        <v>45.095367847411445</v>
      </c>
    </row>
    <row r="28" spans="1:19" s="276" customFormat="1" ht="18" customHeight="1" x14ac:dyDescent="0.2">
      <c r="B28" s="337" t="s">
        <v>4</v>
      </c>
      <c r="C28" s="344">
        <f t="shared" si="0"/>
        <v>759</v>
      </c>
      <c r="D28" s="345">
        <f t="shared" si="1"/>
        <v>0.21114124765282705</v>
      </c>
      <c r="E28" s="339"/>
      <c r="F28" s="344">
        <v>203</v>
      </c>
      <c r="G28" s="345">
        <v>26.745718050065875</v>
      </c>
      <c r="H28" s="344">
        <v>12</v>
      </c>
      <c r="I28" s="345">
        <v>5.9113300492610836</v>
      </c>
      <c r="J28" s="342"/>
      <c r="K28" s="344">
        <v>255</v>
      </c>
      <c r="L28" s="345">
        <v>33.596837944664031</v>
      </c>
      <c r="M28" s="344">
        <v>31</v>
      </c>
      <c r="N28" s="345">
        <v>12.156862745098039</v>
      </c>
      <c r="O28" s="342"/>
      <c r="P28" s="344">
        <v>301</v>
      </c>
      <c r="Q28" s="345">
        <v>39.657444005270094</v>
      </c>
      <c r="R28" s="344">
        <v>58</v>
      </c>
      <c r="S28" s="345">
        <v>19.269102990033225</v>
      </c>
    </row>
    <row r="29" spans="1:19" s="213" customFormat="1" ht="18" customHeight="1" x14ac:dyDescent="0.2">
      <c r="B29" s="333" t="s">
        <v>3</v>
      </c>
      <c r="C29" s="334">
        <f>SUM(C11:C28)</f>
        <v>359475</v>
      </c>
      <c r="D29" s="335">
        <f t="shared" si="1"/>
        <v>100</v>
      </c>
      <c r="E29" s="350"/>
      <c r="F29" s="334">
        <f>SUM(F11:F28)</f>
        <v>70636</v>
      </c>
      <c r="G29" s="335">
        <f t="shared" ref="G29" si="2">F29/$C29*100</f>
        <v>19.649767021350581</v>
      </c>
      <c r="H29" s="334">
        <f>SUM(H11:H28)</f>
        <v>4860</v>
      </c>
      <c r="I29" s="335">
        <f t="shared" ref="I29" si="3">H29/F29*100</f>
        <v>6.8803443003567581</v>
      </c>
      <c r="J29" s="353"/>
      <c r="K29" s="334">
        <f>SUM(K11:K28)</f>
        <v>136570</v>
      </c>
      <c r="L29" s="335">
        <f t="shared" ref="L29" si="4">K29/$C29*100</f>
        <v>37.991515404409206</v>
      </c>
      <c r="M29" s="334">
        <f>SUM(M11:M28)</f>
        <v>12621</v>
      </c>
      <c r="N29" s="335">
        <f t="shared" ref="N29" si="5">M29/K29*100</f>
        <v>9.2414146591491537</v>
      </c>
      <c r="O29" s="353"/>
      <c r="P29" s="334">
        <f>SUM(P11:P28)</f>
        <v>152269</v>
      </c>
      <c r="Q29" s="354">
        <f t="shared" ref="Q29" si="6">P29/$C29*100</f>
        <v>42.35871757424021</v>
      </c>
      <c r="R29" s="334">
        <f>SUM(R11:R28)</f>
        <v>34617</v>
      </c>
      <c r="S29" s="354">
        <f t="shared" ref="S29" si="7">R29/P29*100</f>
        <v>22.734108715496916</v>
      </c>
    </row>
    <row r="30" spans="1:19" s="257" customFormat="1" ht="6.75" customHeight="1" x14ac:dyDescent="0.2">
      <c r="B30" s="1163"/>
      <c r="C30" s="1163"/>
      <c r="D30" s="1163"/>
      <c r="E30" s="294"/>
    </row>
    <row r="31" spans="1:19" ht="24" customHeight="1" x14ac:dyDescent="0.2">
      <c r="B31" s="1171"/>
      <c r="C31" s="1171"/>
      <c r="D31" s="1171"/>
      <c r="E31" s="1171"/>
      <c r="F31" s="1171"/>
      <c r="G31" s="1171"/>
      <c r="H31" s="1171"/>
      <c r="I31" s="1171"/>
      <c r="J31" s="1171"/>
      <c r="K31" s="1171"/>
      <c r="L31" s="1171"/>
      <c r="M31" s="1171"/>
      <c r="N31" s="1171"/>
      <c r="O31" s="1171"/>
      <c r="P31" s="1171"/>
      <c r="Q31" s="1171"/>
    </row>
    <row r="32" spans="1:19" x14ac:dyDescent="0.2">
      <c r="F32" s="320"/>
      <c r="K32" s="320"/>
    </row>
    <row r="33" spans="2:11" x14ac:dyDescent="0.2">
      <c r="B33" s="320"/>
      <c r="K33" s="320"/>
    </row>
  </sheetData>
  <mergeCells count="17">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U33"/>
  <sheetViews>
    <sheetView zoomScaleNormal="100" workbookViewId="0"/>
  </sheetViews>
  <sheetFormatPr baseColWidth="10" defaultColWidth="11.42578125" defaultRowHeight="12.75" x14ac:dyDescent="0.2"/>
  <cols>
    <col min="1" max="1" width="1" style="265" customWidth="1"/>
    <col min="2" max="2" width="30.28515625" style="265" customWidth="1"/>
    <col min="3" max="3" width="10.140625" style="265" customWidth="1"/>
    <col min="4" max="4" width="8.140625" style="265" customWidth="1"/>
    <col min="5" max="5" width="0.85546875" style="265" customWidth="1"/>
    <col min="6" max="6" width="10" style="265" customWidth="1"/>
    <col min="7" max="7" width="7.140625" style="265" customWidth="1"/>
    <col min="8" max="9" width="8" style="265" customWidth="1"/>
    <col min="10" max="10" width="0.7109375" style="265" customWidth="1"/>
    <col min="11" max="11" width="10.140625" style="265" customWidth="1"/>
    <col min="12" max="14" width="8" style="265" customWidth="1"/>
    <col min="15" max="15" width="0.5703125" style="265" customWidth="1"/>
    <col min="16" max="16" width="9" style="265" customWidth="1"/>
    <col min="17" max="17" width="7.42578125" style="265" customWidth="1"/>
    <col min="18" max="18" width="8" style="265" customWidth="1"/>
    <col min="19" max="19" width="8.85546875" style="265" customWidth="1"/>
    <col min="20" max="20" width="7.5703125" style="265" customWidth="1"/>
    <col min="21" max="21" width="8.28515625" style="265" customWidth="1"/>
    <col min="22" max="22" width="8.85546875" style="265" customWidth="1"/>
    <col min="23" max="16384" width="11.42578125" style="265"/>
  </cols>
  <sheetData>
    <row r="1" spans="1:21" ht="9.75" customHeight="1" x14ac:dyDescent="0.2">
      <c r="B1" s="265" t="s">
        <v>86</v>
      </c>
    </row>
    <row r="2" spans="1:21" s="206" customFormat="1" ht="49.5" customHeight="1" x14ac:dyDescent="0.2">
      <c r="B2" s="1057"/>
      <c r="C2" s="1057"/>
      <c r="D2" s="1057"/>
      <c r="E2" s="207"/>
      <c r="F2" s="1144"/>
      <c r="G2" s="1144"/>
      <c r="H2" s="1144"/>
      <c r="I2" s="1144"/>
      <c r="J2" s="1144"/>
      <c r="K2" s="1144"/>
      <c r="L2" s="1144"/>
      <c r="M2" s="1144"/>
      <c r="N2" s="1144"/>
      <c r="O2" s="1144"/>
      <c r="P2" s="1144"/>
      <c r="Q2" s="1144"/>
      <c r="S2" s="207"/>
    </row>
    <row r="3" spans="1:21" s="206" customFormat="1" ht="3" customHeight="1" x14ac:dyDescent="0.2">
      <c r="B3" s="207"/>
      <c r="C3" s="207"/>
      <c r="D3" s="207"/>
      <c r="E3" s="207"/>
      <c r="K3" s="207"/>
      <c r="P3" s="207"/>
      <c r="S3" s="207"/>
    </row>
    <row r="4" spans="1:21" s="209" customFormat="1" ht="15" customHeight="1" x14ac:dyDescent="0.2">
      <c r="B4" s="1158" t="s">
        <v>448</v>
      </c>
      <c r="C4" s="1158"/>
      <c r="D4" s="1158"/>
      <c r="E4" s="1158"/>
      <c r="F4" s="1158"/>
      <c r="G4" s="1158"/>
      <c r="H4" s="1158"/>
      <c r="I4" s="1158"/>
      <c r="J4" s="1158"/>
      <c r="K4" s="1158"/>
      <c r="L4" s="1158"/>
      <c r="M4" s="1158"/>
      <c r="N4" s="1158"/>
      <c r="O4" s="1158"/>
      <c r="P4" s="1158"/>
      <c r="Q4" s="1158"/>
      <c r="R4" s="1158"/>
      <c r="S4" s="1158"/>
      <c r="T4" s="315"/>
    </row>
    <row r="5" spans="1:21" s="316" customFormat="1" ht="15" customHeight="1" x14ac:dyDescent="0.2">
      <c r="B5" s="1145" t="str">
        <f>porsaad!B6</f>
        <v>Situación a 31 de enero de 2023</v>
      </c>
      <c r="C5" s="1145"/>
      <c r="D5" s="1145"/>
      <c r="E5" s="1145"/>
      <c r="F5" s="1145"/>
      <c r="G5" s="1145"/>
      <c r="H5" s="1145"/>
      <c r="I5" s="1145"/>
      <c r="J5" s="1145"/>
      <c r="K5" s="1145"/>
      <c r="L5" s="1145"/>
      <c r="M5" s="1145"/>
      <c r="N5" s="1145"/>
      <c r="O5" s="1145"/>
      <c r="P5" s="1145"/>
      <c r="Q5" s="1145"/>
      <c r="R5" s="1145"/>
      <c r="S5" s="1145"/>
      <c r="T5" s="317"/>
      <c r="U5" s="91"/>
    </row>
    <row r="6" spans="1:21" s="209" customFormat="1" ht="4.5" customHeight="1" x14ac:dyDescent="0.2"/>
    <row r="7" spans="1:21" s="212" customFormat="1" ht="15" customHeight="1" x14ac:dyDescent="0.2">
      <c r="A7" s="213"/>
      <c r="B7" s="1146" t="s">
        <v>15</v>
      </c>
      <c r="C7" s="1149" t="s">
        <v>80</v>
      </c>
      <c r="D7" s="1150"/>
      <c r="E7" s="348"/>
      <c r="F7" s="1164" t="s">
        <v>34</v>
      </c>
      <c r="G7" s="1165"/>
      <c r="H7" s="1165"/>
      <c r="I7" s="1166"/>
      <c r="J7" s="352"/>
      <c r="K7" s="1164" t="s">
        <v>52</v>
      </c>
      <c r="L7" s="1165"/>
      <c r="M7" s="1165"/>
      <c r="N7" s="1166"/>
      <c r="O7" s="352"/>
      <c r="P7" s="1164" t="s">
        <v>53</v>
      </c>
      <c r="Q7" s="1165"/>
      <c r="R7" s="1165"/>
      <c r="S7" s="1166"/>
    </row>
    <row r="8" spans="1:21" s="212" customFormat="1" ht="29.25" customHeight="1" x14ac:dyDescent="0.2">
      <c r="A8" s="213"/>
      <c r="B8" s="1147"/>
      <c r="C8" s="1151"/>
      <c r="D8" s="1152"/>
      <c r="E8" s="348"/>
      <c r="F8" s="1167" t="s">
        <v>75</v>
      </c>
      <c r="G8" s="1168"/>
      <c r="H8" s="1169" t="s">
        <v>137</v>
      </c>
      <c r="I8" s="1170"/>
      <c r="J8" s="330"/>
      <c r="K8" s="1167" t="s">
        <v>75</v>
      </c>
      <c r="L8" s="1168"/>
      <c r="M8" s="1169" t="s">
        <v>137</v>
      </c>
      <c r="N8" s="1170"/>
      <c r="O8" s="330"/>
      <c r="P8" s="1167" t="s">
        <v>75</v>
      </c>
      <c r="Q8" s="1168"/>
      <c r="R8" s="1169" t="s">
        <v>137</v>
      </c>
      <c r="S8" s="1170"/>
    </row>
    <row r="9" spans="1:21" s="217" customFormat="1" ht="29.25" customHeight="1" x14ac:dyDescent="0.2">
      <c r="A9" s="318"/>
      <c r="B9" s="1148"/>
      <c r="C9" s="323" t="s">
        <v>12</v>
      </c>
      <c r="D9" s="325" t="s">
        <v>13</v>
      </c>
      <c r="E9" s="349"/>
      <c r="F9" s="347" t="s">
        <v>12</v>
      </c>
      <c r="G9" s="325" t="s">
        <v>77</v>
      </c>
      <c r="H9" s="323" t="s">
        <v>12</v>
      </c>
      <c r="I9" s="324" t="s">
        <v>138</v>
      </c>
      <c r="J9" s="322"/>
      <c r="K9" s="323" t="s">
        <v>12</v>
      </c>
      <c r="L9" s="325" t="s">
        <v>77</v>
      </c>
      <c r="M9" s="323" t="s">
        <v>12</v>
      </c>
      <c r="N9" s="324" t="s">
        <v>138</v>
      </c>
      <c r="O9" s="322"/>
      <c r="P9" s="323" t="s">
        <v>12</v>
      </c>
      <c r="Q9" s="325" t="s">
        <v>77</v>
      </c>
      <c r="R9" s="323" t="s">
        <v>12</v>
      </c>
      <c r="S9" s="324" t="s">
        <v>138</v>
      </c>
    </row>
    <row r="10" spans="1:21" s="217" customFormat="1" ht="6" customHeight="1" x14ac:dyDescent="0.2">
      <c r="A10" s="318"/>
      <c r="B10" s="321"/>
      <c r="C10" s="322"/>
      <c r="D10" s="322"/>
      <c r="E10" s="322"/>
      <c r="F10" s="322"/>
      <c r="G10" s="322"/>
      <c r="H10" s="322"/>
      <c r="I10" s="322"/>
      <c r="J10" s="322"/>
      <c r="K10" s="322"/>
      <c r="L10" s="322"/>
      <c r="M10" s="322"/>
      <c r="N10" s="322"/>
      <c r="O10" s="322"/>
      <c r="P10" s="322"/>
      <c r="Q10" s="322"/>
    </row>
    <row r="11" spans="1:21" s="276" customFormat="1" ht="18" customHeight="1" x14ac:dyDescent="0.2">
      <c r="A11" s="319"/>
      <c r="B11" s="331" t="s">
        <v>11</v>
      </c>
      <c r="C11" s="336">
        <f>F11+K11+P11</f>
        <v>145587</v>
      </c>
      <c r="D11" s="341">
        <f>C11/C$29*100</f>
        <v>44.853826933800804</v>
      </c>
      <c r="E11" s="339"/>
      <c r="F11" s="336">
        <v>32680</v>
      </c>
      <c r="G11" s="341">
        <v>22.447059146764477</v>
      </c>
      <c r="H11" s="336">
        <v>10026</v>
      </c>
      <c r="I11" s="341">
        <v>30.67931456548348</v>
      </c>
      <c r="J11" s="342"/>
      <c r="K11" s="336">
        <v>66353</v>
      </c>
      <c r="L11" s="341">
        <v>45.576184686819566</v>
      </c>
      <c r="M11" s="336">
        <v>19875</v>
      </c>
      <c r="N11" s="341">
        <v>29.9534308923485</v>
      </c>
      <c r="O11" s="342"/>
      <c r="P11" s="336">
        <v>46554</v>
      </c>
      <c r="Q11" s="341">
        <v>31.97675616641596</v>
      </c>
      <c r="R11" s="336">
        <v>15033</v>
      </c>
      <c r="S11" s="341">
        <v>32.291532413970877</v>
      </c>
    </row>
    <row r="12" spans="1:21" s="276" customFormat="1" ht="18" customHeight="1" x14ac:dyDescent="0.2">
      <c r="A12" s="319"/>
      <c r="B12" s="332" t="s">
        <v>10</v>
      </c>
      <c r="C12" s="342">
        <f t="shared" ref="C12:C28" si="0">F12+K12+P12</f>
        <v>5203</v>
      </c>
      <c r="D12" s="343">
        <f t="shared" ref="D12:D29" si="1">C12/C$29*100</f>
        <v>1.6029897005678091</v>
      </c>
      <c r="E12" s="339"/>
      <c r="F12" s="342">
        <v>733</v>
      </c>
      <c r="G12" s="343">
        <v>14.088026138766097</v>
      </c>
      <c r="H12" s="342">
        <v>499</v>
      </c>
      <c r="I12" s="343">
        <v>68.07639836289222</v>
      </c>
      <c r="J12" s="342"/>
      <c r="K12" s="342">
        <v>1545</v>
      </c>
      <c r="L12" s="343">
        <v>29.694407072842594</v>
      </c>
      <c r="M12" s="342">
        <v>975</v>
      </c>
      <c r="N12" s="343">
        <v>63.10679611650486</v>
      </c>
      <c r="O12" s="342"/>
      <c r="P12" s="342">
        <v>2925</v>
      </c>
      <c r="Q12" s="343">
        <v>56.217566788391316</v>
      </c>
      <c r="R12" s="342">
        <v>2096</v>
      </c>
      <c r="S12" s="343">
        <v>71.658119658119659</v>
      </c>
    </row>
    <row r="13" spans="1:21" s="276" customFormat="1" ht="18" customHeight="1" x14ac:dyDescent="0.2">
      <c r="A13" s="319"/>
      <c r="B13" s="332" t="s">
        <v>40</v>
      </c>
      <c r="C13" s="342">
        <f t="shared" si="0"/>
        <v>6798</v>
      </c>
      <c r="D13" s="343">
        <f t="shared" si="1"/>
        <v>2.094392462898321</v>
      </c>
      <c r="E13" s="339"/>
      <c r="F13" s="342">
        <v>905</v>
      </c>
      <c r="G13" s="343">
        <v>13.31273904089438</v>
      </c>
      <c r="H13" s="342">
        <v>783</v>
      </c>
      <c r="I13" s="343">
        <v>86.519337016574582</v>
      </c>
      <c r="J13" s="342"/>
      <c r="K13" s="342">
        <v>1792</v>
      </c>
      <c r="L13" s="343">
        <v>26.36069432185937</v>
      </c>
      <c r="M13" s="342">
        <v>1318</v>
      </c>
      <c r="N13" s="343">
        <v>73.549107142857139</v>
      </c>
      <c r="O13" s="342"/>
      <c r="P13" s="342">
        <v>4101</v>
      </c>
      <c r="Q13" s="343">
        <v>60.326566637246245</v>
      </c>
      <c r="R13" s="342">
        <v>2858</v>
      </c>
      <c r="S13" s="343">
        <v>69.690319434284319</v>
      </c>
    </row>
    <row r="14" spans="1:21" s="276" customFormat="1" ht="18" customHeight="1" x14ac:dyDescent="0.2">
      <c r="A14" s="319"/>
      <c r="B14" s="332" t="s">
        <v>41</v>
      </c>
      <c r="C14" s="342">
        <f t="shared" si="0"/>
        <v>2020</v>
      </c>
      <c r="D14" s="343">
        <f t="shared" si="1"/>
        <v>0.62234080244992773</v>
      </c>
      <c r="E14" s="339"/>
      <c r="F14" s="342">
        <v>499</v>
      </c>
      <c r="G14" s="343">
        <v>24.702970297029701</v>
      </c>
      <c r="H14" s="342">
        <v>29</v>
      </c>
      <c r="I14" s="343">
        <v>5.811623246492986</v>
      </c>
      <c r="J14" s="342"/>
      <c r="K14" s="342">
        <v>707</v>
      </c>
      <c r="L14" s="343">
        <v>35</v>
      </c>
      <c r="M14" s="342">
        <v>51</v>
      </c>
      <c r="N14" s="343">
        <v>7.2135785007072144</v>
      </c>
      <c r="O14" s="342"/>
      <c r="P14" s="342">
        <v>814</v>
      </c>
      <c r="Q14" s="343">
        <v>40.297029702970299</v>
      </c>
      <c r="R14" s="342">
        <v>78</v>
      </c>
      <c r="S14" s="343">
        <v>9.5823095823095823</v>
      </c>
    </row>
    <row r="15" spans="1:21" s="276" customFormat="1" ht="18" customHeight="1" x14ac:dyDescent="0.2">
      <c r="A15" s="319"/>
      <c r="B15" s="332" t="s">
        <v>9</v>
      </c>
      <c r="C15" s="342">
        <f t="shared" si="0"/>
        <v>474</v>
      </c>
      <c r="D15" s="343">
        <f t="shared" si="1"/>
        <v>0.14603442592141869</v>
      </c>
      <c r="E15" s="339"/>
      <c r="F15" s="342">
        <v>182</v>
      </c>
      <c r="G15" s="343">
        <v>38.396624472573833</v>
      </c>
      <c r="H15" s="342">
        <v>23</v>
      </c>
      <c r="I15" s="343">
        <v>12.637362637362637</v>
      </c>
      <c r="J15" s="342"/>
      <c r="K15" s="342">
        <v>132</v>
      </c>
      <c r="L15" s="343">
        <v>27.848101265822784</v>
      </c>
      <c r="M15" s="342">
        <v>20</v>
      </c>
      <c r="N15" s="343">
        <v>15.151515151515152</v>
      </c>
      <c r="O15" s="342"/>
      <c r="P15" s="342">
        <v>160</v>
      </c>
      <c r="Q15" s="343">
        <v>33.755274261603375</v>
      </c>
      <c r="R15" s="342">
        <v>26</v>
      </c>
      <c r="S15" s="343">
        <v>16.25</v>
      </c>
    </row>
    <row r="16" spans="1:21" s="276" customFormat="1" ht="18" customHeight="1" x14ac:dyDescent="0.2">
      <c r="A16" s="319"/>
      <c r="B16" s="332" t="s">
        <v>8</v>
      </c>
      <c r="C16" s="342">
        <f t="shared" si="0"/>
        <v>1458</v>
      </c>
      <c r="D16" s="343">
        <f t="shared" si="1"/>
        <v>0.44919449998613598</v>
      </c>
      <c r="E16" s="339"/>
      <c r="F16" s="342">
        <v>550</v>
      </c>
      <c r="G16" s="343">
        <v>37.722908093278463</v>
      </c>
      <c r="H16" s="342">
        <v>188</v>
      </c>
      <c r="I16" s="343">
        <v>34.18181818181818</v>
      </c>
      <c r="J16" s="342"/>
      <c r="K16" s="342">
        <v>530</v>
      </c>
      <c r="L16" s="343">
        <v>36.351165980795606</v>
      </c>
      <c r="M16" s="342">
        <v>162</v>
      </c>
      <c r="N16" s="343">
        <v>30.566037735849054</v>
      </c>
      <c r="O16" s="342"/>
      <c r="P16" s="342">
        <v>378</v>
      </c>
      <c r="Q16" s="343">
        <v>25.925925925925924</v>
      </c>
      <c r="R16" s="342">
        <v>140</v>
      </c>
      <c r="S16" s="343">
        <v>37.037037037037038</v>
      </c>
    </row>
    <row r="17" spans="1:19" s="276" customFormat="1" ht="18" customHeight="1" x14ac:dyDescent="0.2">
      <c r="A17" s="319"/>
      <c r="B17" s="332" t="s">
        <v>7</v>
      </c>
      <c r="C17" s="342">
        <f t="shared" si="0"/>
        <v>21539</v>
      </c>
      <c r="D17" s="343">
        <f t="shared" si="1"/>
        <v>6.635939873251977</v>
      </c>
      <c r="E17" s="339"/>
      <c r="F17" s="342">
        <v>3769</v>
      </c>
      <c r="G17" s="343">
        <v>17.498491109150844</v>
      </c>
      <c r="H17" s="342">
        <v>2578</v>
      </c>
      <c r="I17" s="343">
        <v>68.400106128946675</v>
      </c>
      <c r="J17" s="342"/>
      <c r="K17" s="342">
        <v>7161</v>
      </c>
      <c r="L17" s="343">
        <v>33.246668833279166</v>
      </c>
      <c r="M17" s="342">
        <v>4087</v>
      </c>
      <c r="N17" s="343">
        <v>57.073034492389333</v>
      </c>
      <c r="O17" s="342"/>
      <c r="P17" s="342">
        <v>10609</v>
      </c>
      <c r="Q17" s="343">
        <v>49.254840057569986</v>
      </c>
      <c r="R17" s="342">
        <v>5988</v>
      </c>
      <c r="S17" s="343">
        <v>56.442643038929205</v>
      </c>
    </row>
    <row r="18" spans="1:19" s="276" customFormat="1" ht="18" customHeight="1" x14ac:dyDescent="0.2">
      <c r="A18" s="319"/>
      <c r="B18" s="332" t="s">
        <v>43</v>
      </c>
      <c r="C18" s="342">
        <f t="shared" si="0"/>
        <v>16082</v>
      </c>
      <c r="D18" s="343">
        <f t="shared" si="1"/>
        <v>4.9546954381186818</v>
      </c>
      <c r="E18" s="339"/>
      <c r="F18" s="342">
        <v>2937</v>
      </c>
      <c r="G18" s="343">
        <v>18.262653898768811</v>
      </c>
      <c r="H18" s="342">
        <v>789</v>
      </c>
      <c r="I18" s="343">
        <v>26.86414708886619</v>
      </c>
      <c r="J18" s="342"/>
      <c r="K18" s="342">
        <v>4565</v>
      </c>
      <c r="L18" s="343">
        <v>28.385772913816687</v>
      </c>
      <c r="M18" s="342">
        <v>1491</v>
      </c>
      <c r="N18" s="343">
        <v>32.661555312157716</v>
      </c>
      <c r="O18" s="342"/>
      <c r="P18" s="342">
        <v>8580</v>
      </c>
      <c r="Q18" s="343">
        <v>53.351573187414502</v>
      </c>
      <c r="R18" s="342">
        <v>3481</v>
      </c>
      <c r="S18" s="343">
        <v>40.571095571095569</v>
      </c>
    </row>
    <row r="19" spans="1:19" s="276" customFormat="1" ht="18" customHeight="1" x14ac:dyDescent="0.2">
      <c r="A19" s="319"/>
      <c r="B19" s="332" t="s">
        <v>44</v>
      </c>
      <c r="C19" s="342">
        <f t="shared" si="0"/>
        <v>32712</v>
      </c>
      <c r="D19" s="343">
        <f t="shared" si="1"/>
        <v>10.07822392561487</v>
      </c>
      <c r="E19" s="339"/>
      <c r="F19" s="342">
        <v>5594</v>
      </c>
      <c r="G19" s="343">
        <v>17.100758131572512</v>
      </c>
      <c r="H19" s="342">
        <v>1179</v>
      </c>
      <c r="I19" s="343">
        <v>21.076153021094029</v>
      </c>
      <c r="J19" s="342"/>
      <c r="K19" s="342">
        <v>11995</v>
      </c>
      <c r="L19" s="343">
        <v>36.668500855955003</v>
      </c>
      <c r="M19" s="342">
        <v>3736</v>
      </c>
      <c r="N19" s="343">
        <v>31.146310962901207</v>
      </c>
      <c r="O19" s="342"/>
      <c r="P19" s="342">
        <v>15123</v>
      </c>
      <c r="Q19" s="343">
        <v>46.230741012472485</v>
      </c>
      <c r="R19" s="342">
        <v>8330</v>
      </c>
      <c r="S19" s="343">
        <v>55.081663691066588</v>
      </c>
    </row>
    <row r="20" spans="1:19" s="276" customFormat="1" ht="18" customHeight="1" x14ac:dyDescent="0.2">
      <c r="A20" s="319"/>
      <c r="B20" s="332" t="s">
        <v>6</v>
      </c>
      <c r="C20" s="342">
        <f t="shared" si="0"/>
        <v>4094</v>
      </c>
      <c r="D20" s="343">
        <f t="shared" si="1"/>
        <v>1.2613184382326752</v>
      </c>
      <c r="E20" s="339"/>
      <c r="F20" s="342">
        <v>648</v>
      </c>
      <c r="G20" s="343">
        <v>15.828041035661943</v>
      </c>
      <c r="H20" s="342">
        <v>419</v>
      </c>
      <c r="I20" s="343">
        <v>64.660493827160494</v>
      </c>
      <c r="J20" s="342"/>
      <c r="K20" s="342">
        <v>1348</v>
      </c>
      <c r="L20" s="343">
        <v>32.926233512457252</v>
      </c>
      <c r="M20" s="342">
        <v>839</v>
      </c>
      <c r="N20" s="343">
        <v>62.240356083086056</v>
      </c>
      <c r="O20" s="342"/>
      <c r="P20" s="342">
        <v>2098</v>
      </c>
      <c r="Q20" s="343">
        <v>51.245725451880794</v>
      </c>
      <c r="R20" s="342">
        <v>1279</v>
      </c>
      <c r="S20" s="343">
        <v>60.96282173498571</v>
      </c>
    </row>
    <row r="21" spans="1:19" s="276" customFormat="1" ht="18" customHeight="1" x14ac:dyDescent="0.2">
      <c r="A21" s="319"/>
      <c r="B21" s="332" t="s">
        <v>5</v>
      </c>
      <c r="C21" s="342">
        <f t="shared" si="0"/>
        <v>920</v>
      </c>
      <c r="D21" s="343">
        <f t="shared" si="1"/>
        <v>0.28344234567026416</v>
      </c>
      <c r="E21" s="339"/>
      <c r="F21" s="342">
        <v>207</v>
      </c>
      <c r="G21" s="343">
        <v>22.5</v>
      </c>
      <c r="H21" s="342">
        <v>150</v>
      </c>
      <c r="I21" s="343">
        <v>72.463768115942031</v>
      </c>
      <c r="J21" s="342"/>
      <c r="K21" s="342">
        <v>291</v>
      </c>
      <c r="L21" s="343">
        <v>31.630434782608695</v>
      </c>
      <c r="M21" s="342">
        <v>209</v>
      </c>
      <c r="N21" s="343">
        <v>71.821305841924399</v>
      </c>
      <c r="O21" s="342"/>
      <c r="P21" s="342">
        <v>422</v>
      </c>
      <c r="Q21" s="343">
        <v>45.869565217391305</v>
      </c>
      <c r="R21" s="342">
        <v>328</v>
      </c>
      <c r="S21" s="343">
        <v>77.725118483412331</v>
      </c>
    </row>
    <row r="22" spans="1:19" s="276" customFormat="1" ht="18" customHeight="1" x14ac:dyDescent="0.2">
      <c r="A22" s="319"/>
      <c r="B22" s="332" t="s">
        <v>38</v>
      </c>
      <c r="C22" s="342">
        <f t="shared" si="0"/>
        <v>26495</v>
      </c>
      <c r="D22" s="343">
        <f t="shared" si="1"/>
        <v>8.1628314657974439</v>
      </c>
      <c r="E22" s="339"/>
      <c r="F22" s="342">
        <v>8674</v>
      </c>
      <c r="G22" s="343">
        <v>32.738252500471788</v>
      </c>
      <c r="H22" s="342">
        <v>7095</v>
      </c>
      <c r="I22" s="343">
        <v>81.796172469448919</v>
      </c>
      <c r="J22" s="342"/>
      <c r="K22" s="342">
        <v>9032</v>
      </c>
      <c r="L22" s="343">
        <v>34.089450839781087</v>
      </c>
      <c r="M22" s="342">
        <v>6284</v>
      </c>
      <c r="N22" s="343">
        <v>69.574844995571311</v>
      </c>
      <c r="O22" s="342"/>
      <c r="P22" s="342">
        <v>8789</v>
      </c>
      <c r="Q22" s="343">
        <v>33.172296659747126</v>
      </c>
      <c r="R22" s="342">
        <v>5296</v>
      </c>
      <c r="S22" s="343">
        <v>60.257139606326092</v>
      </c>
    </row>
    <row r="23" spans="1:19" s="276" customFormat="1" ht="18" customHeight="1" x14ac:dyDescent="0.2">
      <c r="A23" s="319"/>
      <c r="B23" s="332" t="s">
        <v>45</v>
      </c>
      <c r="C23" s="342">
        <f t="shared" si="0"/>
        <v>46978</v>
      </c>
      <c r="D23" s="343">
        <f t="shared" si="1"/>
        <v>14.473428820540942</v>
      </c>
      <c r="E23" s="339"/>
      <c r="F23" s="342">
        <v>11806</v>
      </c>
      <c r="G23" s="343">
        <v>25.130912341947294</v>
      </c>
      <c r="H23" s="342">
        <v>2948</v>
      </c>
      <c r="I23" s="343">
        <v>24.970354057259019</v>
      </c>
      <c r="J23" s="342"/>
      <c r="K23" s="342">
        <v>18031</v>
      </c>
      <c r="L23" s="343">
        <v>38.381795734173437</v>
      </c>
      <c r="M23" s="342">
        <v>3824</v>
      </c>
      <c r="N23" s="343">
        <v>21.207919693860575</v>
      </c>
      <c r="O23" s="342"/>
      <c r="P23" s="342">
        <v>17141</v>
      </c>
      <c r="Q23" s="343">
        <v>36.487291923879262</v>
      </c>
      <c r="R23" s="342">
        <v>4007</v>
      </c>
      <c r="S23" s="343">
        <v>23.376699142407094</v>
      </c>
    </row>
    <row r="24" spans="1:19" s="276" customFormat="1" ht="18" customHeight="1" x14ac:dyDescent="0.2">
      <c r="A24" s="319">
        <v>47094</v>
      </c>
      <c r="B24" s="332" t="s">
        <v>46</v>
      </c>
      <c r="C24" s="342">
        <f t="shared" si="0"/>
        <v>2940</v>
      </c>
      <c r="D24" s="343">
        <f t="shared" si="1"/>
        <v>0.90578314812019189</v>
      </c>
      <c r="E24" s="339"/>
      <c r="F24" s="342">
        <v>444</v>
      </c>
      <c r="G24" s="343">
        <v>15.102040816326531</v>
      </c>
      <c r="H24" s="342">
        <v>252</v>
      </c>
      <c r="I24" s="343">
        <v>56.756756756756758</v>
      </c>
      <c r="J24" s="342"/>
      <c r="K24" s="342">
        <v>891</v>
      </c>
      <c r="L24" s="343">
        <v>30.306122448979593</v>
      </c>
      <c r="M24" s="342">
        <v>419</v>
      </c>
      <c r="N24" s="343">
        <v>47.025813692480362</v>
      </c>
      <c r="O24" s="342"/>
      <c r="P24" s="342">
        <v>1605</v>
      </c>
      <c r="Q24" s="343">
        <v>54.591836734693878</v>
      </c>
      <c r="R24" s="342">
        <v>696</v>
      </c>
      <c r="S24" s="343">
        <v>43.364485981308412</v>
      </c>
    </row>
    <row r="25" spans="1:19" s="276" customFormat="1" ht="18" customHeight="1" x14ac:dyDescent="0.2">
      <c r="B25" s="332" t="s">
        <v>47</v>
      </c>
      <c r="C25" s="342">
        <f t="shared" si="0"/>
        <v>994</v>
      </c>
      <c r="D25" s="343">
        <f t="shared" si="1"/>
        <v>0.30624096912635057</v>
      </c>
      <c r="E25" s="339"/>
      <c r="F25" s="342">
        <v>163</v>
      </c>
      <c r="G25" s="343">
        <v>16.398390342052313</v>
      </c>
      <c r="H25" s="342">
        <v>5</v>
      </c>
      <c r="I25" s="343">
        <v>3.0674846625766872</v>
      </c>
      <c r="J25" s="342"/>
      <c r="K25" s="342">
        <v>291</v>
      </c>
      <c r="L25" s="343">
        <v>29.275653923541245</v>
      </c>
      <c r="M25" s="342">
        <v>4</v>
      </c>
      <c r="N25" s="343">
        <v>1.3745704467353952</v>
      </c>
      <c r="O25" s="342"/>
      <c r="P25" s="342">
        <v>540</v>
      </c>
      <c r="Q25" s="343">
        <v>54.325955734406442</v>
      </c>
      <c r="R25" s="342">
        <v>14</v>
      </c>
      <c r="S25" s="343">
        <v>2.5925925925925926</v>
      </c>
    </row>
    <row r="26" spans="1:19" s="276" customFormat="1" ht="18" customHeight="1" x14ac:dyDescent="0.2">
      <c r="B26" s="332" t="s">
        <v>48</v>
      </c>
      <c r="C26" s="342">
        <f t="shared" si="0"/>
        <v>5612</v>
      </c>
      <c r="D26" s="343">
        <f t="shared" si="1"/>
        <v>1.7289983085886114</v>
      </c>
      <c r="E26" s="339"/>
      <c r="F26" s="342">
        <v>1251</v>
      </c>
      <c r="G26" s="343">
        <v>22.29151817533856</v>
      </c>
      <c r="H26" s="342">
        <v>132</v>
      </c>
      <c r="I26" s="343">
        <v>10.551558752997602</v>
      </c>
      <c r="J26" s="342"/>
      <c r="K26" s="342">
        <v>1761</v>
      </c>
      <c r="L26" s="343">
        <v>31.379187455452602</v>
      </c>
      <c r="M26" s="342">
        <v>302</v>
      </c>
      <c r="N26" s="343">
        <v>17.149346961953434</v>
      </c>
      <c r="O26" s="342"/>
      <c r="P26" s="342">
        <v>2600</v>
      </c>
      <c r="Q26" s="343">
        <v>46.329294369208839</v>
      </c>
      <c r="R26" s="342">
        <v>844</v>
      </c>
      <c r="S26" s="343">
        <v>32.461538461538467</v>
      </c>
    </row>
    <row r="27" spans="1:19" s="276" customFormat="1" ht="18" customHeight="1" x14ac:dyDescent="0.2">
      <c r="B27" s="332" t="s">
        <v>49</v>
      </c>
      <c r="C27" s="342">
        <f t="shared" si="0"/>
        <v>3557</v>
      </c>
      <c r="D27" s="343">
        <f t="shared" si="1"/>
        <v>1.0958743734229668</v>
      </c>
      <c r="E27" s="339"/>
      <c r="F27" s="342">
        <v>714</v>
      </c>
      <c r="G27" s="343">
        <v>20.073095305032332</v>
      </c>
      <c r="H27" s="342">
        <v>175</v>
      </c>
      <c r="I27" s="343">
        <v>24.509803921568626</v>
      </c>
      <c r="J27" s="342"/>
      <c r="K27" s="342">
        <v>1287</v>
      </c>
      <c r="L27" s="343">
        <v>36.182175991003653</v>
      </c>
      <c r="M27" s="342">
        <v>318</v>
      </c>
      <c r="N27" s="343">
        <v>24.708624708624708</v>
      </c>
      <c r="O27" s="342"/>
      <c r="P27" s="342">
        <v>1556</v>
      </c>
      <c r="Q27" s="343">
        <v>43.744728703964014</v>
      </c>
      <c r="R27" s="342">
        <v>727</v>
      </c>
      <c r="S27" s="343">
        <v>46.722365038560412</v>
      </c>
    </row>
    <row r="28" spans="1:19" s="276" customFormat="1" ht="18" customHeight="1" x14ac:dyDescent="0.2">
      <c r="B28" s="337" t="s">
        <v>4</v>
      </c>
      <c r="C28" s="344">
        <f t="shared" si="0"/>
        <v>1118</v>
      </c>
      <c r="D28" s="345">
        <f t="shared" si="1"/>
        <v>0.34444406789060361</v>
      </c>
      <c r="E28" s="339"/>
      <c r="F28" s="344">
        <v>332</v>
      </c>
      <c r="G28" s="345">
        <v>29.695885509838998</v>
      </c>
      <c r="H28" s="344">
        <v>120</v>
      </c>
      <c r="I28" s="345">
        <v>36.144578313253014</v>
      </c>
      <c r="J28" s="342"/>
      <c r="K28" s="344">
        <v>362</v>
      </c>
      <c r="L28" s="345">
        <v>32.379248658318424</v>
      </c>
      <c r="M28" s="344">
        <v>141</v>
      </c>
      <c r="N28" s="345">
        <v>38.950276243093924</v>
      </c>
      <c r="O28" s="342"/>
      <c r="P28" s="344">
        <v>424</v>
      </c>
      <c r="Q28" s="345">
        <v>37.924865831842574</v>
      </c>
      <c r="R28" s="344">
        <v>199</v>
      </c>
      <c r="S28" s="345">
        <v>46.933962264150942</v>
      </c>
    </row>
    <row r="29" spans="1:19" s="213" customFormat="1" ht="18" customHeight="1" x14ac:dyDescent="0.2">
      <c r="B29" s="333" t="s">
        <v>3</v>
      </c>
      <c r="C29" s="334">
        <f>SUM(C11:C28)</f>
        <v>324581</v>
      </c>
      <c r="D29" s="335">
        <f t="shared" si="1"/>
        <v>100</v>
      </c>
      <c r="E29" s="350"/>
      <c r="F29" s="334">
        <f>SUM(F11:F28)</f>
        <v>72088</v>
      </c>
      <c r="G29" s="335">
        <f t="shared" ref="G29" si="2">F29/$C29*100</f>
        <v>22.209556320302173</v>
      </c>
      <c r="H29" s="334">
        <f>SUM(H11:H28)</f>
        <v>27390</v>
      </c>
      <c r="I29" s="335">
        <f t="shared" ref="I29" si="3">H29/F29*100</f>
        <v>37.995228054599934</v>
      </c>
      <c r="J29" s="353"/>
      <c r="K29" s="334">
        <f>SUM(K11:K28)</f>
        <v>128074</v>
      </c>
      <c r="L29" s="335">
        <f t="shared" ref="L29" si="4">K29/$C29*100</f>
        <v>39.458255412362398</v>
      </c>
      <c r="M29" s="334">
        <f>SUM(M11:M28)</f>
        <v>44055</v>
      </c>
      <c r="N29" s="335">
        <f t="shared" ref="N29" si="5">M29/K29*100</f>
        <v>34.398082358636408</v>
      </c>
      <c r="O29" s="353"/>
      <c r="P29" s="334">
        <f>SUM(P11:P28)</f>
        <v>124419</v>
      </c>
      <c r="Q29" s="354">
        <f t="shared" ref="Q29" si="6">P29/$C29*100</f>
        <v>38.332188267335425</v>
      </c>
      <c r="R29" s="334">
        <f>SUM(R11:R28)</f>
        <v>51420</v>
      </c>
      <c r="S29" s="354">
        <f t="shared" ref="S29" si="7">R29/P29*100</f>
        <v>41.328092976153158</v>
      </c>
    </row>
    <row r="30" spans="1:19" s="257" customFormat="1" ht="6.75" customHeight="1" x14ac:dyDescent="0.2">
      <c r="B30" s="1163"/>
      <c r="C30" s="1163"/>
      <c r="D30" s="1163"/>
      <c r="E30" s="294"/>
    </row>
    <row r="31" spans="1:19" ht="26.25" customHeight="1" x14ac:dyDescent="0.2">
      <c r="B31" s="1171"/>
      <c r="C31" s="1171"/>
      <c r="D31" s="1171"/>
      <c r="E31" s="1171"/>
      <c r="F31" s="1171"/>
      <c r="G31" s="1171"/>
      <c r="H31" s="1171"/>
      <c r="I31" s="1171"/>
      <c r="J31" s="1171"/>
      <c r="K31" s="1171"/>
      <c r="L31" s="1171"/>
      <c r="M31" s="1171"/>
      <c r="N31" s="1171"/>
      <c r="O31" s="1171"/>
      <c r="P31" s="1171"/>
      <c r="Q31" s="1171"/>
    </row>
    <row r="32" spans="1:19" x14ac:dyDescent="0.2">
      <c r="F32" s="320"/>
      <c r="K32" s="320"/>
    </row>
    <row r="33" spans="2:11" x14ac:dyDescent="0.2">
      <c r="B33" s="320"/>
      <c r="K33" s="320"/>
    </row>
  </sheetData>
  <mergeCells count="17">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U33"/>
  <sheetViews>
    <sheetView zoomScaleNormal="100" workbookViewId="0"/>
  </sheetViews>
  <sheetFormatPr baseColWidth="10" defaultColWidth="11.42578125" defaultRowHeight="12.75" x14ac:dyDescent="0.2"/>
  <cols>
    <col min="1" max="1" width="1" style="265" customWidth="1"/>
    <col min="2" max="2" width="30.28515625" style="265" customWidth="1"/>
    <col min="3" max="3" width="10.140625" style="265" customWidth="1"/>
    <col min="4" max="4" width="8.140625" style="265" customWidth="1"/>
    <col min="5" max="5" width="0.85546875" style="265" customWidth="1"/>
    <col min="6" max="6" width="10" style="265" customWidth="1"/>
    <col min="7" max="7" width="7.140625" style="265" customWidth="1"/>
    <col min="8" max="9" width="8" style="265" customWidth="1"/>
    <col min="10" max="10" width="0.7109375" style="265" customWidth="1"/>
    <col min="11" max="11" width="10.140625" style="265" customWidth="1"/>
    <col min="12" max="14" width="8" style="265" customWidth="1"/>
    <col min="15" max="15" width="0.5703125" style="265" customWidth="1"/>
    <col min="16" max="16" width="9" style="265" customWidth="1"/>
    <col min="17" max="17" width="7.42578125" style="265" customWidth="1"/>
    <col min="18" max="18" width="8" style="265" customWidth="1"/>
    <col min="19" max="19" width="8.85546875" style="265" customWidth="1"/>
    <col min="20" max="20" width="7.5703125" style="265" customWidth="1"/>
    <col min="21" max="21" width="8.28515625" style="265" customWidth="1"/>
    <col min="22" max="22" width="8.85546875" style="265" customWidth="1"/>
    <col min="23" max="16384" width="11.42578125" style="265"/>
  </cols>
  <sheetData>
    <row r="1" spans="1:21" ht="9.75" customHeight="1" x14ac:dyDescent="0.2">
      <c r="B1" s="265" t="s">
        <v>66</v>
      </c>
    </row>
    <row r="2" spans="1:21" s="206" customFormat="1" ht="49.5" customHeight="1" x14ac:dyDescent="0.2">
      <c r="B2" s="1057"/>
      <c r="C2" s="1057"/>
      <c r="D2" s="1057"/>
      <c r="E2" s="207"/>
      <c r="F2" s="1144"/>
      <c r="G2" s="1144"/>
      <c r="H2" s="1144"/>
      <c r="I2" s="1144"/>
      <c r="J2" s="1144"/>
      <c r="K2" s="1144"/>
      <c r="L2" s="1144"/>
      <c r="M2" s="1144"/>
      <c r="N2" s="1144"/>
      <c r="O2" s="1144"/>
      <c r="P2" s="1144"/>
      <c r="Q2" s="1144"/>
      <c r="S2" s="207"/>
    </row>
    <row r="3" spans="1:21" s="206" customFormat="1" ht="3" customHeight="1" x14ac:dyDescent="0.2">
      <c r="B3" s="207"/>
      <c r="C3" s="207"/>
      <c r="D3" s="207"/>
      <c r="E3" s="207"/>
      <c r="K3" s="207"/>
      <c r="P3" s="207"/>
      <c r="S3" s="207"/>
    </row>
    <row r="4" spans="1:21" s="209" customFormat="1" ht="15" customHeight="1" x14ac:dyDescent="0.2">
      <c r="B4" s="1158" t="s">
        <v>447</v>
      </c>
      <c r="C4" s="1158"/>
      <c r="D4" s="1158"/>
      <c r="E4" s="1158"/>
      <c r="F4" s="1158"/>
      <c r="G4" s="1158"/>
      <c r="H4" s="1158"/>
      <c r="I4" s="1158"/>
      <c r="J4" s="1158"/>
      <c r="K4" s="1158"/>
      <c r="L4" s="1158"/>
      <c r="M4" s="1158"/>
      <c r="N4" s="1158"/>
      <c r="O4" s="1158"/>
      <c r="P4" s="1158"/>
      <c r="Q4" s="1158"/>
      <c r="R4" s="1158"/>
      <c r="S4" s="1158"/>
      <c r="T4" s="315"/>
    </row>
    <row r="5" spans="1:21" s="316" customFormat="1" ht="15" customHeight="1" x14ac:dyDescent="0.2">
      <c r="B5" s="1145" t="str">
        <f>porsaad!B6</f>
        <v>Situación a 31 de enero de 2023</v>
      </c>
      <c r="C5" s="1145"/>
      <c r="D5" s="1145"/>
      <c r="E5" s="1145"/>
      <c r="F5" s="1145"/>
      <c r="G5" s="1145"/>
      <c r="H5" s="1145"/>
      <c r="I5" s="1145"/>
      <c r="J5" s="1145"/>
      <c r="K5" s="1145"/>
      <c r="L5" s="1145"/>
      <c r="M5" s="1145"/>
      <c r="N5" s="1145"/>
      <c r="O5" s="1145"/>
      <c r="P5" s="1145"/>
      <c r="Q5" s="1145"/>
      <c r="R5" s="1145"/>
      <c r="S5" s="1145"/>
      <c r="T5" s="317"/>
      <c r="U5" s="91"/>
    </row>
    <row r="6" spans="1:21" s="209" customFormat="1" ht="4.5" customHeight="1" x14ac:dyDescent="0.2"/>
    <row r="7" spans="1:21" s="212" customFormat="1" ht="15" customHeight="1" x14ac:dyDescent="0.2">
      <c r="A7" s="213"/>
      <c r="B7" s="1146" t="s">
        <v>15</v>
      </c>
      <c r="C7" s="1149" t="s">
        <v>81</v>
      </c>
      <c r="D7" s="1150"/>
      <c r="E7" s="348"/>
      <c r="F7" s="1164" t="s">
        <v>34</v>
      </c>
      <c r="G7" s="1165"/>
      <c r="H7" s="1165"/>
      <c r="I7" s="1166"/>
      <c r="J7" s="352"/>
      <c r="K7" s="1164" t="s">
        <v>52</v>
      </c>
      <c r="L7" s="1165"/>
      <c r="M7" s="1165"/>
      <c r="N7" s="1166"/>
      <c r="O7" s="352"/>
      <c r="P7" s="1164" t="s">
        <v>53</v>
      </c>
      <c r="Q7" s="1165"/>
      <c r="R7" s="1165"/>
      <c r="S7" s="1166"/>
    </row>
    <row r="8" spans="1:21" s="212" customFormat="1" ht="29.25" customHeight="1" x14ac:dyDescent="0.2">
      <c r="A8" s="213"/>
      <c r="B8" s="1147"/>
      <c r="C8" s="1151"/>
      <c r="D8" s="1152"/>
      <c r="E8" s="348"/>
      <c r="F8" s="1167" t="s">
        <v>75</v>
      </c>
      <c r="G8" s="1168"/>
      <c r="H8" s="1169" t="s">
        <v>137</v>
      </c>
      <c r="I8" s="1170"/>
      <c r="J8" s="330"/>
      <c r="K8" s="1167" t="s">
        <v>75</v>
      </c>
      <c r="L8" s="1168"/>
      <c r="M8" s="1169" t="s">
        <v>137</v>
      </c>
      <c r="N8" s="1170"/>
      <c r="O8" s="330"/>
      <c r="P8" s="1167" t="s">
        <v>75</v>
      </c>
      <c r="Q8" s="1168"/>
      <c r="R8" s="1169" t="s">
        <v>137</v>
      </c>
      <c r="S8" s="1170"/>
    </row>
    <row r="9" spans="1:21" s="217" customFormat="1" ht="29.25" customHeight="1" x14ac:dyDescent="0.2">
      <c r="A9" s="318"/>
      <c r="B9" s="1148"/>
      <c r="C9" s="323" t="s">
        <v>12</v>
      </c>
      <c r="D9" s="325" t="s">
        <v>13</v>
      </c>
      <c r="E9" s="349"/>
      <c r="F9" s="347" t="s">
        <v>12</v>
      </c>
      <c r="G9" s="325" t="s">
        <v>77</v>
      </c>
      <c r="H9" s="323" t="s">
        <v>12</v>
      </c>
      <c r="I9" s="324" t="s">
        <v>138</v>
      </c>
      <c r="J9" s="322"/>
      <c r="K9" s="323" t="s">
        <v>12</v>
      </c>
      <c r="L9" s="325" t="s">
        <v>77</v>
      </c>
      <c r="M9" s="323" t="s">
        <v>12</v>
      </c>
      <c r="N9" s="324" t="s">
        <v>138</v>
      </c>
      <c r="O9" s="322"/>
      <c r="P9" s="323" t="s">
        <v>12</v>
      </c>
      <c r="Q9" s="325" t="s">
        <v>77</v>
      </c>
      <c r="R9" s="323" t="s">
        <v>12</v>
      </c>
      <c r="S9" s="324" t="s">
        <v>138</v>
      </c>
    </row>
    <row r="10" spans="1:21" s="217" customFormat="1" ht="6" customHeight="1" x14ac:dyDescent="0.2">
      <c r="A10" s="318"/>
      <c r="B10" s="321"/>
      <c r="C10" s="322"/>
      <c r="D10" s="322"/>
      <c r="E10" s="322"/>
      <c r="F10" s="322"/>
      <c r="G10" s="322"/>
      <c r="H10" s="322"/>
      <c r="I10" s="322"/>
      <c r="J10" s="322"/>
      <c r="K10" s="322"/>
      <c r="L10" s="322"/>
      <c r="M10" s="322"/>
      <c r="N10" s="322"/>
      <c r="O10" s="322"/>
      <c r="P10" s="322"/>
      <c r="Q10" s="322"/>
    </row>
    <row r="11" spans="1:21" s="276" customFormat="1" ht="18" customHeight="1" x14ac:dyDescent="0.2">
      <c r="A11" s="319"/>
      <c r="B11" s="331" t="s">
        <v>11</v>
      </c>
      <c r="C11" s="336">
        <f>F11+K11+P11</f>
        <v>14106</v>
      </c>
      <c r="D11" s="341">
        <f>C11/C$29*100</f>
        <v>14.383750216684172</v>
      </c>
      <c r="E11" s="339"/>
      <c r="F11" s="336">
        <v>5955</v>
      </c>
      <c r="G11" s="341">
        <v>42.216078264568267</v>
      </c>
      <c r="H11" s="336">
        <v>2242</v>
      </c>
      <c r="I11" s="341">
        <v>37.64903442485307</v>
      </c>
      <c r="J11" s="342"/>
      <c r="K11" s="336">
        <v>7787</v>
      </c>
      <c r="L11" s="341">
        <v>55.203459520771304</v>
      </c>
      <c r="M11" s="336">
        <v>3624</v>
      </c>
      <c r="N11" s="341">
        <v>46.539103634262233</v>
      </c>
      <c r="O11" s="342"/>
      <c r="P11" s="336">
        <v>364</v>
      </c>
      <c r="Q11" s="341">
        <v>2.5804622146604284</v>
      </c>
      <c r="R11" s="336">
        <v>354</v>
      </c>
      <c r="S11" s="341">
        <v>97.252747252747255</v>
      </c>
    </row>
    <row r="12" spans="1:21" s="276" customFormat="1" ht="18" customHeight="1" x14ac:dyDescent="0.2">
      <c r="A12" s="319"/>
      <c r="B12" s="332" t="s">
        <v>10</v>
      </c>
      <c r="C12" s="342">
        <f t="shared" ref="C12:C28" si="0">F12+K12+P12</f>
        <v>1659</v>
      </c>
      <c r="D12" s="343">
        <f t="shared" ref="D12:D29" si="1">C12/C$29*100</f>
        <v>1.6916660718473728</v>
      </c>
      <c r="E12" s="339"/>
      <c r="F12" s="342">
        <v>466</v>
      </c>
      <c r="G12" s="343">
        <v>28.089210367691379</v>
      </c>
      <c r="H12" s="342">
        <v>252</v>
      </c>
      <c r="I12" s="343">
        <v>54.077253218884124</v>
      </c>
      <c r="J12" s="342"/>
      <c r="K12" s="342">
        <v>597</v>
      </c>
      <c r="L12" s="343">
        <v>35.985533453887882</v>
      </c>
      <c r="M12" s="342">
        <v>329</v>
      </c>
      <c r="N12" s="343">
        <v>55.108877721943053</v>
      </c>
      <c r="O12" s="342"/>
      <c r="P12" s="342">
        <v>596</v>
      </c>
      <c r="Q12" s="343">
        <v>35.925256178420732</v>
      </c>
      <c r="R12" s="342">
        <v>157</v>
      </c>
      <c r="S12" s="343">
        <v>26.34228187919463</v>
      </c>
    </row>
    <row r="13" spans="1:21" s="276" customFormat="1" ht="18" customHeight="1" x14ac:dyDescent="0.2">
      <c r="A13" s="319"/>
      <c r="B13" s="332" t="s">
        <v>40</v>
      </c>
      <c r="C13" s="342">
        <f t="shared" si="0"/>
        <v>2255</v>
      </c>
      <c r="D13" s="343">
        <f t="shared" si="1"/>
        <v>2.2994014418419684</v>
      </c>
      <c r="E13" s="339"/>
      <c r="F13" s="342">
        <v>539</v>
      </c>
      <c r="G13" s="343">
        <v>23.902439024390244</v>
      </c>
      <c r="H13" s="342">
        <v>12</v>
      </c>
      <c r="I13" s="343">
        <v>2.2263450834879404</v>
      </c>
      <c r="J13" s="342"/>
      <c r="K13" s="342">
        <v>896</v>
      </c>
      <c r="L13" s="343">
        <v>39.733924611973393</v>
      </c>
      <c r="M13" s="342">
        <v>18</v>
      </c>
      <c r="N13" s="343">
        <v>2.0089285714285716</v>
      </c>
      <c r="O13" s="342"/>
      <c r="P13" s="342">
        <v>820</v>
      </c>
      <c r="Q13" s="343">
        <v>36.363636363636367</v>
      </c>
      <c r="R13" s="342">
        <v>25</v>
      </c>
      <c r="S13" s="343">
        <v>3.0487804878048781</v>
      </c>
    </row>
    <row r="14" spans="1:21" s="276" customFormat="1" ht="18" customHeight="1" x14ac:dyDescent="0.2">
      <c r="A14" s="319"/>
      <c r="B14" s="332" t="s">
        <v>41</v>
      </c>
      <c r="C14" s="342">
        <f t="shared" si="0"/>
        <v>1980</v>
      </c>
      <c r="D14" s="343">
        <f t="shared" si="1"/>
        <v>2.0189866318612406</v>
      </c>
      <c r="E14" s="339"/>
      <c r="F14" s="342">
        <v>551</v>
      </c>
      <c r="G14" s="343">
        <v>27.828282828282831</v>
      </c>
      <c r="H14" s="342">
        <v>245</v>
      </c>
      <c r="I14" s="343">
        <v>44.464609800362979</v>
      </c>
      <c r="J14" s="342"/>
      <c r="K14" s="342">
        <v>876</v>
      </c>
      <c r="L14" s="343">
        <v>44.242424242424242</v>
      </c>
      <c r="M14" s="342">
        <v>229</v>
      </c>
      <c r="N14" s="343">
        <v>26.141552511415529</v>
      </c>
      <c r="O14" s="342"/>
      <c r="P14" s="342">
        <v>553</v>
      </c>
      <c r="Q14" s="343">
        <v>27.929292929292931</v>
      </c>
      <c r="R14" s="342">
        <v>107</v>
      </c>
      <c r="S14" s="343">
        <v>19.349005424954793</v>
      </c>
    </row>
    <row r="15" spans="1:21" s="276" customFormat="1" ht="18" customHeight="1" x14ac:dyDescent="0.2">
      <c r="A15" s="319"/>
      <c r="B15" s="332" t="s">
        <v>9</v>
      </c>
      <c r="C15" s="342">
        <f t="shared" si="0"/>
        <v>5139</v>
      </c>
      <c r="D15" s="343">
        <f t="shared" si="1"/>
        <v>5.2401880308762205</v>
      </c>
      <c r="E15" s="339"/>
      <c r="F15" s="342">
        <v>1313</v>
      </c>
      <c r="G15" s="343">
        <v>25.549717843938506</v>
      </c>
      <c r="H15" s="342">
        <v>873</v>
      </c>
      <c r="I15" s="343">
        <v>66.488956587966484</v>
      </c>
      <c r="J15" s="342"/>
      <c r="K15" s="342">
        <v>1769</v>
      </c>
      <c r="L15" s="343">
        <v>34.423039501848606</v>
      </c>
      <c r="M15" s="342">
        <v>1266</v>
      </c>
      <c r="N15" s="343">
        <v>71.56585641605426</v>
      </c>
      <c r="O15" s="342"/>
      <c r="P15" s="342">
        <v>2057</v>
      </c>
      <c r="Q15" s="343">
        <v>40.027242654212877</v>
      </c>
      <c r="R15" s="342">
        <v>1568</v>
      </c>
      <c r="S15" s="343">
        <v>76.227515799708314</v>
      </c>
    </row>
    <row r="16" spans="1:21" s="276" customFormat="1" ht="18" customHeight="1" x14ac:dyDescent="0.2">
      <c r="A16" s="319"/>
      <c r="B16" s="332" t="s">
        <v>8</v>
      </c>
      <c r="C16" s="342">
        <f t="shared" si="0"/>
        <v>2029</v>
      </c>
      <c r="D16" s="343">
        <f t="shared" si="1"/>
        <v>2.0689514525487156</v>
      </c>
      <c r="E16" s="339"/>
      <c r="F16" s="342">
        <v>807</v>
      </c>
      <c r="G16" s="343">
        <v>39.773287333661898</v>
      </c>
      <c r="H16" s="342">
        <v>1</v>
      </c>
      <c r="I16" s="343">
        <v>0.12391573729863693</v>
      </c>
      <c r="J16" s="342"/>
      <c r="K16" s="342">
        <v>754</v>
      </c>
      <c r="L16" s="343">
        <v>37.161163134549042</v>
      </c>
      <c r="M16" s="342">
        <v>3</v>
      </c>
      <c r="N16" s="343">
        <v>0.39787798408488062</v>
      </c>
      <c r="O16" s="342"/>
      <c r="P16" s="342">
        <v>468</v>
      </c>
      <c r="Q16" s="343">
        <v>23.06554953178906</v>
      </c>
      <c r="R16" s="342">
        <v>7</v>
      </c>
      <c r="S16" s="343">
        <v>1.4957264957264957</v>
      </c>
    </row>
    <row r="17" spans="1:19" s="276" customFormat="1" ht="18" customHeight="1" x14ac:dyDescent="0.2">
      <c r="A17" s="319"/>
      <c r="B17" s="332" t="s">
        <v>7</v>
      </c>
      <c r="C17" s="342">
        <f t="shared" si="0"/>
        <v>7863</v>
      </c>
      <c r="D17" s="343">
        <f t="shared" si="1"/>
        <v>8.0178241850125929</v>
      </c>
      <c r="E17" s="339"/>
      <c r="F17" s="342">
        <v>2136</v>
      </c>
      <c r="G17" s="343">
        <v>27.165204120564667</v>
      </c>
      <c r="H17" s="342">
        <v>33</v>
      </c>
      <c r="I17" s="343">
        <v>1.544943820224719</v>
      </c>
      <c r="J17" s="342"/>
      <c r="K17" s="342">
        <v>2466</v>
      </c>
      <c r="L17" s="343">
        <v>31.362075543685613</v>
      </c>
      <c r="M17" s="342">
        <v>31</v>
      </c>
      <c r="N17" s="343">
        <v>1.257096512570965</v>
      </c>
      <c r="O17" s="342"/>
      <c r="P17" s="342">
        <v>3261</v>
      </c>
      <c r="Q17" s="343">
        <v>41.472720335749713</v>
      </c>
      <c r="R17" s="342">
        <v>33</v>
      </c>
      <c r="S17" s="343">
        <v>1.011959521619135</v>
      </c>
    </row>
    <row r="18" spans="1:19" s="276" customFormat="1" ht="18" customHeight="1" x14ac:dyDescent="0.2">
      <c r="A18" s="319"/>
      <c r="B18" s="332" t="s">
        <v>43</v>
      </c>
      <c r="C18" s="342">
        <f t="shared" si="0"/>
        <v>3390</v>
      </c>
      <c r="D18" s="343">
        <f t="shared" si="1"/>
        <v>3.4567498393987908</v>
      </c>
      <c r="E18" s="339"/>
      <c r="F18" s="342">
        <v>1117</v>
      </c>
      <c r="G18" s="343">
        <v>32.949852507374629</v>
      </c>
      <c r="H18" s="342">
        <v>336</v>
      </c>
      <c r="I18" s="343">
        <v>30.080572963294539</v>
      </c>
      <c r="J18" s="342"/>
      <c r="K18" s="342">
        <v>1320</v>
      </c>
      <c r="L18" s="343">
        <v>38.938053097345133</v>
      </c>
      <c r="M18" s="342">
        <v>551</v>
      </c>
      <c r="N18" s="343">
        <v>41.742424242424242</v>
      </c>
      <c r="O18" s="342"/>
      <c r="P18" s="342">
        <v>953</v>
      </c>
      <c r="Q18" s="343">
        <v>28.112094395280234</v>
      </c>
      <c r="R18" s="342">
        <v>521</v>
      </c>
      <c r="S18" s="343">
        <v>54.6694648478489</v>
      </c>
    </row>
    <row r="19" spans="1:19" s="276" customFormat="1" ht="18" customHeight="1" x14ac:dyDescent="0.2">
      <c r="A19" s="319"/>
      <c r="B19" s="332" t="s">
        <v>44</v>
      </c>
      <c r="C19" s="342">
        <f t="shared" si="0"/>
        <v>12821</v>
      </c>
      <c r="D19" s="343">
        <f t="shared" si="1"/>
        <v>13.073448286410589</v>
      </c>
      <c r="E19" s="339"/>
      <c r="F19" s="342">
        <v>3214</v>
      </c>
      <c r="G19" s="343">
        <v>25.068247406598548</v>
      </c>
      <c r="H19" s="342">
        <v>325</v>
      </c>
      <c r="I19" s="343">
        <v>10.112009956440572</v>
      </c>
      <c r="J19" s="342"/>
      <c r="K19" s="342">
        <v>6461</v>
      </c>
      <c r="L19" s="343">
        <v>50.393885032368772</v>
      </c>
      <c r="M19" s="342">
        <v>1053</v>
      </c>
      <c r="N19" s="343">
        <v>16.297786720321934</v>
      </c>
      <c r="O19" s="342"/>
      <c r="P19" s="342">
        <v>3146</v>
      </c>
      <c r="Q19" s="343">
        <v>24.53786756103268</v>
      </c>
      <c r="R19" s="342">
        <v>2755</v>
      </c>
      <c r="S19" s="343">
        <v>87.571519389701209</v>
      </c>
    </row>
    <row r="20" spans="1:19" s="276" customFormat="1" ht="18" customHeight="1" x14ac:dyDescent="0.2">
      <c r="A20" s="319"/>
      <c r="B20" s="332" t="s">
        <v>6</v>
      </c>
      <c r="C20" s="342">
        <f t="shared" si="0"/>
        <v>7886</v>
      </c>
      <c r="D20" s="343">
        <f t="shared" si="1"/>
        <v>8.041277060029163</v>
      </c>
      <c r="E20" s="339"/>
      <c r="F20" s="342">
        <v>2428</v>
      </c>
      <c r="G20" s="343">
        <v>30.788739538422522</v>
      </c>
      <c r="H20" s="342">
        <v>580</v>
      </c>
      <c r="I20" s="343">
        <v>23.887973640856671</v>
      </c>
      <c r="J20" s="342"/>
      <c r="K20" s="342">
        <v>3606</v>
      </c>
      <c r="L20" s="343">
        <v>45.726604108546795</v>
      </c>
      <c r="M20" s="342">
        <v>1269</v>
      </c>
      <c r="N20" s="343">
        <v>35.191347753743763</v>
      </c>
      <c r="O20" s="342"/>
      <c r="P20" s="342">
        <v>1852</v>
      </c>
      <c r="Q20" s="343">
        <v>23.484656353030687</v>
      </c>
      <c r="R20" s="342">
        <v>896</v>
      </c>
      <c r="S20" s="343">
        <v>48.38012958963283</v>
      </c>
    </row>
    <row r="21" spans="1:19" s="276" customFormat="1" ht="18" customHeight="1" x14ac:dyDescent="0.2">
      <c r="A21" s="319"/>
      <c r="B21" s="332" t="s">
        <v>5</v>
      </c>
      <c r="C21" s="342">
        <f t="shared" si="0"/>
        <v>2100</v>
      </c>
      <c r="D21" s="343">
        <f t="shared" si="1"/>
        <v>2.1413494580346493</v>
      </c>
      <c r="E21" s="339"/>
      <c r="F21" s="342">
        <v>666</v>
      </c>
      <c r="G21" s="343">
        <v>31.714285714285712</v>
      </c>
      <c r="H21" s="342">
        <v>445</v>
      </c>
      <c r="I21" s="343">
        <v>66.816816816816811</v>
      </c>
      <c r="J21" s="342"/>
      <c r="K21" s="342">
        <v>788</v>
      </c>
      <c r="L21" s="343">
        <v>37.523809523809526</v>
      </c>
      <c r="M21" s="342">
        <v>591</v>
      </c>
      <c r="N21" s="343">
        <v>75</v>
      </c>
      <c r="O21" s="342"/>
      <c r="P21" s="342">
        <v>646</v>
      </c>
      <c r="Q21" s="343">
        <v>30.761904761904763</v>
      </c>
      <c r="R21" s="342">
        <v>537</v>
      </c>
      <c r="S21" s="343">
        <v>83.126934984520133</v>
      </c>
    </row>
    <row r="22" spans="1:19" s="276" customFormat="1" ht="18" customHeight="1" x14ac:dyDescent="0.2">
      <c r="A22" s="319"/>
      <c r="B22" s="332" t="s">
        <v>38</v>
      </c>
      <c r="C22" s="342">
        <f t="shared" si="0"/>
        <v>8323</v>
      </c>
      <c r="D22" s="343">
        <f t="shared" si="1"/>
        <v>8.4868816853439935</v>
      </c>
      <c r="E22" s="339"/>
      <c r="F22" s="342">
        <v>1872</v>
      </c>
      <c r="G22" s="343">
        <v>22.491889943529976</v>
      </c>
      <c r="H22" s="342">
        <v>387</v>
      </c>
      <c r="I22" s="343">
        <v>20.673076923076923</v>
      </c>
      <c r="J22" s="342"/>
      <c r="K22" s="342">
        <v>3091</v>
      </c>
      <c r="L22" s="343">
        <v>37.138051183467503</v>
      </c>
      <c r="M22" s="342">
        <v>1066</v>
      </c>
      <c r="N22" s="343">
        <v>34.487220964089296</v>
      </c>
      <c r="O22" s="342"/>
      <c r="P22" s="342">
        <v>3360</v>
      </c>
      <c r="Q22" s="343">
        <v>40.37005887300252</v>
      </c>
      <c r="R22" s="342">
        <v>1422</v>
      </c>
      <c r="S22" s="343">
        <v>42.321428571428569</v>
      </c>
    </row>
    <row r="23" spans="1:19" s="276" customFormat="1" ht="18" customHeight="1" x14ac:dyDescent="0.2">
      <c r="A23" s="319"/>
      <c r="B23" s="332" t="s">
        <v>45</v>
      </c>
      <c r="C23" s="342">
        <f t="shared" si="0"/>
        <v>15429</v>
      </c>
      <c r="D23" s="343">
        <f t="shared" si="1"/>
        <v>15.732800375246001</v>
      </c>
      <c r="E23" s="339"/>
      <c r="F23" s="342">
        <v>5559</v>
      </c>
      <c r="G23" s="343">
        <v>36.029554734590704</v>
      </c>
      <c r="H23" s="342">
        <v>2402</v>
      </c>
      <c r="I23" s="343">
        <v>43.209210289620437</v>
      </c>
      <c r="J23" s="342"/>
      <c r="K23" s="342">
        <v>6743</v>
      </c>
      <c r="L23" s="343">
        <v>43.703415645861689</v>
      </c>
      <c r="M23" s="342">
        <v>3966</v>
      </c>
      <c r="N23" s="343">
        <v>58.816550496811502</v>
      </c>
      <c r="O23" s="342"/>
      <c r="P23" s="342">
        <v>3127</v>
      </c>
      <c r="Q23" s="343">
        <v>20.267029619547607</v>
      </c>
      <c r="R23" s="342">
        <v>2110</v>
      </c>
      <c r="S23" s="343">
        <v>67.476814838503358</v>
      </c>
    </row>
    <row r="24" spans="1:19" s="276" customFormat="1" ht="18" customHeight="1" x14ac:dyDescent="0.2">
      <c r="A24" s="319">
        <v>47094</v>
      </c>
      <c r="B24" s="332" t="s">
        <v>46</v>
      </c>
      <c r="C24" s="342">
        <f t="shared" si="0"/>
        <v>3872</v>
      </c>
      <c r="D24" s="343">
        <f t="shared" si="1"/>
        <v>3.9482405245286483</v>
      </c>
      <c r="E24" s="339"/>
      <c r="F24" s="342">
        <v>1355</v>
      </c>
      <c r="G24" s="343">
        <v>34.994834710743802</v>
      </c>
      <c r="H24" s="342">
        <v>126</v>
      </c>
      <c r="I24" s="343">
        <v>9.2988929889298895</v>
      </c>
      <c r="J24" s="342"/>
      <c r="K24" s="342">
        <v>1927</v>
      </c>
      <c r="L24" s="343">
        <v>49.767561983471076</v>
      </c>
      <c r="M24" s="342">
        <v>142</v>
      </c>
      <c r="N24" s="343">
        <v>7.3689673066943433</v>
      </c>
      <c r="O24" s="342"/>
      <c r="P24" s="342">
        <v>590</v>
      </c>
      <c r="Q24" s="343">
        <v>15.237603305785125</v>
      </c>
      <c r="R24" s="342">
        <v>86</v>
      </c>
      <c r="S24" s="343">
        <v>14.576271186440678</v>
      </c>
    </row>
    <row r="25" spans="1:19" s="276" customFormat="1" ht="18" customHeight="1" x14ac:dyDescent="0.2">
      <c r="B25" s="332" t="s">
        <v>47</v>
      </c>
      <c r="C25" s="342">
        <f t="shared" si="0"/>
        <v>506</v>
      </c>
      <c r="D25" s="343">
        <f t="shared" si="1"/>
        <v>0.51596325036453927</v>
      </c>
      <c r="E25" s="339"/>
      <c r="F25" s="342">
        <v>146</v>
      </c>
      <c r="G25" s="343">
        <v>28.853754940711461</v>
      </c>
      <c r="H25" s="342">
        <v>31</v>
      </c>
      <c r="I25" s="343">
        <v>21.232876712328768</v>
      </c>
      <c r="J25" s="342"/>
      <c r="K25" s="342">
        <v>201</v>
      </c>
      <c r="L25" s="343">
        <v>39.723320158102766</v>
      </c>
      <c r="M25" s="342">
        <v>55</v>
      </c>
      <c r="N25" s="343">
        <v>27.363184079601986</v>
      </c>
      <c r="O25" s="342"/>
      <c r="P25" s="342">
        <v>159</v>
      </c>
      <c r="Q25" s="343">
        <v>31.422924901185773</v>
      </c>
      <c r="R25" s="342">
        <v>55</v>
      </c>
      <c r="S25" s="343">
        <v>34.591194968553459</v>
      </c>
    </row>
    <row r="26" spans="1:19" s="276" customFormat="1" ht="18" customHeight="1" x14ac:dyDescent="0.2">
      <c r="B26" s="332" t="s">
        <v>48</v>
      </c>
      <c r="C26" s="342">
        <f t="shared" si="0"/>
        <v>7427</v>
      </c>
      <c r="D26" s="343">
        <f t="shared" si="1"/>
        <v>7.5732392499158756</v>
      </c>
      <c r="E26" s="339"/>
      <c r="F26" s="342">
        <v>1797</v>
      </c>
      <c r="G26" s="343">
        <v>24.195502894843141</v>
      </c>
      <c r="H26" s="342">
        <v>211</v>
      </c>
      <c r="I26" s="343">
        <v>11.741791875347801</v>
      </c>
      <c r="J26" s="342"/>
      <c r="K26" s="342">
        <v>3120</v>
      </c>
      <c r="L26" s="343">
        <v>42.008886495220146</v>
      </c>
      <c r="M26" s="342">
        <v>494</v>
      </c>
      <c r="N26" s="343">
        <v>15.833333333333332</v>
      </c>
      <c r="O26" s="342"/>
      <c r="P26" s="342">
        <v>2510</v>
      </c>
      <c r="Q26" s="343">
        <v>33.795610609936716</v>
      </c>
      <c r="R26" s="342">
        <v>677</v>
      </c>
      <c r="S26" s="343">
        <v>26.97211155378486</v>
      </c>
    </row>
    <row r="27" spans="1:19" s="276" customFormat="1" ht="18" customHeight="1" x14ac:dyDescent="0.2">
      <c r="B27" s="332" t="s">
        <v>49</v>
      </c>
      <c r="C27" s="342">
        <f t="shared" si="0"/>
        <v>1224</v>
      </c>
      <c r="D27" s="343">
        <f t="shared" si="1"/>
        <v>1.2481008269687668</v>
      </c>
      <c r="E27" s="339"/>
      <c r="F27" s="342">
        <v>381</v>
      </c>
      <c r="G27" s="343">
        <v>31.127450980392158</v>
      </c>
      <c r="H27" s="342">
        <v>46</v>
      </c>
      <c r="I27" s="343">
        <v>12.073490813648293</v>
      </c>
      <c r="J27" s="342"/>
      <c r="K27" s="342">
        <v>591</v>
      </c>
      <c r="L27" s="343">
        <v>48.284313725490193</v>
      </c>
      <c r="M27" s="342">
        <v>60</v>
      </c>
      <c r="N27" s="343">
        <v>10.152284263959391</v>
      </c>
      <c r="O27" s="342"/>
      <c r="P27" s="342">
        <v>252</v>
      </c>
      <c r="Q27" s="343">
        <v>20.588235294117645</v>
      </c>
      <c r="R27" s="342">
        <v>66</v>
      </c>
      <c r="S27" s="343">
        <v>26.190476190476193</v>
      </c>
    </row>
    <row r="28" spans="1:19" s="276" customFormat="1" ht="18" customHeight="1" x14ac:dyDescent="0.2">
      <c r="B28" s="337" t="s">
        <v>4</v>
      </c>
      <c r="C28" s="344">
        <f t="shared" si="0"/>
        <v>60</v>
      </c>
      <c r="D28" s="345">
        <f t="shared" si="1"/>
        <v>6.1181413086704259E-2</v>
      </c>
      <c r="E28" s="339"/>
      <c r="F28" s="344">
        <v>19</v>
      </c>
      <c r="G28" s="345">
        <v>31.666666666666664</v>
      </c>
      <c r="H28" s="344">
        <v>7</v>
      </c>
      <c r="I28" s="345">
        <v>36.84210526315789</v>
      </c>
      <c r="J28" s="342"/>
      <c r="K28" s="344">
        <v>26</v>
      </c>
      <c r="L28" s="345">
        <v>43.333333333333336</v>
      </c>
      <c r="M28" s="344">
        <v>12</v>
      </c>
      <c r="N28" s="345">
        <v>46.153846153846153</v>
      </c>
      <c r="O28" s="342"/>
      <c r="P28" s="344">
        <v>15</v>
      </c>
      <c r="Q28" s="345">
        <v>25</v>
      </c>
      <c r="R28" s="344">
        <v>12</v>
      </c>
      <c r="S28" s="345">
        <v>80</v>
      </c>
    </row>
    <row r="29" spans="1:19" s="213" customFormat="1" ht="18" customHeight="1" x14ac:dyDescent="0.2">
      <c r="B29" s="333" t="s">
        <v>3</v>
      </c>
      <c r="C29" s="334">
        <f>SUM(C11:C28)</f>
        <v>98069</v>
      </c>
      <c r="D29" s="335">
        <f t="shared" si="1"/>
        <v>100</v>
      </c>
      <c r="E29" s="350"/>
      <c r="F29" s="334">
        <f>SUM(F11:F28)</f>
        <v>30321</v>
      </c>
      <c r="G29" s="335">
        <f t="shared" ref="G29" si="2">F29/$C29*100</f>
        <v>30.918027103365997</v>
      </c>
      <c r="H29" s="334">
        <f>SUM(H11:H28)</f>
        <v>8554</v>
      </c>
      <c r="I29" s="335">
        <f t="shared" ref="I29" si="3">H29/F29*100</f>
        <v>28.211470597935424</v>
      </c>
      <c r="J29" s="353"/>
      <c r="K29" s="334">
        <f>SUM(K11:K28)</f>
        <v>43019</v>
      </c>
      <c r="L29" s="335">
        <f t="shared" ref="L29" si="4">K29/$C29*100</f>
        <v>43.866053492948843</v>
      </c>
      <c r="M29" s="334">
        <f>SUM(M11:M28)</f>
        <v>14759</v>
      </c>
      <c r="N29" s="335">
        <f t="shared" ref="N29" si="5">M29/K29*100</f>
        <v>34.308096422510978</v>
      </c>
      <c r="O29" s="353"/>
      <c r="P29" s="334">
        <f>SUM(P11:P28)</f>
        <v>24729</v>
      </c>
      <c r="Q29" s="354">
        <f t="shared" ref="Q29" si="6">P29/$C29*100</f>
        <v>25.215919403685159</v>
      </c>
      <c r="R29" s="334">
        <f>SUM(R11:R28)</f>
        <v>11388</v>
      </c>
      <c r="S29" s="354">
        <f t="shared" ref="S29" si="7">R29/P29*100</f>
        <v>46.051194953293702</v>
      </c>
    </row>
    <row r="30" spans="1:19" s="257" customFormat="1" ht="6.75" customHeight="1" x14ac:dyDescent="0.2">
      <c r="B30" s="1163"/>
      <c r="C30" s="1163"/>
      <c r="D30" s="1163"/>
      <c r="E30" s="294"/>
    </row>
    <row r="31" spans="1:19" x14ac:dyDescent="0.2">
      <c r="F31" s="320"/>
    </row>
    <row r="32" spans="1:19" x14ac:dyDescent="0.2">
      <c r="F32" s="320"/>
      <c r="K32" s="320"/>
    </row>
    <row r="33" spans="2:11" x14ac:dyDescent="0.2">
      <c r="B33" s="320"/>
      <c r="K33" s="320"/>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W26"/>
  <sheetViews>
    <sheetView zoomScaleNormal="100" workbookViewId="0"/>
  </sheetViews>
  <sheetFormatPr baseColWidth="10" defaultColWidth="11.42578125" defaultRowHeight="15" x14ac:dyDescent="0.25"/>
  <cols>
    <col min="1" max="1" width="1.85546875" style="872" customWidth="1"/>
    <col min="2" max="2" width="24.5703125" style="872" customWidth="1"/>
    <col min="3" max="8" width="10.85546875" style="872" customWidth="1"/>
    <col min="9" max="10" width="7.140625" style="872" customWidth="1"/>
    <col min="11" max="11" width="7.7109375" style="872" customWidth="1"/>
    <col min="12" max="17" width="8.28515625" style="872" customWidth="1"/>
    <col min="18" max="19" width="7.7109375" style="872" customWidth="1"/>
    <col min="20" max="20" width="11.42578125" style="872" customWidth="1"/>
    <col min="21" max="21" width="11.42578125" style="872"/>
    <col min="22" max="22" width="11.85546875" style="872" bestFit="1" customWidth="1"/>
    <col min="23" max="16384" width="11.42578125" style="872"/>
  </cols>
  <sheetData>
    <row r="1" spans="1:21" x14ac:dyDescent="0.25">
      <c r="A1" s="871"/>
      <c r="B1" s="871"/>
      <c r="H1" s="873"/>
      <c r="I1" s="873"/>
    </row>
    <row r="2" spans="1:21" ht="48.75" customHeight="1" x14ac:dyDescent="0.25">
      <c r="A2" s="871"/>
      <c r="B2" s="871"/>
      <c r="H2" s="873"/>
      <c r="I2" s="873"/>
    </row>
    <row r="3" spans="1:21" ht="24" customHeight="1" x14ac:dyDescent="0.25">
      <c r="A3" s="871"/>
      <c r="B3" s="1041" t="s">
        <v>379</v>
      </c>
      <c r="C3" s="1041"/>
      <c r="D3" s="1041"/>
      <c r="E3" s="1041"/>
      <c r="F3" s="1041"/>
      <c r="G3" s="1041"/>
      <c r="H3" s="1041"/>
      <c r="I3" s="1041"/>
      <c r="J3" s="1041"/>
      <c r="K3" s="1041"/>
      <c r="L3" s="1041"/>
      <c r="M3" s="1041"/>
      <c r="N3" s="1041"/>
      <c r="O3" s="1041"/>
      <c r="P3" s="1041"/>
      <c r="Q3" s="1041"/>
      <c r="R3" s="1041"/>
    </row>
    <row r="5" spans="1:21" x14ac:dyDescent="0.25">
      <c r="B5" s="874"/>
      <c r="C5" s="1042" t="s">
        <v>378</v>
      </c>
      <c r="D5" s="1042"/>
      <c r="E5" s="1042"/>
      <c r="F5" s="1042"/>
      <c r="G5" s="1042"/>
      <c r="H5" s="1042"/>
      <c r="I5" s="1042"/>
      <c r="J5" s="1042" t="s">
        <v>352</v>
      </c>
      <c r="K5" s="1042"/>
      <c r="L5" s="1042"/>
      <c r="M5" s="1042"/>
      <c r="N5" s="1042"/>
      <c r="O5" s="1042"/>
      <c r="P5" s="1042"/>
      <c r="Q5" s="1042"/>
      <c r="R5" s="1042"/>
      <c r="S5" s="1042"/>
    </row>
    <row r="6" spans="1:21" ht="21" customHeight="1" x14ac:dyDescent="0.25">
      <c r="B6" s="874"/>
      <c r="C6" s="1043"/>
      <c r="D6" s="1043"/>
      <c r="E6" s="1043"/>
      <c r="F6" s="1043"/>
      <c r="G6" s="1043"/>
      <c r="H6" s="1043"/>
      <c r="I6" s="1043"/>
      <c r="J6" s="1043">
        <v>43830</v>
      </c>
      <c r="K6" s="1044"/>
      <c r="L6" s="1045">
        <v>44196</v>
      </c>
      <c r="M6" s="1045"/>
      <c r="N6" s="1045">
        <v>44561</v>
      </c>
      <c r="O6" s="1045"/>
      <c r="P6" s="1045">
        <v>44926</v>
      </c>
      <c r="Q6" s="1045"/>
      <c r="R6" s="1045">
        <f>EVO_sol!R6</f>
        <v>44957</v>
      </c>
      <c r="S6" s="1045"/>
    </row>
    <row r="7" spans="1:21" x14ac:dyDescent="0.25">
      <c r="B7" s="944"/>
      <c r="C7" s="876">
        <v>43465</v>
      </c>
      <c r="D7" s="876">
        <v>43830</v>
      </c>
      <c r="E7" s="876">
        <v>44196</v>
      </c>
      <c r="F7" s="876">
        <v>44561</v>
      </c>
      <c r="G7" s="876">
        <v>44926</v>
      </c>
      <c r="H7" s="876">
        <f>EVO!H7</f>
        <v>44957</v>
      </c>
      <c r="I7" s="876"/>
      <c r="J7" s="876" t="s">
        <v>31</v>
      </c>
      <c r="K7" s="876" t="s">
        <v>353</v>
      </c>
      <c r="L7" s="876" t="s">
        <v>31</v>
      </c>
      <c r="M7" s="876" t="s">
        <v>353</v>
      </c>
      <c r="N7" s="876" t="s">
        <v>31</v>
      </c>
      <c r="O7" s="876" t="s">
        <v>353</v>
      </c>
      <c r="P7" s="876" t="s">
        <v>31</v>
      </c>
      <c r="Q7" s="876" t="s">
        <v>353</v>
      </c>
      <c r="R7" s="876" t="s">
        <v>31</v>
      </c>
      <c r="S7" s="876" t="s">
        <v>353</v>
      </c>
    </row>
    <row r="8" spans="1:21" ht="15" customHeight="1" x14ac:dyDescent="0.25">
      <c r="B8" s="915" t="s">
        <v>11</v>
      </c>
      <c r="C8" s="922">
        <v>354473</v>
      </c>
      <c r="D8" s="922">
        <v>361314</v>
      </c>
      <c r="E8" s="922">
        <v>351802</v>
      </c>
      <c r="F8" s="922">
        <v>362202</v>
      </c>
      <c r="G8" s="922">
        <v>375118</v>
      </c>
      <c r="H8" s="922">
        <v>374904</v>
      </c>
      <c r="I8" s="887"/>
      <c r="J8" s="923">
        <v>1.9299072143717622E-2</v>
      </c>
      <c r="K8" s="922">
        <v>6841</v>
      </c>
      <c r="L8" s="924">
        <v>-2.632613184100252E-2</v>
      </c>
      <c r="M8" s="925">
        <v>-9512</v>
      </c>
      <c r="N8" s="924">
        <v>2.9562083217264279E-2</v>
      </c>
      <c r="O8" s="925">
        <v>10400</v>
      </c>
      <c r="P8" s="924">
        <v>3.5659659527004228E-2</v>
      </c>
      <c r="Q8" s="925">
        <f>G8-F8</f>
        <v>12916</v>
      </c>
      <c r="R8" s="926">
        <v>3.7334226130361303E-2</v>
      </c>
      <c r="S8" s="925">
        <v>13493</v>
      </c>
    </row>
    <row r="9" spans="1:21" x14ac:dyDescent="0.25">
      <c r="B9" s="945" t="s">
        <v>10</v>
      </c>
      <c r="C9" s="892">
        <v>42117</v>
      </c>
      <c r="D9" s="892">
        <v>47743</v>
      </c>
      <c r="E9" s="892">
        <v>44726</v>
      </c>
      <c r="F9" s="892">
        <v>45995</v>
      </c>
      <c r="G9" s="892">
        <v>46968</v>
      </c>
      <c r="H9" s="892">
        <v>47020</v>
      </c>
      <c r="I9" s="893"/>
      <c r="J9" s="894">
        <v>0.13358026450127025</v>
      </c>
      <c r="K9" s="892">
        <v>5626</v>
      </c>
      <c r="L9" s="897">
        <v>-6.3192509896738747E-2</v>
      </c>
      <c r="M9" s="895">
        <v>-3017</v>
      </c>
      <c r="N9" s="897">
        <v>2.837275857443089E-2</v>
      </c>
      <c r="O9" s="895">
        <v>1269</v>
      </c>
      <c r="P9" s="897">
        <v>2.1154473312316568E-2</v>
      </c>
      <c r="Q9" s="895">
        <f t="shared" ref="Q9:Q25" si="0">G9-F9</f>
        <v>973</v>
      </c>
      <c r="R9" s="896">
        <v>2.5562729017623465E-2</v>
      </c>
      <c r="S9" s="895">
        <v>1172</v>
      </c>
    </row>
    <row r="10" spans="1:21" x14ac:dyDescent="0.25">
      <c r="B10" s="945" t="s">
        <v>40</v>
      </c>
      <c r="C10" s="892">
        <v>33668</v>
      </c>
      <c r="D10" s="892">
        <v>35198</v>
      </c>
      <c r="E10" s="892">
        <v>35711</v>
      </c>
      <c r="F10" s="892">
        <v>38230</v>
      </c>
      <c r="G10" s="892">
        <v>40199</v>
      </c>
      <c r="H10" s="892">
        <v>40217</v>
      </c>
      <c r="I10" s="893"/>
      <c r="J10" s="894">
        <v>4.5443744802186048E-2</v>
      </c>
      <c r="K10" s="892">
        <v>1530</v>
      </c>
      <c r="L10" s="897">
        <v>1.4574691743849177E-2</v>
      </c>
      <c r="M10" s="895">
        <v>513</v>
      </c>
      <c r="N10" s="897">
        <v>7.0538489541037697E-2</v>
      </c>
      <c r="O10" s="895">
        <v>2519</v>
      </c>
      <c r="P10" s="897">
        <v>5.1504054407533362E-2</v>
      </c>
      <c r="Q10" s="895">
        <f t="shared" si="0"/>
        <v>1969</v>
      </c>
      <c r="R10" s="896">
        <v>4.8792572888958441E-2</v>
      </c>
      <c r="S10" s="895">
        <v>1871</v>
      </c>
    </row>
    <row r="11" spans="1:21" x14ac:dyDescent="0.25">
      <c r="B11" s="945" t="s">
        <v>41</v>
      </c>
      <c r="C11" s="892">
        <v>25370</v>
      </c>
      <c r="D11" s="892">
        <v>30928</v>
      </c>
      <c r="E11" s="892">
        <v>31586</v>
      </c>
      <c r="F11" s="892">
        <v>33061</v>
      </c>
      <c r="G11" s="892">
        <v>36020</v>
      </c>
      <c r="H11" s="892">
        <v>36155</v>
      </c>
      <c r="I11" s="893"/>
      <c r="J11" s="894">
        <v>0.21907765076862429</v>
      </c>
      <c r="K11" s="892">
        <v>5558</v>
      </c>
      <c r="L11" s="897">
        <v>2.1275219865493966E-2</v>
      </c>
      <c r="M11" s="895">
        <v>658</v>
      </c>
      <c r="N11" s="897">
        <v>4.6697904134743284E-2</v>
      </c>
      <c r="O11" s="895">
        <v>1475</v>
      </c>
      <c r="P11" s="897">
        <v>8.9501225008318031E-2</v>
      </c>
      <c r="Q11" s="895">
        <f t="shared" si="0"/>
        <v>2959</v>
      </c>
      <c r="R11" s="896">
        <v>9.2131098021446922E-2</v>
      </c>
      <c r="S11" s="895">
        <v>3050</v>
      </c>
    </row>
    <row r="12" spans="1:21" x14ac:dyDescent="0.25">
      <c r="B12" s="945" t="s">
        <v>9</v>
      </c>
      <c r="C12" s="892">
        <v>35850</v>
      </c>
      <c r="D12" s="892">
        <v>37916</v>
      </c>
      <c r="E12" s="892">
        <v>38655</v>
      </c>
      <c r="F12" s="892">
        <v>42298</v>
      </c>
      <c r="G12" s="892">
        <v>47498</v>
      </c>
      <c r="H12" s="892">
        <v>47595</v>
      </c>
      <c r="I12" s="893"/>
      <c r="J12" s="894">
        <v>5.7629009762901084E-2</v>
      </c>
      <c r="K12" s="892">
        <v>2066</v>
      </c>
      <c r="L12" s="897">
        <v>1.9490452579385975E-2</v>
      </c>
      <c r="M12" s="895">
        <v>739</v>
      </c>
      <c r="N12" s="897">
        <v>9.4243952916828411E-2</v>
      </c>
      <c r="O12" s="895">
        <v>3643</v>
      </c>
      <c r="P12" s="897">
        <v>0.12293725471653505</v>
      </c>
      <c r="Q12" s="895">
        <f t="shared" si="0"/>
        <v>5200</v>
      </c>
      <c r="R12" s="896">
        <v>0.11714862454229658</v>
      </c>
      <c r="S12" s="895">
        <v>4991</v>
      </c>
      <c r="U12" s="927"/>
    </row>
    <row r="13" spans="1:21" x14ac:dyDescent="0.25">
      <c r="B13" s="945" t="s">
        <v>8</v>
      </c>
      <c r="C13" s="892">
        <v>24151</v>
      </c>
      <c r="D13" s="892">
        <v>24993</v>
      </c>
      <c r="E13" s="892">
        <v>24832</v>
      </c>
      <c r="F13" s="892">
        <v>22687</v>
      </c>
      <c r="G13" s="892">
        <v>22423</v>
      </c>
      <c r="H13" s="892">
        <v>22403</v>
      </c>
      <c r="I13" s="893"/>
      <c r="J13" s="894">
        <v>3.4863980787545046E-2</v>
      </c>
      <c r="K13" s="892">
        <v>842</v>
      </c>
      <c r="L13" s="897">
        <v>-6.441803705037441E-3</v>
      </c>
      <c r="M13" s="895">
        <v>-161</v>
      </c>
      <c r="N13" s="897">
        <v>-8.6380476804123751E-2</v>
      </c>
      <c r="O13" s="895">
        <v>-2145</v>
      </c>
      <c r="P13" s="897">
        <v>-1.1636620090800909E-2</v>
      </c>
      <c r="Q13" s="895">
        <f t="shared" si="0"/>
        <v>-264</v>
      </c>
      <c r="R13" s="896">
        <v>-7.0912555954438794E-3</v>
      </c>
      <c r="S13" s="895">
        <v>-160</v>
      </c>
      <c r="U13" s="927"/>
    </row>
    <row r="14" spans="1:21" x14ac:dyDescent="0.25">
      <c r="B14" s="945" t="s">
        <v>7</v>
      </c>
      <c r="C14" s="892">
        <v>120362</v>
      </c>
      <c r="D14" s="892">
        <v>134693</v>
      </c>
      <c r="E14" s="892">
        <v>132386</v>
      </c>
      <c r="F14" s="892">
        <v>133847</v>
      </c>
      <c r="G14" s="892">
        <v>139217</v>
      </c>
      <c r="H14" s="892">
        <v>139708</v>
      </c>
      <c r="I14" s="893"/>
      <c r="J14" s="894">
        <v>0.11906581811535211</v>
      </c>
      <c r="K14" s="892">
        <v>14331</v>
      </c>
      <c r="L14" s="897">
        <v>-1.7127838863192579E-2</v>
      </c>
      <c r="M14" s="895">
        <v>-2307</v>
      </c>
      <c r="N14" s="897">
        <v>1.1035910141555805E-2</v>
      </c>
      <c r="O14" s="895">
        <v>1461</v>
      </c>
      <c r="P14" s="897">
        <v>4.0120436020232075E-2</v>
      </c>
      <c r="Q14" s="895">
        <f t="shared" si="0"/>
        <v>5370</v>
      </c>
      <c r="R14" s="896">
        <v>4.0151881770464914E-2</v>
      </c>
      <c r="S14" s="895">
        <v>5393</v>
      </c>
      <c r="U14" s="927"/>
    </row>
    <row r="15" spans="1:21" x14ac:dyDescent="0.25">
      <c r="B15" s="945" t="s">
        <v>43</v>
      </c>
      <c r="C15" s="892">
        <v>81735</v>
      </c>
      <c r="D15" s="892">
        <v>85461</v>
      </c>
      <c r="E15" s="892">
        <v>81399</v>
      </c>
      <c r="F15" s="892">
        <v>83372</v>
      </c>
      <c r="G15" s="892">
        <v>86743</v>
      </c>
      <c r="H15" s="892">
        <v>87070</v>
      </c>
      <c r="I15" s="893"/>
      <c r="J15" s="894">
        <v>4.5586346118553944E-2</v>
      </c>
      <c r="K15" s="892">
        <v>3726</v>
      </c>
      <c r="L15" s="897">
        <v>-4.7530452487099417E-2</v>
      </c>
      <c r="M15" s="895">
        <v>-4062</v>
      </c>
      <c r="N15" s="897">
        <v>2.4238627010159774E-2</v>
      </c>
      <c r="O15" s="895">
        <v>1973</v>
      </c>
      <c r="P15" s="897">
        <v>4.0433238977114705E-2</v>
      </c>
      <c r="Q15" s="895">
        <f t="shared" si="0"/>
        <v>3371</v>
      </c>
      <c r="R15" s="896">
        <v>4.0735339819750971E-2</v>
      </c>
      <c r="S15" s="895">
        <v>3408</v>
      </c>
      <c r="U15" s="927"/>
    </row>
    <row r="16" spans="1:21" x14ac:dyDescent="0.25">
      <c r="B16" s="945" t="s">
        <v>44</v>
      </c>
      <c r="C16" s="892">
        <v>292526</v>
      </c>
      <c r="D16" s="892">
        <v>307817</v>
      </c>
      <c r="E16" s="892">
        <v>300021</v>
      </c>
      <c r="F16" s="892">
        <v>315907</v>
      </c>
      <c r="G16" s="892">
        <v>330438</v>
      </c>
      <c r="H16" s="892">
        <v>330861</v>
      </c>
      <c r="I16" s="893"/>
      <c r="J16" s="894">
        <v>5.2272276652331806E-2</v>
      </c>
      <c r="K16" s="892">
        <v>15291</v>
      </c>
      <c r="L16" s="897">
        <v>-2.5326736340098188E-2</v>
      </c>
      <c r="M16" s="895">
        <v>-7796</v>
      </c>
      <c r="N16" s="897">
        <v>5.2949626859453147E-2</v>
      </c>
      <c r="O16" s="895">
        <v>15886</v>
      </c>
      <c r="P16" s="897">
        <v>4.5997714517247212E-2</v>
      </c>
      <c r="Q16" s="895">
        <f t="shared" si="0"/>
        <v>14531</v>
      </c>
      <c r="R16" s="896">
        <v>5.0062363728113235E-2</v>
      </c>
      <c r="S16" s="895">
        <v>15774</v>
      </c>
      <c r="U16" s="927"/>
    </row>
    <row r="17" spans="2:23" x14ac:dyDescent="0.25">
      <c r="B17" s="945" t="s">
        <v>6</v>
      </c>
      <c r="C17" s="892">
        <v>102144</v>
      </c>
      <c r="D17" s="892">
        <v>121696</v>
      </c>
      <c r="E17" s="892">
        <v>136159</v>
      </c>
      <c r="F17" s="892">
        <v>151649</v>
      </c>
      <c r="G17" s="892">
        <v>169110</v>
      </c>
      <c r="H17" s="892">
        <v>170093</v>
      </c>
      <c r="I17" s="893"/>
      <c r="J17" s="894">
        <v>0.19141604010025071</v>
      </c>
      <c r="K17" s="892">
        <v>19552</v>
      </c>
      <c r="L17" s="897">
        <v>0.11884531948461752</v>
      </c>
      <c r="M17" s="895">
        <v>14463</v>
      </c>
      <c r="N17" s="897">
        <v>0.11376405525892519</v>
      </c>
      <c r="O17" s="895">
        <v>15490</v>
      </c>
      <c r="P17" s="897">
        <v>0.11514088454259497</v>
      </c>
      <c r="Q17" s="895">
        <f t="shared" si="0"/>
        <v>17461</v>
      </c>
      <c r="R17" s="896">
        <v>0.12272607260726076</v>
      </c>
      <c r="S17" s="895">
        <v>18593</v>
      </c>
      <c r="U17" s="927"/>
    </row>
    <row r="18" spans="2:23" x14ac:dyDescent="0.25">
      <c r="B18" s="945" t="s">
        <v>5</v>
      </c>
      <c r="C18" s="892">
        <v>46533</v>
      </c>
      <c r="D18" s="892">
        <v>49654</v>
      </c>
      <c r="E18" s="892">
        <v>49281</v>
      </c>
      <c r="F18" s="892">
        <v>50941</v>
      </c>
      <c r="G18" s="892">
        <v>53876</v>
      </c>
      <c r="H18" s="892">
        <v>53736</v>
      </c>
      <c r="I18" s="893"/>
      <c r="J18" s="894">
        <v>6.7070681022070255E-2</v>
      </c>
      <c r="K18" s="892">
        <v>3121</v>
      </c>
      <c r="L18" s="897">
        <v>-7.5119829218189826E-3</v>
      </c>
      <c r="M18" s="895">
        <v>-373</v>
      </c>
      <c r="N18" s="897">
        <v>3.3684381404598174E-2</v>
      </c>
      <c r="O18" s="895">
        <v>1660</v>
      </c>
      <c r="P18" s="897">
        <v>5.761567303350934E-2</v>
      </c>
      <c r="Q18" s="895">
        <f t="shared" si="0"/>
        <v>2935</v>
      </c>
      <c r="R18" s="896">
        <v>5.5883046451308704E-2</v>
      </c>
      <c r="S18" s="895">
        <v>2844</v>
      </c>
      <c r="U18" s="927"/>
    </row>
    <row r="19" spans="2:23" x14ac:dyDescent="0.25">
      <c r="B19" s="945" t="s">
        <v>38</v>
      </c>
      <c r="C19" s="892">
        <v>79727</v>
      </c>
      <c r="D19" s="892">
        <v>80292</v>
      </c>
      <c r="E19" s="892">
        <v>77049</v>
      </c>
      <c r="F19" s="892">
        <v>77553</v>
      </c>
      <c r="G19" s="892">
        <v>79015</v>
      </c>
      <c r="H19" s="892">
        <v>79725</v>
      </c>
      <c r="I19" s="893"/>
      <c r="J19" s="894">
        <v>7.0866833067844137E-3</v>
      </c>
      <c r="K19" s="892">
        <v>565</v>
      </c>
      <c r="L19" s="897">
        <v>-4.0390076221790472E-2</v>
      </c>
      <c r="M19" s="895">
        <v>-3243</v>
      </c>
      <c r="N19" s="897">
        <v>6.5412919051512919E-3</v>
      </c>
      <c r="O19" s="895">
        <v>504</v>
      </c>
      <c r="P19" s="897">
        <v>1.8851624050649329E-2</v>
      </c>
      <c r="Q19" s="895">
        <f t="shared" si="0"/>
        <v>1462</v>
      </c>
      <c r="R19" s="896">
        <v>3.0797874403630576E-2</v>
      </c>
      <c r="S19" s="895">
        <v>2382</v>
      </c>
      <c r="U19" s="927"/>
    </row>
    <row r="20" spans="2:23" x14ac:dyDescent="0.25">
      <c r="B20" s="945" t="s">
        <v>45</v>
      </c>
      <c r="C20" s="892">
        <v>215050</v>
      </c>
      <c r="D20" s="892">
        <v>227239</v>
      </c>
      <c r="E20" s="892">
        <v>216497</v>
      </c>
      <c r="F20" s="892">
        <v>215854</v>
      </c>
      <c r="G20" s="892">
        <v>224758</v>
      </c>
      <c r="H20" s="892">
        <v>224954</v>
      </c>
      <c r="I20" s="893"/>
      <c r="J20" s="894">
        <v>5.6679841897233185E-2</v>
      </c>
      <c r="K20" s="892">
        <v>12189</v>
      </c>
      <c r="L20" s="897">
        <v>-4.7271815137366335E-2</v>
      </c>
      <c r="M20" s="895">
        <v>-10742</v>
      </c>
      <c r="N20" s="897">
        <v>-2.9700180602963977E-3</v>
      </c>
      <c r="O20" s="895">
        <v>-643</v>
      </c>
      <c r="P20" s="897">
        <v>4.1250104237123164E-2</v>
      </c>
      <c r="Q20" s="895">
        <f t="shared" si="0"/>
        <v>8904</v>
      </c>
      <c r="R20" s="896">
        <v>4.4097784667653794E-2</v>
      </c>
      <c r="S20" s="895">
        <v>9501</v>
      </c>
      <c r="U20" s="927"/>
    </row>
    <row r="21" spans="2:23" x14ac:dyDescent="0.25">
      <c r="B21" s="945" t="s">
        <v>46</v>
      </c>
      <c r="C21" s="892">
        <v>43671</v>
      </c>
      <c r="D21" s="892">
        <v>46430</v>
      </c>
      <c r="E21" s="892">
        <v>45294</v>
      </c>
      <c r="F21" s="892">
        <v>47556</v>
      </c>
      <c r="G21" s="892">
        <v>50117</v>
      </c>
      <c r="H21" s="892">
        <v>50107</v>
      </c>
      <c r="I21" s="893"/>
      <c r="J21" s="894">
        <v>6.3176936639875336E-2</v>
      </c>
      <c r="K21" s="892">
        <v>2759</v>
      </c>
      <c r="L21" s="897">
        <v>-2.446693947878531E-2</v>
      </c>
      <c r="M21" s="895">
        <v>-1136</v>
      </c>
      <c r="N21" s="897">
        <v>4.994038945555701E-2</v>
      </c>
      <c r="O21" s="895">
        <v>2262</v>
      </c>
      <c r="P21" s="897">
        <v>5.3852300445790258E-2</v>
      </c>
      <c r="Q21" s="895">
        <f t="shared" si="0"/>
        <v>2561</v>
      </c>
      <c r="R21" s="896">
        <v>5.8829744521691429E-2</v>
      </c>
      <c r="S21" s="895">
        <v>2784</v>
      </c>
      <c r="U21" s="927"/>
    </row>
    <row r="22" spans="2:23" x14ac:dyDescent="0.25">
      <c r="B22" s="945" t="s">
        <v>47</v>
      </c>
      <c r="C22" s="892">
        <v>19559</v>
      </c>
      <c r="D22" s="892">
        <v>18635</v>
      </c>
      <c r="E22" s="892">
        <v>19594</v>
      </c>
      <c r="F22" s="892">
        <v>20339</v>
      </c>
      <c r="G22" s="892">
        <v>21233</v>
      </c>
      <c r="H22" s="892">
        <v>21269</v>
      </c>
      <c r="I22" s="893"/>
      <c r="J22" s="894">
        <v>-4.7241679022444916E-2</v>
      </c>
      <c r="K22" s="892">
        <v>-924</v>
      </c>
      <c r="L22" s="897">
        <v>5.1462302119667402E-2</v>
      </c>
      <c r="M22" s="895">
        <v>959</v>
      </c>
      <c r="N22" s="897">
        <v>3.8021843421455648E-2</v>
      </c>
      <c r="O22" s="895">
        <v>745</v>
      </c>
      <c r="P22" s="897">
        <v>4.3954963370863798E-2</v>
      </c>
      <c r="Q22" s="895">
        <f t="shared" si="0"/>
        <v>894</v>
      </c>
      <c r="R22" s="896">
        <v>5.4434584304199118E-2</v>
      </c>
      <c r="S22" s="895">
        <v>1098</v>
      </c>
      <c r="U22" s="927"/>
    </row>
    <row r="23" spans="2:23" x14ac:dyDescent="0.25">
      <c r="B23" s="945" t="s">
        <v>48</v>
      </c>
      <c r="C23" s="892">
        <v>102231</v>
      </c>
      <c r="D23" s="892">
        <v>105837</v>
      </c>
      <c r="E23" s="892">
        <v>105419</v>
      </c>
      <c r="F23" s="892">
        <v>106624</v>
      </c>
      <c r="G23" s="892">
        <v>108415</v>
      </c>
      <c r="H23" s="892">
        <v>108729</v>
      </c>
      <c r="I23" s="893"/>
      <c r="J23" s="894">
        <v>3.5273058074360986E-2</v>
      </c>
      <c r="K23" s="892">
        <v>3606</v>
      </c>
      <c r="L23" s="897">
        <v>-3.9494694671995401E-3</v>
      </c>
      <c r="M23" s="895">
        <v>-418</v>
      </c>
      <c r="N23" s="897">
        <v>1.1430577030705935E-2</v>
      </c>
      <c r="O23" s="895">
        <v>1205</v>
      </c>
      <c r="P23" s="897">
        <v>1.6797343937575038E-2</v>
      </c>
      <c r="Q23" s="895">
        <f t="shared" si="0"/>
        <v>1791</v>
      </c>
      <c r="R23" s="896">
        <v>2.044091561787309E-2</v>
      </c>
      <c r="S23" s="895">
        <v>2178</v>
      </c>
      <c r="U23" s="927"/>
    </row>
    <row r="24" spans="2:23" x14ac:dyDescent="0.25">
      <c r="B24" s="945" t="s">
        <v>49</v>
      </c>
      <c r="C24" s="892">
        <v>15250</v>
      </c>
      <c r="D24" s="892">
        <v>15370</v>
      </c>
      <c r="E24" s="892">
        <v>14678</v>
      </c>
      <c r="F24" s="892">
        <v>15446</v>
      </c>
      <c r="G24" s="892">
        <v>14352</v>
      </c>
      <c r="H24" s="892">
        <v>14222</v>
      </c>
      <c r="I24" s="893"/>
      <c r="J24" s="894">
        <v>7.8688524590164732E-3</v>
      </c>
      <c r="K24" s="892">
        <v>120</v>
      </c>
      <c r="L24" s="897">
        <v>-4.5022771633051351E-2</v>
      </c>
      <c r="M24" s="895">
        <v>-692</v>
      </c>
      <c r="N24" s="897">
        <v>5.2323204796293821E-2</v>
      </c>
      <c r="O24" s="895">
        <v>768</v>
      </c>
      <c r="P24" s="897">
        <v>-7.0827398679269682E-2</v>
      </c>
      <c r="Q24" s="895">
        <f t="shared" si="0"/>
        <v>-1094</v>
      </c>
      <c r="R24" s="896">
        <v>-7.6673375316496761E-2</v>
      </c>
      <c r="S24" s="895">
        <v>-1181</v>
      </c>
      <c r="U24" s="927"/>
    </row>
    <row r="25" spans="2:23" x14ac:dyDescent="0.25">
      <c r="B25" s="946" t="s">
        <v>4</v>
      </c>
      <c r="C25" s="908">
        <v>4201</v>
      </c>
      <c r="D25" s="908">
        <v>4335</v>
      </c>
      <c r="E25" s="908">
        <v>4305</v>
      </c>
      <c r="F25" s="908">
        <v>4447</v>
      </c>
      <c r="G25" s="908">
        <v>4708</v>
      </c>
      <c r="H25" s="908">
        <v>4720</v>
      </c>
      <c r="I25" s="909"/>
      <c r="J25" s="911">
        <v>3.1897167341109256E-2</v>
      </c>
      <c r="K25" s="908">
        <v>134</v>
      </c>
      <c r="L25" s="914">
        <v>-6.9204152249134898E-3</v>
      </c>
      <c r="M25" s="912">
        <v>-30</v>
      </c>
      <c r="N25" s="914">
        <v>3.2984901277584244E-2</v>
      </c>
      <c r="O25" s="912">
        <v>142</v>
      </c>
      <c r="P25" s="914">
        <v>5.8691252529795346E-2</v>
      </c>
      <c r="Q25" s="912">
        <f t="shared" si="0"/>
        <v>261</v>
      </c>
      <c r="R25" s="913">
        <v>6.258442143178744E-2</v>
      </c>
      <c r="S25" s="912">
        <v>278</v>
      </c>
      <c r="U25" s="927"/>
      <c r="V25" s="927"/>
      <c r="W25" s="935"/>
    </row>
    <row r="26" spans="2:23" x14ac:dyDescent="0.25">
      <c r="B26" s="877" t="s">
        <v>3</v>
      </c>
      <c r="C26" s="878">
        <v>1638618</v>
      </c>
      <c r="D26" s="878">
        <v>1735551</v>
      </c>
      <c r="E26" s="878">
        <v>1709394</v>
      </c>
      <c r="F26" s="878">
        <v>1768008</v>
      </c>
      <c r="G26" s="878">
        <v>1850208</v>
      </c>
      <c r="H26" s="878">
        <v>1853488</v>
      </c>
      <c r="I26" s="879"/>
      <c r="J26" s="880">
        <v>5.9155336997396502E-2</v>
      </c>
      <c r="K26" s="881">
        <v>96933</v>
      </c>
      <c r="L26" s="882">
        <v>-1.507129436127197E-2</v>
      </c>
      <c r="M26" s="878">
        <v>-26157</v>
      </c>
      <c r="N26" s="883">
        <v>3.4289344644944375E-2</v>
      </c>
      <c r="O26" s="884">
        <v>58614</v>
      </c>
      <c r="P26" s="883">
        <v>4.6493002294107244E-2</v>
      </c>
      <c r="Q26" s="884">
        <f>G26-F26</f>
        <v>82200</v>
      </c>
      <c r="R26" s="883">
        <v>4.9528912203096409E-2</v>
      </c>
      <c r="S26" s="884">
        <f>SUM(S8:S25)</f>
        <v>87469</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EVO_resol!C8:H8</xm:f>
              <xm:sqref>I8</xm:sqref>
            </x14:sparkline>
            <x14:sparkline>
              <xm:f>EVO_resol!C9:H9</xm:f>
              <xm:sqref>I9</xm:sqref>
            </x14:sparkline>
            <x14:sparkline>
              <xm:f>EVO_resol!C10:H10</xm:f>
              <xm:sqref>I10</xm:sqref>
            </x14:sparkline>
            <x14:sparkline>
              <xm:f>EVO_resol!C11:H11</xm:f>
              <xm:sqref>I11</xm:sqref>
            </x14:sparkline>
            <x14:sparkline>
              <xm:f>EVO_resol!C12:H12</xm:f>
              <xm:sqref>I12</xm:sqref>
            </x14:sparkline>
            <x14:sparkline>
              <xm:f>EVO_resol!C13:H13</xm:f>
              <xm:sqref>I13</xm:sqref>
            </x14:sparkline>
            <x14:sparkline>
              <xm:f>EVO_resol!C14:H14</xm:f>
              <xm:sqref>I14</xm:sqref>
            </x14:sparkline>
            <x14:sparkline>
              <xm:f>EVO_resol!C15:H15</xm:f>
              <xm:sqref>I15</xm:sqref>
            </x14:sparkline>
            <x14:sparkline>
              <xm:f>EVO_resol!C16:H16</xm:f>
              <xm:sqref>I16</xm:sqref>
            </x14:sparkline>
            <x14:sparkline>
              <xm:f>EVO_resol!C17:H17</xm:f>
              <xm:sqref>I17</xm:sqref>
            </x14:sparkline>
            <x14:sparkline>
              <xm:f>EVO_resol!C18:H18</xm:f>
              <xm:sqref>I18</xm:sqref>
            </x14:sparkline>
            <x14:sparkline>
              <xm:f>EVO_resol!C19:H19</xm:f>
              <xm:sqref>I19</xm:sqref>
            </x14:sparkline>
            <x14:sparkline>
              <xm:f>EVO_resol!C20:H20</xm:f>
              <xm:sqref>I20</xm:sqref>
            </x14:sparkline>
            <x14:sparkline>
              <xm:f>EVO_resol!C21:H21</xm:f>
              <xm:sqref>I21</xm:sqref>
            </x14:sparkline>
            <x14:sparkline>
              <xm:f>EVO_resol!C22:H22</xm:f>
              <xm:sqref>I22</xm:sqref>
            </x14:sparkline>
            <x14:sparkline>
              <xm:f>EVO_resol!C23:H23</xm:f>
              <xm:sqref>I23</xm:sqref>
            </x14:sparkline>
            <x14:sparkline>
              <xm:f>EVO_resol!C24:H24</xm:f>
              <xm:sqref>I24</xm:sqref>
            </x14:sparkline>
            <x14:sparkline>
              <xm:f>EVO_resol!C25:H25</xm:f>
              <xm:sqref>I25</xm:sqref>
            </x14:sparkline>
            <x14:sparkline>
              <xm:f>EVO_resol!C26:H26</xm:f>
              <xm:sqref>I26</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U46"/>
  <sheetViews>
    <sheetView zoomScaleNormal="100" workbookViewId="0"/>
  </sheetViews>
  <sheetFormatPr baseColWidth="10" defaultColWidth="11.42578125" defaultRowHeight="12.75" x14ac:dyDescent="0.2"/>
  <cols>
    <col min="1" max="1" width="1" style="265" customWidth="1"/>
    <col min="2" max="2" width="30.28515625" style="265" customWidth="1"/>
    <col min="3" max="3" width="10.140625" style="265" customWidth="1"/>
    <col min="4" max="4" width="8.140625" style="265" customWidth="1"/>
    <col min="5" max="5" width="0.85546875" style="265" customWidth="1"/>
    <col min="6" max="6" width="10" style="265" customWidth="1"/>
    <col min="7" max="7" width="7.140625" style="265" customWidth="1"/>
    <col min="8" max="9" width="8" style="265" customWidth="1"/>
    <col min="10" max="10" width="0.7109375" style="265" customWidth="1"/>
    <col min="11" max="11" width="10.140625" style="265" customWidth="1"/>
    <col min="12" max="14" width="8" style="265" customWidth="1"/>
    <col min="15" max="15" width="0.5703125" style="265" customWidth="1"/>
    <col min="16" max="16" width="9" style="265" customWidth="1"/>
    <col min="17" max="17" width="7.42578125" style="265" customWidth="1"/>
    <col min="18" max="18" width="8" style="265" customWidth="1"/>
    <col min="19" max="19" width="8.85546875" style="265" customWidth="1"/>
    <col min="20" max="20" width="7.5703125" style="265" customWidth="1"/>
    <col min="21" max="21" width="8.28515625" style="265" customWidth="1"/>
    <col min="22" max="22" width="8.85546875" style="265" customWidth="1"/>
    <col min="23" max="16384" width="11.42578125" style="265"/>
  </cols>
  <sheetData>
    <row r="1" spans="1:21" ht="9.75" customHeight="1" x14ac:dyDescent="0.2">
      <c r="B1" s="265" t="s">
        <v>61</v>
      </c>
    </row>
    <row r="2" spans="1:21" s="206" customFormat="1" ht="49.5" customHeight="1" x14ac:dyDescent="0.2">
      <c r="B2" s="1057"/>
      <c r="C2" s="1057"/>
      <c r="D2" s="1057"/>
      <c r="E2" s="207"/>
      <c r="F2" s="1144"/>
      <c r="G2" s="1144"/>
      <c r="H2" s="1144"/>
      <c r="I2" s="1144"/>
      <c r="J2" s="1144"/>
      <c r="K2" s="1144"/>
      <c r="L2" s="1144"/>
      <c r="M2" s="1144"/>
      <c r="N2" s="1144"/>
      <c r="O2" s="1144"/>
      <c r="P2" s="1144"/>
      <c r="Q2" s="1144"/>
      <c r="S2" s="207"/>
    </row>
    <row r="3" spans="1:21" s="206" customFormat="1" ht="3" customHeight="1" x14ac:dyDescent="0.2">
      <c r="B3" s="207"/>
      <c r="C3" s="207"/>
      <c r="D3" s="207"/>
      <c r="E3" s="207"/>
      <c r="K3" s="207"/>
      <c r="P3" s="207"/>
      <c r="S3" s="207"/>
    </row>
    <row r="4" spans="1:21" s="209" customFormat="1" ht="15" customHeight="1" x14ac:dyDescent="0.2">
      <c r="B4" s="1158" t="s">
        <v>446</v>
      </c>
      <c r="C4" s="1158"/>
      <c r="D4" s="1158"/>
      <c r="E4" s="1158"/>
      <c r="F4" s="1158"/>
      <c r="G4" s="1158"/>
      <c r="H4" s="1158"/>
      <c r="I4" s="1158"/>
      <c r="J4" s="1158"/>
      <c r="K4" s="1158"/>
      <c r="L4" s="1158"/>
      <c r="M4" s="1158"/>
      <c r="N4" s="1158"/>
      <c r="O4" s="1158"/>
      <c r="P4" s="1158"/>
      <c r="Q4" s="1158"/>
      <c r="R4" s="1158"/>
      <c r="S4" s="1158"/>
      <c r="T4" s="315"/>
    </row>
    <row r="5" spans="1:21" s="316" customFormat="1" ht="15" customHeight="1" x14ac:dyDescent="0.2">
      <c r="B5" s="1145" t="str">
        <f>porsaad!B6</f>
        <v>Situación a 31 de enero de 2023</v>
      </c>
      <c r="C5" s="1145"/>
      <c r="D5" s="1145"/>
      <c r="E5" s="1145"/>
      <c r="F5" s="1145"/>
      <c r="G5" s="1145"/>
      <c r="H5" s="1145"/>
      <c r="I5" s="1145"/>
      <c r="J5" s="1145"/>
      <c r="K5" s="1145"/>
      <c r="L5" s="1145"/>
      <c r="M5" s="1145"/>
      <c r="N5" s="1145"/>
      <c r="O5" s="1145"/>
      <c r="P5" s="1145"/>
      <c r="Q5" s="1145"/>
      <c r="R5" s="1145"/>
      <c r="S5" s="1145"/>
      <c r="T5" s="317"/>
      <c r="U5" s="91"/>
    </row>
    <row r="6" spans="1:21" s="209" customFormat="1" ht="4.5" customHeight="1" x14ac:dyDescent="0.2"/>
    <row r="7" spans="1:21" s="212" customFormat="1" ht="15" customHeight="1" x14ac:dyDescent="0.2">
      <c r="A7" s="213"/>
      <c r="B7" s="1146" t="s">
        <v>15</v>
      </c>
      <c r="C7" s="1149" t="s">
        <v>82</v>
      </c>
      <c r="D7" s="1150"/>
      <c r="E7" s="348"/>
      <c r="F7" s="1164" t="s">
        <v>34</v>
      </c>
      <c r="G7" s="1165"/>
      <c r="H7" s="1165"/>
      <c r="I7" s="1166"/>
      <c r="J7" s="352"/>
      <c r="K7" s="1164" t="s">
        <v>52</v>
      </c>
      <c r="L7" s="1165"/>
      <c r="M7" s="1165"/>
      <c r="N7" s="1166"/>
      <c r="O7" s="352"/>
      <c r="P7" s="1164" t="s">
        <v>53</v>
      </c>
      <c r="Q7" s="1165"/>
      <c r="R7" s="1165"/>
      <c r="S7" s="1166"/>
    </row>
    <row r="8" spans="1:21" s="212" customFormat="1" ht="37.5" customHeight="1" x14ac:dyDescent="0.2">
      <c r="A8" s="213"/>
      <c r="B8" s="1147"/>
      <c r="C8" s="1151"/>
      <c r="D8" s="1152"/>
      <c r="E8" s="348"/>
      <c r="F8" s="1167" t="s">
        <v>75</v>
      </c>
      <c r="G8" s="1168"/>
      <c r="H8" s="1169" t="s">
        <v>298</v>
      </c>
      <c r="I8" s="1170"/>
      <c r="J8" s="330"/>
      <c r="K8" s="1167" t="s">
        <v>75</v>
      </c>
      <c r="L8" s="1168"/>
      <c r="M8" s="1169" t="s">
        <v>298</v>
      </c>
      <c r="N8" s="1170"/>
      <c r="O8" s="330"/>
      <c r="P8" s="1167" t="s">
        <v>75</v>
      </c>
      <c r="Q8" s="1168"/>
      <c r="R8" s="1169" t="s">
        <v>298</v>
      </c>
      <c r="S8" s="1170"/>
    </row>
    <row r="9" spans="1:21" s="217" customFormat="1" ht="29.25" customHeight="1" x14ac:dyDescent="0.2">
      <c r="A9" s="318"/>
      <c r="B9" s="1148"/>
      <c r="C9" s="323" t="s">
        <v>12</v>
      </c>
      <c r="D9" s="325" t="s">
        <v>13</v>
      </c>
      <c r="E9" s="349"/>
      <c r="F9" s="347" t="s">
        <v>12</v>
      </c>
      <c r="G9" s="325" t="s">
        <v>77</v>
      </c>
      <c r="H9" s="323" t="s">
        <v>12</v>
      </c>
      <c r="I9" s="324" t="s">
        <v>138</v>
      </c>
      <c r="J9" s="322"/>
      <c r="K9" s="323" t="s">
        <v>12</v>
      </c>
      <c r="L9" s="325" t="s">
        <v>77</v>
      </c>
      <c r="M9" s="323" t="s">
        <v>12</v>
      </c>
      <c r="N9" s="324" t="s">
        <v>138</v>
      </c>
      <c r="O9" s="322"/>
      <c r="P9" s="323" t="s">
        <v>12</v>
      </c>
      <c r="Q9" s="325" t="s">
        <v>77</v>
      </c>
      <c r="R9" s="323" t="s">
        <v>12</v>
      </c>
      <c r="S9" s="324" t="s">
        <v>138</v>
      </c>
    </row>
    <row r="10" spans="1:21" s="217" customFormat="1" ht="6" customHeight="1" x14ac:dyDescent="0.2">
      <c r="A10" s="318"/>
      <c r="B10" s="321"/>
      <c r="C10" s="322"/>
      <c r="D10" s="322"/>
      <c r="E10" s="322"/>
      <c r="F10" s="322"/>
      <c r="G10" s="322"/>
      <c r="H10" s="322"/>
      <c r="I10" s="322"/>
      <c r="J10" s="322"/>
      <c r="K10" s="322"/>
      <c r="L10" s="322"/>
      <c r="M10" s="322"/>
      <c r="N10" s="322"/>
      <c r="O10" s="322"/>
      <c r="P10" s="322"/>
      <c r="Q10" s="322"/>
    </row>
    <row r="11" spans="1:21" s="276" customFormat="1" ht="18" customHeight="1" x14ac:dyDescent="0.2">
      <c r="A11" s="319"/>
      <c r="B11" s="331" t="s">
        <v>11</v>
      </c>
      <c r="C11" s="336">
        <f>F11+K11+P11</f>
        <v>26770</v>
      </c>
      <c r="D11" s="341">
        <f>C11/C$29*100</f>
        <v>15.206512045352556</v>
      </c>
      <c r="E11" s="339"/>
      <c r="F11" s="336">
        <v>11907</v>
      </c>
      <c r="G11" s="341">
        <v>44.478894284646991</v>
      </c>
      <c r="H11" s="336">
        <v>11860</v>
      </c>
      <c r="I11" s="341">
        <v>99.605274208448819</v>
      </c>
      <c r="J11" s="342"/>
      <c r="K11" s="336">
        <v>14752</v>
      </c>
      <c r="L11" s="341">
        <v>55.106462457975347</v>
      </c>
      <c r="M11" s="336">
        <v>14626</v>
      </c>
      <c r="N11" s="341">
        <v>99.145878524945772</v>
      </c>
      <c r="O11" s="342"/>
      <c r="P11" s="336">
        <v>111</v>
      </c>
      <c r="Q11" s="341">
        <v>0.41464325737766161</v>
      </c>
      <c r="R11" s="336">
        <v>109</v>
      </c>
      <c r="S11" s="341">
        <v>98.198198198198199</v>
      </c>
    </row>
    <row r="12" spans="1:21" s="276" customFormat="1" ht="18" customHeight="1" x14ac:dyDescent="0.2">
      <c r="A12" s="319"/>
      <c r="B12" s="332" t="s">
        <v>10</v>
      </c>
      <c r="C12" s="342">
        <f t="shared" ref="C12:C28" si="0">F12+K12+P12</f>
        <v>3974</v>
      </c>
      <c r="D12" s="343">
        <f t="shared" ref="D12:D29" si="1">C12/C$29*100</f>
        <v>2.2574030208528599</v>
      </c>
      <c r="E12" s="339"/>
      <c r="F12" s="342">
        <v>2595</v>
      </c>
      <c r="G12" s="343">
        <v>65.299446401610467</v>
      </c>
      <c r="H12" s="342">
        <v>1252</v>
      </c>
      <c r="I12" s="343">
        <v>48.246628131021197</v>
      </c>
      <c r="J12" s="342"/>
      <c r="K12" s="342">
        <v>1255</v>
      </c>
      <c r="L12" s="343">
        <v>31.580271766482131</v>
      </c>
      <c r="M12" s="342">
        <v>649</v>
      </c>
      <c r="N12" s="343">
        <v>51.713147410358559</v>
      </c>
      <c r="O12" s="342"/>
      <c r="P12" s="342">
        <v>124</v>
      </c>
      <c r="Q12" s="343">
        <v>3.1202818319073979</v>
      </c>
      <c r="R12" s="342">
        <v>74</v>
      </c>
      <c r="S12" s="343">
        <v>59.677419354838712</v>
      </c>
    </row>
    <row r="13" spans="1:21" s="276" customFormat="1" ht="18" customHeight="1" x14ac:dyDescent="0.2">
      <c r="A13" s="319"/>
      <c r="B13" s="332" t="s">
        <v>40</v>
      </c>
      <c r="C13" s="342">
        <f t="shared" si="0"/>
        <v>3541</v>
      </c>
      <c r="D13" s="343">
        <f t="shared" si="1"/>
        <v>2.0114403867236983</v>
      </c>
      <c r="E13" s="339"/>
      <c r="F13" s="342">
        <v>1646</v>
      </c>
      <c r="G13" s="343">
        <v>46.484044055351596</v>
      </c>
      <c r="H13" s="342">
        <v>33</v>
      </c>
      <c r="I13" s="343">
        <v>2.0048602673147022</v>
      </c>
      <c r="J13" s="342"/>
      <c r="K13" s="342">
        <v>1799</v>
      </c>
      <c r="L13" s="343">
        <v>50.804857384919508</v>
      </c>
      <c r="M13" s="342">
        <v>50</v>
      </c>
      <c r="N13" s="343">
        <v>2.7793218454697053</v>
      </c>
      <c r="O13" s="342"/>
      <c r="P13" s="342">
        <v>96</v>
      </c>
      <c r="Q13" s="343">
        <v>2.7110985597288901</v>
      </c>
      <c r="R13" s="342">
        <v>32</v>
      </c>
      <c r="S13" s="343">
        <v>33.333333333333329</v>
      </c>
    </row>
    <row r="14" spans="1:21" s="276" customFormat="1" ht="18" customHeight="1" x14ac:dyDescent="0.2">
      <c r="A14" s="319"/>
      <c r="B14" s="332" t="s">
        <v>41</v>
      </c>
      <c r="C14" s="342">
        <f t="shared" si="0"/>
        <v>2882</v>
      </c>
      <c r="D14" s="343">
        <f t="shared" si="1"/>
        <v>1.6371000266980227</v>
      </c>
      <c r="E14" s="339"/>
      <c r="F14" s="342">
        <v>1903</v>
      </c>
      <c r="G14" s="343">
        <v>66.030534351145036</v>
      </c>
      <c r="H14" s="342">
        <v>1777</v>
      </c>
      <c r="I14" s="343">
        <v>93.378875459800312</v>
      </c>
      <c r="J14" s="342"/>
      <c r="K14" s="342">
        <v>884</v>
      </c>
      <c r="L14" s="343">
        <v>30.673143650242885</v>
      </c>
      <c r="M14" s="342">
        <v>790</v>
      </c>
      <c r="N14" s="343">
        <v>89.366515837104075</v>
      </c>
      <c r="O14" s="342"/>
      <c r="P14" s="342">
        <v>95</v>
      </c>
      <c r="Q14" s="343">
        <v>3.2963219986120751</v>
      </c>
      <c r="R14" s="342">
        <v>29</v>
      </c>
      <c r="S14" s="343">
        <v>30.526315789473685</v>
      </c>
    </row>
    <row r="15" spans="1:21" s="276" customFormat="1" ht="18" customHeight="1" x14ac:dyDescent="0.2">
      <c r="A15" s="319"/>
      <c r="B15" s="332" t="s">
        <v>9</v>
      </c>
      <c r="C15" s="342">
        <f t="shared" si="0"/>
        <v>4384</v>
      </c>
      <c r="D15" s="343">
        <f t="shared" si="1"/>
        <v>2.4903006651783937</v>
      </c>
      <c r="E15" s="339"/>
      <c r="F15" s="342">
        <v>2585</v>
      </c>
      <c r="G15" s="343">
        <v>58.964416058394164</v>
      </c>
      <c r="H15" s="342">
        <v>2494</v>
      </c>
      <c r="I15" s="343">
        <v>96.479690522243715</v>
      </c>
      <c r="J15" s="342"/>
      <c r="K15" s="342">
        <v>1716</v>
      </c>
      <c r="L15" s="343">
        <v>39.142335766423358</v>
      </c>
      <c r="M15" s="342">
        <v>1606</v>
      </c>
      <c r="N15" s="343">
        <v>93.589743589743591</v>
      </c>
      <c r="O15" s="342"/>
      <c r="P15" s="342">
        <v>83</v>
      </c>
      <c r="Q15" s="343">
        <v>1.8932481751824819</v>
      </c>
      <c r="R15" s="342">
        <v>72</v>
      </c>
      <c r="S15" s="343">
        <v>86.746987951807228</v>
      </c>
    </row>
    <row r="16" spans="1:21" s="276" customFormat="1" ht="18" customHeight="1" x14ac:dyDescent="0.2">
      <c r="A16" s="319"/>
      <c r="B16" s="332" t="s">
        <v>8</v>
      </c>
      <c r="C16" s="342">
        <f t="shared" si="0"/>
        <v>5139</v>
      </c>
      <c r="D16" s="343">
        <f t="shared" si="1"/>
        <v>2.9191731565583408</v>
      </c>
      <c r="E16" s="339"/>
      <c r="F16" s="342">
        <v>2272</v>
      </c>
      <c r="G16" s="343">
        <v>44.210935979762603</v>
      </c>
      <c r="H16" s="342">
        <v>16</v>
      </c>
      <c r="I16" s="343">
        <v>0.70422535211267612</v>
      </c>
      <c r="J16" s="342"/>
      <c r="K16" s="342">
        <v>2816</v>
      </c>
      <c r="L16" s="343">
        <v>54.796653045339561</v>
      </c>
      <c r="M16" s="342">
        <v>20</v>
      </c>
      <c r="N16" s="343">
        <v>0.71022727272727271</v>
      </c>
      <c r="O16" s="342"/>
      <c r="P16" s="342">
        <v>51</v>
      </c>
      <c r="Q16" s="343">
        <v>0.99241097489784003</v>
      </c>
      <c r="R16" s="342">
        <v>0</v>
      </c>
      <c r="S16" s="343">
        <v>0</v>
      </c>
    </row>
    <row r="17" spans="1:19" s="276" customFormat="1" ht="18" customHeight="1" x14ac:dyDescent="0.2">
      <c r="A17" s="319"/>
      <c r="B17" s="332" t="s">
        <v>7</v>
      </c>
      <c r="C17" s="342">
        <f t="shared" si="0"/>
        <v>8489</v>
      </c>
      <c r="D17" s="343">
        <f t="shared" si="1"/>
        <v>4.8221173236084365</v>
      </c>
      <c r="E17" s="339"/>
      <c r="F17" s="342">
        <v>5140</v>
      </c>
      <c r="G17" s="343">
        <v>60.548945694428078</v>
      </c>
      <c r="H17" s="342">
        <v>472</v>
      </c>
      <c r="I17" s="343">
        <v>9.1828793774319077</v>
      </c>
      <c r="J17" s="342"/>
      <c r="K17" s="342">
        <v>2976</v>
      </c>
      <c r="L17" s="343">
        <v>35.057132760042407</v>
      </c>
      <c r="M17" s="342">
        <v>132</v>
      </c>
      <c r="N17" s="343">
        <v>4.435483870967742</v>
      </c>
      <c r="O17" s="342"/>
      <c r="P17" s="342">
        <v>373</v>
      </c>
      <c r="Q17" s="343">
        <v>4.3939215455295093</v>
      </c>
      <c r="R17" s="342">
        <v>2</v>
      </c>
      <c r="S17" s="343">
        <v>0.53619302949061665</v>
      </c>
    </row>
    <row r="18" spans="1:19" s="276" customFormat="1" ht="18" customHeight="1" x14ac:dyDescent="0.2">
      <c r="A18" s="319"/>
      <c r="B18" s="332" t="s">
        <v>43</v>
      </c>
      <c r="C18" s="342">
        <f t="shared" si="0"/>
        <v>12100</v>
      </c>
      <c r="D18" s="343">
        <f t="shared" si="1"/>
        <v>6.873320722777958</v>
      </c>
      <c r="E18" s="339"/>
      <c r="F18" s="342">
        <v>6415</v>
      </c>
      <c r="G18" s="343">
        <v>53.016528925619831</v>
      </c>
      <c r="H18" s="342">
        <v>6358</v>
      </c>
      <c r="I18" s="343">
        <v>99.111457521434147</v>
      </c>
      <c r="J18" s="342"/>
      <c r="K18" s="342">
        <v>4193</v>
      </c>
      <c r="L18" s="343">
        <v>34.652892561983471</v>
      </c>
      <c r="M18" s="342">
        <v>4107</v>
      </c>
      <c r="N18" s="343">
        <v>97.94896255664203</v>
      </c>
      <c r="O18" s="342"/>
      <c r="P18" s="342">
        <v>1492</v>
      </c>
      <c r="Q18" s="343">
        <v>12.330578512396695</v>
      </c>
      <c r="R18" s="342">
        <v>1456</v>
      </c>
      <c r="S18" s="343">
        <v>97.58713136729223</v>
      </c>
    </row>
    <row r="19" spans="1:19" s="276" customFormat="1" ht="18" customHeight="1" x14ac:dyDescent="0.2">
      <c r="A19" s="319"/>
      <c r="B19" s="332" t="s">
        <v>44</v>
      </c>
      <c r="C19" s="342">
        <f t="shared" si="0"/>
        <v>38554</v>
      </c>
      <c r="D19" s="343">
        <f t="shared" si="1"/>
        <v>21.90033116908937</v>
      </c>
      <c r="E19" s="339"/>
      <c r="F19" s="342">
        <v>16020</v>
      </c>
      <c r="G19" s="343">
        <v>41.552108730611607</v>
      </c>
      <c r="H19" s="342">
        <v>15470</v>
      </c>
      <c r="I19" s="343">
        <v>96.566791510611736</v>
      </c>
      <c r="J19" s="342"/>
      <c r="K19" s="342">
        <v>19242</v>
      </c>
      <c r="L19" s="343">
        <v>49.909218239352597</v>
      </c>
      <c r="M19" s="342">
        <v>17870</v>
      </c>
      <c r="N19" s="343">
        <v>92.869764057790249</v>
      </c>
      <c r="O19" s="342"/>
      <c r="P19" s="342">
        <v>3292</v>
      </c>
      <c r="Q19" s="343">
        <v>8.5386730300357936</v>
      </c>
      <c r="R19" s="342">
        <v>3248</v>
      </c>
      <c r="S19" s="343">
        <v>98.663426488456864</v>
      </c>
    </row>
    <row r="20" spans="1:19" s="276" customFormat="1" ht="18" customHeight="1" x14ac:dyDescent="0.2">
      <c r="A20" s="319"/>
      <c r="B20" s="332" t="s">
        <v>6</v>
      </c>
      <c r="C20" s="342">
        <f t="shared" si="0"/>
        <v>13309</v>
      </c>
      <c r="D20" s="343">
        <f t="shared" si="1"/>
        <v>7.5600847520208125</v>
      </c>
      <c r="E20" s="339"/>
      <c r="F20" s="342">
        <v>6160</v>
      </c>
      <c r="G20" s="343">
        <v>46.284469156210086</v>
      </c>
      <c r="H20" s="342">
        <v>5906</v>
      </c>
      <c r="I20" s="343">
        <v>95.876623376623371</v>
      </c>
      <c r="J20" s="342"/>
      <c r="K20" s="342">
        <v>6198</v>
      </c>
      <c r="L20" s="343">
        <v>46.569990232173723</v>
      </c>
      <c r="M20" s="342">
        <v>5826</v>
      </c>
      <c r="N20" s="343">
        <v>93.998063891577928</v>
      </c>
      <c r="O20" s="342"/>
      <c r="P20" s="342">
        <v>951</v>
      </c>
      <c r="Q20" s="343">
        <v>7.1455406116161999</v>
      </c>
      <c r="R20" s="342">
        <v>719</v>
      </c>
      <c r="S20" s="343">
        <v>75.60462670872765</v>
      </c>
    </row>
    <row r="21" spans="1:19" s="276" customFormat="1" ht="18" customHeight="1" x14ac:dyDescent="0.2">
      <c r="A21" s="319"/>
      <c r="B21" s="332" t="s">
        <v>5</v>
      </c>
      <c r="C21" s="342">
        <f t="shared" si="0"/>
        <v>4661</v>
      </c>
      <c r="D21" s="343">
        <f t="shared" si="1"/>
        <v>2.6476485858568646</v>
      </c>
      <c r="E21" s="339"/>
      <c r="F21" s="342">
        <v>3013</v>
      </c>
      <c r="G21" s="343">
        <v>64.642780519201892</v>
      </c>
      <c r="H21" s="342">
        <v>3001</v>
      </c>
      <c r="I21" s="343">
        <v>99.601725854629947</v>
      </c>
      <c r="J21" s="342"/>
      <c r="K21" s="342">
        <v>1568</v>
      </c>
      <c r="L21" s="343">
        <v>33.640849603089471</v>
      </c>
      <c r="M21" s="342">
        <v>1558</v>
      </c>
      <c r="N21" s="343">
        <v>99.362244897959187</v>
      </c>
      <c r="O21" s="342"/>
      <c r="P21" s="342">
        <v>80</v>
      </c>
      <c r="Q21" s="343">
        <v>1.7163698777086462</v>
      </c>
      <c r="R21" s="342">
        <v>80</v>
      </c>
      <c r="S21" s="343">
        <v>100</v>
      </c>
    </row>
    <row r="22" spans="1:19" s="276" customFormat="1" ht="18" customHeight="1" x14ac:dyDescent="0.2">
      <c r="A22" s="319"/>
      <c r="B22" s="332" t="s">
        <v>38</v>
      </c>
      <c r="C22" s="342">
        <f t="shared" si="0"/>
        <v>6680</v>
      </c>
      <c r="D22" s="343">
        <f t="shared" si="1"/>
        <v>3.7945274734013852</v>
      </c>
      <c r="E22" s="339"/>
      <c r="F22" s="342">
        <v>3973</v>
      </c>
      <c r="G22" s="343">
        <v>59.476047904191617</v>
      </c>
      <c r="H22" s="342">
        <v>3971</v>
      </c>
      <c r="I22" s="343">
        <v>99.949660206393148</v>
      </c>
      <c r="J22" s="342"/>
      <c r="K22" s="342">
        <v>2510</v>
      </c>
      <c r="L22" s="343">
        <v>37.574850299401199</v>
      </c>
      <c r="M22" s="342">
        <v>2510</v>
      </c>
      <c r="N22" s="343">
        <v>100</v>
      </c>
      <c r="O22" s="342"/>
      <c r="P22" s="342">
        <v>197</v>
      </c>
      <c r="Q22" s="343">
        <v>2.9491017964071853</v>
      </c>
      <c r="R22" s="342">
        <v>197</v>
      </c>
      <c r="S22" s="343">
        <v>100</v>
      </c>
    </row>
    <row r="23" spans="1:19" s="276" customFormat="1" ht="18" customHeight="1" x14ac:dyDescent="0.2">
      <c r="A23" s="319"/>
      <c r="B23" s="332" t="s">
        <v>45</v>
      </c>
      <c r="C23" s="342">
        <f t="shared" si="0"/>
        <v>23648</v>
      </c>
      <c r="D23" s="343">
        <f t="shared" si="1"/>
        <v>13.433081690268855</v>
      </c>
      <c r="E23" s="339"/>
      <c r="F23" s="342">
        <v>14491</v>
      </c>
      <c r="G23" s="343">
        <v>61.277909336941818</v>
      </c>
      <c r="H23" s="342">
        <v>13292</v>
      </c>
      <c r="I23" s="343">
        <v>91.72589883375889</v>
      </c>
      <c r="J23" s="342"/>
      <c r="K23" s="342">
        <v>7744</v>
      </c>
      <c r="L23" s="343">
        <v>32.74695534506089</v>
      </c>
      <c r="M23" s="342">
        <v>7125</v>
      </c>
      <c r="N23" s="343">
        <v>92.006714876033058</v>
      </c>
      <c r="O23" s="342"/>
      <c r="P23" s="342">
        <v>1413</v>
      </c>
      <c r="Q23" s="343">
        <v>5.9751353179972941</v>
      </c>
      <c r="R23" s="342">
        <v>1403</v>
      </c>
      <c r="S23" s="343">
        <v>99.292285916489746</v>
      </c>
    </row>
    <row r="24" spans="1:19" s="276" customFormat="1" ht="18" customHeight="1" x14ac:dyDescent="0.2">
      <c r="A24" s="319">
        <v>47094</v>
      </c>
      <c r="B24" s="332" t="s">
        <v>46</v>
      </c>
      <c r="C24" s="342">
        <f t="shared" si="0"/>
        <v>4800</v>
      </c>
      <c r="D24" s="343">
        <f t="shared" si="1"/>
        <v>2.7266065677135702</v>
      </c>
      <c r="E24" s="339"/>
      <c r="F24" s="342">
        <v>2462</v>
      </c>
      <c r="G24" s="343">
        <v>51.291666666666671</v>
      </c>
      <c r="H24" s="342">
        <v>2455</v>
      </c>
      <c r="I24" s="343">
        <v>99.715678310316818</v>
      </c>
      <c r="J24" s="342"/>
      <c r="K24" s="342">
        <v>2310</v>
      </c>
      <c r="L24" s="343">
        <v>48.125</v>
      </c>
      <c r="M24" s="342">
        <v>2303</v>
      </c>
      <c r="N24" s="343">
        <v>99.696969696969688</v>
      </c>
      <c r="O24" s="342"/>
      <c r="P24" s="342">
        <v>28</v>
      </c>
      <c r="Q24" s="343">
        <v>0.58333333333333337</v>
      </c>
      <c r="R24" s="342">
        <v>27</v>
      </c>
      <c r="S24" s="343">
        <v>96.428571428571431</v>
      </c>
    </row>
    <row r="25" spans="1:19" s="276" customFormat="1" ht="18" customHeight="1" x14ac:dyDescent="0.2">
      <c r="B25" s="332" t="s">
        <v>47</v>
      </c>
      <c r="C25" s="342">
        <f t="shared" si="0"/>
        <v>2435</v>
      </c>
      <c r="D25" s="343">
        <f t="shared" si="1"/>
        <v>1.3831847900796965</v>
      </c>
      <c r="E25" s="339"/>
      <c r="F25" s="342">
        <v>1066</v>
      </c>
      <c r="G25" s="343">
        <v>43.7782340862423</v>
      </c>
      <c r="H25" s="342">
        <v>1058</v>
      </c>
      <c r="I25" s="343">
        <v>99.249530956848034</v>
      </c>
      <c r="J25" s="342"/>
      <c r="K25" s="342">
        <v>1264</v>
      </c>
      <c r="L25" s="343">
        <v>51.909650924024639</v>
      </c>
      <c r="M25" s="342">
        <v>1253</v>
      </c>
      <c r="N25" s="343">
        <v>99.129746835443029</v>
      </c>
      <c r="O25" s="342"/>
      <c r="P25" s="342">
        <v>105</v>
      </c>
      <c r="Q25" s="343">
        <v>4.3121149897330593</v>
      </c>
      <c r="R25" s="342">
        <v>105</v>
      </c>
      <c r="S25" s="343">
        <v>100</v>
      </c>
    </row>
    <row r="26" spans="1:19" s="276" customFormat="1" ht="18" customHeight="1" x14ac:dyDescent="0.2">
      <c r="B26" s="332" t="s">
        <v>48</v>
      </c>
      <c r="C26" s="342">
        <f t="shared" si="0"/>
        <v>12739</v>
      </c>
      <c r="D26" s="343">
        <f t="shared" si="1"/>
        <v>7.2363002221048269</v>
      </c>
      <c r="E26" s="339"/>
      <c r="F26" s="342">
        <v>5919</v>
      </c>
      <c r="G26" s="343">
        <v>46.463615668419813</v>
      </c>
      <c r="H26" s="342">
        <v>5049</v>
      </c>
      <c r="I26" s="343">
        <v>85.301571211353263</v>
      </c>
      <c r="J26" s="342"/>
      <c r="K26" s="342">
        <v>4626</v>
      </c>
      <c r="L26" s="343">
        <v>36.313682392652488</v>
      </c>
      <c r="M26" s="342">
        <v>3782</v>
      </c>
      <c r="N26" s="343">
        <v>81.755296152183305</v>
      </c>
      <c r="O26" s="342"/>
      <c r="P26" s="342">
        <v>2194</v>
      </c>
      <c r="Q26" s="343">
        <v>17.222701938927703</v>
      </c>
      <c r="R26" s="342">
        <v>1578</v>
      </c>
      <c r="S26" s="343">
        <v>71.923427529626252</v>
      </c>
    </row>
    <row r="27" spans="1:19" s="276" customFormat="1" ht="18" customHeight="1" x14ac:dyDescent="0.2">
      <c r="B27" s="332" t="s">
        <v>49</v>
      </c>
      <c r="C27" s="342">
        <f t="shared" si="0"/>
        <v>1758</v>
      </c>
      <c r="D27" s="343">
        <f t="shared" si="1"/>
        <v>0.99861965542509501</v>
      </c>
      <c r="E27" s="339"/>
      <c r="F27" s="342">
        <v>642</v>
      </c>
      <c r="G27" s="343">
        <v>36.518771331058019</v>
      </c>
      <c r="H27" s="342">
        <v>514</v>
      </c>
      <c r="I27" s="343">
        <v>80.062305295950154</v>
      </c>
      <c r="J27" s="342"/>
      <c r="K27" s="342">
        <v>1021</v>
      </c>
      <c r="L27" s="343">
        <v>58.077360637087608</v>
      </c>
      <c r="M27" s="342">
        <v>820</v>
      </c>
      <c r="N27" s="343">
        <v>80.313418217433892</v>
      </c>
      <c r="O27" s="342"/>
      <c r="P27" s="342">
        <v>95</v>
      </c>
      <c r="Q27" s="343">
        <v>5.4038680318543797</v>
      </c>
      <c r="R27" s="342">
        <v>81</v>
      </c>
      <c r="S27" s="343">
        <v>85.263157894736835</v>
      </c>
    </row>
    <row r="28" spans="1:19" s="276" customFormat="1" ht="18" customHeight="1" x14ac:dyDescent="0.2">
      <c r="B28" s="337" t="s">
        <v>4</v>
      </c>
      <c r="C28" s="344">
        <f t="shared" si="0"/>
        <v>180</v>
      </c>
      <c r="D28" s="345">
        <f t="shared" si="1"/>
        <v>0.10224774628925888</v>
      </c>
      <c r="E28" s="339"/>
      <c r="F28" s="344">
        <v>75</v>
      </c>
      <c r="G28" s="345">
        <v>41.666666666666671</v>
      </c>
      <c r="H28" s="344">
        <v>70</v>
      </c>
      <c r="I28" s="345">
        <v>93.333333333333329</v>
      </c>
      <c r="J28" s="342"/>
      <c r="K28" s="344">
        <v>105</v>
      </c>
      <c r="L28" s="345">
        <v>58.333333333333336</v>
      </c>
      <c r="M28" s="344">
        <v>99</v>
      </c>
      <c r="N28" s="345">
        <v>94.285714285714278</v>
      </c>
      <c r="O28" s="342"/>
      <c r="P28" s="344">
        <v>0</v>
      </c>
      <c r="Q28" s="345">
        <v>0</v>
      </c>
      <c r="R28" s="344">
        <v>0</v>
      </c>
      <c r="S28" s="345" t="s">
        <v>376</v>
      </c>
    </row>
    <row r="29" spans="1:19" s="213" customFormat="1" ht="18" customHeight="1" x14ac:dyDescent="0.2">
      <c r="B29" s="333" t="s">
        <v>3</v>
      </c>
      <c r="C29" s="334">
        <f>SUM(C11:C28)</f>
        <v>176043</v>
      </c>
      <c r="D29" s="335">
        <f t="shared" si="1"/>
        <v>100</v>
      </c>
      <c r="E29" s="350"/>
      <c r="F29" s="334">
        <f>SUM(F11:F28)</f>
        <v>88284</v>
      </c>
      <c r="G29" s="335">
        <f t="shared" ref="G29" si="2">F29/$C29*100</f>
        <v>50.149111296671833</v>
      </c>
      <c r="H29" s="334">
        <f>SUM(H11:H28)</f>
        <v>75048</v>
      </c>
      <c r="I29" s="335">
        <f t="shared" ref="I29" si="3">H29/F29*100</f>
        <v>85.007475873317929</v>
      </c>
      <c r="J29" s="353"/>
      <c r="K29" s="334">
        <f>SUM(K11:K28)</f>
        <v>76979</v>
      </c>
      <c r="L29" s="335">
        <f t="shared" ref="L29" si="4">K29/$C29*100</f>
        <v>43.727384786671436</v>
      </c>
      <c r="M29" s="334">
        <f>SUM(M11:M28)</f>
        <v>65126</v>
      </c>
      <c r="N29" s="335">
        <f t="shared" ref="N29" si="5">M29/K29*100</f>
        <v>84.602294132165909</v>
      </c>
      <c r="O29" s="353"/>
      <c r="P29" s="334">
        <f>SUM(P11:P28)</f>
        <v>10780</v>
      </c>
      <c r="Q29" s="354">
        <f t="shared" ref="Q29" si="6">P29/$C29*100</f>
        <v>6.123503916656726</v>
      </c>
      <c r="R29" s="334">
        <f>SUM(R11:R28)</f>
        <v>9212</v>
      </c>
      <c r="S29" s="354">
        <f t="shared" ref="S29" si="7">R29/P29*100</f>
        <v>85.454545454545453</v>
      </c>
    </row>
    <row r="30" spans="1:19" s="257" customFormat="1" ht="6.75" customHeight="1" x14ac:dyDescent="0.2">
      <c r="B30" s="1163"/>
      <c r="C30" s="1163"/>
      <c r="D30" s="1163"/>
      <c r="E30" s="294"/>
    </row>
    <row r="31" spans="1:19" s="1021" customFormat="1" x14ac:dyDescent="0.2">
      <c r="F31" s="1022"/>
    </row>
    <row r="32" spans="1:19" s="1021" customFormat="1" x14ac:dyDescent="0.2">
      <c r="F32" s="1022"/>
      <c r="K32" s="1022"/>
    </row>
    <row r="33" spans="2:16" s="1021" customFormat="1" x14ac:dyDescent="0.2">
      <c r="B33" s="1022"/>
      <c r="K33" s="1022"/>
    </row>
    <row r="34" spans="2:16" s="1021" customFormat="1" x14ac:dyDescent="0.2">
      <c r="B34" s="1021" t="s">
        <v>42</v>
      </c>
      <c r="F34" s="1021" t="e">
        <f>GETPIVOTDATA("ID PRESTACION
COUNT",#REF!,"
CCAA",$B34,"
Tipo Prestación",$B$1,"Grado Resuelto",F$7)</f>
        <v>#REF!</v>
      </c>
      <c r="J34" s="1021" t="e">
        <f>GETPIVOTDATA("ID PRESTACION
COUNT",#REF!,"
CCAA",$B34,"
Tipo Prestación",$B$1,"Grado Resuelto",J$7)</f>
        <v>#REF!</v>
      </c>
      <c r="K34" s="1021" t="e">
        <f>GETPIVOTDATA("ID PRESTACION
COUNT",#REF!,"
CCAA",$B34,"
Tipo Prestación",$B$1,"Grado Resuelto",K$7)</f>
        <v>#REF!</v>
      </c>
      <c r="O34" s="1021" t="e">
        <f>GETPIVOTDATA("ID PRESTACION
COUNT",#REF!,"
CCAA",$B34,"
Tipo Prestación",$B$1,"Grado Resuelto",O$7)</f>
        <v>#REF!</v>
      </c>
      <c r="P34" s="1021" t="e">
        <f>GETPIVOTDATA("ID PRESTACION
COUNT",#REF!,"
CCAA",$B34,"
Tipo Prestación",$B$1,"Grado Resuelto",P$7)</f>
        <v>#REF!</v>
      </c>
    </row>
    <row r="35" spans="2:16" s="1021" customFormat="1" x14ac:dyDescent="0.2">
      <c r="B35" s="1021" t="s">
        <v>50</v>
      </c>
      <c r="F35" s="1021" t="e">
        <f>GETPIVOTDATA("ID PRESTACION
COUNT",#REF!,"
CCAA",$B35,"
Tipo Prestación",$B$1,"Grado Resuelto",F$7)</f>
        <v>#REF!</v>
      </c>
      <c r="J35" s="1021" t="e">
        <f>GETPIVOTDATA("ID PRESTACION
COUNT",#REF!,"
CCAA",$B35,"
Tipo Prestación",$B$1,"Grado Resuelto",J$7)</f>
        <v>#REF!</v>
      </c>
      <c r="K35" s="1021" t="e">
        <f>GETPIVOTDATA("ID PRESTACION
COUNT",#REF!,"
CCAA",$B35,"
Tipo Prestación",$B$1,"Grado Resuelto",K$7)</f>
        <v>#REF!</v>
      </c>
      <c r="O35" s="1021" t="e">
        <f>GETPIVOTDATA("ID PRESTACION
COUNT",#REF!,"
CCAA",$B35,"
Tipo Prestación",$B$1,"Grado Resuelto",O$7)</f>
        <v>#REF!</v>
      </c>
      <c r="P35" s="1021" t="e">
        <f>GETPIVOTDATA("ID PRESTACION
COUNT",#REF!,"
CCAA",$B35,"
Tipo Prestación",$B$1,"Grado Resuelto",P$7)</f>
        <v>#REF!</v>
      </c>
    </row>
    <row r="36" spans="2:16" s="1021" customFormat="1" x14ac:dyDescent="0.2"/>
    <row r="37" spans="2:16" s="1021" customFormat="1" x14ac:dyDescent="0.2"/>
    <row r="38" spans="2:16" s="1021" customFormat="1" x14ac:dyDescent="0.2"/>
    <row r="39" spans="2:16" s="1025" customFormat="1" x14ac:dyDescent="0.2"/>
    <row r="40" spans="2:16" s="1025" customFormat="1" x14ac:dyDescent="0.2"/>
    <row r="41" spans="2:16" s="1025" customFormat="1" x14ac:dyDescent="0.2"/>
    <row r="42" spans="2:16" s="1021" customFormat="1" x14ac:dyDescent="0.2"/>
    <row r="43" spans="2:16" s="1021" customFormat="1" x14ac:dyDescent="0.2"/>
    <row r="44" spans="2:16" s="1021" customFormat="1" x14ac:dyDescent="0.2"/>
    <row r="45" spans="2:16" s="1021" customFormat="1" x14ac:dyDescent="0.2"/>
    <row r="46" spans="2:16" s="1021" customFormat="1" x14ac:dyDescent="0.2"/>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U33"/>
  <sheetViews>
    <sheetView zoomScaleNormal="100" workbookViewId="0"/>
  </sheetViews>
  <sheetFormatPr baseColWidth="10" defaultColWidth="11.42578125" defaultRowHeight="12.75" x14ac:dyDescent="0.2"/>
  <cols>
    <col min="1" max="1" width="1" style="265" customWidth="1"/>
    <col min="2" max="2" width="30.28515625" style="265" customWidth="1"/>
    <col min="3" max="3" width="10.140625" style="265" customWidth="1"/>
    <col min="4" max="4" width="8.140625" style="265" customWidth="1"/>
    <col min="5" max="5" width="0.85546875" style="265" customWidth="1"/>
    <col min="6" max="6" width="10" style="265" customWidth="1"/>
    <col min="7" max="7" width="7.140625" style="265" customWidth="1"/>
    <col min="8" max="9" width="8" style="265" customWidth="1"/>
    <col min="10" max="10" width="0.7109375" style="265" customWidth="1"/>
    <col min="11" max="11" width="10.140625" style="265" customWidth="1"/>
    <col min="12" max="14" width="8" style="265" customWidth="1"/>
    <col min="15" max="15" width="0.5703125" style="265" customWidth="1"/>
    <col min="16" max="16" width="9" style="265" customWidth="1"/>
    <col min="17" max="17" width="7.42578125" style="265" customWidth="1"/>
    <col min="18" max="18" width="8" style="265" customWidth="1"/>
    <col min="19" max="19" width="8.85546875" style="265" customWidth="1"/>
    <col min="20" max="20" width="7.5703125" style="265" customWidth="1"/>
    <col min="21" max="21" width="8.28515625" style="265" customWidth="1"/>
    <col min="22" max="22" width="8.85546875" style="265" customWidth="1"/>
    <col min="23" max="16384" width="11.42578125" style="265"/>
  </cols>
  <sheetData>
    <row r="1" spans="1:21" ht="9.75" customHeight="1" x14ac:dyDescent="0.2">
      <c r="B1" s="265" t="s">
        <v>70</v>
      </c>
    </row>
    <row r="2" spans="1:21" s="206" customFormat="1" ht="49.5" customHeight="1" x14ac:dyDescent="0.2">
      <c r="B2" s="1057"/>
      <c r="C2" s="1057"/>
      <c r="D2" s="1057"/>
      <c r="E2" s="207"/>
      <c r="F2" s="1144"/>
      <c r="G2" s="1144"/>
      <c r="H2" s="1144"/>
      <c r="I2" s="1144"/>
      <c r="J2" s="1144"/>
      <c r="K2" s="1144"/>
      <c r="L2" s="1144"/>
      <c r="M2" s="1144"/>
      <c r="N2" s="1144"/>
      <c r="O2" s="1144"/>
      <c r="P2" s="1144"/>
      <c r="Q2" s="1144"/>
      <c r="S2" s="207"/>
    </row>
    <row r="3" spans="1:21" s="206" customFormat="1" ht="3" customHeight="1" x14ac:dyDescent="0.2">
      <c r="B3" s="207"/>
      <c r="C3" s="207"/>
      <c r="D3" s="207"/>
      <c r="E3" s="207"/>
      <c r="K3" s="207"/>
      <c r="P3" s="207"/>
      <c r="S3" s="207"/>
    </row>
    <row r="4" spans="1:21" s="209" customFormat="1" ht="15" customHeight="1" x14ac:dyDescent="0.2">
      <c r="B4" s="1158" t="s">
        <v>445</v>
      </c>
      <c r="C4" s="1158"/>
      <c r="D4" s="1158"/>
      <c r="E4" s="1158"/>
      <c r="F4" s="1158"/>
      <c r="G4" s="1158"/>
      <c r="H4" s="1158"/>
      <c r="I4" s="1158"/>
      <c r="J4" s="1158"/>
      <c r="K4" s="1158"/>
      <c r="L4" s="1158"/>
      <c r="M4" s="1158"/>
      <c r="N4" s="1158"/>
      <c r="O4" s="1158"/>
      <c r="P4" s="1158"/>
      <c r="Q4" s="1158"/>
      <c r="R4" s="1158"/>
      <c r="S4" s="1158"/>
      <c r="T4" s="315"/>
    </row>
    <row r="5" spans="1:21" s="316" customFormat="1" ht="15" customHeight="1" x14ac:dyDescent="0.2">
      <c r="B5" s="1145" t="str">
        <f>porsaad!B6</f>
        <v>Situación a 31 de enero de 2023</v>
      </c>
      <c r="C5" s="1145"/>
      <c r="D5" s="1145"/>
      <c r="E5" s="1145"/>
      <c r="F5" s="1145"/>
      <c r="G5" s="1145"/>
      <c r="H5" s="1145"/>
      <c r="I5" s="1145"/>
      <c r="J5" s="1145"/>
      <c r="K5" s="1145"/>
      <c r="L5" s="1145"/>
      <c r="M5" s="1145"/>
      <c r="N5" s="1145"/>
      <c r="O5" s="1145"/>
      <c r="P5" s="1145"/>
      <c r="Q5" s="1145"/>
      <c r="R5" s="1145"/>
      <c r="S5" s="1145"/>
      <c r="T5" s="317"/>
      <c r="U5" s="91"/>
    </row>
    <row r="6" spans="1:21" s="209" customFormat="1" ht="4.5" customHeight="1" x14ac:dyDescent="0.2"/>
    <row r="7" spans="1:21" s="212" customFormat="1" ht="15" customHeight="1" x14ac:dyDescent="0.2">
      <c r="A7" s="213"/>
      <c r="B7" s="1146" t="s">
        <v>15</v>
      </c>
      <c r="C7" s="1149" t="s">
        <v>83</v>
      </c>
      <c r="D7" s="1150"/>
      <c r="E7" s="348"/>
      <c r="F7" s="1164" t="s">
        <v>34</v>
      </c>
      <c r="G7" s="1165"/>
      <c r="H7" s="1165"/>
      <c r="I7" s="1166"/>
      <c r="J7" s="352"/>
      <c r="K7" s="1164" t="s">
        <v>52</v>
      </c>
      <c r="L7" s="1165"/>
      <c r="M7" s="1165"/>
      <c r="N7" s="1166"/>
      <c r="O7" s="352"/>
      <c r="P7" s="1164" t="s">
        <v>53</v>
      </c>
      <c r="Q7" s="1165"/>
      <c r="R7" s="1165"/>
      <c r="S7" s="1166"/>
    </row>
    <row r="8" spans="1:21" s="212" customFormat="1" ht="37.5" customHeight="1" x14ac:dyDescent="0.2">
      <c r="A8" s="213"/>
      <c r="B8" s="1147"/>
      <c r="C8" s="1151"/>
      <c r="D8" s="1152"/>
      <c r="E8" s="348"/>
      <c r="F8" s="1167" t="s">
        <v>75</v>
      </c>
      <c r="G8" s="1168"/>
      <c r="H8" s="1169" t="s">
        <v>298</v>
      </c>
      <c r="I8" s="1170"/>
      <c r="J8" s="330"/>
      <c r="K8" s="1167" t="s">
        <v>75</v>
      </c>
      <c r="L8" s="1168"/>
      <c r="M8" s="1169" t="s">
        <v>298</v>
      </c>
      <c r="N8" s="1170"/>
      <c r="O8" s="330"/>
      <c r="P8" s="1167" t="s">
        <v>75</v>
      </c>
      <c r="Q8" s="1168"/>
      <c r="R8" s="1169" t="s">
        <v>298</v>
      </c>
      <c r="S8" s="1170"/>
    </row>
    <row r="9" spans="1:21" s="217" customFormat="1" ht="29.25" customHeight="1" x14ac:dyDescent="0.2">
      <c r="A9" s="318"/>
      <c r="B9" s="1148"/>
      <c r="C9" s="323" t="s">
        <v>12</v>
      </c>
      <c r="D9" s="325" t="s">
        <v>13</v>
      </c>
      <c r="E9" s="349"/>
      <c r="F9" s="347" t="s">
        <v>12</v>
      </c>
      <c r="G9" s="325" t="s">
        <v>77</v>
      </c>
      <c r="H9" s="323" t="s">
        <v>12</v>
      </c>
      <c r="I9" s="324" t="s">
        <v>138</v>
      </c>
      <c r="J9" s="322"/>
      <c r="K9" s="323" t="s">
        <v>12</v>
      </c>
      <c r="L9" s="325" t="s">
        <v>77</v>
      </c>
      <c r="M9" s="323" t="s">
        <v>12</v>
      </c>
      <c r="N9" s="324" t="s">
        <v>138</v>
      </c>
      <c r="O9" s="322"/>
      <c r="P9" s="323" t="s">
        <v>12</v>
      </c>
      <c r="Q9" s="325" t="s">
        <v>77</v>
      </c>
      <c r="R9" s="323" t="s">
        <v>12</v>
      </c>
      <c r="S9" s="324" t="s">
        <v>138</v>
      </c>
    </row>
    <row r="10" spans="1:21" s="217" customFormat="1" ht="6" customHeight="1" x14ac:dyDescent="0.2">
      <c r="A10" s="318"/>
      <c r="B10" s="321"/>
      <c r="C10" s="322"/>
      <c r="D10" s="322"/>
      <c r="E10" s="322"/>
      <c r="F10" s="322"/>
      <c r="G10" s="322"/>
      <c r="H10" s="322"/>
      <c r="I10" s="322"/>
      <c r="J10" s="322"/>
      <c r="K10" s="322"/>
      <c r="L10" s="322"/>
      <c r="M10" s="322"/>
      <c r="N10" s="322"/>
      <c r="O10" s="322"/>
      <c r="P10" s="322"/>
      <c r="Q10" s="322"/>
    </row>
    <row r="11" spans="1:21" s="276" customFormat="1" ht="18" customHeight="1" x14ac:dyDescent="0.2">
      <c r="A11" s="319"/>
      <c r="B11" s="331" t="s">
        <v>11</v>
      </c>
      <c r="C11" s="336">
        <f>F11+K11+P11</f>
        <v>4177</v>
      </c>
      <c r="D11" s="341">
        <f>C11/C$29*100</f>
        <v>2.2365722669322494</v>
      </c>
      <c r="E11" s="339"/>
      <c r="F11" s="336">
        <v>2457</v>
      </c>
      <c r="G11" s="341">
        <v>58.822121139573859</v>
      </c>
      <c r="H11" s="336">
        <v>2421</v>
      </c>
      <c r="I11" s="341">
        <v>98.53479853479854</v>
      </c>
      <c r="J11" s="342"/>
      <c r="K11" s="336">
        <v>1682</v>
      </c>
      <c r="L11" s="341">
        <v>40.26813502513766</v>
      </c>
      <c r="M11" s="336">
        <v>1652</v>
      </c>
      <c r="N11" s="341">
        <v>98.216409036860881</v>
      </c>
      <c r="O11" s="342"/>
      <c r="P11" s="336">
        <v>38</v>
      </c>
      <c r="Q11" s="341">
        <v>0.90974383528848457</v>
      </c>
      <c r="R11" s="336">
        <v>17</v>
      </c>
      <c r="S11" s="341">
        <v>44.736842105263158</v>
      </c>
    </row>
    <row r="12" spans="1:21" s="276" customFormat="1" ht="18" customHeight="1" x14ac:dyDescent="0.2">
      <c r="A12" s="319"/>
      <c r="B12" s="332" t="s">
        <v>10</v>
      </c>
      <c r="C12" s="342">
        <f t="shared" ref="C12:C28" si="0">F12+K12+P12</f>
        <v>6743</v>
      </c>
      <c r="D12" s="343">
        <f t="shared" ref="D12:D29" si="1">C12/C$29*100</f>
        <v>3.6105355029744213</v>
      </c>
      <c r="E12" s="339"/>
      <c r="F12" s="342">
        <v>3285</v>
      </c>
      <c r="G12" s="343">
        <v>48.717188195165356</v>
      </c>
      <c r="H12" s="342">
        <v>3255</v>
      </c>
      <c r="I12" s="343">
        <v>99.086757990867582</v>
      </c>
      <c r="J12" s="342"/>
      <c r="K12" s="342">
        <v>3251</v>
      </c>
      <c r="L12" s="343">
        <v>48.212961589796826</v>
      </c>
      <c r="M12" s="342">
        <v>3225</v>
      </c>
      <c r="N12" s="343">
        <v>99.200246078129808</v>
      </c>
      <c r="O12" s="342"/>
      <c r="P12" s="342">
        <v>207</v>
      </c>
      <c r="Q12" s="343">
        <v>3.0698502150378171</v>
      </c>
      <c r="R12" s="342">
        <v>189</v>
      </c>
      <c r="S12" s="343">
        <v>91.304347826086953</v>
      </c>
    </row>
    <row r="13" spans="1:21" s="276" customFormat="1" ht="18" customHeight="1" x14ac:dyDescent="0.2">
      <c r="A13" s="319"/>
      <c r="B13" s="332" t="s">
        <v>40</v>
      </c>
      <c r="C13" s="342">
        <f t="shared" si="0"/>
        <v>3509</v>
      </c>
      <c r="D13" s="343">
        <f t="shared" si="1"/>
        <v>1.8788920480405227</v>
      </c>
      <c r="E13" s="339"/>
      <c r="F13" s="342">
        <v>1294</v>
      </c>
      <c r="G13" s="343">
        <v>36.87660302080365</v>
      </c>
      <c r="H13" s="342">
        <v>1284</v>
      </c>
      <c r="I13" s="343">
        <v>99.227202472952087</v>
      </c>
      <c r="J13" s="342"/>
      <c r="K13" s="342">
        <v>1242</v>
      </c>
      <c r="L13" s="343">
        <v>35.394699344542609</v>
      </c>
      <c r="M13" s="342">
        <v>1211</v>
      </c>
      <c r="N13" s="343">
        <v>97.504025764895331</v>
      </c>
      <c r="O13" s="342"/>
      <c r="P13" s="342">
        <v>973</v>
      </c>
      <c r="Q13" s="343">
        <v>27.728697634653749</v>
      </c>
      <c r="R13" s="342">
        <v>918</v>
      </c>
      <c r="S13" s="343">
        <v>94.347379239465567</v>
      </c>
    </row>
    <row r="14" spans="1:21" s="276" customFormat="1" ht="18" customHeight="1" x14ac:dyDescent="0.2">
      <c r="A14" s="319"/>
      <c r="B14" s="332" t="s">
        <v>41</v>
      </c>
      <c r="C14" s="342">
        <f t="shared" si="0"/>
        <v>835</v>
      </c>
      <c r="D14" s="343">
        <f t="shared" si="1"/>
        <v>0.44710027361465848</v>
      </c>
      <c r="E14" s="339"/>
      <c r="F14" s="342">
        <v>421</v>
      </c>
      <c r="G14" s="343">
        <v>50.419161676646709</v>
      </c>
      <c r="H14" s="342">
        <v>352</v>
      </c>
      <c r="I14" s="343">
        <v>83.610451306413296</v>
      </c>
      <c r="J14" s="342"/>
      <c r="K14" s="342">
        <v>369</v>
      </c>
      <c r="L14" s="343">
        <v>44.191616766467071</v>
      </c>
      <c r="M14" s="342">
        <v>324</v>
      </c>
      <c r="N14" s="343">
        <v>87.804878048780495</v>
      </c>
      <c r="O14" s="342"/>
      <c r="P14" s="342">
        <v>45</v>
      </c>
      <c r="Q14" s="343">
        <v>5.3892215568862278</v>
      </c>
      <c r="R14" s="342">
        <v>12</v>
      </c>
      <c r="S14" s="343">
        <v>26.666666666666668</v>
      </c>
    </row>
    <row r="15" spans="1:21" s="276" customFormat="1" ht="18" customHeight="1" x14ac:dyDescent="0.2">
      <c r="A15" s="319"/>
      <c r="B15" s="332" t="s">
        <v>9</v>
      </c>
      <c r="C15" s="342">
        <f t="shared" si="0"/>
        <v>12138</v>
      </c>
      <c r="D15" s="343">
        <f t="shared" si="1"/>
        <v>6.4992851750116456</v>
      </c>
      <c r="E15" s="339"/>
      <c r="F15" s="342">
        <v>3480</v>
      </c>
      <c r="G15" s="343">
        <v>28.670291646070194</v>
      </c>
      <c r="H15" s="342">
        <v>3093</v>
      </c>
      <c r="I15" s="343">
        <v>88.879310344827587</v>
      </c>
      <c r="J15" s="342"/>
      <c r="K15" s="342">
        <v>3793</v>
      </c>
      <c r="L15" s="343">
        <v>31.248970176305818</v>
      </c>
      <c r="M15" s="342">
        <v>3312</v>
      </c>
      <c r="N15" s="343">
        <v>87.318745056683369</v>
      </c>
      <c r="O15" s="342"/>
      <c r="P15" s="342">
        <v>4865</v>
      </c>
      <c r="Q15" s="343">
        <v>40.080738177623992</v>
      </c>
      <c r="R15" s="342">
        <v>4169</v>
      </c>
      <c r="S15" s="343">
        <v>85.693730729701954</v>
      </c>
    </row>
    <row r="16" spans="1:21" s="276" customFormat="1" ht="18" customHeight="1" x14ac:dyDescent="0.2">
      <c r="A16" s="319"/>
      <c r="B16" s="332" t="s">
        <v>8</v>
      </c>
      <c r="C16" s="342">
        <f t="shared" si="0"/>
        <v>104</v>
      </c>
      <c r="D16" s="343">
        <f t="shared" si="1"/>
        <v>5.5686740665777827E-2</v>
      </c>
      <c r="E16" s="339"/>
      <c r="F16" s="342">
        <v>63</v>
      </c>
      <c r="G16" s="343">
        <v>60.576923076923073</v>
      </c>
      <c r="H16" s="342">
        <v>63</v>
      </c>
      <c r="I16" s="343">
        <v>100</v>
      </c>
      <c r="J16" s="342"/>
      <c r="K16" s="342">
        <v>41</v>
      </c>
      <c r="L16" s="343">
        <v>39.42307692307692</v>
      </c>
      <c r="M16" s="342">
        <v>41</v>
      </c>
      <c r="N16" s="343">
        <v>100</v>
      </c>
      <c r="O16" s="342"/>
      <c r="P16" s="342">
        <v>0</v>
      </c>
      <c r="Q16" s="343">
        <v>0</v>
      </c>
      <c r="R16" s="342">
        <v>0</v>
      </c>
      <c r="S16" s="343" t="s">
        <v>376</v>
      </c>
    </row>
    <row r="17" spans="1:19" s="276" customFormat="1" ht="18" customHeight="1" x14ac:dyDescent="0.2">
      <c r="A17" s="319"/>
      <c r="B17" s="332" t="s">
        <v>7</v>
      </c>
      <c r="C17" s="342">
        <f t="shared" si="0"/>
        <v>48569</v>
      </c>
      <c r="D17" s="343">
        <f t="shared" si="1"/>
        <v>26.006243340347723</v>
      </c>
      <c r="E17" s="339"/>
      <c r="F17" s="342">
        <v>15729</v>
      </c>
      <c r="G17" s="343">
        <v>32.384854536844486</v>
      </c>
      <c r="H17" s="342">
        <v>13296</v>
      </c>
      <c r="I17" s="343">
        <v>84.531756627884803</v>
      </c>
      <c r="J17" s="342"/>
      <c r="K17" s="342">
        <v>15702</v>
      </c>
      <c r="L17" s="343">
        <v>32.329263521999628</v>
      </c>
      <c r="M17" s="342">
        <v>12355</v>
      </c>
      <c r="N17" s="343">
        <v>78.684244045344542</v>
      </c>
      <c r="O17" s="342"/>
      <c r="P17" s="342">
        <v>17138</v>
      </c>
      <c r="Q17" s="343">
        <v>35.285881941155885</v>
      </c>
      <c r="R17" s="342">
        <v>12385</v>
      </c>
      <c r="S17" s="343">
        <v>72.266308787489791</v>
      </c>
    </row>
    <row r="18" spans="1:19" s="276" customFormat="1" ht="18" customHeight="1" x14ac:dyDescent="0.2">
      <c r="A18" s="319"/>
      <c r="B18" s="332" t="s">
        <v>43</v>
      </c>
      <c r="C18" s="342">
        <f t="shared" si="0"/>
        <v>9037</v>
      </c>
      <c r="D18" s="343">
        <f t="shared" si="1"/>
        <v>4.8388564941984056</v>
      </c>
      <c r="E18" s="339"/>
      <c r="F18" s="342">
        <v>3074</v>
      </c>
      <c r="G18" s="343">
        <v>34.015713179152371</v>
      </c>
      <c r="H18" s="342">
        <v>2532</v>
      </c>
      <c r="I18" s="343">
        <v>82.368249837345473</v>
      </c>
      <c r="J18" s="342"/>
      <c r="K18" s="342">
        <v>3297</v>
      </c>
      <c r="L18" s="343">
        <v>36.483346243222307</v>
      </c>
      <c r="M18" s="342">
        <v>2736</v>
      </c>
      <c r="N18" s="343">
        <v>82.984531392174716</v>
      </c>
      <c r="O18" s="342"/>
      <c r="P18" s="342">
        <v>2666</v>
      </c>
      <c r="Q18" s="343">
        <v>29.500940577625318</v>
      </c>
      <c r="R18" s="342">
        <v>2072</v>
      </c>
      <c r="S18" s="343">
        <v>77.719429857464362</v>
      </c>
    </row>
    <row r="19" spans="1:19" s="276" customFormat="1" ht="18" customHeight="1" x14ac:dyDescent="0.2">
      <c r="A19" s="319"/>
      <c r="B19" s="332" t="s">
        <v>44</v>
      </c>
      <c r="C19" s="342">
        <f t="shared" si="0"/>
        <v>21695</v>
      </c>
      <c r="D19" s="343">
        <f t="shared" si="1"/>
        <v>11.616575372538941</v>
      </c>
      <c r="E19" s="339"/>
      <c r="F19" s="342">
        <v>5541</v>
      </c>
      <c r="G19" s="343">
        <v>25.540447107628484</v>
      </c>
      <c r="H19" s="342">
        <v>5254</v>
      </c>
      <c r="I19" s="343">
        <v>94.820429525356431</v>
      </c>
      <c r="J19" s="342"/>
      <c r="K19" s="342">
        <v>9270</v>
      </c>
      <c r="L19" s="343">
        <v>42.728739340861949</v>
      </c>
      <c r="M19" s="342">
        <v>8398</v>
      </c>
      <c r="N19" s="343">
        <v>90.593311758360301</v>
      </c>
      <c r="O19" s="342"/>
      <c r="P19" s="342">
        <v>6884</v>
      </c>
      <c r="Q19" s="343">
        <v>31.730813551509563</v>
      </c>
      <c r="R19" s="342">
        <v>5638</v>
      </c>
      <c r="S19" s="343">
        <v>81.900058105752464</v>
      </c>
    </row>
    <row r="20" spans="1:19" s="276" customFormat="1" ht="18" customHeight="1" x14ac:dyDescent="0.2">
      <c r="A20" s="319"/>
      <c r="B20" s="332" t="s">
        <v>6</v>
      </c>
      <c r="C20" s="342">
        <f t="shared" si="0"/>
        <v>20870</v>
      </c>
      <c r="D20" s="343">
        <f t="shared" si="1"/>
        <v>11.174829593219068</v>
      </c>
      <c r="E20" s="339"/>
      <c r="F20" s="342">
        <v>6536</v>
      </c>
      <c r="G20" s="343">
        <v>31.317680881648297</v>
      </c>
      <c r="H20" s="342">
        <v>5230</v>
      </c>
      <c r="I20" s="343">
        <v>80.018359853121183</v>
      </c>
      <c r="J20" s="342"/>
      <c r="K20" s="342">
        <v>7877</v>
      </c>
      <c r="L20" s="343">
        <v>37.743172017249641</v>
      </c>
      <c r="M20" s="342">
        <v>6006</v>
      </c>
      <c r="N20" s="343">
        <v>76.247302272438745</v>
      </c>
      <c r="O20" s="342"/>
      <c r="P20" s="342">
        <v>6457</v>
      </c>
      <c r="Q20" s="343">
        <v>30.939147101102058</v>
      </c>
      <c r="R20" s="342">
        <v>4269</v>
      </c>
      <c r="S20" s="343">
        <v>66.114294564039028</v>
      </c>
    </row>
    <row r="21" spans="1:19" s="276" customFormat="1" ht="18" customHeight="1" x14ac:dyDescent="0.2">
      <c r="A21" s="319"/>
      <c r="B21" s="332" t="s">
        <v>5</v>
      </c>
      <c r="C21" s="342">
        <f t="shared" si="0"/>
        <v>17716</v>
      </c>
      <c r="D21" s="343">
        <f t="shared" si="1"/>
        <v>9.4860220926434611</v>
      </c>
      <c r="E21" s="339"/>
      <c r="F21" s="342">
        <v>5613</v>
      </c>
      <c r="G21" s="343">
        <v>31.68322420410928</v>
      </c>
      <c r="H21" s="342">
        <v>4963</v>
      </c>
      <c r="I21" s="343">
        <v>88.419739889542143</v>
      </c>
      <c r="J21" s="342"/>
      <c r="K21" s="342">
        <v>5666</v>
      </c>
      <c r="L21" s="343">
        <v>31.982388801083765</v>
      </c>
      <c r="M21" s="342">
        <v>4642</v>
      </c>
      <c r="N21" s="343">
        <v>81.927285563007416</v>
      </c>
      <c r="O21" s="342"/>
      <c r="P21" s="342">
        <v>6437</v>
      </c>
      <c r="Q21" s="343">
        <v>36.334386994806955</v>
      </c>
      <c r="R21" s="342">
        <v>5120</v>
      </c>
      <c r="S21" s="343">
        <v>79.540158458909431</v>
      </c>
    </row>
    <row r="22" spans="1:19" s="276" customFormat="1" ht="18" customHeight="1" x14ac:dyDescent="0.2">
      <c r="A22" s="319"/>
      <c r="B22" s="332" t="s">
        <v>38</v>
      </c>
      <c r="C22" s="342">
        <f t="shared" si="0"/>
        <v>11127</v>
      </c>
      <c r="D22" s="343">
        <f t="shared" si="1"/>
        <v>5.9579458018087488</v>
      </c>
      <c r="E22" s="339"/>
      <c r="F22" s="342">
        <v>4556</v>
      </c>
      <c r="G22" s="343">
        <v>40.945448009346634</v>
      </c>
      <c r="H22" s="342">
        <v>4359</v>
      </c>
      <c r="I22" s="343">
        <v>95.676031606672524</v>
      </c>
      <c r="J22" s="342"/>
      <c r="K22" s="342">
        <v>3696</v>
      </c>
      <c r="L22" s="343">
        <v>33.21650040442168</v>
      </c>
      <c r="M22" s="342">
        <v>3395</v>
      </c>
      <c r="N22" s="343">
        <v>91.856060606060609</v>
      </c>
      <c r="O22" s="342"/>
      <c r="P22" s="342">
        <v>2875</v>
      </c>
      <c r="Q22" s="343">
        <v>25.838051586231686</v>
      </c>
      <c r="R22" s="342">
        <v>2505</v>
      </c>
      <c r="S22" s="343">
        <v>87.130434782608702</v>
      </c>
    </row>
    <row r="23" spans="1:19" s="276" customFormat="1" ht="18" customHeight="1" x14ac:dyDescent="0.2">
      <c r="A23" s="319"/>
      <c r="B23" s="332" t="s">
        <v>45</v>
      </c>
      <c r="C23" s="342">
        <f t="shared" si="0"/>
        <v>24180</v>
      </c>
      <c r="D23" s="343">
        <f t="shared" si="1"/>
        <v>12.947167204793345</v>
      </c>
      <c r="E23" s="339"/>
      <c r="F23" s="342">
        <v>11885</v>
      </c>
      <c r="G23" s="343">
        <v>49.152191894127377</v>
      </c>
      <c r="H23" s="342">
        <v>10425</v>
      </c>
      <c r="I23" s="343">
        <v>87.715607909129162</v>
      </c>
      <c r="J23" s="342"/>
      <c r="K23" s="342">
        <v>8117</v>
      </c>
      <c r="L23" s="343">
        <v>33.569065343258892</v>
      </c>
      <c r="M23" s="342">
        <v>6898</v>
      </c>
      <c r="N23" s="343">
        <v>84.982136257237897</v>
      </c>
      <c r="O23" s="342"/>
      <c r="P23" s="342">
        <v>4178</v>
      </c>
      <c r="Q23" s="343">
        <v>17.278742762613732</v>
      </c>
      <c r="R23" s="342">
        <v>3129</v>
      </c>
      <c r="S23" s="343">
        <v>74.892292963140264</v>
      </c>
    </row>
    <row r="24" spans="1:19" s="276" customFormat="1" ht="18" customHeight="1" x14ac:dyDescent="0.2">
      <c r="A24" s="319">
        <v>47094</v>
      </c>
      <c r="B24" s="332" t="s">
        <v>46</v>
      </c>
      <c r="C24" s="342">
        <f t="shared" si="0"/>
        <v>1163</v>
      </c>
      <c r="D24" s="343">
        <f t="shared" si="1"/>
        <v>0.62272768648365007</v>
      </c>
      <c r="E24" s="339"/>
      <c r="F24" s="342">
        <v>632</v>
      </c>
      <c r="G24" s="343">
        <v>54.342218400687884</v>
      </c>
      <c r="H24" s="342">
        <v>622</v>
      </c>
      <c r="I24" s="343">
        <v>98.417721518987349</v>
      </c>
      <c r="J24" s="342"/>
      <c r="K24" s="342">
        <v>403</v>
      </c>
      <c r="L24" s="343">
        <v>34.651762682717113</v>
      </c>
      <c r="M24" s="342">
        <v>381</v>
      </c>
      <c r="N24" s="343">
        <v>94.540942928039712</v>
      </c>
      <c r="O24" s="342"/>
      <c r="P24" s="342">
        <v>128</v>
      </c>
      <c r="Q24" s="343">
        <v>11.006018916595012</v>
      </c>
      <c r="R24" s="342">
        <v>104</v>
      </c>
      <c r="S24" s="343">
        <v>81.25</v>
      </c>
    </row>
    <row r="25" spans="1:19" s="276" customFormat="1" ht="18" customHeight="1" x14ac:dyDescent="0.2">
      <c r="B25" s="332" t="s">
        <v>47</v>
      </c>
      <c r="C25" s="342">
        <f t="shared" si="0"/>
        <v>2515</v>
      </c>
      <c r="D25" s="343">
        <f t="shared" si="1"/>
        <v>1.3466553151387617</v>
      </c>
      <c r="E25" s="339"/>
      <c r="F25" s="342">
        <v>708</v>
      </c>
      <c r="G25" s="343">
        <v>28.151093439363816</v>
      </c>
      <c r="H25" s="342">
        <v>571</v>
      </c>
      <c r="I25" s="343">
        <v>80.649717514124291</v>
      </c>
      <c r="J25" s="342"/>
      <c r="K25" s="342">
        <v>1187</v>
      </c>
      <c r="L25" s="343">
        <v>47.196819085487078</v>
      </c>
      <c r="M25" s="342">
        <v>927</v>
      </c>
      <c r="N25" s="343">
        <v>78.0960404380792</v>
      </c>
      <c r="O25" s="342"/>
      <c r="P25" s="342">
        <v>620</v>
      </c>
      <c r="Q25" s="343">
        <v>24.652087475149106</v>
      </c>
      <c r="R25" s="342">
        <v>391</v>
      </c>
      <c r="S25" s="343">
        <v>63.064516129032256</v>
      </c>
    </row>
    <row r="26" spans="1:19" s="276" customFormat="1" ht="18" customHeight="1" x14ac:dyDescent="0.2">
      <c r="B26" s="332" t="s">
        <v>48</v>
      </c>
      <c r="C26" s="342">
        <f t="shared" si="0"/>
        <v>1351</v>
      </c>
      <c r="D26" s="343">
        <f t="shared" si="1"/>
        <v>0.72339217922563304</v>
      </c>
      <c r="E26" s="339"/>
      <c r="F26" s="342">
        <v>686</v>
      </c>
      <c r="G26" s="343">
        <v>50.777202072538863</v>
      </c>
      <c r="H26" s="342">
        <v>601</v>
      </c>
      <c r="I26" s="343">
        <v>87.609329446064137</v>
      </c>
      <c r="J26" s="342"/>
      <c r="K26" s="342">
        <v>623</v>
      </c>
      <c r="L26" s="343">
        <v>46.1139896373057</v>
      </c>
      <c r="M26" s="342">
        <v>550</v>
      </c>
      <c r="N26" s="343">
        <v>88.282504012841088</v>
      </c>
      <c r="O26" s="342"/>
      <c r="P26" s="342">
        <v>42</v>
      </c>
      <c r="Q26" s="343">
        <v>3.1088082901554404</v>
      </c>
      <c r="R26" s="342">
        <v>36</v>
      </c>
      <c r="S26" s="343">
        <v>85.714285714285708</v>
      </c>
    </row>
    <row r="27" spans="1:19" s="276" customFormat="1" ht="18" customHeight="1" x14ac:dyDescent="0.2">
      <c r="B27" s="332" t="s">
        <v>49</v>
      </c>
      <c r="C27" s="342">
        <f t="shared" si="0"/>
        <v>1026</v>
      </c>
      <c r="D27" s="343">
        <f t="shared" si="1"/>
        <v>0.54937111464507737</v>
      </c>
      <c r="E27" s="339"/>
      <c r="F27" s="342">
        <v>485</v>
      </c>
      <c r="G27" s="343">
        <v>47.270955165692008</v>
      </c>
      <c r="H27" s="342">
        <v>437</v>
      </c>
      <c r="I27" s="343">
        <v>90.103092783505161</v>
      </c>
      <c r="J27" s="342"/>
      <c r="K27" s="342">
        <v>453</v>
      </c>
      <c r="L27" s="343">
        <v>44.152046783625728</v>
      </c>
      <c r="M27" s="342">
        <v>379</v>
      </c>
      <c r="N27" s="343">
        <v>83.664459161147903</v>
      </c>
      <c r="O27" s="342"/>
      <c r="P27" s="342">
        <v>88</v>
      </c>
      <c r="Q27" s="343">
        <v>8.5769980506822598</v>
      </c>
      <c r="R27" s="342">
        <v>43</v>
      </c>
      <c r="S27" s="343">
        <v>48.863636363636367</v>
      </c>
    </row>
    <row r="28" spans="1:19" s="276" customFormat="1" ht="18" customHeight="1" x14ac:dyDescent="0.2">
      <c r="B28" s="337" t="s">
        <v>4</v>
      </c>
      <c r="C28" s="344">
        <f t="shared" si="0"/>
        <v>4</v>
      </c>
      <c r="D28" s="345">
        <f t="shared" si="1"/>
        <v>2.1417977179145316E-3</v>
      </c>
      <c r="E28" s="339"/>
      <c r="F28" s="344">
        <v>1</v>
      </c>
      <c r="G28" s="345">
        <v>25</v>
      </c>
      <c r="H28" s="344">
        <v>1</v>
      </c>
      <c r="I28" s="345">
        <v>100</v>
      </c>
      <c r="J28" s="342"/>
      <c r="K28" s="344">
        <v>2</v>
      </c>
      <c r="L28" s="345">
        <v>50</v>
      </c>
      <c r="M28" s="344">
        <v>2</v>
      </c>
      <c r="N28" s="345">
        <v>100</v>
      </c>
      <c r="O28" s="342"/>
      <c r="P28" s="344">
        <v>1</v>
      </c>
      <c r="Q28" s="345">
        <v>25</v>
      </c>
      <c r="R28" s="344">
        <v>1</v>
      </c>
      <c r="S28" s="345">
        <v>100</v>
      </c>
    </row>
    <row r="29" spans="1:19" s="213" customFormat="1" ht="18" customHeight="1" x14ac:dyDescent="0.2">
      <c r="B29" s="333" t="s">
        <v>3</v>
      </c>
      <c r="C29" s="334">
        <f>SUM(C11:C28)</f>
        <v>186759</v>
      </c>
      <c r="D29" s="335">
        <f t="shared" si="1"/>
        <v>100</v>
      </c>
      <c r="E29" s="350"/>
      <c r="F29" s="334">
        <f>SUM(F11:F28)</f>
        <v>66446</v>
      </c>
      <c r="G29" s="335">
        <f t="shared" ref="G29" si="2">F29/$C29*100</f>
        <v>35.578472791137237</v>
      </c>
      <c r="H29" s="334">
        <f>SUM(H11:H28)</f>
        <v>58759</v>
      </c>
      <c r="I29" s="335">
        <f t="shared" ref="I29" si="3">H29/F29*100</f>
        <v>88.431207296150262</v>
      </c>
      <c r="J29" s="353"/>
      <c r="K29" s="334">
        <f>SUM(K11:K28)</f>
        <v>66671</v>
      </c>
      <c r="L29" s="335">
        <f t="shared" ref="L29" si="4">K29/$C29*100</f>
        <v>35.698948912769936</v>
      </c>
      <c r="M29" s="334">
        <f>SUM(M11:M28)</f>
        <v>56434</v>
      </c>
      <c r="N29" s="335">
        <f t="shared" ref="N29" si="5">M29/K29*100</f>
        <v>84.645498042627239</v>
      </c>
      <c r="O29" s="353"/>
      <c r="P29" s="334">
        <f>SUM(P11:P28)</f>
        <v>53642</v>
      </c>
      <c r="Q29" s="354">
        <f t="shared" ref="Q29" si="6">P29/$C29*100</f>
        <v>28.722578296092827</v>
      </c>
      <c r="R29" s="334">
        <f>SUM(R11:R28)</f>
        <v>40998</v>
      </c>
      <c r="S29" s="354">
        <f t="shared" ref="S29" si="7">R29/P29*100</f>
        <v>76.428917639163345</v>
      </c>
    </row>
    <row r="30" spans="1:19" s="257" customFormat="1" ht="6.75" customHeight="1" x14ac:dyDescent="0.2">
      <c r="B30" s="1163"/>
      <c r="C30" s="1163"/>
      <c r="D30" s="1163"/>
      <c r="E30" s="294"/>
    </row>
    <row r="31" spans="1:19" x14ac:dyDescent="0.2">
      <c r="F31" s="320"/>
    </row>
    <row r="32" spans="1:19" x14ac:dyDescent="0.2">
      <c r="F32" s="320"/>
      <c r="K32" s="320"/>
    </row>
    <row r="33" spans="2:11" x14ac:dyDescent="0.2">
      <c r="B33" s="320"/>
      <c r="K33" s="320"/>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U32"/>
  <sheetViews>
    <sheetView zoomScaleNormal="100" workbookViewId="0"/>
  </sheetViews>
  <sheetFormatPr baseColWidth="10" defaultColWidth="11.42578125" defaultRowHeight="12.75" x14ac:dyDescent="0.2"/>
  <cols>
    <col min="1" max="1" width="1" style="265" customWidth="1"/>
    <col min="2" max="2" width="30.28515625" style="265" customWidth="1"/>
    <col min="3" max="3" width="10.140625" style="265" customWidth="1"/>
    <col min="4" max="4" width="8.140625" style="265" customWidth="1"/>
    <col min="5" max="5" width="0.85546875" style="265" customWidth="1"/>
    <col min="6" max="6" width="10" style="265" customWidth="1"/>
    <col min="7" max="7" width="7.140625" style="265" customWidth="1"/>
    <col min="8" max="9" width="8" style="265" customWidth="1"/>
    <col min="10" max="10" width="0.7109375" style="265" customWidth="1"/>
    <col min="11" max="11" width="10.140625" style="265" customWidth="1"/>
    <col min="12" max="14" width="8" style="265" customWidth="1"/>
    <col min="15" max="15" width="0.5703125" style="265" customWidth="1"/>
    <col min="16" max="16" width="9" style="265" customWidth="1"/>
    <col min="17" max="17" width="7.42578125" style="265" customWidth="1"/>
    <col min="18" max="18" width="8" style="265" customWidth="1"/>
    <col min="19" max="19" width="8.85546875" style="265" customWidth="1"/>
    <col min="20" max="20" width="7.5703125" style="265" customWidth="1"/>
    <col min="21" max="21" width="8.28515625" style="265" customWidth="1"/>
    <col min="22" max="22" width="8.85546875" style="265" customWidth="1"/>
    <col min="23" max="16384" width="11.42578125" style="265"/>
  </cols>
  <sheetData>
    <row r="1" spans="1:21" ht="9.75" customHeight="1" x14ac:dyDescent="0.2">
      <c r="B1" s="265" t="s">
        <v>69</v>
      </c>
    </row>
    <row r="2" spans="1:21" s="206" customFormat="1" ht="49.5" customHeight="1" x14ac:dyDescent="0.2">
      <c r="B2" s="1057"/>
      <c r="C2" s="1057"/>
      <c r="D2" s="1057"/>
      <c r="E2" s="207"/>
      <c r="F2" s="1144"/>
      <c r="G2" s="1144"/>
      <c r="H2" s="1144"/>
      <c r="I2" s="1144"/>
      <c r="J2" s="1144"/>
      <c r="K2" s="1144"/>
      <c r="L2" s="1144"/>
      <c r="M2" s="1144"/>
      <c r="N2" s="1144"/>
      <c r="O2" s="1144"/>
      <c r="P2" s="1144"/>
      <c r="Q2" s="1144"/>
      <c r="S2" s="207"/>
    </row>
    <row r="3" spans="1:21" s="206" customFormat="1" ht="3" customHeight="1" x14ac:dyDescent="0.2">
      <c r="B3" s="207"/>
      <c r="C3" s="207"/>
      <c r="D3" s="207"/>
      <c r="E3" s="207"/>
      <c r="K3" s="207"/>
      <c r="P3" s="207"/>
      <c r="S3" s="207"/>
    </row>
    <row r="4" spans="1:21" s="209" customFormat="1" ht="19.5" customHeight="1" x14ac:dyDescent="0.2">
      <c r="B4" s="1158" t="s">
        <v>444</v>
      </c>
      <c r="C4" s="1158"/>
      <c r="D4" s="1158"/>
      <c r="E4" s="1158"/>
      <c r="F4" s="1158"/>
      <c r="G4" s="1158"/>
      <c r="H4" s="1158"/>
      <c r="I4" s="1158"/>
      <c r="J4" s="1158"/>
      <c r="K4" s="1158"/>
      <c r="L4" s="1158"/>
      <c r="M4" s="1158"/>
      <c r="N4" s="1158"/>
      <c r="O4" s="1158"/>
      <c r="P4" s="1158"/>
      <c r="Q4" s="1158"/>
      <c r="R4" s="1158"/>
      <c r="S4" s="1158"/>
      <c r="T4" s="315"/>
    </row>
    <row r="5" spans="1:21" s="316" customFormat="1" ht="15" customHeight="1" x14ac:dyDescent="0.2">
      <c r="B5" s="1145" t="str">
        <f>porsaad!B6</f>
        <v>Situación a 31 de enero de 2023</v>
      </c>
      <c r="C5" s="1145"/>
      <c r="D5" s="1145"/>
      <c r="E5" s="1145"/>
      <c r="F5" s="1145"/>
      <c r="G5" s="1145"/>
      <c r="H5" s="1145"/>
      <c r="I5" s="1145"/>
      <c r="J5" s="1145"/>
      <c r="K5" s="1145"/>
      <c r="L5" s="1145"/>
      <c r="M5" s="1145"/>
      <c r="N5" s="1145"/>
      <c r="O5" s="1145"/>
      <c r="P5" s="1145"/>
      <c r="Q5" s="1145"/>
      <c r="R5" s="1145"/>
      <c r="S5" s="1145"/>
      <c r="T5" s="317"/>
      <c r="U5" s="91"/>
    </row>
    <row r="6" spans="1:21" s="209" customFormat="1" ht="4.5" customHeight="1" x14ac:dyDescent="0.2"/>
    <row r="7" spans="1:21" s="212" customFormat="1" ht="15" customHeight="1" x14ac:dyDescent="0.2">
      <c r="A7" s="213"/>
      <c r="B7" s="1146" t="s">
        <v>15</v>
      </c>
      <c r="C7" s="1149" t="s">
        <v>69</v>
      </c>
      <c r="D7" s="1150"/>
      <c r="E7" s="348"/>
      <c r="F7" s="1164" t="s">
        <v>34</v>
      </c>
      <c r="G7" s="1165"/>
      <c r="H7" s="1165"/>
      <c r="I7" s="1166"/>
      <c r="J7" s="352"/>
      <c r="K7" s="1164" t="s">
        <v>52</v>
      </c>
      <c r="L7" s="1165"/>
      <c r="M7" s="1165"/>
      <c r="N7" s="1166"/>
      <c r="O7" s="352"/>
      <c r="P7" s="1164" t="s">
        <v>53</v>
      </c>
      <c r="Q7" s="1165"/>
      <c r="R7" s="1165"/>
      <c r="S7" s="1166"/>
    </row>
    <row r="8" spans="1:21" s="212" customFormat="1" ht="37.5" customHeight="1" x14ac:dyDescent="0.2">
      <c r="A8" s="213"/>
      <c r="B8" s="1147"/>
      <c r="C8" s="1151"/>
      <c r="D8" s="1152"/>
      <c r="E8" s="348"/>
      <c r="F8" s="1167" t="s">
        <v>75</v>
      </c>
      <c r="G8" s="1168"/>
      <c r="H8" s="1169" t="s">
        <v>298</v>
      </c>
      <c r="I8" s="1170"/>
      <c r="J8" s="330"/>
      <c r="K8" s="1167" t="s">
        <v>75</v>
      </c>
      <c r="L8" s="1168"/>
      <c r="M8" s="1169" t="s">
        <v>298</v>
      </c>
      <c r="N8" s="1170"/>
      <c r="O8" s="330"/>
      <c r="P8" s="1167" t="s">
        <v>75</v>
      </c>
      <c r="Q8" s="1168"/>
      <c r="R8" s="1169" t="s">
        <v>298</v>
      </c>
      <c r="S8" s="1170"/>
    </row>
    <row r="9" spans="1:21" s="217" customFormat="1" ht="29.25" customHeight="1" x14ac:dyDescent="0.2">
      <c r="A9" s="318"/>
      <c r="B9" s="1148"/>
      <c r="C9" s="323" t="s">
        <v>12</v>
      </c>
      <c r="D9" s="325" t="s">
        <v>13</v>
      </c>
      <c r="E9" s="349"/>
      <c r="F9" s="347" t="s">
        <v>12</v>
      </c>
      <c r="G9" s="325" t="s">
        <v>77</v>
      </c>
      <c r="H9" s="323" t="s">
        <v>12</v>
      </c>
      <c r="I9" s="324" t="s">
        <v>138</v>
      </c>
      <c r="J9" s="322"/>
      <c r="K9" s="323" t="s">
        <v>12</v>
      </c>
      <c r="L9" s="325" t="s">
        <v>77</v>
      </c>
      <c r="M9" s="323" t="s">
        <v>12</v>
      </c>
      <c r="N9" s="324" t="s">
        <v>138</v>
      </c>
      <c r="O9" s="322"/>
      <c r="P9" s="323" t="s">
        <v>12</v>
      </c>
      <c r="Q9" s="325" t="s">
        <v>77</v>
      </c>
      <c r="R9" s="323" t="s">
        <v>12</v>
      </c>
      <c r="S9" s="324" t="s">
        <v>138</v>
      </c>
    </row>
    <row r="10" spans="1:21" s="217" customFormat="1" ht="6" customHeight="1" x14ac:dyDescent="0.2">
      <c r="A10" s="318"/>
      <c r="B10" s="321"/>
      <c r="C10" s="322"/>
      <c r="D10" s="322"/>
      <c r="E10" s="322"/>
      <c r="F10" s="322"/>
      <c r="G10" s="322"/>
      <c r="H10" s="322"/>
      <c r="I10" s="322"/>
      <c r="J10" s="322"/>
      <c r="K10" s="322"/>
      <c r="L10" s="322"/>
      <c r="M10" s="322"/>
      <c r="N10" s="322"/>
      <c r="O10" s="322"/>
      <c r="P10" s="322"/>
      <c r="Q10" s="322"/>
    </row>
    <row r="11" spans="1:21" s="276" customFormat="1" ht="18" customHeight="1" x14ac:dyDescent="0.2">
      <c r="A11" s="319"/>
      <c r="B11" s="331" t="s">
        <v>11</v>
      </c>
      <c r="C11" s="336">
        <f>F11+K11+P11</f>
        <v>77276</v>
      </c>
      <c r="D11" s="341">
        <f>C11/C$29*100</f>
        <v>14.886218939687273</v>
      </c>
      <c r="E11" s="339"/>
      <c r="F11" s="336">
        <v>26116</v>
      </c>
      <c r="G11" s="341">
        <v>33.795745121383092</v>
      </c>
      <c r="H11" s="336">
        <v>21003</v>
      </c>
      <c r="I11" s="341">
        <v>80.421963547250726</v>
      </c>
      <c r="J11" s="342"/>
      <c r="K11" s="336">
        <v>36835</v>
      </c>
      <c r="L11" s="341">
        <v>47.666804700036238</v>
      </c>
      <c r="M11" s="336">
        <v>29377</v>
      </c>
      <c r="N11" s="341">
        <v>79.752952355097051</v>
      </c>
      <c r="O11" s="342"/>
      <c r="P11" s="336">
        <v>14325</v>
      </c>
      <c r="Q11" s="341">
        <v>18.537450178580674</v>
      </c>
      <c r="R11" s="336">
        <v>12310</v>
      </c>
      <c r="S11" s="341">
        <v>85.933682373472948</v>
      </c>
    </row>
    <row r="12" spans="1:21" s="276" customFormat="1" ht="18" customHeight="1" x14ac:dyDescent="0.2">
      <c r="A12" s="319"/>
      <c r="B12" s="332" t="s">
        <v>10</v>
      </c>
      <c r="C12" s="342">
        <f t="shared" ref="C12:C28" si="0">F12+K12+P12</f>
        <v>18993</v>
      </c>
      <c r="D12" s="343">
        <f t="shared" ref="D12:D29" si="1">C12/C$29*100</f>
        <v>3.6587550639458613</v>
      </c>
      <c r="E12" s="339"/>
      <c r="F12" s="342">
        <v>4536</v>
      </c>
      <c r="G12" s="343">
        <v>23.882483020060022</v>
      </c>
      <c r="H12" s="342">
        <v>4148</v>
      </c>
      <c r="I12" s="343">
        <v>91.446208112874785</v>
      </c>
      <c r="J12" s="342"/>
      <c r="K12" s="342">
        <v>7118</v>
      </c>
      <c r="L12" s="343">
        <v>37.476965197704416</v>
      </c>
      <c r="M12" s="342">
        <v>6510</v>
      </c>
      <c r="N12" s="343">
        <v>91.458274796291093</v>
      </c>
      <c r="O12" s="342"/>
      <c r="P12" s="342">
        <v>7339</v>
      </c>
      <c r="Q12" s="343">
        <v>38.640551782235562</v>
      </c>
      <c r="R12" s="342">
        <v>6888</v>
      </c>
      <c r="S12" s="343">
        <v>93.85474860335195</v>
      </c>
    </row>
    <row r="13" spans="1:21" s="276" customFormat="1" ht="18" customHeight="1" x14ac:dyDescent="0.2">
      <c r="A13" s="319"/>
      <c r="B13" s="332" t="s">
        <v>40</v>
      </c>
      <c r="C13" s="342">
        <f t="shared" si="0"/>
        <v>10774</v>
      </c>
      <c r="D13" s="343">
        <f t="shared" si="1"/>
        <v>2.0754713346471179</v>
      </c>
      <c r="E13" s="339"/>
      <c r="F13" s="342">
        <v>2657</v>
      </c>
      <c r="G13" s="343">
        <v>24.661221459068127</v>
      </c>
      <c r="H13" s="342">
        <v>2586</v>
      </c>
      <c r="I13" s="343">
        <v>97.327813323296951</v>
      </c>
      <c r="J13" s="342"/>
      <c r="K13" s="342">
        <v>4002</v>
      </c>
      <c r="L13" s="343">
        <v>37.144978652311117</v>
      </c>
      <c r="M13" s="342">
        <v>3861</v>
      </c>
      <c r="N13" s="343">
        <v>96.476761619190412</v>
      </c>
      <c r="O13" s="342"/>
      <c r="P13" s="342">
        <v>4115</v>
      </c>
      <c r="Q13" s="343">
        <v>38.193799888620752</v>
      </c>
      <c r="R13" s="342">
        <v>3926</v>
      </c>
      <c r="S13" s="343">
        <v>95.407047387606312</v>
      </c>
    </row>
    <row r="14" spans="1:21" s="276" customFormat="1" ht="18" customHeight="1" x14ac:dyDescent="0.2">
      <c r="A14" s="319"/>
      <c r="B14" s="332" t="s">
        <v>41</v>
      </c>
      <c r="C14" s="342">
        <f t="shared" si="0"/>
        <v>20059</v>
      </c>
      <c r="D14" s="343">
        <f t="shared" si="1"/>
        <v>3.8641061352966894</v>
      </c>
      <c r="E14" s="339"/>
      <c r="F14" s="342">
        <v>4239</v>
      </c>
      <c r="G14" s="343">
        <v>21.132658656961961</v>
      </c>
      <c r="H14" s="342">
        <v>2358</v>
      </c>
      <c r="I14" s="343">
        <v>55.626326963906578</v>
      </c>
      <c r="J14" s="342"/>
      <c r="K14" s="342">
        <v>6924</v>
      </c>
      <c r="L14" s="343">
        <v>34.518171394386563</v>
      </c>
      <c r="M14" s="342">
        <v>3235</v>
      </c>
      <c r="N14" s="343">
        <v>46.721548238012709</v>
      </c>
      <c r="O14" s="342"/>
      <c r="P14" s="342">
        <v>8896</v>
      </c>
      <c r="Q14" s="343">
        <v>44.349169948651479</v>
      </c>
      <c r="R14" s="342">
        <v>2743</v>
      </c>
      <c r="S14" s="343">
        <v>30.834082733812952</v>
      </c>
    </row>
    <row r="15" spans="1:21" s="276" customFormat="1" ht="18" customHeight="1" x14ac:dyDescent="0.2">
      <c r="A15" s="319"/>
      <c r="B15" s="332" t="s">
        <v>9</v>
      </c>
      <c r="C15" s="342">
        <f t="shared" si="0"/>
        <v>14024</v>
      </c>
      <c r="D15" s="343">
        <f t="shared" si="1"/>
        <v>2.7015416741313514</v>
      </c>
      <c r="E15" s="339"/>
      <c r="F15" s="342">
        <v>4790</v>
      </c>
      <c r="G15" s="343">
        <v>34.155733029092985</v>
      </c>
      <c r="H15" s="342">
        <v>4278</v>
      </c>
      <c r="I15" s="343">
        <v>89.311064718162839</v>
      </c>
      <c r="J15" s="342"/>
      <c r="K15" s="342">
        <v>5265</v>
      </c>
      <c r="L15" s="343">
        <v>37.542783799201366</v>
      </c>
      <c r="M15" s="342">
        <v>4724</v>
      </c>
      <c r="N15" s="343">
        <v>89.724596391263063</v>
      </c>
      <c r="O15" s="342"/>
      <c r="P15" s="342">
        <v>3969</v>
      </c>
      <c r="Q15" s="343">
        <v>28.301483171705648</v>
      </c>
      <c r="R15" s="342">
        <v>3599</v>
      </c>
      <c r="S15" s="343">
        <v>90.677752582514486</v>
      </c>
    </row>
    <row r="16" spans="1:21" s="276" customFormat="1" ht="18" customHeight="1" x14ac:dyDescent="0.2">
      <c r="A16" s="319"/>
      <c r="B16" s="332" t="s">
        <v>8</v>
      </c>
      <c r="C16" s="342">
        <f t="shared" si="0"/>
        <v>9043</v>
      </c>
      <c r="D16" s="343">
        <f t="shared" si="1"/>
        <v>1.7420166399864383</v>
      </c>
      <c r="E16" s="339"/>
      <c r="F16" s="342">
        <v>2520</v>
      </c>
      <c r="G16" s="343">
        <v>27.866858343470085</v>
      </c>
      <c r="H16" s="342">
        <v>2203</v>
      </c>
      <c r="I16" s="343">
        <v>87.420634920634924</v>
      </c>
      <c r="J16" s="342"/>
      <c r="K16" s="342">
        <v>3580</v>
      </c>
      <c r="L16" s="343">
        <v>39.588632091120203</v>
      </c>
      <c r="M16" s="342">
        <v>2785</v>
      </c>
      <c r="N16" s="343">
        <v>77.793296089385478</v>
      </c>
      <c r="O16" s="342"/>
      <c r="P16" s="342">
        <v>2943</v>
      </c>
      <c r="Q16" s="343">
        <v>32.544509565409705</v>
      </c>
      <c r="R16" s="342">
        <v>2222</v>
      </c>
      <c r="S16" s="343">
        <v>75.501189262657149</v>
      </c>
    </row>
    <row r="17" spans="1:19" s="276" customFormat="1" ht="18" customHeight="1" x14ac:dyDescent="0.2">
      <c r="A17" s="319"/>
      <c r="B17" s="332" t="s">
        <v>7</v>
      </c>
      <c r="C17" s="342">
        <f t="shared" si="0"/>
        <v>31105</v>
      </c>
      <c r="D17" s="343">
        <f t="shared" si="1"/>
        <v>5.9919747414329496</v>
      </c>
      <c r="E17" s="339"/>
      <c r="F17" s="342">
        <v>8946</v>
      </c>
      <c r="G17" s="343">
        <v>28.760649413277605</v>
      </c>
      <c r="H17" s="342">
        <v>6549</v>
      </c>
      <c r="I17" s="343">
        <v>73.205902079141509</v>
      </c>
      <c r="J17" s="342"/>
      <c r="K17" s="342">
        <v>11487</v>
      </c>
      <c r="L17" s="343">
        <v>36.929754058832984</v>
      </c>
      <c r="M17" s="342">
        <v>8263</v>
      </c>
      <c r="N17" s="343">
        <v>71.933490032210329</v>
      </c>
      <c r="O17" s="342"/>
      <c r="P17" s="342">
        <v>10672</v>
      </c>
      <c r="Q17" s="343">
        <v>34.309596527889411</v>
      </c>
      <c r="R17" s="342">
        <v>7712</v>
      </c>
      <c r="S17" s="343">
        <v>72.263868065967017</v>
      </c>
    </row>
    <row r="18" spans="1:19" s="276" customFormat="1" ht="18" customHeight="1" x14ac:dyDescent="0.2">
      <c r="A18" s="319"/>
      <c r="B18" s="332" t="s">
        <v>43</v>
      </c>
      <c r="C18" s="342">
        <f t="shared" si="0"/>
        <v>15353</v>
      </c>
      <c r="D18" s="343">
        <f t="shared" si="1"/>
        <v>2.9575562837235196</v>
      </c>
      <c r="E18" s="339"/>
      <c r="F18" s="342">
        <v>7170</v>
      </c>
      <c r="G18" s="343">
        <v>46.700970494365926</v>
      </c>
      <c r="H18" s="342">
        <v>3831</v>
      </c>
      <c r="I18" s="343">
        <v>53.430962343096233</v>
      </c>
      <c r="J18" s="342"/>
      <c r="K18" s="342">
        <v>6295</v>
      </c>
      <c r="L18" s="343">
        <v>41.001758613951672</v>
      </c>
      <c r="M18" s="342">
        <v>4021</v>
      </c>
      <c r="N18" s="343">
        <v>63.876092136616357</v>
      </c>
      <c r="O18" s="342"/>
      <c r="P18" s="342">
        <v>1888</v>
      </c>
      <c r="Q18" s="343">
        <v>12.297270891682407</v>
      </c>
      <c r="R18" s="342">
        <v>1300</v>
      </c>
      <c r="S18" s="343">
        <v>68.855932203389841</v>
      </c>
    </row>
    <row r="19" spans="1:19" s="276" customFormat="1" ht="18" customHeight="1" x14ac:dyDescent="0.2">
      <c r="A19" s="319"/>
      <c r="B19" s="332" t="s">
        <v>44</v>
      </c>
      <c r="C19" s="342">
        <f t="shared" si="0"/>
        <v>97708</v>
      </c>
      <c r="D19" s="343">
        <f t="shared" si="1"/>
        <v>18.822178686253999</v>
      </c>
      <c r="E19" s="339"/>
      <c r="F19" s="342">
        <v>18685</v>
      </c>
      <c r="G19" s="343">
        <v>19.123306177590372</v>
      </c>
      <c r="H19" s="342">
        <v>12790</v>
      </c>
      <c r="I19" s="343">
        <v>68.450628846668451</v>
      </c>
      <c r="J19" s="342"/>
      <c r="K19" s="342">
        <v>39013</v>
      </c>
      <c r="L19" s="343">
        <v>39.928153273017564</v>
      </c>
      <c r="M19" s="342">
        <v>28862</v>
      </c>
      <c r="N19" s="343">
        <v>73.980468049111835</v>
      </c>
      <c r="O19" s="342"/>
      <c r="P19" s="342">
        <v>40010</v>
      </c>
      <c r="Q19" s="343">
        <v>40.948540549392064</v>
      </c>
      <c r="R19" s="342">
        <v>36180</v>
      </c>
      <c r="S19" s="343">
        <v>90.427393151712081</v>
      </c>
    </row>
    <row r="20" spans="1:19" s="276" customFormat="1" ht="18" customHeight="1" x14ac:dyDescent="0.2">
      <c r="A20" s="319"/>
      <c r="B20" s="332" t="s">
        <v>6</v>
      </c>
      <c r="C20" s="342">
        <f t="shared" si="0"/>
        <v>91686</v>
      </c>
      <c r="D20" s="343">
        <f t="shared" si="1"/>
        <v>17.662118506446596</v>
      </c>
      <c r="E20" s="339"/>
      <c r="F20" s="342">
        <v>26332</v>
      </c>
      <c r="G20" s="343">
        <v>28.719760923150755</v>
      </c>
      <c r="H20" s="342">
        <v>17926</v>
      </c>
      <c r="I20" s="343">
        <v>68.076864651374763</v>
      </c>
      <c r="J20" s="342"/>
      <c r="K20" s="342">
        <v>33773</v>
      </c>
      <c r="L20" s="343">
        <v>36.835503784656325</v>
      </c>
      <c r="M20" s="342">
        <v>22424</v>
      </c>
      <c r="N20" s="343">
        <v>66.396233677789951</v>
      </c>
      <c r="O20" s="342"/>
      <c r="P20" s="342">
        <v>31581</v>
      </c>
      <c r="Q20" s="343">
        <v>34.444735292192917</v>
      </c>
      <c r="R20" s="342">
        <v>21356</v>
      </c>
      <c r="S20" s="343">
        <v>67.622937842373574</v>
      </c>
    </row>
    <row r="21" spans="1:19" s="276" customFormat="1" ht="18" customHeight="1" x14ac:dyDescent="0.2">
      <c r="A21" s="319"/>
      <c r="B21" s="332" t="s">
        <v>5</v>
      </c>
      <c r="C21" s="342">
        <f t="shared" si="0"/>
        <v>6287</v>
      </c>
      <c r="D21" s="343">
        <f t="shared" si="1"/>
        <v>1.2111089921038083</v>
      </c>
      <c r="E21" s="339"/>
      <c r="F21" s="342">
        <v>1930</v>
      </c>
      <c r="G21" s="343">
        <v>30.698266263718786</v>
      </c>
      <c r="H21" s="342">
        <v>1698</v>
      </c>
      <c r="I21" s="343">
        <v>87.979274611398964</v>
      </c>
      <c r="J21" s="342"/>
      <c r="K21" s="342">
        <v>2533</v>
      </c>
      <c r="L21" s="343">
        <v>40.289486241450611</v>
      </c>
      <c r="M21" s="342">
        <v>2329</v>
      </c>
      <c r="N21" s="343">
        <v>91.946308724832221</v>
      </c>
      <c r="O21" s="342"/>
      <c r="P21" s="342">
        <v>1824</v>
      </c>
      <c r="Q21" s="343">
        <v>29.0122474948306</v>
      </c>
      <c r="R21" s="342">
        <v>1710</v>
      </c>
      <c r="S21" s="343">
        <v>93.75</v>
      </c>
    </row>
    <row r="22" spans="1:19" s="276" customFormat="1" ht="18" customHeight="1" x14ac:dyDescent="0.2">
      <c r="A22" s="319"/>
      <c r="B22" s="332" t="s">
        <v>38</v>
      </c>
      <c r="C22" s="342">
        <f t="shared" si="0"/>
        <v>16214</v>
      </c>
      <c r="D22" s="343">
        <f t="shared" si="1"/>
        <v>3.1234167644299582</v>
      </c>
      <c r="E22" s="339"/>
      <c r="F22" s="342">
        <v>4989</v>
      </c>
      <c r="G22" s="343">
        <v>30.769705193043052</v>
      </c>
      <c r="H22" s="342">
        <v>4779</v>
      </c>
      <c r="I22" s="343">
        <v>95.790739627179804</v>
      </c>
      <c r="J22" s="342"/>
      <c r="K22" s="342">
        <v>5945</v>
      </c>
      <c r="L22" s="343">
        <v>36.665844332058718</v>
      </c>
      <c r="M22" s="342">
        <v>5730</v>
      </c>
      <c r="N22" s="343">
        <v>96.383515559293514</v>
      </c>
      <c r="O22" s="342"/>
      <c r="P22" s="342">
        <v>5280</v>
      </c>
      <c r="Q22" s="343">
        <v>32.564450474898237</v>
      </c>
      <c r="R22" s="342">
        <v>5101</v>
      </c>
      <c r="S22" s="343">
        <v>96.609848484848484</v>
      </c>
    </row>
    <row r="23" spans="1:19" s="276" customFormat="1" ht="18" customHeight="1" x14ac:dyDescent="0.2">
      <c r="A23" s="319"/>
      <c r="B23" s="332" t="s">
        <v>45</v>
      </c>
      <c r="C23" s="342">
        <f t="shared" si="0"/>
        <v>41351</v>
      </c>
      <c r="D23" s="343">
        <f t="shared" si="1"/>
        <v>7.9657337255423215</v>
      </c>
      <c r="E23" s="339"/>
      <c r="F23" s="342">
        <v>14108</v>
      </c>
      <c r="G23" s="343">
        <v>34.117675509661197</v>
      </c>
      <c r="H23" s="342">
        <v>10133</v>
      </c>
      <c r="I23" s="343">
        <v>71.824496739438615</v>
      </c>
      <c r="J23" s="342"/>
      <c r="K23" s="342">
        <v>16621</v>
      </c>
      <c r="L23" s="343">
        <v>40.19491668883461</v>
      </c>
      <c r="M23" s="342">
        <v>12040</v>
      </c>
      <c r="N23" s="343">
        <v>72.43848143914326</v>
      </c>
      <c r="O23" s="342"/>
      <c r="P23" s="342">
        <v>10622</v>
      </c>
      <c r="Q23" s="343">
        <v>25.687407801504197</v>
      </c>
      <c r="R23" s="342">
        <v>8239</v>
      </c>
      <c r="S23" s="343">
        <v>77.565430239126343</v>
      </c>
    </row>
    <row r="24" spans="1:19" s="276" customFormat="1" ht="18" customHeight="1" x14ac:dyDescent="0.2">
      <c r="A24" s="319">
        <v>47094</v>
      </c>
      <c r="B24" s="332" t="s">
        <v>46</v>
      </c>
      <c r="C24" s="342">
        <f t="shared" si="0"/>
        <v>23085</v>
      </c>
      <c r="D24" s="343">
        <f t="shared" si="1"/>
        <v>4.4470257806133953</v>
      </c>
      <c r="E24" s="339"/>
      <c r="F24" s="342">
        <v>7555</v>
      </c>
      <c r="G24" s="343">
        <v>32.726878925709336</v>
      </c>
      <c r="H24" s="342">
        <v>6297</v>
      </c>
      <c r="I24" s="343">
        <v>83.348775645268034</v>
      </c>
      <c r="J24" s="342"/>
      <c r="K24" s="342">
        <v>9145</v>
      </c>
      <c r="L24" s="343">
        <v>39.61446826943903</v>
      </c>
      <c r="M24" s="342">
        <v>7470</v>
      </c>
      <c r="N24" s="343">
        <v>81.683980317113182</v>
      </c>
      <c r="O24" s="342"/>
      <c r="P24" s="342">
        <v>6385</v>
      </c>
      <c r="Q24" s="343">
        <v>27.658652804851634</v>
      </c>
      <c r="R24" s="342">
        <v>5335</v>
      </c>
      <c r="S24" s="343">
        <v>83.555207517619422</v>
      </c>
    </row>
    <row r="25" spans="1:19" s="276" customFormat="1" ht="18" customHeight="1" x14ac:dyDescent="0.2">
      <c r="B25" s="332" t="s">
        <v>47</v>
      </c>
      <c r="C25" s="342">
        <f t="shared" si="0"/>
        <v>9502</v>
      </c>
      <c r="D25" s="343">
        <f t="shared" si="1"/>
        <v>1.8304370356243655</v>
      </c>
      <c r="E25" s="339"/>
      <c r="F25" s="342">
        <v>1551</v>
      </c>
      <c r="G25" s="343">
        <v>16.322879393811828</v>
      </c>
      <c r="H25" s="342">
        <v>1140</v>
      </c>
      <c r="I25" s="343">
        <v>73.500967117988395</v>
      </c>
      <c r="J25" s="342"/>
      <c r="K25" s="342">
        <v>3123</v>
      </c>
      <c r="L25" s="343">
        <v>32.866764891601768</v>
      </c>
      <c r="M25" s="342">
        <v>2053</v>
      </c>
      <c r="N25" s="343">
        <v>65.738072366314441</v>
      </c>
      <c r="O25" s="342"/>
      <c r="P25" s="342">
        <v>4828</v>
      </c>
      <c r="Q25" s="343">
        <v>50.810355714586407</v>
      </c>
      <c r="R25" s="342">
        <v>2930</v>
      </c>
      <c r="S25" s="343">
        <v>60.687655343827672</v>
      </c>
    </row>
    <row r="26" spans="1:19" s="276" customFormat="1" ht="18" customHeight="1" x14ac:dyDescent="0.2">
      <c r="B26" s="332" t="s">
        <v>48</v>
      </c>
      <c r="C26" s="342">
        <f t="shared" si="0"/>
        <v>33749</v>
      </c>
      <c r="D26" s="343">
        <f t="shared" si="1"/>
        <v>6.501307042231816</v>
      </c>
      <c r="E26" s="339"/>
      <c r="F26" s="342">
        <v>7205</v>
      </c>
      <c r="G26" s="343">
        <v>21.348780704613471</v>
      </c>
      <c r="H26" s="342">
        <v>4088</v>
      </c>
      <c r="I26" s="343">
        <v>56.738376127689108</v>
      </c>
      <c r="J26" s="342"/>
      <c r="K26" s="342">
        <v>12071</v>
      </c>
      <c r="L26" s="343">
        <v>35.766985688464842</v>
      </c>
      <c r="M26" s="342">
        <v>6721</v>
      </c>
      <c r="N26" s="343">
        <v>55.678899842597964</v>
      </c>
      <c r="O26" s="342"/>
      <c r="P26" s="342">
        <v>14473</v>
      </c>
      <c r="Q26" s="343">
        <v>42.884233606921683</v>
      </c>
      <c r="R26" s="342">
        <v>9244</v>
      </c>
      <c r="S26" s="343">
        <v>63.870655703724175</v>
      </c>
    </row>
    <row r="27" spans="1:19" s="276" customFormat="1" ht="18" customHeight="1" x14ac:dyDescent="0.2">
      <c r="B27" s="332" t="s">
        <v>49</v>
      </c>
      <c r="C27" s="342">
        <f t="shared" si="0"/>
        <v>1270</v>
      </c>
      <c r="D27" s="343">
        <f t="shared" si="1"/>
        <v>0.24464902496768512</v>
      </c>
      <c r="E27" s="339"/>
      <c r="F27" s="342">
        <v>537</v>
      </c>
      <c r="G27" s="343">
        <v>42.283464566929133</v>
      </c>
      <c r="H27" s="342">
        <v>217</v>
      </c>
      <c r="I27" s="343">
        <v>40.409683426443202</v>
      </c>
      <c r="J27" s="342"/>
      <c r="K27" s="342">
        <v>729</v>
      </c>
      <c r="L27" s="343">
        <v>57.4015748031496</v>
      </c>
      <c r="M27" s="342">
        <v>298</v>
      </c>
      <c r="N27" s="343">
        <v>40.877914951989027</v>
      </c>
      <c r="O27" s="342"/>
      <c r="P27" s="342">
        <v>4</v>
      </c>
      <c r="Q27" s="343">
        <v>0.31496062992125984</v>
      </c>
      <c r="R27" s="342">
        <v>3</v>
      </c>
      <c r="S27" s="343">
        <v>75</v>
      </c>
    </row>
    <row r="28" spans="1:19" s="276" customFormat="1" ht="18" customHeight="1" x14ac:dyDescent="0.2">
      <c r="B28" s="337" t="s">
        <v>4</v>
      </c>
      <c r="C28" s="344">
        <f t="shared" si="0"/>
        <v>1632</v>
      </c>
      <c r="D28" s="345">
        <f t="shared" si="1"/>
        <v>0.31438362893485211</v>
      </c>
      <c r="E28" s="339"/>
      <c r="F28" s="344">
        <v>636</v>
      </c>
      <c r="G28" s="345">
        <v>38.970588235294116</v>
      </c>
      <c r="H28" s="344">
        <v>610</v>
      </c>
      <c r="I28" s="345">
        <v>95.911949685534594</v>
      </c>
      <c r="J28" s="342"/>
      <c r="K28" s="344">
        <v>635</v>
      </c>
      <c r="L28" s="345">
        <v>38.909313725490193</v>
      </c>
      <c r="M28" s="344">
        <v>610</v>
      </c>
      <c r="N28" s="345">
        <v>96.062992125984252</v>
      </c>
      <c r="O28" s="342"/>
      <c r="P28" s="344">
        <v>361</v>
      </c>
      <c r="Q28" s="345">
        <v>22.120098039215684</v>
      </c>
      <c r="R28" s="344">
        <v>340</v>
      </c>
      <c r="S28" s="345">
        <v>94.18282548476455</v>
      </c>
    </row>
    <row r="29" spans="1:19" s="213" customFormat="1" ht="18" customHeight="1" x14ac:dyDescent="0.2">
      <c r="B29" s="333" t="s">
        <v>3</v>
      </c>
      <c r="C29" s="334">
        <f>SUM(C11:C28)</f>
        <v>519111</v>
      </c>
      <c r="D29" s="335">
        <f t="shared" si="1"/>
        <v>100</v>
      </c>
      <c r="E29" s="350"/>
      <c r="F29" s="334">
        <f>SUM(F11:F28)</f>
        <v>144502</v>
      </c>
      <c r="G29" s="335">
        <f t="shared" ref="G29" si="2">F29/$C29*100</f>
        <v>27.836435752661764</v>
      </c>
      <c r="H29" s="334">
        <f>SUM(H11:H28)</f>
        <v>106634</v>
      </c>
      <c r="I29" s="335">
        <f t="shared" ref="I29" si="3">H29/F29*100</f>
        <v>73.794134337241005</v>
      </c>
      <c r="J29" s="353"/>
      <c r="K29" s="334">
        <f>SUM(K11:K28)</f>
        <v>205094</v>
      </c>
      <c r="L29" s="335">
        <f t="shared" ref="L29" si="4">K29/$C29*100</f>
        <v>39.508698524978278</v>
      </c>
      <c r="M29" s="334">
        <f>SUM(M11:M28)</f>
        <v>151313</v>
      </c>
      <c r="N29" s="335">
        <f t="shared" ref="N29" si="5">M29/K29*100</f>
        <v>73.777389879762438</v>
      </c>
      <c r="O29" s="353"/>
      <c r="P29" s="334">
        <f>SUM(P11:P28)</f>
        <v>169515</v>
      </c>
      <c r="Q29" s="354">
        <f t="shared" ref="Q29" si="6">P29/$C29*100</f>
        <v>32.654865722359958</v>
      </c>
      <c r="R29" s="334">
        <f>SUM(R11:R28)</f>
        <v>131138</v>
      </c>
      <c r="S29" s="354">
        <f t="shared" ref="S29" si="7">R29/P29*100</f>
        <v>77.360705542282389</v>
      </c>
    </row>
    <row r="30" spans="1:19" s="257" customFormat="1" ht="6.75" customHeight="1" x14ac:dyDescent="0.2">
      <c r="B30" s="1163"/>
      <c r="C30" s="1163"/>
      <c r="D30" s="1163"/>
      <c r="E30" s="294"/>
    </row>
    <row r="31" spans="1:19" ht="25.5" customHeight="1" x14ac:dyDescent="0.2">
      <c r="B31" s="1171"/>
      <c r="C31" s="1171"/>
      <c r="D31" s="1171"/>
      <c r="E31" s="1171"/>
      <c r="F31" s="1171"/>
      <c r="G31" s="1171"/>
      <c r="H31" s="1171"/>
      <c r="I31" s="1171"/>
      <c r="J31" s="1171"/>
      <c r="K31" s="1171"/>
      <c r="L31" s="1171"/>
      <c r="M31" s="1171"/>
      <c r="N31" s="1171"/>
      <c r="O31" s="1171"/>
      <c r="P31" s="1171"/>
      <c r="Q31" s="1171"/>
    </row>
    <row r="32" spans="1:19" x14ac:dyDescent="0.2">
      <c r="B32" s="320"/>
      <c r="K32" s="320"/>
    </row>
  </sheetData>
  <mergeCells count="17">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U33"/>
  <sheetViews>
    <sheetView zoomScaleNormal="100" workbookViewId="0"/>
  </sheetViews>
  <sheetFormatPr baseColWidth="10" defaultColWidth="11.42578125" defaultRowHeight="12.75" x14ac:dyDescent="0.2"/>
  <cols>
    <col min="1" max="1" width="1" style="265" customWidth="1"/>
    <col min="2" max="2" width="30.28515625" style="265" customWidth="1"/>
    <col min="3" max="3" width="10.140625" style="265" customWidth="1"/>
    <col min="4" max="4" width="8.140625" style="265" customWidth="1"/>
    <col min="5" max="5" width="0.85546875" style="265" customWidth="1"/>
    <col min="6" max="6" width="10" style="265" customWidth="1"/>
    <col min="7" max="7" width="7.140625" style="265" customWidth="1"/>
    <col min="8" max="9" width="8" style="265" customWidth="1"/>
    <col min="10" max="10" width="0.7109375" style="265" customWidth="1"/>
    <col min="11" max="11" width="10.140625" style="265" customWidth="1"/>
    <col min="12" max="14" width="8" style="265" customWidth="1"/>
    <col min="15" max="15" width="0.5703125" style="265" customWidth="1"/>
    <col min="16" max="16" width="9" style="265" customWidth="1"/>
    <col min="17" max="17" width="7.42578125" style="265" customWidth="1"/>
    <col min="18" max="18" width="8" style="265" customWidth="1"/>
    <col min="19" max="19" width="8.85546875" style="265" customWidth="1"/>
    <col min="20" max="20" width="7.5703125" style="265" customWidth="1"/>
    <col min="21" max="21" width="8.28515625" style="265" customWidth="1"/>
    <col min="22" max="22" width="8.85546875" style="265" customWidth="1"/>
    <col min="23" max="16384" width="11.42578125" style="265"/>
  </cols>
  <sheetData>
    <row r="1" spans="1:21" ht="9.75" customHeight="1" x14ac:dyDescent="0.2">
      <c r="B1" s="265" t="s">
        <v>68</v>
      </c>
    </row>
    <row r="2" spans="1:21" s="206" customFormat="1" ht="49.5" customHeight="1" x14ac:dyDescent="0.2">
      <c r="B2" s="1057"/>
      <c r="C2" s="1057"/>
      <c r="D2" s="1057"/>
      <c r="E2" s="207"/>
      <c r="F2" s="1144"/>
      <c r="G2" s="1144"/>
      <c r="H2" s="1144"/>
      <c r="I2" s="1144"/>
      <c r="J2" s="1144"/>
      <c r="K2" s="1144"/>
      <c r="L2" s="1144"/>
      <c r="M2" s="1144"/>
      <c r="N2" s="1144"/>
      <c r="O2" s="1144"/>
      <c r="P2" s="1144"/>
      <c r="Q2" s="1144"/>
      <c r="S2" s="207"/>
    </row>
    <row r="3" spans="1:21" s="206" customFormat="1" ht="3" customHeight="1" x14ac:dyDescent="0.2">
      <c r="B3" s="207"/>
      <c r="C3" s="207"/>
      <c r="D3" s="207"/>
      <c r="E3" s="207"/>
      <c r="K3" s="207"/>
      <c r="P3" s="207"/>
      <c r="S3" s="207"/>
    </row>
    <row r="4" spans="1:21" s="209" customFormat="1" ht="15" customHeight="1" x14ac:dyDescent="0.2">
      <c r="B4" s="1158" t="s">
        <v>443</v>
      </c>
      <c r="C4" s="1158"/>
      <c r="D4" s="1158"/>
      <c r="E4" s="1158"/>
      <c r="F4" s="1158"/>
      <c r="G4" s="1158"/>
      <c r="H4" s="1158"/>
      <c r="I4" s="1158"/>
      <c r="J4" s="1158"/>
      <c r="K4" s="1158"/>
      <c r="L4" s="1158"/>
      <c r="M4" s="1158"/>
      <c r="N4" s="1158"/>
      <c r="O4" s="1158"/>
      <c r="P4" s="1158"/>
      <c r="Q4" s="1158"/>
      <c r="R4" s="1158"/>
      <c r="S4" s="1158"/>
      <c r="T4" s="315"/>
    </row>
    <row r="5" spans="1:21" s="316" customFormat="1" ht="15" customHeight="1" x14ac:dyDescent="0.2">
      <c r="B5" s="1145" t="str">
        <f>porsaad!B6</f>
        <v>Situación a 31 de enero de 2023</v>
      </c>
      <c r="C5" s="1145"/>
      <c r="D5" s="1145"/>
      <c r="E5" s="1145"/>
      <c r="F5" s="1145"/>
      <c r="G5" s="1145"/>
      <c r="H5" s="1145"/>
      <c r="I5" s="1145"/>
      <c r="J5" s="1145"/>
      <c r="K5" s="1145"/>
      <c r="L5" s="1145"/>
      <c r="M5" s="1145"/>
      <c r="N5" s="1145"/>
      <c r="O5" s="1145"/>
      <c r="P5" s="1145"/>
      <c r="Q5" s="1145"/>
      <c r="R5" s="1145"/>
      <c r="S5" s="1145"/>
      <c r="T5" s="317"/>
      <c r="U5" s="91"/>
    </row>
    <row r="6" spans="1:21" s="209" customFormat="1" ht="4.5" customHeight="1" x14ac:dyDescent="0.2"/>
    <row r="7" spans="1:21" s="212" customFormat="1" ht="15" customHeight="1" x14ac:dyDescent="0.2">
      <c r="A7" s="213"/>
      <c r="B7" s="1146" t="s">
        <v>15</v>
      </c>
      <c r="C7" s="1149" t="s">
        <v>68</v>
      </c>
      <c r="D7" s="1150"/>
      <c r="E7" s="348"/>
      <c r="F7" s="1164" t="s">
        <v>34</v>
      </c>
      <c r="G7" s="1165"/>
      <c r="H7" s="1165"/>
      <c r="I7" s="1166"/>
      <c r="J7" s="352"/>
      <c r="K7" s="1164" t="s">
        <v>52</v>
      </c>
      <c r="L7" s="1165"/>
      <c r="M7" s="1165"/>
      <c r="N7" s="1166"/>
      <c r="O7" s="352"/>
      <c r="P7" s="1164" t="s">
        <v>53</v>
      </c>
      <c r="Q7" s="1165"/>
      <c r="R7" s="1165"/>
      <c r="S7" s="1166"/>
    </row>
    <row r="8" spans="1:21" s="212" customFormat="1" ht="37.5" customHeight="1" x14ac:dyDescent="0.2">
      <c r="A8" s="213"/>
      <c r="B8" s="1147"/>
      <c r="C8" s="1151"/>
      <c r="D8" s="1152"/>
      <c r="E8" s="348"/>
      <c r="F8" s="1167" t="s">
        <v>75</v>
      </c>
      <c r="G8" s="1168"/>
      <c r="H8" s="1169" t="s">
        <v>298</v>
      </c>
      <c r="I8" s="1170"/>
      <c r="J8" s="330"/>
      <c r="K8" s="1167" t="s">
        <v>75</v>
      </c>
      <c r="L8" s="1168"/>
      <c r="M8" s="1169" t="s">
        <v>298</v>
      </c>
      <c r="N8" s="1170"/>
      <c r="O8" s="330"/>
      <c r="P8" s="1167" t="s">
        <v>75</v>
      </c>
      <c r="Q8" s="1168"/>
      <c r="R8" s="1169" t="s">
        <v>298</v>
      </c>
      <c r="S8" s="1170"/>
    </row>
    <row r="9" spans="1:21" s="217" customFormat="1" ht="29.25" customHeight="1" x14ac:dyDescent="0.2">
      <c r="A9" s="318"/>
      <c r="B9" s="1148"/>
      <c r="C9" s="323" t="s">
        <v>12</v>
      </c>
      <c r="D9" s="325" t="s">
        <v>13</v>
      </c>
      <c r="E9" s="349"/>
      <c r="F9" s="347" t="s">
        <v>12</v>
      </c>
      <c r="G9" s="325" t="s">
        <v>77</v>
      </c>
      <c r="H9" s="323" t="s">
        <v>12</v>
      </c>
      <c r="I9" s="324" t="s">
        <v>138</v>
      </c>
      <c r="J9" s="322"/>
      <c r="K9" s="323" t="s">
        <v>12</v>
      </c>
      <c r="L9" s="325" t="s">
        <v>77</v>
      </c>
      <c r="M9" s="323" t="s">
        <v>12</v>
      </c>
      <c r="N9" s="324" t="s">
        <v>138</v>
      </c>
      <c r="O9" s="322"/>
      <c r="P9" s="323" t="s">
        <v>12</v>
      </c>
      <c r="Q9" s="325" t="s">
        <v>77</v>
      </c>
      <c r="R9" s="323" t="s">
        <v>12</v>
      </c>
      <c r="S9" s="324" t="s">
        <v>138</v>
      </c>
    </row>
    <row r="10" spans="1:21" s="217" customFormat="1" ht="6" customHeight="1" x14ac:dyDescent="0.2">
      <c r="A10" s="318"/>
      <c r="B10" s="321"/>
      <c r="C10" s="322"/>
      <c r="D10" s="322"/>
      <c r="E10" s="322"/>
      <c r="F10" s="322"/>
      <c r="G10" s="322"/>
      <c r="H10" s="322"/>
      <c r="I10" s="322"/>
      <c r="J10" s="322"/>
      <c r="K10" s="322"/>
      <c r="L10" s="322"/>
      <c r="M10" s="322"/>
      <c r="N10" s="322"/>
      <c r="O10" s="322"/>
      <c r="P10" s="322"/>
      <c r="Q10" s="322"/>
    </row>
    <row r="11" spans="1:21" s="276" customFormat="1" ht="18" customHeight="1" x14ac:dyDescent="0.2">
      <c r="A11" s="319"/>
      <c r="B11" s="331" t="s">
        <v>11</v>
      </c>
      <c r="C11" s="336">
        <f>F11+K11+P11</f>
        <v>12</v>
      </c>
      <c r="D11" s="341">
        <f>C11/C$29*100</f>
        <v>0.13228971447469959</v>
      </c>
      <c r="E11" s="339"/>
      <c r="F11" s="336">
        <v>8</v>
      </c>
      <c r="G11" s="341">
        <v>66.666666666666657</v>
      </c>
      <c r="H11" s="336">
        <v>7</v>
      </c>
      <c r="I11" s="341">
        <v>87.5</v>
      </c>
      <c r="J11" s="342"/>
      <c r="K11" s="336">
        <v>4</v>
      </c>
      <c r="L11" s="341">
        <v>33.333333333333329</v>
      </c>
      <c r="M11" s="336">
        <v>4</v>
      </c>
      <c r="N11" s="341">
        <v>100</v>
      </c>
      <c r="O11" s="342"/>
      <c r="P11" s="336">
        <v>0</v>
      </c>
      <c r="Q11" s="341">
        <v>0</v>
      </c>
      <c r="R11" s="336">
        <v>0</v>
      </c>
      <c r="S11" s="341" t="s">
        <v>376</v>
      </c>
    </row>
    <row r="12" spans="1:21" s="276" customFormat="1" ht="18" customHeight="1" x14ac:dyDescent="0.2">
      <c r="A12" s="319"/>
      <c r="B12" s="332" t="s">
        <v>10</v>
      </c>
      <c r="C12" s="342">
        <f t="shared" ref="C12:C28" si="0">F12+K12+P12</f>
        <v>0</v>
      </c>
      <c r="D12" s="343">
        <f t="shared" ref="D12:D29" si="1">C12/C$29*100</f>
        <v>0</v>
      </c>
      <c r="E12" s="339"/>
      <c r="F12" s="342">
        <v>0</v>
      </c>
      <c r="G12" s="343" t="s">
        <v>376</v>
      </c>
      <c r="H12" s="342">
        <v>0</v>
      </c>
      <c r="I12" s="343" t="s">
        <v>376</v>
      </c>
      <c r="J12" s="342"/>
      <c r="K12" s="342">
        <v>0</v>
      </c>
      <c r="L12" s="343" t="s">
        <v>376</v>
      </c>
      <c r="M12" s="342">
        <v>0</v>
      </c>
      <c r="N12" s="343" t="s">
        <v>376</v>
      </c>
      <c r="O12" s="342"/>
      <c r="P12" s="342">
        <v>0</v>
      </c>
      <c r="Q12" s="343" t="s">
        <v>376</v>
      </c>
      <c r="R12" s="342">
        <v>0</v>
      </c>
      <c r="S12" s="343" t="s">
        <v>376</v>
      </c>
    </row>
    <row r="13" spans="1:21" s="276" customFormat="1" ht="18" customHeight="1" x14ac:dyDescent="0.2">
      <c r="A13" s="319"/>
      <c r="B13" s="332" t="s">
        <v>40</v>
      </c>
      <c r="C13" s="342">
        <f t="shared" si="0"/>
        <v>13</v>
      </c>
      <c r="D13" s="343">
        <f t="shared" si="1"/>
        <v>0.14331385734759122</v>
      </c>
      <c r="E13" s="339"/>
      <c r="F13" s="342">
        <v>4</v>
      </c>
      <c r="G13" s="343">
        <v>30.76923076923077</v>
      </c>
      <c r="H13" s="342">
        <v>4</v>
      </c>
      <c r="I13" s="343">
        <v>100</v>
      </c>
      <c r="J13" s="342"/>
      <c r="K13" s="342">
        <v>4</v>
      </c>
      <c r="L13" s="343">
        <v>30.76923076923077</v>
      </c>
      <c r="M13" s="342">
        <v>4</v>
      </c>
      <c r="N13" s="343">
        <v>100</v>
      </c>
      <c r="O13" s="342"/>
      <c r="P13" s="342">
        <v>5</v>
      </c>
      <c r="Q13" s="343">
        <v>38.461538461538467</v>
      </c>
      <c r="R13" s="342">
        <v>5</v>
      </c>
      <c r="S13" s="343">
        <v>100</v>
      </c>
    </row>
    <row r="14" spans="1:21" s="276" customFormat="1" ht="18" customHeight="1" x14ac:dyDescent="0.2">
      <c r="A14" s="319"/>
      <c r="B14" s="332" t="s">
        <v>41</v>
      </c>
      <c r="C14" s="342">
        <f t="shared" si="0"/>
        <v>0</v>
      </c>
      <c r="D14" s="343">
        <f t="shared" si="1"/>
        <v>0</v>
      </c>
      <c r="E14" s="339"/>
      <c r="F14" s="342">
        <v>0</v>
      </c>
      <c r="G14" s="343" t="s">
        <v>376</v>
      </c>
      <c r="H14" s="342">
        <v>0</v>
      </c>
      <c r="I14" s="343" t="s">
        <v>376</v>
      </c>
      <c r="J14" s="342"/>
      <c r="K14" s="342">
        <v>0</v>
      </c>
      <c r="L14" s="343" t="s">
        <v>376</v>
      </c>
      <c r="M14" s="342">
        <v>0</v>
      </c>
      <c r="N14" s="343" t="s">
        <v>376</v>
      </c>
      <c r="O14" s="342"/>
      <c r="P14" s="342">
        <v>0</v>
      </c>
      <c r="Q14" s="343" t="s">
        <v>376</v>
      </c>
      <c r="R14" s="342">
        <v>0</v>
      </c>
      <c r="S14" s="343" t="s">
        <v>376</v>
      </c>
    </row>
    <row r="15" spans="1:21" s="276" customFormat="1" ht="18" customHeight="1" x14ac:dyDescent="0.2">
      <c r="A15" s="319"/>
      <c r="B15" s="332" t="s">
        <v>9</v>
      </c>
      <c r="C15" s="342">
        <f t="shared" si="0"/>
        <v>0</v>
      </c>
      <c r="D15" s="343">
        <f t="shared" si="1"/>
        <v>0</v>
      </c>
      <c r="E15" s="339"/>
      <c r="F15" s="342">
        <v>0</v>
      </c>
      <c r="G15" s="343" t="s">
        <v>376</v>
      </c>
      <c r="H15" s="342">
        <v>0</v>
      </c>
      <c r="I15" s="343" t="s">
        <v>376</v>
      </c>
      <c r="J15" s="342"/>
      <c r="K15" s="342">
        <v>0</v>
      </c>
      <c r="L15" s="343" t="s">
        <v>376</v>
      </c>
      <c r="M15" s="342">
        <v>0</v>
      </c>
      <c r="N15" s="343" t="s">
        <v>376</v>
      </c>
      <c r="O15" s="342"/>
      <c r="P15" s="342">
        <v>0</v>
      </c>
      <c r="Q15" s="343" t="s">
        <v>376</v>
      </c>
      <c r="R15" s="342">
        <v>0</v>
      </c>
      <c r="S15" s="343" t="s">
        <v>376</v>
      </c>
    </row>
    <row r="16" spans="1:21" s="276" customFormat="1" ht="18" customHeight="1" x14ac:dyDescent="0.2">
      <c r="A16" s="319"/>
      <c r="B16" s="332" t="s">
        <v>8</v>
      </c>
      <c r="C16" s="342">
        <f t="shared" si="0"/>
        <v>0</v>
      </c>
      <c r="D16" s="343">
        <f t="shared" si="1"/>
        <v>0</v>
      </c>
      <c r="E16" s="339"/>
      <c r="F16" s="342">
        <v>0</v>
      </c>
      <c r="G16" s="343" t="s">
        <v>376</v>
      </c>
      <c r="H16" s="342">
        <v>0</v>
      </c>
      <c r="I16" s="343" t="s">
        <v>376</v>
      </c>
      <c r="J16" s="342"/>
      <c r="K16" s="342">
        <v>0</v>
      </c>
      <c r="L16" s="343" t="s">
        <v>376</v>
      </c>
      <c r="M16" s="342">
        <v>0</v>
      </c>
      <c r="N16" s="343" t="s">
        <v>376</v>
      </c>
      <c r="O16" s="342"/>
      <c r="P16" s="342">
        <v>0</v>
      </c>
      <c r="Q16" s="343" t="s">
        <v>376</v>
      </c>
      <c r="R16" s="342">
        <v>0</v>
      </c>
      <c r="S16" s="343" t="s">
        <v>376</v>
      </c>
    </row>
    <row r="17" spans="1:19" s="276" customFormat="1" ht="18" customHeight="1" x14ac:dyDescent="0.2">
      <c r="A17" s="319"/>
      <c r="B17" s="332" t="s">
        <v>7</v>
      </c>
      <c r="C17" s="342">
        <f t="shared" si="0"/>
        <v>2054</v>
      </c>
      <c r="D17" s="343">
        <f t="shared" si="1"/>
        <v>22.643589460919415</v>
      </c>
      <c r="E17" s="339"/>
      <c r="F17" s="342">
        <v>582</v>
      </c>
      <c r="G17" s="343">
        <v>28.334956183057447</v>
      </c>
      <c r="H17" s="342">
        <v>521</v>
      </c>
      <c r="I17" s="343">
        <v>89.518900343642613</v>
      </c>
      <c r="J17" s="342"/>
      <c r="K17" s="342">
        <v>668</v>
      </c>
      <c r="L17" s="343">
        <v>32.521908471275566</v>
      </c>
      <c r="M17" s="342">
        <v>555</v>
      </c>
      <c r="N17" s="343">
        <v>83.083832335329348</v>
      </c>
      <c r="O17" s="342"/>
      <c r="P17" s="342">
        <v>804</v>
      </c>
      <c r="Q17" s="343">
        <v>39.143135345666991</v>
      </c>
      <c r="R17" s="342">
        <v>679</v>
      </c>
      <c r="S17" s="343">
        <v>84.452736318407958</v>
      </c>
    </row>
    <row r="18" spans="1:19" s="276" customFormat="1" ht="18" customHeight="1" x14ac:dyDescent="0.2">
      <c r="A18" s="319"/>
      <c r="B18" s="332" t="s">
        <v>43</v>
      </c>
      <c r="C18" s="342">
        <f t="shared" si="0"/>
        <v>21</v>
      </c>
      <c r="D18" s="343">
        <f t="shared" si="1"/>
        <v>0.23150700033072427</v>
      </c>
      <c r="E18" s="339"/>
      <c r="F18" s="342">
        <v>12</v>
      </c>
      <c r="G18" s="343">
        <v>57.142857142857139</v>
      </c>
      <c r="H18" s="342">
        <v>7</v>
      </c>
      <c r="I18" s="343">
        <v>58.333333333333336</v>
      </c>
      <c r="J18" s="342"/>
      <c r="K18" s="342">
        <v>4</v>
      </c>
      <c r="L18" s="343">
        <v>19.047619047619047</v>
      </c>
      <c r="M18" s="342">
        <v>3</v>
      </c>
      <c r="N18" s="343">
        <v>75</v>
      </c>
      <c r="O18" s="342"/>
      <c r="P18" s="342">
        <v>5</v>
      </c>
      <c r="Q18" s="343">
        <v>23.809523809523807</v>
      </c>
      <c r="R18" s="342">
        <v>4</v>
      </c>
      <c r="S18" s="343">
        <v>80</v>
      </c>
    </row>
    <row r="19" spans="1:19" s="276" customFormat="1" ht="18" customHeight="1" x14ac:dyDescent="0.2">
      <c r="A19" s="319"/>
      <c r="B19" s="332" t="s">
        <v>44</v>
      </c>
      <c r="C19" s="342">
        <f t="shared" si="0"/>
        <v>85</v>
      </c>
      <c r="D19" s="343">
        <f t="shared" si="1"/>
        <v>0.93705214419578886</v>
      </c>
      <c r="E19" s="339"/>
      <c r="F19" s="342">
        <v>62</v>
      </c>
      <c r="G19" s="343">
        <v>72.941176470588232</v>
      </c>
      <c r="H19" s="342">
        <v>55</v>
      </c>
      <c r="I19" s="343">
        <v>88.709677419354833</v>
      </c>
      <c r="J19" s="342"/>
      <c r="K19" s="342">
        <v>20</v>
      </c>
      <c r="L19" s="343">
        <v>23.52941176470588</v>
      </c>
      <c r="M19" s="342">
        <v>19</v>
      </c>
      <c r="N19" s="343">
        <v>95</v>
      </c>
      <c r="O19" s="342"/>
      <c r="P19" s="342">
        <v>3</v>
      </c>
      <c r="Q19" s="343">
        <v>3.5294117647058822</v>
      </c>
      <c r="R19" s="342">
        <v>3</v>
      </c>
      <c r="S19" s="343">
        <v>100</v>
      </c>
    </row>
    <row r="20" spans="1:19" s="276" customFormat="1" ht="18" customHeight="1" x14ac:dyDescent="0.2">
      <c r="A20" s="319"/>
      <c r="B20" s="332" t="s">
        <v>6</v>
      </c>
      <c r="C20" s="342">
        <f t="shared" si="0"/>
        <v>273</v>
      </c>
      <c r="D20" s="343">
        <f t="shared" si="1"/>
        <v>3.0095910042994158</v>
      </c>
      <c r="E20" s="339"/>
      <c r="F20" s="342">
        <v>113</v>
      </c>
      <c r="G20" s="343">
        <v>41.391941391941387</v>
      </c>
      <c r="H20" s="342">
        <v>92</v>
      </c>
      <c r="I20" s="343">
        <v>81.415929203539832</v>
      </c>
      <c r="J20" s="342"/>
      <c r="K20" s="342">
        <v>122</v>
      </c>
      <c r="L20" s="343">
        <v>44.688644688644693</v>
      </c>
      <c r="M20" s="342">
        <v>104</v>
      </c>
      <c r="N20" s="343">
        <v>85.245901639344254</v>
      </c>
      <c r="O20" s="342"/>
      <c r="P20" s="342">
        <v>38</v>
      </c>
      <c r="Q20" s="343">
        <v>13.91941391941392</v>
      </c>
      <c r="R20" s="342">
        <v>36</v>
      </c>
      <c r="S20" s="343">
        <v>94.73684210526315</v>
      </c>
    </row>
    <row r="21" spans="1:19" s="276" customFormat="1" ht="18" customHeight="1" x14ac:dyDescent="0.2">
      <c r="A21" s="319"/>
      <c r="B21" s="332" t="s">
        <v>5</v>
      </c>
      <c r="C21" s="342">
        <f t="shared" si="0"/>
        <v>0</v>
      </c>
      <c r="D21" s="343">
        <f t="shared" si="1"/>
        <v>0</v>
      </c>
      <c r="E21" s="339"/>
      <c r="F21" s="342">
        <v>0</v>
      </c>
      <c r="G21" s="343" t="s">
        <v>376</v>
      </c>
      <c r="H21" s="342">
        <v>0</v>
      </c>
      <c r="I21" s="343" t="s">
        <v>376</v>
      </c>
      <c r="J21" s="342"/>
      <c r="K21" s="342">
        <v>0</v>
      </c>
      <c r="L21" s="343" t="s">
        <v>376</v>
      </c>
      <c r="M21" s="342">
        <v>0</v>
      </c>
      <c r="N21" s="343" t="s">
        <v>376</v>
      </c>
      <c r="O21" s="342"/>
      <c r="P21" s="342">
        <v>0</v>
      </c>
      <c r="Q21" s="343" t="s">
        <v>376</v>
      </c>
      <c r="R21" s="342">
        <v>0</v>
      </c>
      <c r="S21" s="343" t="s">
        <v>376</v>
      </c>
    </row>
    <row r="22" spans="1:19" s="276" customFormat="1" ht="18" customHeight="1" x14ac:dyDescent="0.2">
      <c r="A22" s="319"/>
      <c r="B22" s="332" t="s">
        <v>38</v>
      </c>
      <c r="C22" s="342">
        <f t="shared" si="0"/>
        <v>108</v>
      </c>
      <c r="D22" s="343">
        <f t="shared" si="1"/>
        <v>1.1906074302722964</v>
      </c>
      <c r="E22" s="339"/>
      <c r="F22" s="342">
        <v>71</v>
      </c>
      <c r="G22" s="343">
        <v>65.740740740740748</v>
      </c>
      <c r="H22" s="342">
        <v>68</v>
      </c>
      <c r="I22" s="343">
        <v>95.774647887323937</v>
      </c>
      <c r="J22" s="342"/>
      <c r="K22" s="342">
        <v>34</v>
      </c>
      <c r="L22" s="343">
        <v>31.481481481481481</v>
      </c>
      <c r="M22" s="342">
        <v>29</v>
      </c>
      <c r="N22" s="343">
        <v>85.294117647058826</v>
      </c>
      <c r="O22" s="342"/>
      <c r="P22" s="342">
        <v>3</v>
      </c>
      <c r="Q22" s="343">
        <v>2.7777777777777777</v>
      </c>
      <c r="R22" s="342">
        <v>3</v>
      </c>
      <c r="S22" s="343">
        <v>100</v>
      </c>
    </row>
    <row r="23" spans="1:19" s="276" customFormat="1" ht="18" customHeight="1" x14ac:dyDescent="0.2">
      <c r="A23" s="319"/>
      <c r="B23" s="332" t="s">
        <v>45</v>
      </c>
      <c r="C23" s="342">
        <f t="shared" si="0"/>
        <v>88</v>
      </c>
      <c r="D23" s="343">
        <f t="shared" si="1"/>
        <v>0.97012457281446374</v>
      </c>
      <c r="E23" s="339"/>
      <c r="F23" s="342">
        <v>71</v>
      </c>
      <c r="G23" s="343">
        <v>80.681818181818173</v>
      </c>
      <c r="H23" s="342">
        <v>60</v>
      </c>
      <c r="I23" s="343">
        <v>84.507042253521121</v>
      </c>
      <c r="J23" s="342"/>
      <c r="K23" s="342">
        <v>17</v>
      </c>
      <c r="L23" s="343">
        <v>19.318181818181817</v>
      </c>
      <c r="M23" s="342">
        <v>16</v>
      </c>
      <c r="N23" s="343">
        <v>94.117647058823522</v>
      </c>
      <c r="O23" s="342"/>
      <c r="P23" s="342">
        <v>0</v>
      </c>
      <c r="Q23" s="343">
        <v>0</v>
      </c>
      <c r="R23" s="342">
        <v>0</v>
      </c>
      <c r="S23" s="343" t="s">
        <v>376</v>
      </c>
    </row>
    <row r="24" spans="1:19" s="276" customFormat="1" ht="18" customHeight="1" x14ac:dyDescent="0.2">
      <c r="A24" s="319">
        <v>47094</v>
      </c>
      <c r="B24" s="332" t="s">
        <v>46</v>
      </c>
      <c r="C24" s="342">
        <f t="shared" si="0"/>
        <v>4</v>
      </c>
      <c r="D24" s="343">
        <f t="shared" si="1"/>
        <v>4.4096571491566532E-2</v>
      </c>
      <c r="E24" s="339"/>
      <c r="F24" s="342">
        <v>3</v>
      </c>
      <c r="G24" s="343">
        <v>75</v>
      </c>
      <c r="H24" s="342">
        <v>2</v>
      </c>
      <c r="I24" s="343">
        <v>66.666666666666657</v>
      </c>
      <c r="J24" s="342"/>
      <c r="K24" s="342">
        <v>0</v>
      </c>
      <c r="L24" s="343">
        <v>0</v>
      </c>
      <c r="M24" s="342">
        <v>0</v>
      </c>
      <c r="N24" s="343" t="s">
        <v>376</v>
      </c>
      <c r="O24" s="342"/>
      <c r="P24" s="342">
        <v>1</v>
      </c>
      <c r="Q24" s="343">
        <v>25</v>
      </c>
      <c r="R24" s="342">
        <v>1</v>
      </c>
      <c r="S24" s="343">
        <v>100</v>
      </c>
    </row>
    <row r="25" spans="1:19" s="276" customFormat="1" ht="18" customHeight="1" x14ac:dyDescent="0.2">
      <c r="B25" s="332" t="s">
        <v>47</v>
      </c>
      <c r="C25" s="342">
        <f t="shared" si="0"/>
        <v>31</v>
      </c>
      <c r="D25" s="343">
        <f t="shared" si="1"/>
        <v>0.34174842905964059</v>
      </c>
      <c r="E25" s="339"/>
      <c r="F25" s="342">
        <v>11</v>
      </c>
      <c r="G25" s="343">
        <v>35.483870967741936</v>
      </c>
      <c r="H25" s="342">
        <v>9</v>
      </c>
      <c r="I25" s="343">
        <v>81.818181818181827</v>
      </c>
      <c r="J25" s="342"/>
      <c r="K25" s="342">
        <v>13</v>
      </c>
      <c r="L25" s="343">
        <v>41.935483870967744</v>
      </c>
      <c r="M25" s="342">
        <v>8</v>
      </c>
      <c r="N25" s="343">
        <v>61.53846153846154</v>
      </c>
      <c r="O25" s="342"/>
      <c r="P25" s="342">
        <v>7</v>
      </c>
      <c r="Q25" s="343">
        <v>22.58064516129032</v>
      </c>
      <c r="R25" s="342">
        <v>4</v>
      </c>
      <c r="S25" s="343">
        <v>57.142857142857139</v>
      </c>
    </row>
    <row r="26" spans="1:19" s="276" customFormat="1" ht="18" customHeight="1" x14ac:dyDescent="0.2">
      <c r="B26" s="332" t="s">
        <v>48</v>
      </c>
      <c r="C26" s="342">
        <f t="shared" si="0"/>
        <v>6382</v>
      </c>
      <c r="D26" s="343">
        <f t="shared" si="1"/>
        <v>70.356079814794398</v>
      </c>
      <c r="E26" s="339"/>
      <c r="F26" s="342">
        <v>1965</v>
      </c>
      <c r="G26" s="343">
        <v>30.78972109056722</v>
      </c>
      <c r="H26" s="342">
        <v>869</v>
      </c>
      <c r="I26" s="343">
        <v>44.223918575063614</v>
      </c>
      <c r="J26" s="342"/>
      <c r="K26" s="342">
        <v>2117</v>
      </c>
      <c r="L26" s="343">
        <v>33.171419617674708</v>
      </c>
      <c r="M26" s="342">
        <v>772</v>
      </c>
      <c r="N26" s="343">
        <v>36.466698157770431</v>
      </c>
      <c r="O26" s="342"/>
      <c r="P26" s="342">
        <v>2300</v>
      </c>
      <c r="Q26" s="343">
        <v>36.038859291758065</v>
      </c>
      <c r="R26" s="342">
        <v>908</v>
      </c>
      <c r="S26" s="343">
        <v>39.478260869565219</v>
      </c>
    </row>
    <row r="27" spans="1:19" s="276" customFormat="1" ht="18" customHeight="1" x14ac:dyDescent="0.2">
      <c r="B27" s="332" t="s">
        <v>49</v>
      </c>
      <c r="C27" s="342">
        <f t="shared" si="0"/>
        <v>0</v>
      </c>
      <c r="D27" s="343">
        <f t="shared" si="1"/>
        <v>0</v>
      </c>
      <c r="E27" s="339"/>
      <c r="F27" s="342">
        <v>0</v>
      </c>
      <c r="G27" s="343" t="s">
        <v>376</v>
      </c>
      <c r="H27" s="342">
        <v>0</v>
      </c>
      <c r="I27" s="343" t="s">
        <v>376</v>
      </c>
      <c r="J27" s="342"/>
      <c r="K27" s="342">
        <v>0</v>
      </c>
      <c r="L27" s="343" t="s">
        <v>376</v>
      </c>
      <c r="M27" s="342">
        <v>0</v>
      </c>
      <c r="N27" s="343" t="s">
        <v>376</v>
      </c>
      <c r="O27" s="342"/>
      <c r="P27" s="342">
        <v>0</v>
      </c>
      <c r="Q27" s="343" t="s">
        <v>376</v>
      </c>
      <c r="R27" s="342">
        <v>0</v>
      </c>
      <c r="S27" s="343" t="s">
        <v>376</v>
      </c>
    </row>
    <row r="28" spans="1:19" s="276" customFormat="1" ht="18" customHeight="1" x14ac:dyDescent="0.2">
      <c r="B28" s="337" t="s">
        <v>4</v>
      </c>
      <c r="C28" s="344">
        <f t="shared" si="0"/>
        <v>0</v>
      </c>
      <c r="D28" s="345">
        <f t="shared" si="1"/>
        <v>0</v>
      </c>
      <c r="E28" s="339"/>
      <c r="F28" s="344">
        <v>0</v>
      </c>
      <c r="G28" s="345" t="s">
        <v>376</v>
      </c>
      <c r="H28" s="344">
        <v>0</v>
      </c>
      <c r="I28" s="345" t="s">
        <v>376</v>
      </c>
      <c r="J28" s="342"/>
      <c r="K28" s="344">
        <v>0</v>
      </c>
      <c r="L28" s="345" t="s">
        <v>376</v>
      </c>
      <c r="M28" s="344">
        <v>0</v>
      </c>
      <c r="N28" s="345" t="s">
        <v>376</v>
      </c>
      <c r="O28" s="342"/>
      <c r="P28" s="344">
        <v>0</v>
      </c>
      <c r="Q28" s="345" t="s">
        <v>376</v>
      </c>
      <c r="R28" s="344">
        <v>0</v>
      </c>
      <c r="S28" s="345" t="s">
        <v>376</v>
      </c>
    </row>
    <row r="29" spans="1:19" s="213" customFormat="1" ht="18" customHeight="1" x14ac:dyDescent="0.2">
      <c r="B29" s="333" t="s">
        <v>3</v>
      </c>
      <c r="C29" s="334">
        <f>SUM(C11:C28)</f>
        <v>9071</v>
      </c>
      <c r="D29" s="335">
        <f t="shared" si="1"/>
        <v>100</v>
      </c>
      <c r="E29" s="350"/>
      <c r="F29" s="334">
        <f>SUM(F11:F28)</f>
        <v>2902</v>
      </c>
      <c r="G29" s="335">
        <f t="shared" ref="G29" si="2">F29/$C29*100</f>
        <v>31.992062617131516</v>
      </c>
      <c r="H29" s="334">
        <f>SUM(H11:H28)</f>
        <v>1694</v>
      </c>
      <c r="I29" s="335">
        <f t="shared" ref="I29" si="3">H29/F29*100</f>
        <v>58.373535492763608</v>
      </c>
      <c r="J29" s="353"/>
      <c r="K29" s="334">
        <f>SUM(K11:K28)</f>
        <v>3003</v>
      </c>
      <c r="L29" s="335">
        <f t="shared" ref="L29" si="4">K29/$C29*100</f>
        <v>33.105501047293572</v>
      </c>
      <c r="M29" s="334">
        <f>SUM(M11:M28)</f>
        <v>1514</v>
      </c>
      <c r="N29" s="335">
        <f t="shared" ref="N29" si="5">M29/K29*100</f>
        <v>50.416250416250421</v>
      </c>
      <c r="O29" s="353"/>
      <c r="P29" s="334">
        <f>SUM(P11:P28)</f>
        <v>3166</v>
      </c>
      <c r="Q29" s="354">
        <f t="shared" ref="Q29" si="6">P29/$C29*100</f>
        <v>34.902436335574912</v>
      </c>
      <c r="R29" s="334">
        <f>SUM(R11:R28)</f>
        <v>1643</v>
      </c>
      <c r="S29" s="354">
        <f t="shared" ref="S29" si="7">R29/P29*100</f>
        <v>51.895135818066962</v>
      </c>
    </row>
    <row r="30" spans="1:19" s="257" customFormat="1" ht="6.75" customHeight="1" x14ac:dyDescent="0.2">
      <c r="B30" s="1163"/>
      <c r="C30" s="1163"/>
      <c r="D30" s="1163"/>
      <c r="E30" s="294"/>
    </row>
    <row r="31" spans="1:19" x14ac:dyDescent="0.2">
      <c r="F31" s="320"/>
    </row>
    <row r="32" spans="1:19" x14ac:dyDescent="0.2">
      <c r="F32" s="320"/>
      <c r="K32" s="320"/>
    </row>
    <row r="33" spans="2:11" x14ac:dyDescent="0.2">
      <c r="B33" s="320"/>
      <c r="K33" s="320"/>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59"/>
  <sheetViews>
    <sheetView zoomScaleNormal="100" workbookViewId="0"/>
  </sheetViews>
  <sheetFormatPr baseColWidth="10" defaultColWidth="11.42578125" defaultRowHeight="15" x14ac:dyDescent="0.2"/>
  <cols>
    <col min="1" max="1" width="0.5703125" style="652" customWidth="1"/>
    <col min="2" max="2" width="26.5703125" style="652" bestFit="1" customWidth="1"/>
    <col min="3" max="3" width="7.85546875" style="652" customWidth="1"/>
    <col min="4" max="4" width="7" style="652" bestFit="1" customWidth="1"/>
    <col min="5" max="5" width="8.5703125" style="652" customWidth="1"/>
    <col min="6" max="6" width="5.42578125" style="652" customWidth="1"/>
    <col min="7" max="7" width="8.28515625" style="652" customWidth="1"/>
    <col min="8" max="8" width="7" style="652" bestFit="1" customWidth="1"/>
    <col min="9" max="9" width="9.7109375" style="652" customWidth="1"/>
    <col min="10" max="10" width="6" style="652" customWidth="1"/>
    <col min="11" max="11" width="7" style="652" customWidth="1"/>
    <col min="12" max="12" width="6" style="652" customWidth="1"/>
    <col min="13" max="13" width="7.140625" style="652" customWidth="1"/>
    <col min="14" max="14" width="6" style="652" customWidth="1"/>
    <col min="15" max="15" width="7.140625" style="652" customWidth="1"/>
    <col min="16" max="16" width="7.28515625" style="652" customWidth="1"/>
    <col min="17" max="16384" width="11.42578125" style="652"/>
  </cols>
  <sheetData>
    <row r="1" spans="1:21" s="631" customFormat="1" ht="12.75" customHeight="1" x14ac:dyDescent="0.2">
      <c r="B1" s="632"/>
      <c r="E1" s="633" t="s">
        <v>203</v>
      </c>
      <c r="F1" s="633"/>
      <c r="G1" s="633" t="s">
        <v>204</v>
      </c>
      <c r="H1" s="633"/>
      <c r="I1" s="633" t="s">
        <v>205</v>
      </c>
      <c r="J1" s="633"/>
      <c r="K1" s="633" t="s">
        <v>206</v>
      </c>
      <c r="L1" s="633"/>
      <c r="M1" s="633" t="s">
        <v>207</v>
      </c>
      <c r="N1" s="633"/>
      <c r="O1" s="633" t="s">
        <v>208</v>
      </c>
    </row>
    <row r="2" spans="1:21" s="634" customFormat="1" ht="48" customHeight="1" x14ac:dyDescent="0.2">
      <c r="B2" s="635"/>
      <c r="C2" s="635"/>
      <c r="D2" s="635"/>
      <c r="E2" s="635"/>
      <c r="F2" s="635"/>
      <c r="G2" s="635"/>
      <c r="H2" s="635"/>
    </row>
    <row r="3" spans="1:21" s="636" customFormat="1" ht="19.5" x14ac:dyDescent="0.2">
      <c r="B3" s="1046" t="s">
        <v>452</v>
      </c>
      <c r="C3" s="1046"/>
      <c r="D3" s="1046"/>
      <c r="E3" s="1046"/>
      <c r="F3" s="1046"/>
      <c r="G3" s="1046"/>
      <c r="H3" s="1046"/>
      <c r="I3" s="1046"/>
      <c r="J3" s="1046"/>
      <c r="K3" s="1046"/>
      <c r="L3" s="1046"/>
      <c r="M3" s="1046"/>
      <c r="N3" s="1046"/>
      <c r="O3" s="1046"/>
      <c r="P3" s="1046"/>
    </row>
    <row r="4" spans="1:21" s="636" customFormat="1" x14ac:dyDescent="0.2">
      <c r="B4" s="1059" t="str">
        <f>porsaad!B6</f>
        <v>Situación a 31 de enero de 2023</v>
      </c>
      <c r="C4" s="1059"/>
      <c r="D4" s="1059"/>
      <c r="E4" s="1059"/>
      <c r="F4" s="1059"/>
      <c r="G4" s="1059"/>
      <c r="H4" s="1059"/>
      <c r="I4" s="1059"/>
      <c r="J4" s="1059"/>
      <c r="K4" s="1059"/>
      <c r="L4" s="1059"/>
      <c r="M4" s="1059"/>
      <c r="N4" s="1059"/>
      <c r="O4" s="1059"/>
      <c r="P4" s="1059"/>
      <c r="Q4" s="637"/>
      <c r="R4" s="637"/>
      <c r="S4" s="637"/>
      <c r="T4" s="637"/>
      <c r="U4" s="637"/>
    </row>
    <row r="5" spans="1:21" s="471" customFormat="1" ht="7.5" customHeight="1" x14ac:dyDescent="0.2">
      <c r="B5" s="638"/>
      <c r="C5" s="639" t="s">
        <v>203</v>
      </c>
      <c r="D5" s="639"/>
      <c r="E5" s="639" t="s">
        <v>204</v>
      </c>
      <c r="F5" s="639"/>
      <c r="G5" s="639" t="s">
        <v>205</v>
      </c>
      <c r="H5" s="639"/>
      <c r="I5" s="639" t="s">
        <v>206</v>
      </c>
      <c r="J5" s="639"/>
      <c r="K5" s="640" t="s">
        <v>207</v>
      </c>
      <c r="L5" s="639"/>
      <c r="M5" s="640" t="s">
        <v>208</v>
      </c>
      <c r="O5" s="640" t="s">
        <v>208</v>
      </c>
    </row>
    <row r="6" spans="1:21" s="636" customFormat="1" ht="15" customHeight="1" x14ac:dyDescent="0.2">
      <c r="B6" s="656"/>
      <c r="C6" s="1173" t="s">
        <v>209</v>
      </c>
      <c r="D6" s="1174"/>
      <c r="E6" s="1174"/>
      <c r="F6" s="1174"/>
      <c r="G6" s="1174"/>
      <c r="H6" s="1174"/>
      <c r="I6" s="1174"/>
      <c r="J6" s="1174"/>
      <c r="K6" s="1174"/>
      <c r="L6" s="1174"/>
      <c r="M6" s="1174"/>
      <c r="N6" s="1174"/>
      <c r="O6" s="1174"/>
      <c r="P6" s="1175"/>
    </row>
    <row r="7" spans="1:21" s="636" customFormat="1" ht="57" customHeight="1" x14ac:dyDescent="0.2">
      <c r="B7" s="1176" t="s">
        <v>15</v>
      </c>
      <c r="C7" s="1172" t="s">
        <v>3</v>
      </c>
      <c r="D7" s="1172"/>
      <c r="E7" s="1172" t="s">
        <v>210</v>
      </c>
      <c r="F7" s="1172"/>
      <c r="G7" s="1172" t="s">
        <v>211</v>
      </c>
      <c r="H7" s="1172"/>
      <c r="I7" s="1172" t="s">
        <v>212</v>
      </c>
      <c r="J7" s="1172"/>
      <c r="K7" s="1172" t="s">
        <v>213</v>
      </c>
      <c r="L7" s="1172"/>
      <c r="M7" s="1172" t="s">
        <v>214</v>
      </c>
      <c r="N7" s="1172"/>
      <c r="O7" s="1172" t="s">
        <v>215</v>
      </c>
      <c r="P7" s="1172"/>
    </row>
    <row r="8" spans="1:21" s="641" customFormat="1" ht="12" customHeight="1" x14ac:dyDescent="0.2">
      <c r="B8" s="1177"/>
      <c r="C8" s="659" t="s">
        <v>12</v>
      </c>
      <c r="D8" s="659" t="s">
        <v>31</v>
      </c>
      <c r="E8" s="1016" t="s">
        <v>12</v>
      </c>
      <c r="F8" s="659" t="s">
        <v>31</v>
      </c>
      <c r="G8" s="659" t="s">
        <v>12</v>
      </c>
      <c r="H8" s="659" t="s">
        <v>31</v>
      </c>
      <c r="I8" s="659" t="s">
        <v>12</v>
      </c>
      <c r="J8" s="659" t="s">
        <v>31</v>
      </c>
      <c r="K8" s="659" t="s">
        <v>12</v>
      </c>
      <c r="L8" s="659" t="s">
        <v>31</v>
      </c>
      <c r="M8" s="659" t="s">
        <v>12</v>
      </c>
      <c r="N8" s="659" t="s">
        <v>31</v>
      </c>
      <c r="O8" s="659" t="s">
        <v>12</v>
      </c>
      <c r="P8" s="659" t="s">
        <v>31</v>
      </c>
      <c r="R8" s="642"/>
    </row>
    <row r="9" spans="1:21" s="643" customFormat="1" ht="16.5" customHeight="1" x14ac:dyDescent="0.2">
      <c r="A9" s="643">
        <v>1</v>
      </c>
      <c r="B9" s="671" t="s">
        <v>11</v>
      </c>
      <c r="C9" s="668">
        <f>E9+G9+I9+K9+M9+O9</f>
        <v>4177</v>
      </c>
      <c r="D9" s="662">
        <f>IFERROR(C9/$C9*100,"-")</f>
        <v>100</v>
      </c>
      <c r="E9" s="657">
        <v>0</v>
      </c>
      <c r="F9" s="661">
        <v>0</v>
      </c>
      <c r="G9" s="668">
        <v>4021</v>
      </c>
      <c r="H9" s="662">
        <v>96.26526214986832</v>
      </c>
      <c r="I9" s="668">
        <v>156</v>
      </c>
      <c r="J9" s="662">
        <v>3.734737850131673</v>
      </c>
      <c r="K9" s="668">
        <v>0</v>
      </c>
      <c r="L9" s="662">
        <v>0</v>
      </c>
      <c r="M9" s="660">
        <v>0</v>
      </c>
      <c r="N9" s="661">
        <v>0</v>
      </c>
      <c r="O9" s="668">
        <v>0</v>
      </c>
      <c r="P9" s="662">
        <f>IFERROR(O9/$C9*100,"-")</f>
        <v>0</v>
      </c>
      <c r="R9" s="644"/>
    </row>
    <row r="10" spans="1:21" s="645" customFormat="1" ht="16.5" customHeight="1" x14ac:dyDescent="0.2">
      <c r="A10" s="645">
        <v>2</v>
      </c>
      <c r="B10" s="672" t="s">
        <v>10</v>
      </c>
      <c r="C10" s="669">
        <f t="shared" ref="C10:C26" si="0">E10+G10+I10+K10+M10+O10</f>
        <v>6743</v>
      </c>
      <c r="D10" s="663">
        <f t="shared" ref="D10:D26" si="1">IFERROR(C10/$C10*100,"-")</f>
        <v>100</v>
      </c>
      <c r="E10" s="657">
        <v>8</v>
      </c>
      <c r="F10" s="658">
        <v>0.11864155420436007</v>
      </c>
      <c r="G10" s="669">
        <v>6072</v>
      </c>
      <c r="H10" s="663">
        <v>90.0489396411093</v>
      </c>
      <c r="I10" s="669">
        <v>663</v>
      </c>
      <c r="J10" s="663">
        <v>9.8324188046863412</v>
      </c>
      <c r="K10" s="669">
        <v>0</v>
      </c>
      <c r="L10" s="663">
        <v>0</v>
      </c>
      <c r="M10" s="657">
        <v>0</v>
      </c>
      <c r="N10" s="658">
        <v>0</v>
      </c>
      <c r="O10" s="669">
        <v>0</v>
      </c>
      <c r="P10" s="663">
        <f t="shared" ref="P10" si="2">IFERROR(O10/$C10*100,"-")</f>
        <v>0</v>
      </c>
      <c r="R10" s="646"/>
    </row>
    <row r="11" spans="1:21" s="645" customFormat="1" ht="16.5" customHeight="1" x14ac:dyDescent="0.2">
      <c r="A11" s="645">
        <v>3</v>
      </c>
      <c r="B11" s="672" t="s">
        <v>40</v>
      </c>
      <c r="C11" s="669">
        <f t="shared" si="0"/>
        <v>3509</v>
      </c>
      <c r="D11" s="663">
        <f t="shared" si="1"/>
        <v>100</v>
      </c>
      <c r="E11" s="657">
        <v>185</v>
      </c>
      <c r="F11" s="658">
        <v>5.2721573097748644</v>
      </c>
      <c r="G11" s="669">
        <v>2253</v>
      </c>
      <c r="H11" s="663">
        <v>64.206326588771731</v>
      </c>
      <c r="I11" s="669">
        <v>253</v>
      </c>
      <c r="J11" s="663">
        <v>7.2100313479623823</v>
      </c>
      <c r="K11" s="669">
        <v>728</v>
      </c>
      <c r="L11" s="663">
        <v>20.746651467654605</v>
      </c>
      <c r="M11" s="657">
        <v>90</v>
      </c>
      <c r="N11" s="658">
        <v>2.5648332858364205</v>
      </c>
      <c r="O11" s="669">
        <v>0</v>
      </c>
      <c r="P11" s="663">
        <f t="shared" ref="P11" si="3">IFERROR(O11/$C11*100,"-")</f>
        <v>0</v>
      </c>
      <c r="R11" s="646"/>
    </row>
    <row r="12" spans="1:21" s="645" customFormat="1" ht="16.5" customHeight="1" x14ac:dyDescent="0.2">
      <c r="A12" s="645">
        <v>4</v>
      </c>
      <c r="B12" s="672" t="s">
        <v>41</v>
      </c>
      <c r="C12" s="669">
        <f t="shared" si="0"/>
        <v>835</v>
      </c>
      <c r="D12" s="663">
        <f t="shared" si="1"/>
        <v>100</v>
      </c>
      <c r="E12" s="657">
        <v>0</v>
      </c>
      <c r="F12" s="658">
        <v>0</v>
      </c>
      <c r="G12" s="669">
        <v>685</v>
      </c>
      <c r="H12" s="663">
        <v>82.035928143712582</v>
      </c>
      <c r="I12" s="669">
        <v>150</v>
      </c>
      <c r="J12" s="663">
        <v>17.964071856287426</v>
      </c>
      <c r="K12" s="669">
        <v>0</v>
      </c>
      <c r="L12" s="663">
        <v>0</v>
      </c>
      <c r="M12" s="657">
        <v>0</v>
      </c>
      <c r="N12" s="658">
        <v>0</v>
      </c>
      <c r="O12" s="669">
        <v>0</v>
      </c>
      <c r="P12" s="663">
        <f t="shared" ref="P12" si="4">IFERROR(O12/$C12*100,"-")</f>
        <v>0</v>
      </c>
      <c r="R12" s="646"/>
    </row>
    <row r="13" spans="1:21" s="645" customFormat="1" ht="16.5" customHeight="1" x14ac:dyDescent="0.2">
      <c r="A13" s="645">
        <v>5</v>
      </c>
      <c r="B13" s="672" t="s">
        <v>9</v>
      </c>
      <c r="C13" s="669">
        <f t="shared" si="0"/>
        <v>12138</v>
      </c>
      <c r="D13" s="663">
        <f t="shared" si="1"/>
        <v>100</v>
      </c>
      <c r="E13" s="657">
        <v>8314</v>
      </c>
      <c r="F13" s="658">
        <v>68.495633547536656</v>
      </c>
      <c r="G13" s="669">
        <v>1280</v>
      </c>
      <c r="H13" s="663">
        <v>10.545394628439611</v>
      </c>
      <c r="I13" s="669">
        <v>785</v>
      </c>
      <c r="J13" s="663">
        <v>6.4672927994727303</v>
      </c>
      <c r="K13" s="669">
        <v>1758</v>
      </c>
      <c r="L13" s="663">
        <v>14.483440434997528</v>
      </c>
      <c r="M13" s="657">
        <v>1</v>
      </c>
      <c r="N13" s="658">
        <v>8.2385895534684457E-3</v>
      </c>
      <c r="O13" s="669">
        <v>0</v>
      </c>
      <c r="P13" s="663">
        <f t="shared" ref="P13" si="5">IFERROR(O13/$C13*100,"-")</f>
        <v>0</v>
      </c>
      <c r="R13" s="646"/>
    </row>
    <row r="14" spans="1:21" s="645" customFormat="1" ht="16.5" customHeight="1" x14ac:dyDescent="0.2">
      <c r="A14" s="645">
        <v>6</v>
      </c>
      <c r="B14" s="672" t="s">
        <v>8</v>
      </c>
      <c r="C14" s="669">
        <f t="shared" si="0"/>
        <v>104</v>
      </c>
      <c r="D14" s="663">
        <f t="shared" si="1"/>
        <v>100</v>
      </c>
      <c r="E14" s="657">
        <v>0</v>
      </c>
      <c r="F14" s="658">
        <v>0</v>
      </c>
      <c r="G14" s="669">
        <v>104</v>
      </c>
      <c r="H14" s="663">
        <v>100</v>
      </c>
      <c r="I14" s="669">
        <v>0</v>
      </c>
      <c r="J14" s="663">
        <v>0</v>
      </c>
      <c r="K14" s="669">
        <v>0</v>
      </c>
      <c r="L14" s="663">
        <v>0</v>
      </c>
      <c r="M14" s="657">
        <v>0</v>
      </c>
      <c r="N14" s="658">
        <v>0</v>
      </c>
      <c r="O14" s="669">
        <v>0</v>
      </c>
      <c r="P14" s="663">
        <f t="shared" ref="P14" si="6">IFERROR(O14/$C14*100,"-")</f>
        <v>0</v>
      </c>
    </row>
    <row r="15" spans="1:21" s="647" customFormat="1" ht="16.5" customHeight="1" x14ac:dyDescent="0.2">
      <c r="A15" s="647">
        <v>7</v>
      </c>
      <c r="B15" s="672" t="s">
        <v>7</v>
      </c>
      <c r="C15" s="669">
        <f t="shared" si="0"/>
        <v>48569</v>
      </c>
      <c r="D15" s="663">
        <f t="shared" si="1"/>
        <v>100</v>
      </c>
      <c r="E15" s="657">
        <v>10888</v>
      </c>
      <c r="F15" s="658">
        <v>22.417591467808684</v>
      </c>
      <c r="G15" s="669">
        <v>19218</v>
      </c>
      <c r="H15" s="663">
        <v>39.568449010685832</v>
      </c>
      <c r="I15" s="669">
        <v>12341</v>
      </c>
      <c r="J15" s="663">
        <v>25.409211637052444</v>
      </c>
      <c r="K15" s="669">
        <v>6122</v>
      </c>
      <c r="L15" s="663">
        <v>12.604747884453046</v>
      </c>
      <c r="M15" s="657">
        <v>0</v>
      </c>
      <c r="N15" s="658">
        <v>0</v>
      </c>
      <c r="O15" s="669">
        <v>0</v>
      </c>
      <c r="P15" s="663">
        <f t="shared" ref="P15" si="7">IFERROR(O15/$C15*100,"-")</f>
        <v>0</v>
      </c>
    </row>
    <row r="16" spans="1:21" s="647" customFormat="1" ht="16.5" customHeight="1" x14ac:dyDescent="0.2">
      <c r="A16" s="647">
        <v>8</v>
      </c>
      <c r="B16" s="672" t="s">
        <v>43</v>
      </c>
      <c r="C16" s="669">
        <f t="shared" si="0"/>
        <v>9037</v>
      </c>
      <c r="D16" s="663">
        <f t="shared" si="1"/>
        <v>100</v>
      </c>
      <c r="E16" s="657">
        <v>782</v>
      </c>
      <c r="F16" s="658">
        <v>8.6533141529268569</v>
      </c>
      <c r="G16" s="669">
        <v>6151</v>
      </c>
      <c r="H16" s="663">
        <v>68.064623215668917</v>
      </c>
      <c r="I16" s="669">
        <v>363</v>
      </c>
      <c r="J16" s="663">
        <v>4.0168197410645128</v>
      </c>
      <c r="K16" s="669">
        <v>1741</v>
      </c>
      <c r="L16" s="663">
        <v>19.265242890339714</v>
      </c>
      <c r="M16" s="657">
        <v>0</v>
      </c>
      <c r="N16" s="658">
        <v>0</v>
      </c>
      <c r="O16" s="669">
        <v>0</v>
      </c>
      <c r="P16" s="663">
        <f t="shared" ref="P16" si="8">IFERROR(O16/$C16*100,"-")</f>
        <v>0</v>
      </c>
    </row>
    <row r="17" spans="1:16" s="647" customFormat="1" ht="16.5" customHeight="1" x14ac:dyDescent="0.2">
      <c r="A17" s="647">
        <v>9</v>
      </c>
      <c r="B17" s="672" t="s">
        <v>44</v>
      </c>
      <c r="C17" s="669">
        <f t="shared" si="0"/>
        <v>21695</v>
      </c>
      <c r="D17" s="663">
        <f t="shared" si="1"/>
        <v>100</v>
      </c>
      <c r="E17" s="657">
        <v>10183</v>
      </c>
      <c r="F17" s="658">
        <v>46.937082277022355</v>
      </c>
      <c r="G17" s="669">
        <v>10060</v>
      </c>
      <c r="H17" s="663">
        <v>46.37013136667435</v>
      </c>
      <c r="I17" s="669">
        <v>1452</v>
      </c>
      <c r="J17" s="663">
        <v>6.6927863563032961</v>
      </c>
      <c r="K17" s="669">
        <v>0</v>
      </c>
      <c r="L17" s="663">
        <v>0</v>
      </c>
      <c r="M17" s="657">
        <v>0</v>
      </c>
      <c r="N17" s="658">
        <v>0</v>
      </c>
      <c r="O17" s="669">
        <v>0</v>
      </c>
      <c r="P17" s="663">
        <f t="shared" ref="P17" si="9">IFERROR(O17/$C17*100,"-")</f>
        <v>0</v>
      </c>
    </row>
    <row r="18" spans="1:16" s="647" customFormat="1" ht="16.5" customHeight="1" x14ac:dyDescent="0.2">
      <c r="A18" s="647">
        <v>10</v>
      </c>
      <c r="B18" s="672" t="s">
        <v>6</v>
      </c>
      <c r="C18" s="669">
        <f t="shared" si="0"/>
        <v>20870</v>
      </c>
      <c r="D18" s="663">
        <f t="shared" si="1"/>
        <v>100</v>
      </c>
      <c r="E18" s="657">
        <v>11266</v>
      </c>
      <c r="F18" s="658">
        <v>53.981792045999043</v>
      </c>
      <c r="G18" s="669">
        <v>8155</v>
      </c>
      <c r="H18" s="663">
        <v>39.075227599425013</v>
      </c>
      <c r="I18" s="669">
        <v>530</v>
      </c>
      <c r="J18" s="663">
        <v>2.5395304264494492</v>
      </c>
      <c r="K18" s="669">
        <v>919</v>
      </c>
      <c r="L18" s="663">
        <v>4.4034499281264976</v>
      </c>
      <c r="M18" s="657">
        <v>0</v>
      </c>
      <c r="N18" s="658">
        <v>0</v>
      </c>
      <c r="O18" s="669">
        <v>0</v>
      </c>
      <c r="P18" s="663">
        <f t="shared" ref="P18" si="10">IFERROR(O18/$C18*100,"-")</f>
        <v>0</v>
      </c>
    </row>
    <row r="19" spans="1:16" s="645" customFormat="1" ht="16.5" customHeight="1" x14ac:dyDescent="0.2">
      <c r="A19" s="645">
        <v>11</v>
      </c>
      <c r="B19" s="672" t="s">
        <v>5</v>
      </c>
      <c r="C19" s="669">
        <f t="shared" si="0"/>
        <v>17716</v>
      </c>
      <c r="D19" s="663">
        <f t="shared" si="1"/>
        <v>100</v>
      </c>
      <c r="E19" s="657">
        <v>13749</v>
      </c>
      <c r="F19" s="658">
        <v>77.607812147211561</v>
      </c>
      <c r="G19" s="669">
        <v>2200</v>
      </c>
      <c r="H19" s="663">
        <v>12.418153081959812</v>
      </c>
      <c r="I19" s="669">
        <v>748</v>
      </c>
      <c r="J19" s="663">
        <v>4.2221720478663354</v>
      </c>
      <c r="K19" s="669">
        <v>1019</v>
      </c>
      <c r="L19" s="663">
        <v>5.7518627229622945</v>
      </c>
      <c r="M19" s="657">
        <v>0</v>
      </c>
      <c r="N19" s="658">
        <v>0</v>
      </c>
      <c r="O19" s="669">
        <v>0</v>
      </c>
      <c r="P19" s="663">
        <f t="shared" ref="P19" si="11">IFERROR(O19/$C19*100,"-")</f>
        <v>0</v>
      </c>
    </row>
    <row r="20" spans="1:16" s="645" customFormat="1" ht="16.5" customHeight="1" x14ac:dyDescent="0.2">
      <c r="A20" s="645">
        <v>12</v>
      </c>
      <c r="B20" s="672" t="s">
        <v>38</v>
      </c>
      <c r="C20" s="669">
        <f t="shared" si="0"/>
        <v>11127</v>
      </c>
      <c r="D20" s="663">
        <f t="shared" si="1"/>
        <v>100</v>
      </c>
      <c r="E20" s="657">
        <v>1731</v>
      </c>
      <c r="F20" s="658">
        <v>15.556753842005932</v>
      </c>
      <c r="G20" s="669">
        <v>4857</v>
      </c>
      <c r="H20" s="663">
        <v>43.650579671070375</v>
      </c>
      <c r="I20" s="669">
        <v>2433</v>
      </c>
      <c r="J20" s="663">
        <v>21.865732003235376</v>
      </c>
      <c r="K20" s="669">
        <v>2106</v>
      </c>
      <c r="L20" s="663">
        <v>18.926934483688328</v>
      </c>
      <c r="M20" s="657">
        <v>0</v>
      </c>
      <c r="N20" s="658">
        <v>0</v>
      </c>
      <c r="O20" s="669">
        <v>0</v>
      </c>
      <c r="P20" s="663">
        <f t="shared" ref="P20" si="12">IFERROR(O20/$C20*100,"-")</f>
        <v>0</v>
      </c>
    </row>
    <row r="21" spans="1:16" s="645" customFormat="1" ht="16.5" customHeight="1" x14ac:dyDescent="0.2">
      <c r="A21" s="645">
        <v>13</v>
      </c>
      <c r="B21" s="672" t="s">
        <v>45</v>
      </c>
      <c r="C21" s="669">
        <f t="shared" si="0"/>
        <v>24180</v>
      </c>
      <c r="D21" s="663">
        <f t="shared" si="1"/>
        <v>100</v>
      </c>
      <c r="E21" s="657">
        <v>2721</v>
      </c>
      <c r="F21" s="658">
        <v>11.253101736972706</v>
      </c>
      <c r="G21" s="669">
        <v>14388</v>
      </c>
      <c r="H21" s="663">
        <v>59.503722084367247</v>
      </c>
      <c r="I21" s="669">
        <v>2040</v>
      </c>
      <c r="J21" s="663">
        <v>8.4367245657568244</v>
      </c>
      <c r="K21" s="669">
        <v>5031</v>
      </c>
      <c r="L21" s="663">
        <v>20.806451612903228</v>
      </c>
      <c r="M21" s="657">
        <v>0</v>
      </c>
      <c r="N21" s="658">
        <v>0</v>
      </c>
      <c r="O21" s="669">
        <v>0</v>
      </c>
      <c r="P21" s="663">
        <f t="shared" ref="P21" si="13">IFERROR(O21/$C21*100,"-")</f>
        <v>0</v>
      </c>
    </row>
    <row r="22" spans="1:16" s="645" customFormat="1" ht="16.5" customHeight="1" x14ac:dyDescent="0.2">
      <c r="A22" s="645">
        <v>14</v>
      </c>
      <c r="B22" s="672" t="s">
        <v>46</v>
      </c>
      <c r="C22" s="669">
        <f t="shared" si="0"/>
        <v>1163</v>
      </c>
      <c r="D22" s="663">
        <f t="shared" si="1"/>
        <v>100</v>
      </c>
      <c r="E22" s="657">
        <v>30</v>
      </c>
      <c r="F22" s="658">
        <v>2.5795356835769563</v>
      </c>
      <c r="G22" s="669">
        <v>661</v>
      </c>
      <c r="H22" s="663">
        <v>56.835769561478934</v>
      </c>
      <c r="I22" s="669">
        <v>206</v>
      </c>
      <c r="J22" s="663">
        <v>17.712811693895102</v>
      </c>
      <c r="K22" s="669">
        <v>266</v>
      </c>
      <c r="L22" s="663">
        <v>22.871883061049012</v>
      </c>
      <c r="M22" s="657">
        <v>0</v>
      </c>
      <c r="N22" s="658">
        <v>0</v>
      </c>
      <c r="O22" s="669">
        <v>0</v>
      </c>
      <c r="P22" s="663">
        <f t="shared" ref="P22" si="14">IFERROR(O22/$C22*100,"-")</f>
        <v>0</v>
      </c>
    </row>
    <row r="23" spans="1:16" s="645" customFormat="1" ht="16.5" customHeight="1" x14ac:dyDescent="0.2">
      <c r="A23" s="645">
        <v>15</v>
      </c>
      <c r="B23" s="672" t="s">
        <v>47</v>
      </c>
      <c r="C23" s="669">
        <f t="shared" si="0"/>
        <v>2515</v>
      </c>
      <c r="D23" s="663">
        <f t="shared" si="1"/>
        <v>100</v>
      </c>
      <c r="E23" s="657">
        <v>1361</v>
      </c>
      <c r="F23" s="658">
        <v>54.115308151093444</v>
      </c>
      <c r="G23" s="669">
        <v>757</v>
      </c>
      <c r="H23" s="663">
        <v>30.099403578528829</v>
      </c>
      <c r="I23" s="669">
        <v>289</v>
      </c>
      <c r="J23" s="663">
        <v>11.491053677932406</v>
      </c>
      <c r="K23" s="669">
        <v>108</v>
      </c>
      <c r="L23" s="663">
        <v>4.2942345924453278</v>
      </c>
      <c r="M23" s="657">
        <v>0</v>
      </c>
      <c r="N23" s="658">
        <v>0</v>
      </c>
      <c r="O23" s="669">
        <v>0</v>
      </c>
      <c r="P23" s="663">
        <f t="shared" ref="P23" si="15">IFERROR(O23/$C23*100,"-")</f>
        <v>0</v>
      </c>
    </row>
    <row r="24" spans="1:16" s="645" customFormat="1" ht="16.5" customHeight="1" x14ac:dyDescent="0.2">
      <c r="A24" s="645">
        <v>16</v>
      </c>
      <c r="B24" s="672" t="s">
        <v>48</v>
      </c>
      <c r="C24" s="669">
        <f t="shared" si="0"/>
        <v>1351</v>
      </c>
      <c r="D24" s="663">
        <f t="shared" si="1"/>
        <v>100</v>
      </c>
      <c r="E24" s="657">
        <v>0</v>
      </c>
      <c r="F24" s="658">
        <v>0</v>
      </c>
      <c r="G24" s="669">
        <v>1345</v>
      </c>
      <c r="H24" s="663">
        <v>99.555884529977789</v>
      </c>
      <c r="I24" s="669">
        <v>6</v>
      </c>
      <c r="J24" s="663">
        <v>0.44411547002220575</v>
      </c>
      <c r="K24" s="669">
        <v>0</v>
      </c>
      <c r="L24" s="663">
        <v>0</v>
      </c>
      <c r="M24" s="657">
        <v>0</v>
      </c>
      <c r="N24" s="658">
        <v>0</v>
      </c>
      <c r="O24" s="669">
        <v>0</v>
      </c>
      <c r="P24" s="663">
        <f t="shared" ref="P24" si="16">IFERROR(O24/$C24*100,"-")</f>
        <v>0</v>
      </c>
    </row>
    <row r="25" spans="1:16" s="645" customFormat="1" ht="16.5" customHeight="1" x14ac:dyDescent="0.2">
      <c r="A25" s="645">
        <v>17</v>
      </c>
      <c r="B25" s="672" t="s">
        <v>49</v>
      </c>
      <c r="C25" s="669">
        <f t="shared" si="0"/>
        <v>1026</v>
      </c>
      <c r="D25" s="663">
        <f t="shared" si="1"/>
        <v>100</v>
      </c>
      <c r="E25" s="657">
        <v>0</v>
      </c>
      <c r="F25" s="658">
        <v>0</v>
      </c>
      <c r="G25" s="669">
        <v>841</v>
      </c>
      <c r="H25" s="663">
        <v>81.968810916179336</v>
      </c>
      <c r="I25" s="669">
        <v>63</v>
      </c>
      <c r="J25" s="663">
        <v>6.140350877192982</v>
      </c>
      <c r="K25" s="669">
        <v>0</v>
      </c>
      <c r="L25" s="663">
        <v>0</v>
      </c>
      <c r="M25" s="657">
        <v>122</v>
      </c>
      <c r="N25" s="658">
        <v>11.890838206627679</v>
      </c>
      <c r="O25" s="669">
        <v>0</v>
      </c>
      <c r="P25" s="663">
        <f t="shared" ref="P25" si="17">IFERROR(O25/$C25*100,"-")</f>
        <v>0</v>
      </c>
    </row>
    <row r="26" spans="1:16" s="645" customFormat="1" ht="16.5" customHeight="1" x14ac:dyDescent="0.2">
      <c r="B26" s="672" t="s">
        <v>4</v>
      </c>
      <c r="C26" s="669">
        <f t="shared" si="0"/>
        <v>4</v>
      </c>
      <c r="D26" s="663">
        <f t="shared" si="1"/>
        <v>100</v>
      </c>
      <c r="E26" s="657">
        <v>1</v>
      </c>
      <c r="F26" s="658">
        <v>25</v>
      </c>
      <c r="G26" s="669">
        <v>3</v>
      </c>
      <c r="H26" s="663">
        <v>75</v>
      </c>
      <c r="I26" s="669">
        <v>0</v>
      </c>
      <c r="J26" s="663">
        <v>0</v>
      </c>
      <c r="K26" s="669">
        <v>0</v>
      </c>
      <c r="L26" s="663">
        <v>0</v>
      </c>
      <c r="M26" s="657">
        <v>0</v>
      </c>
      <c r="N26" s="658">
        <v>0</v>
      </c>
      <c r="O26" s="669">
        <v>0</v>
      </c>
      <c r="P26" s="663">
        <f t="shared" ref="P26" si="18">IFERROR(O26/$C26*100,"-")</f>
        <v>0</v>
      </c>
    </row>
    <row r="27" spans="1:16" s="643" customFormat="1" ht="14.25" x14ac:dyDescent="0.2">
      <c r="B27" s="664" t="s">
        <v>3</v>
      </c>
      <c r="C27" s="670">
        <f>SUM(C9:C26)</f>
        <v>186759</v>
      </c>
      <c r="D27" s="667">
        <f>C27/$C27*100</f>
        <v>100</v>
      </c>
      <c r="E27" s="665">
        <f>SUM(E9:E26)</f>
        <v>61219</v>
      </c>
      <c r="F27" s="666">
        <f>E27/$C27*100</f>
        <v>32.77967862325243</v>
      </c>
      <c r="G27" s="670">
        <f>SUM(G9:G26)</f>
        <v>83051</v>
      </c>
      <c r="H27" s="667">
        <f>G27/$C27*100</f>
        <v>44.469610567629942</v>
      </c>
      <c r="I27" s="670">
        <f>SUM(I9:I26)</f>
        <v>22478</v>
      </c>
      <c r="J27" s="667">
        <f>I27/$C27*100</f>
        <v>12.035832275820709</v>
      </c>
      <c r="K27" s="670">
        <f>SUM(K9:K26)</f>
        <v>19798</v>
      </c>
      <c r="L27" s="667">
        <f>K27/$C27*100</f>
        <v>10.600827804817973</v>
      </c>
      <c r="M27" s="665">
        <f>SUM(M9:M26)</f>
        <v>213</v>
      </c>
      <c r="N27" s="666">
        <f>M27/$C27*100</f>
        <v>0.1140507284789488</v>
      </c>
      <c r="O27" s="670">
        <f>SUM(O9:O26)</f>
        <v>0</v>
      </c>
      <c r="P27" s="667">
        <f>O27/$C27*100</f>
        <v>0</v>
      </c>
    </row>
    <row r="28" spans="1:16" s="643" customFormat="1" ht="14.25" hidden="1" x14ac:dyDescent="0.2">
      <c r="A28" s="640">
        <v>18</v>
      </c>
      <c r="B28" s="640" t="s">
        <v>42</v>
      </c>
      <c r="C28" s="648"/>
      <c r="D28" s="649"/>
      <c r="E28" s="648"/>
      <c r="F28" s="649"/>
      <c r="G28" s="648"/>
      <c r="H28" s="649"/>
      <c r="I28" s="648"/>
      <c r="J28" s="649"/>
      <c r="K28" s="648"/>
      <c r="L28" s="649"/>
      <c r="M28" s="648"/>
      <c r="N28" s="649"/>
      <c r="O28" s="648"/>
      <c r="P28" s="649"/>
    </row>
    <row r="29" spans="1:16" s="651" customFormat="1" hidden="1" x14ac:dyDescent="0.2">
      <c r="A29" s="640">
        <v>19</v>
      </c>
      <c r="B29" s="640" t="s">
        <v>50</v>
      </c>
      <c r="C29" s="650"/>
      <c r="D29" s="650"/>
      <c r="E29" s="650"/>
      <c r="F29" s="650"/>
      <c r="G29" s="650"/>
      <c r="H29" s="650"/>
      <c r="I29" s="650"/>
      <c r="K29" s="650"/>
      <c r="L29" s="650"/>
      <c r="M29" s="650"/>
      <c r="N29" s="650"/>
      <c r="O29" s="650"/>
      <c r="P29" s="650"/>
    </row>
    <row r="30" spans="1:16" hidden="1" x14ac:dyDescent="0.2">
      <c r="C30" s="653"/>
      <c r="D30" s="653"/>
      <c r="E30" s="653"/>
      <c r="F30" s="653"/>
      <c r="G30" s="653"/>
      <c r="H30" s="653"/>
      <c r="I30" s="653"/>
      <c r="J30" s="653"/>
      <c r="K30" s="653"/>
      <c r="L30" s="653"/>
      <c r="M30" s="653"/>
      <c r="N30" s="653"/>
      <c r="O30" s="653"/>
      <c r="P30" s="653"/>
    </row>
    <row r="31" spans="1:16" hidden="1" x14ac:dyDescent="0.2">
      <c r="B31" s="654"/>
      <c r="C31" s="655"/>
      <c r="D31" s="655"/>
      <c r="E31" s="655"/>
      <c r="F31" s="655"/>
      <c r="G31" s="655"/>
      <c r="M31" s="654"/>
      <c r="N31" s="654"/>
    </row>
    <row r="32" spans="1:16" hidden="1" x14ac:dyDescent="0.2">
      <c r="B32" s="654"/>
      <c r="D32" s="654"/>
      <c r="M32" s="654"/>
      <c r="N32" s="654"/>
    </row>
    <row r="33" spans="2:14" hidden="1" x14ac:dyDescent="0.2">
      <c r="B33" s="654"/>
      <c r="D33" s="654"/>
      <c r="M33" s="654"/>
      <c r="N33" s="654"/>
    </row>
    <row r="34" spans="2:14" hidden="1" x14ac:dyDescent="0.2">
      <c r="B34" s="654"/>
      <c r="D34" s="654"/>
      <c r="M34" s="654"/>
      <c r="N34" s="654"/>
    </row>
    <row r="35" spans="2:14" hidden="1" x14ac:dyDescent="0.2">
      <c r="B35" s="654"/>
      <c r="D35" s="654"/>
      <c r="M35" s="654"/>
      <c r="N35" s="654"/>
    </row>
    <row r="36" spans="2:14" hidden="1" x14ac:dyDescent="0.2">
      <c r="B36" s="654"/>
      <c r="D36" s="654"/>
      <c r="M36" s="654"/>
      <c r="N36" s="654"/>
    </row>
    <row r="37" spans="2:14" hidden="1" x14ac:dyDescent="0.2">
      <c r="B37" s="654"/>
      <c r="D37" s="654"/>
      <c r="M37" s="654"/>
      <c r="N37" s="654"/>
    </row>
    <row r="38" spans="2:14" hidden="1" x14ac:dyDescent="0.2">
      <c r="B38" s="654"/>
      <c r="D38" s="654"/>
      <c r="M38" s="654"/>
      <c r="N38" s="654"/>
    </row>
    <row r="39" spans="2:14" hidden="1" x14ac:dyDescent="0.2">
      <c r="B39" s="654"/>
      <c r="D39" s="654"/>
      <c r="M39" s="654"/>
      <c r="N39" s="654"/>
    </row>
    <row r="40" spans="2:14" hidden="1" x14ac:dyDescent="0.2">
      <c r="B40" s="654"/>
      <c r="D40" s="654"/>
      <c r="M40" s="654"/>
      <c r="N40" s="654"/>
    </row>
    <row r="41" spans="2:14" x14ac:dyDescent="0.2">
      <c r="B41" s="654"/>
      <c r="D41" s="654"/>
      <c r="M41" s="654"/>
      <c r="N41" s="654"/>
    </row>
    <row r="42" spans="2:14" x14ac:dyDescent="0.2">
      <c r="B42" s="654"/>
      <c r="D42" s="654"/>
      <c r="M42" s="654"/>
      <c r="N42" s="654"/>
    </row>
    <row r="43" spans="2:14" x14ac:dyDescent="0.2">
      <c r="B43" s="654"/>
      <c r="D43" s="654"/>
      <c r="M43" s="654"/>
      <c r="N43" s="654"/>
    </row>
    <row r="44" spans="2:14" x14ac:dyDescent="0.2">
      <c r="D44" s="654"/>
      <c r="M44" s="654"/>
      <c r="N44" s="654"/>
    </row>
    <row r="45" spans="2:14" x14ac:dyDescent="0.2">
      <c r="D45" s="654"/>
      <c r="M45" s="654"/>
      <c r="N45" s="654"/>
    </row>
    <row r="46" spans="2:14" x14ac:dyDescent="0.2">
      <c r="D46" s="654"/>
      <c r="M46" s="654"/>
      <c r="N46" s="654"/>
    </row>
    <row r="47" spans="2:14" x14ac:dyDescent="0.2">
      <c r="D47" s="654"/>
      <c r="M47" s="654"/>
      <c r="N47" s="654"/>
    </row>
    <row r="48" spans="2:14" x14ac:dyDescent="0.2">
      <c r="D48" s="654"/>
    </row>
    <row r="49" spans="4:4" x14ac:dyDescent="0.2">
      <c r="D49" s="654"/>
    </row>
    <row r="50" spans="4:4" x14ac:dyDescent="0.2">
      <c r="D50" s="654"/>
    </row>
    <row r="51" spans="4:4" x14ac:dyDescent="0.2">
      <c r="D51" s="654"/>
    </row>
    <row r="52" spans="4:4" x14ac:dyDescent="0.2">
      <c r="D52" s="654"/>
    </row>
    <row r="53" spans="4:4" x14ac:dyDescent="0.2">
      <c r="D53" s="654"/>
    </row>
    <row r="54" spans="4:4" x14ac:dyDescent="0.2">
      <c r="D54" s="654"/>
    </row>
    <row r="55" spans="4:4" x14ac:dyDescent="0.2">
      <c r="D55" s="654"/>
    </row>
    <row r="56" spans="4:4" x14ac:dyDescent="0.2">
      <c r="D56" s="654"/>
    </row>
    <row r="57" spans="4:4" x14ac:dyDescent="0.2">
      <c r="D57" s="654"/>
    </row>
    <row r="58" spans="4:4" x14ac:dyDescent="0.2">
      <c r="D58" s="654"/>
    </row>
    <row r="59" spans="4:4" x14ac:dyDescent="0.2">
      <c r="D59" s="654"/>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59"/>
  <sheetViews>
    <sheetView zoomScaleNormal="100" workbookViewId="0"/>
  </sheetViews>
  <sheetFormatPr baseColWidth="10" defaultColWidth="11.42578125" defaultRowHeight="15" x14ac:dyDescent="0.2"/>
  <cols>
    <col min="1" max="1" width="0.5703125" style="652" customWidth="1"/>
    <col min="2" max="2" width="26.5703125" style="652" bestFit="1" customWidth="1"/>
    <col min="3" max="3" width="7.85546875" style="652" customWidth="1"/>
    <col min="4" max="4" width="7" style="652" bestFit="1" customWidth="1"/>
    <col min="5" max="5" width="8.5703125" style="652" customWidth="1"/>
    <col min="6" max="6" width="5.42578125" style="652" customWidth="1"/>
    <col min="7" max="7" width="8.28515625" style="652" customWidth="1"/>
    <col min="8" max="8" width="7" style="652" bestFit="1" customWidth="1"/>
    <col min="9" max="9" width="9.7109375" style="652" customWidth="1"/>
    <col min="10" max="10" width="6" style="652" customWidth="1"/>
    <col min="11" max="11" width="7" style="652" customWidth="1"/>
    <col min="12" max="12" width="6" style="652" customWidth="1"/>
    <col min="13" max="13" width="7.140625" style="652" customWidth="1"/>
    <col min="14" max="14" width="6" style="652" customWidth="1"/>
    <col min="15" max="15" width="7.140625" style="652" customWidth="1"/>
    <col min="16" max="16" width="7.28515625" style="652" customWidth="1"/>
    <col min="17" max="16384" width="11.42578125" style="652"/>
  </cols>
  <sheetData>
    <row r="1" spans="1:21" s="631" customFormat="1" ht="12.75" customHeight="1" x14ac:dyDescent="0.2">
      <c r="B1" s="632" t="s">
        <v>35</v>
      </c>
      <c r="E1" s="633" t="s">
        <v>203</v>
      </c>
      <c r="F1" s="633"/>
      <c r="G1" s="633" t="s">
        <v>204</v>
      </c>
      <c r="H1" s="633"/>
      <c r="I1" s="633" t="s">
        <v>205</v>
      </c>
      <c r="J1" s="633"/>
      <c r="K1" s="633" t="s">
        <v>206</v>
      </c>
      <c r="L1" s="633"/>
      <c r="M1" s="633" t="s">
        <v>207</v>
      </c>
      <c r="N1" s="633"/>
      <c r="O1" s="633" t="s">
        <v>208</v>
      </c>
    </row>
    <row r="2" spans="1:21" s="634" customFormat="1" ht="48" customHeight="1" x14ac:dyDescent="0.2">
      <c r="B2" s="635"/>
      <c r="C2" s="635"/>
      <c r="D2" s="635"/>
      <c r="E2" s="635"/>
      <c r="F2" s="635"/>
      <c r="G2" s="635"/>
      <c r="H2" s="635"/>
    </row>
    <row r="3" spans="1:21" s="636" customFormat="1" ht="19.5" x14ac:dyDescent="0.2">
      <c r="B3" s="1046" t="s">
        <v>455</v>
      </c>
      <c r="C3" s="1046"/>
      <c r="D3" s="1046"/>
      <c r="E3" s="1046"/>
      <c r="F3" s="1046"/>
      <c r="G3" s="1046"/>
      <c r="H3" s="1046"/>
      <c r="I3" s="1046"/>
      <c r="J3" s="1046"/>
      <c r="K3" s="1046"/>
      <c r="L3" s="1046"/>
      <c r="M3" s="1046"/>
      <c r="N3" s="1046"/>
      <c r="O3" s="1046"/>
      <c r="P3" s="1046"/>
    </row>
    <row r="4" spans="1:21" s="636" customFormat="1" x14ac:dyDescent="0.2">
      <c r="B4" s="1059" t="str">
        <f>porsaad!B6</f>
        <v>Situación a 31 de enero de 2023</v>
      </c>
      <c r="C4" s="1059"/>
      <c r="D4" s="1059"/>
      <c r="E4" s="1059"/>
      <c r="F4" s="1059"/>
      <c r="G4" s="1059"/>
      <c r="H4" s="1059"/>
      <c r="I4" s="1059"/>
      <c r="J4" s="1059"/>
      <c r="K4" s="1059"/>
      <c r="L4" s="1059"/>
      <c r="M4" s="1059"/>
      <c r="N4" s="1059"/>
      <c r="O4" s="1059"/>
      <c r="P4" s="1059"/>
      <c r="Q4" s="637"/>
      <c r="R4" s="637"/>
      <c r="S4" s="637"/>
      <c r="T4" s="637"/>
      <c r="U4" s="637"/>
    </row>
    <row r="5" spans="1:21" s="471" customFormat="1" ht="7.5" customHeight="1" x14ac:dyDescent="0.2">
      <c r="B5" s="638"/>
      <c r="C5" s="639" t="s">
        <v>203</v>
      </c>
      <c r="D5" s="639"/>
      <c r="E5" s="639" t="s">
        <v>204</v>
      </c>
      <c r="F5" s="639"/>
      <c r="G5" s="639" t="s">
        <v>205</v>
      </c>
      <c r="H5" s="639"/>
      <c r="I5" s="639" t="s">
        <v>206</v>
      </c>
      <c r="J5" s="639"/>
      <c r="K5" s="640" t="s">
        <v>207</v>
      </c>
      <c r="L5" s="639"/>
      <c r="M5" s="640" t="s">
        <v>208</v>
      </c>
      <c r="O5" s="640" t="s">
        <v>208</v>
      </c>
    </row>
    <row r="6" spans="1:21" s="636" customFormat="1" ht="15" customHeight="1" x14ac:dyDescent="0.2">
      <c r="B6" s="656"/>
      <c r="C6" s="1173" t="s">
        <v>209</v>
      </c>
      <c r="D6" s="1174"/>
      <c r="E6" s="1174"/>
      <c r="F6" s="1174"/>
      <c r="G6" s="1174"/>
      <c r="H6" s="1174"/>
      <c r="I6" s="1174"/>
      <c r="J6" s="1174"/>
      <c r="K6" s="1174"/>
      <c r="L6" s="1174"/>
      <c r="M6" s="1174"/>
      <c r="N6" s="1174"/>
      <c r="O6" s="1174"/>
      <c r="P6" s="1175"/>
    </row>
    <row r="7" spans="1:21" s="636" customFormat="1" ht="57" customHeight="1" x14ac:dyDescent="0.2">
      <c r="B7" s="1176" t="s">
        <v>15</v>
      </c>
      <c r="C7" s="1172" t="s">
        <v>3</v>
      </c>
      <c r="D7" s="1172"/>
      <c r="E7" s="1172" t="s">
        <v>210</v>
      </c>
      <c r="F7" s="1172"/>
      <c r="G7" s="1172" t="s">
        <v>211</v>
      </c>
      <c r="H7" s="1172"/>
      <c r="I7" s="1172" t="s">
        <v>212</v>
      </c>
      <c r="J7" s="1172"/>
      <c r="K7" s="1172" t="s">
        <v>213</v>
      </c>
      <c r="L7" s="1172"/>
      <c r="M7" s="1172" t="s">
        <v>214</v>
      </c>
      <c r="N7" s="1172"/>
      <c r="O7" s="1172" t="s">
        <v>215</v>
      </c>
      <c r="P7" s="1172"/>
    </row>
    <row r="8" spans="1:21" s="641" customFormat="1" ht="12" customHeight="1" x14ac:dyDescent="0.2">
      <c r="B8" s="1177"/>
      <c r="C8" s="659" t="s">
        <v>12</v>
      </c>
      <c r="D8" s="659" t="s">
        <v>31</v>
      </c>
      <c r="E8" s="659" t="s">
        <v>12</v>
      </c>
      <c r="F8" s="659" t="s">
        <v>31</v>
      </c>
      <c r="G8" s="659" t="s">
        <v>12</v>
      </c>
      <c r="H8" s="659" t="s">
        <v>31</v>
      </c>
      <c r="I8" s="659" t="s">
        <v>12</v>
      </c>
      <c r="J8" s="659" t="s">
        <v>31</v>
      </c>
      <c r="K8" s="659" t="s">
        <v>12</v>
      </c>
      <c r="L8" s="659" t="s">
        <v>31</v>
      </c>
      <c r="M8" s="659" t="s">
        <v>12</v>
      </c>
      <c r="N8" s="659" t="s">
        <v>31</v>
      </c>
      <c r="O8" s="659" t="s">
        <v>12</v>
      </c>
      <c r="P8" s="659" t="s">
        <v>31</v>
      </c>
      <c r="R8" s="642"/>
    </row>
    <row r="9" spans="1:21" s="643" customFormat="1" ht="16.5" customHeight="1" x14ac:dyDescent="0.2">
      <c r="A9" s="643">
        <v>1</v>
      </c>
      <c r="B9" s="671" t="s">
        <v>11</v>
      </c>
      <c r="C9" s="668">
        <f>E9+G9+I9+K9+M9+O9</f>
        <v>2457</v>
      </c>
      <c r="D9" s="662">
        <f>IFERROR(C9/$C9*100,"-")</f>
        <v>100</v>
      </c>
      <c r="E9" s="660">
        <v>0</v>
      </c>
      <c r="F9" s="661">
        <v>0</v>
      </c>
      <c r="G9" s="668">
        <v>2390</v>
      </c>
      <c r="H9" s="662">
        <v>97.273097273097278</v>
      </c>
      <c r="I9" s="668">
        <v>67</v>
      </c>
      <c r="J9" s="662">
        <v>2.7269027269027268</v>
      </c>
      <c r="K9" s="668">
        <v>0</v>
      </c>
      <c r="L9" s="662">
        <v>0</v>
      </c>
      <c r="M9" s="660">
        <v>0</v>
      </c>
      <c r="N9" s="661">
        <v>0</v>
      </c>
      <c r="O9" s="668">
        <v>0</v>
      </c>
      <c r="P9" s="662">
        <f>IFERROR(O9/$C9*100,"-")</f>
        <v>0</v>
      </c>
      <c r="R9" s="644"/>
    </row>
    <row r="10" spans="1:21" s="645" customFormat="1" ht="16.5" customHeight="1" x14ac:dyDescent="0.2">
      <c r="A10" s="645">
        <v>2</v>
      </c>
      <c r="B10" s="672" t="s">
        <v>10</v>
      </c>
      <c r="C10" s="669">
        <f t="shared" ref="C10:C26" si="0">E10+G10+I10+K10+M10+O10</f>
        <v>3285</v>
      </c>
      <c r="D10" s="663">
        <f t="shared" ref="D10:D26" si="1">IFERROR(C10/$C10*100,"-")</f>
        <v>100</v>
      </c>
      <c r="E10" s="657">
        <v>3</v>
      </c>
      <c r="F10" s="658">
        <v>9.1324200913242004E-2</v>
      </c>
      <c r="G10" s="669">
        <v>3047</v>
      </c>
      <c r="H10" s="663">
        <v>92.754946727549466</v>
      </c>
      <c r="I10" s="669">
        <v>235</v>
      </c>
      <c r="J10" s="663">
        <v>7.1537290715372901</v>
      </c>
      <c r="K10" s="669">
        <v>0</v>
      </c>
      <c r="L10" s="663">
        <v>0</v>
      </c>
      <c r="M10" s="657">
        <v>0</v>
      </c>
      <c r="N10" s="658">
        <v>0</v>
      </c>
      <c r="O10" s="669">
        <v>0</v>
      </c>
      <c r="P10" s="663">
        <f t="shared" ref="P10:P26" si="2">IFERROR(O10/$C10*100,"-")</f>
        <v>0</v>
      </c>
      <c r="R10" s="646"/>
    </row>
    <row r="11" spans="1:21" s="645" customFormat="1" ht="16.5" customHeight="1" x14ac:dyDescent="0.2">
      <c r="A11" s="645">
        <v>3</v>
      </c>
      <c r="B11" s="672" t="s">
        <v>40</v>
      </c>
      <c r="C11" s="669">
        <f t="shared" si="0"/>
        <v>1294</v>
      </c>
      <c r="D11" s="663">
        <f t="shared" si="1"/>
        <v>100</v>
      </c>
      <c r="E11" s="657">
        <v>57</v>
      </c>
      <c r="F11" s="658">
        <v>4.4049459041731067</v>
      </c>
      <c r="G11" s="669">
        <v>1158</v>
      </c>
      <c r="H11" s="663">
        <v>89.489953632148371</v>
      </c>
      <c r="I11" s="669">
        <v>73</v>
      </c>
      <c r="J11" s="663">
        <v>5.6414219474497678</v>
      </c>
      <c r="K11" s="669">
        <v>1</v>
      </c>
      <c r="L11" s="663">
        <v>7.7279752704791344E-2</v>
      </c>
      <c r="M11" s="657">
        <v>5</v>
      </c>
      <c r="N11" s="658">
        <v>0.38639876352395675</v>
      </c>
      <c r="O11" s="669">
        <v>0</v>
      </c>
      <c r="P11" s="663">
        <f t="shared" si="2"/>
        <v>0</v>
      </c>
      <c r="R11" s="646"/>
    </row>
    <row r="12" spans="1:21" s="645" customFormat="1" ht="16.5" customHeight="1" x14ac:dyDescent="0.2">
      <c r="A12" s="645">
        <v>4</v>
      </c>
      <c r="B12" s="672" t="s">
        <v>41</v>
      </c>
      <c r="C12" s="669">
        <f t="shared" si="0"/>
        <v>421</v>
      </c>
      <c r="D12" s="663">
        <f t="shared" si="1"/>
        <v>100</v>
      </c>
      <c r="E12" s="657">
        <v>0</v>
      </c>
      <c r="F12" s="658">
        <v>0</v>
      </c>
      <c r="G12" s="669">
        <v>380</v>
      </c>
      <c r="H12" s="663">
        <v>90.26128266033254</v>
      </c>
      <c r="I12" s="669">
        <v>41</v>
      </c>
      <c r="J12" s="663">
        <v>9.7387173396674598</v>
      </c>
      <c r="K12" s="669">
        <v>0</v>
      </c>
      <c r="L12" s="663">
        <v>0</v>
      </c>
      <c r="M12" s="657">
        <v>0</v>
      </c>
      <c r="N12" s="658">
        <v>0</v>
      </c>
      <c r="O12" s="669">
        <v>0</v>
      </c>
      <c r="P12" s="663">
        <f t="shared" si="2"/>
        <v>0</v>
      </c>
      <c r="R12" s="646"/>
    </row>
    <row r="13" spans="1:21" s="645" customFormat="1" ht="16.5" customHeight="1" x14ac:dyDescent="0.2">
      <c r="A13" s="645">
        <v>5</v>
      </c>
      <c r="B13" s="672" t="s">
        <v>9</v>
      </c>
      <c r="C13" s="669">
        <f t="shared" si="0"/>
        <v>3480</v>
      </c>
      <c r="D13" s="663">
        <f t="shared" si="1"/>
        <v>100</v>
      </c>
      <c r="E13" s="657">
        <v>2166</v>
      </c>
      <c r="F13" s="658">
        <v>62.241379310344826</v>
      </c>
      <c r="G13" s="669">
        <v>803</v>
      </c>
      <c r="H13" s="663">
        <v>23.074712643678161</v>
      </c>
      <c r="I13" s="669">
        <v>180</v>
      </c>
      <c r="J13" s="663">
        <v>5.1724137931034484</v>
      </c>
      <c r="K13" s="669">
        <v>331</v>
      </c>
      <c r="L13" s="663">
        <v>9.5114942528735629</v>
      </c>
      <c r="M13" s="657">
        <v>0</v>
      </c>
      <c r="N13" s="658">
        <v>0</v>
      </c>
      <c r="O13" s="669">
        <v>0</v>
      </c>
      <c r="P13" s="663">
        <f t="shared" si="2"/>
        <v>0</v>
      </c>
      <c r="R13" s="646"/>
    </row>
    <row r="14" spans="1:21" s="645" customFormat="1" ht="16.5" customHeight="1" x14ac:dyDescent="0.2">
      <c r="A14" s="645">
        <v>6</v>
      </c>
      <c r="B14" s="672" t="s">
        <v>8</v>
      </c>
      <c r="C14" s="669">
        <f t="shared" si="0"/>
        <v>63</v>
      </c>
      <c r="D14" s="663">
        <f t="shared" si="1"/>
        <v>100</v>
      </c>
      <c r="E14" s="657">
        <v>0</v>
      </c>
      <c r="F14" s="658">
        <v>0</v>
      </c>
      <c r="G14" s="669">
        <v>63</v>
      </c>
      <c r="H14" s="663">
        <v>100</v>
      </c>
      <c r="I14" s="669">
        <v>0</v>
      </c>
      <c r="J14" s="663">
        <v>0</v>
      </c>
      <c r="K14" s="669">
        <v>0</v>
      </c>
      <c r="L14" s="663">
        <v>0</v>
      </c>
      <c r="M14" s="657">
        <v>0</v>
      </c>
      <c r="N14" s="658">
        <v>0</v>
      </c>
      <c r="O14" s="669">
        <v>0</v>
      </c>
      <c r="P14" s="663">
        <f t="shared" si="2"/>
        <v>0</v>
      </c>
    </row>
    <row r="15" spans="1:21" s="647" customFormat="1" ht="16.5" customHeight="1" x14ac:dyDescent="0.2">
      <c r="A15" s="647">
        <v>7</v>
      </c>
      <c r="B15" s="672" t="s">
        <v>7</v>
      </c>
      <c r="C15" s="669">
        <f t="shared" si="0"/>
        <v>15729</v>
      </c>
      <c r="D15" s="663">
        <f t="shared" si="1"/>
        <v>100</v>
      </c>
      <c r="E15" s="657">
        <v>1800</v>
      </c>
      <c r="F15" s="658">
        <v>11.443829868395957</v>
      </c>
      <c r="G15" s="669">
        <v>10345</v>
      </c>
      <c r="H15" s="663">
        <v>65.770233326975642</v>
      </c>
      <c r="I15" s="669">
        <v>1542</v>
      </c>
      <c r="J15" s="663">
        <v>9.8035475872592031</v>
      </c>
      <c r="K15" s="669">
        <v>2042</v>
      </c>
      <c r="L15" s="663">
        <v>12.982389217369192</v>
      </c>
      <c r="M15" s="657">
        <v>0</v>
      </c>
      <c r="N15" s="658">
        <v>0</v>
      </c>
      <c r="O15" s="669">
        <v>0</v>
      </c>
      <c r="P15" s="663">
        <f t="shared" si="2"/>
        <v>0</v>
      </c>
    </row>
    <row r="16" spans="1:21" s="647" customFormat="1" ht="16.5" customHeight="1" x14ac:dyDescent="0.2">
      <c r="A16" s="647">
        <v>8</v>
      </c>
      <c r="B16" s="672" t="s">
        <v>43</v>
      </c>
      <c r="C16" s="669">
        <f t="shared" si="0"/>
        <v>3074</v>
      </c>
      <c r="D16" s="663">
        <f t="shared" si="1"/>
        <v>100</v>
      </c>
      <c r="E16" s="657">
        <v>159</v>
      </c>
      <c r="F16" s="658">
        <v>5.1724137931034484</v>
      </c>
      <c r="G16" s="669">
        <v>2303</v>
      </c>
      <c r="H16" s="663">
        <v>74.918672739102149</v>
      </c>
      <c r="I16" s="669">
        <v>130</v>
      </c>
      <c r="J16" s="663">
        <v>4.2290175666883538</v>
      </c>
      <c r="K16" s="669">
        <v>482</v>
      </c>
      <c r="L16" s="663">
        <v>15.67989590110605</v>
      </c>
      <c r="M16" s="657">
        <v>0</v>
      </c>
      <c r="N16" s="658">
        <v>0</v>
      </c>
      <c r="O16" s="669">
        <v>0</v>
      </c>
      <c r="P16" s="663">
        <f t="shared" si="2"/>
        <v>0</v>
      </c>
    </row>
    <row r="17" spans="1:16" s="647" customFormat="1" ht="16.5" customHeight="1" x14ac:dyDescent="0.2">
      <c r="A17" s="647">
        <v>9</v>
      </c>
      <c r="B17" s="672" t="s">
        <v>44</v>
      </c>
      <c r="C17" s="669">
        <f t="shared" si="0"/>
        <v>5541</v>
      </c>
      <c r="D17" s="663">
        <f t="shared" si="1"/>
        <v>100</v>
      </c>
      <c r="E17" s="657">
        <v>981</v>
      </c>
      <c r="F17" s="658">
        <v>17.704385489983757</v>
      </c>
      <c r="G17" s="669">
        <v>4293</v>
      </c>
      <c r="H17" s="663">
        <v>77.476989713048184</v>
      </c>
      <c r="I17" s="669">
        <v>267</v>
      </c>
      <c r="J17" s="663">
        <v>4.8186247969680567</v>
      </c>
      <c r="K17" s="669">
        <v>0</v>
      </c>
      <c r="L17" s="663">
        <v>0</v>
      </c>
      <c r="M17" s="657">
        <v>0</v>
      </c>
      <c r="N17" s="658">
        <v>0</v>
      </c>
      <c r="O17" s="669">
        <v>0</v>
      </c>
      <c r="P17" s="663">
        <f t="shared" si="2"/>
        <v>0</v>
      </c>
    </row>
    <row r="18" spans="1:16" s="647" customFormat="1" ht="16.5" customHeight="1" x14ac:dyDescent="0.2">
      <c r="A18" s="647">
        <v>10</v>
      </c>
      <c r="B18" s="672" t="s">
        <v>6</v>
      </c>
      <c r="C18" s="669">
        <f t="shared" si="0"/>
        <v>6536</v>
      </c>
      <c r="D18" s="663">
        <f t="shared" si="1"/>
        <v>100</v>
      </c>
      <c r="E18" s="657">
        <v>2439</v>
      </c>
      <c r="F18" s="658">
        <v>37.31640146878825</v>
      </c>
      <c r="G18" s="669">
        <v>3508</v>
      </c>
      <c r="H18" s="663">
        <v>53.671970624235009</v>
      </c>
      <c r="I18" s="669">
        <v>263</v>
      </c>
      <c r="J18" s="663">
        <v>4.0238678090575277</v>
      </c>
      <c r="K18" s="669">
        <v>326</v>
      </c>
      <c r="L18" s="663">
        <v>4.9877600979192165</v>
      </c>
      <c r="M18" s="657">
        <v>0</v>
      </c>
      <c r="N18" s="658">
        <v>0</v>
      </c>
      <c r="O18" s="669">
        <v>0</v>
      </c>
      <c r="P18" s="663">
        <f t="shared" si="2"/>
        <v>0</v>
      </c>
    </row>
    <row r="19" spans="1:16" s="645" customFormat="1" ht="16.5" customHeight="1" x14ac:dyDescent="0.2">
      <c r="A19" s="645">
        <v>11</v>
      </c>
      <c r="B19" s="672" t="s">
        <v>5</v>
      </c>
      <c r="C19" s="669">
        <f t="shared" si="0"/>
        <v>5613</v>
      </c>
      <c r="D19" s="663">
        <f t="shared" si="1"/>
        <v>100</v>
      </c>
      <c r="E19" s="657">
        <v>3792</v>
      </c>
      <c r="F19" s="658">
        <v>67.557455905932656</v>
      </c>
      <c r="G19" s="669">
        <v>1321</v>
      </c>
      <c r="H19" s="663">
        <v>23.534651701407448</v>
      </c>
      <c r="I19" s="669">
        <v>280</v>
      </c>
      <c r="J19" s="663">
        <v>4.988419739889542</v>
      </c>
      <c r="K19" s="669">
        <v>220</v>
      </c>
      <c r="L19" s="663">
        <v>3.9194726527703545</v>
      </c>
      <c r="M19" s="657">
        <v>0</v>
      </c>
      <c r="N19" s="658">
        <v>0</v>
      </c>
      <c r="O19" s="669">
        <v>0</v>
      </c>
      <c r="P19" s="663">
        <f t="shared" si="2"/>
        <v>0</v>
      </c>
    </row>
    <row r="20" spans="1:16" s="645" customFormat="1" ht="16.5" customHeight="1" x14ac:dyDescent="0.2">
      <c r="A20" s="645">
        <v>12</v>
      </c>
      <c r="B20" s="672" t="s">
        <v>38</v>
      </c>
      <c r="C20" s="669">
        <f t="shared" si="0"/>
        <v>4556</v>
      </c>
      <c r="D20" s="663">
        <f t="shared" si="1"/>
        <v>100</v>
      </c>
      <c r="E20" s="657">
        <v>404</v>
      </c>
      <c r="F20" s="658">
        <v>8.8674275680421424</v>
      </c>
      <c r="G20" s="669">
        <v>2983</v>
      </c>
      <c r="H20" s="663">
        <v>65.474100087796316</v>
      </c>
      <c r="I20" s="669">
        <v>911</v>
      </c>
      <c r="J20" s="663">
        <v>19.995610184372257</v>
      </c>
      <c r="K20" s="669">
        <v>258</v>
      </c>
      <c r="L20" s="663">
        <v>5.662862159789289</v>
      </c>
      <c r="M20" s="657">
        <v>0</v>
      </c>
      <c r="N20" s="658">
        <v>0</v>
      </c>
      <c r="O20" s="669">
        <v>0</v>
      </c>
      <c r="P20" s="663">
        <f t="shared" si="2"/>
        <v>0</v>
      </c>
    </row>
    <row r="21" spans="1:16" s="645" customFormat="1" ht="16.5" customHeight="1" x14ac:dyDescent="0.2">
      <c r="A21" s="645">
        <v>13</v>
      </c>
      <c r="B21" s="672" t="s">
        <v>45</v>
      </c>
      <c r="C21" s="669">
        <f t="shared" si="0"/>
        <v>11885</v>
      </c>
      <c r="D21" s="663">
        <f t="shared" si="1"/>
        <v>100</v>
      </c>
      <c r="E21" s="657">
        <v>1015</v>
      </c>
      <c r="F21" s="658">
        <v>8.5401766933108956</v>
      </c>
      <c r="G21" s="669">
        <v>8971</v>
      </c>
      <c r="H21" s="663">
        <v>75.481699621371476</v>
      </c>
      <c r="I21" s="669">
        <v>888</v>
      </c>
      <c r="J21" s="663">
        <v>7.4716028607488427</v>
      </c>
      <c r="K21" s="669">
        <v>1011</v>
      </c>
      <c r="L21" s="663">
        <v>8.5065208245687849</v>
      </c>
      <c r="M21" s="657">
        <v>0</v>
      </c>
      <c r="N21" s="658">
        <v>0</v>
      </c>
      <c r="O21" s="669">
        <v>0</v>
      </c>
      <c r="P21" s="663">
        <f t="shared" si="2"/>
        <v>0</v>
      </c>
    </row>
    <row r="22" spans="1:16" s="645" customFormat="1" ht="16.5" customHeight="1" x14ac:dyDescent="0.2">
      <c r="A22" s="645">
        <v>14</v>
      </c>
      <c r="B22" s="672" t="s">
        <v>46</v>
      </c>
      <c r="C22" s="669">
        <f t="shared" si="0"/>
        <v>632</v>
      </c>
      <c r="D22" s="663">
        <f t="shared" si="1"/>
        <v>100</v>
      </c>
      <c r="E22" s="657">
        <v>6</v>
      </c>
      <c r="F22" s="658">
        <v>0.949367088607595</v>
      </c>
      <c r="G22" s="669">
        <v>456</v>
      </c>
      <c r="H22" s="663">
        <v>72.151898734177209</v>
      </c>
      <c r="I22" s="669">
        <v>80</v>
      </c>
      <c r="J22" s="663">
        <v>12.658227848101266</v>
      </c>
      <c r="K22" s="669">
        <v>90</v>
      </c>
      <c r="L22" s="663">
        <v>14.240506329113925</v>
      </c>
      <c r="M22" s="657">
        <v>0</v>
      </c>
      <c r="N22" s="658">
        <v>0</v>
      </c>
      <c r="O22" s="669">
        <v>0</v>
      </c>
      <c r="P22" s="663">
        <f t="shared" si="2"/>
        <v>0</v>
      </c>
    </row>
    <row r="23" spans="1:16" s="645" customFormat="1" ht="16.5" customHeight="1" x14ac:dyDescent="0.2">
      <c r="A23" s="645">
        <v>15</v>
      </c>
      <c r="B23" s="672" t="s">
        <v>47</v>
      </c>
      <c r="C23" s="669">
        <f t="shared" si="0"/>
        <v>708</v>
      </c>
      <c r="D23" s="663">
        <f t="shared" si="1"/>
        <v>100</v>
      </c>
      <c r="E23" s="657">
        <v>441</v>
      </c>
      <c r="F23" s="658">
        <v>62.288135593220339</v>
      </c>
      <c r="G23" s="669">
        <v>221</v>
      </c>
      <c r="H23" s="663">
        <v>31.21468926553672</v>
      </c>
      <c r="I23" s="669">
        <v>45</v>
      </c>
      <c r="J23" s="663">
        <v>6.3559322033898304</v>
      </c>
      <c r="K23" s="669">
        <v>1</v>
      </c>
      <c r="L23" s="663">
        <v>0.14124293785310735</v>
      </c>
      <c r="M23" s="657">
        <v>0</v>
      </c>
      <c r="N23" s="658">
        <v>0</v>
      </c>
      <c r="O23" s="669">
        <v>0</v>
      </c>
      <c r="P23" s="663">
        <f t="shared" si="2"/>
        <v>0</v>
      </c>
    </row>
    <row r="24" spans="1:16" s="645" customFormat="1" ht="16.5" customHeight="1" x14ac:dyDescent="0.2">
      <c r="A24" s="645">
        <v>16</v>
      </c>
      <c r="B24" s="672" t="s">
        <v>48</v>
      </c>
      <c r="C24" s="669">
        <f t="shared" si="0"/>
        <v>686</v>
      </c>
      <c r="D24" s="663">
        <f t="shared" si="1"/>
        <v>100</v>
      </c>
      <c r="E24" s="657">
        <v>0</v>
      </c>
      <c r="F24" s="658">
        <v>0</v>
      </c>
      <c r="G24" s="669">
        <v>682</v>
      </c>
      <c r="H24" s="663">
        <v>99.416909620991262</v>
      </c>
      <c r="I24" s="669">
        <v>4</v>
      </c>
      <c r="J24" s="663">
        <v>0.58309037900874638</v>
      </c>
      <c r="K24" s="669">
        <v>0</v>
      </c>
      <c r="L24" s="663">
        <v>0</v>
      </c>
      <c r="M24" s="657">
        <v>0</v>
      </c>
      <c r="N24" s="658">
        <v>0</v>
      </c>
      <c r="O24" s="669">
        <v>0</v>
      </c>
      <c r="P24" s="663">
        <f t="shared" si="2"/>
        <v>0</v>
      </c>
    </row>
    <row r="25" spans="1:16" s="645" customFormat="1" ht="16.5" customHeight="1" x14ac:dyDescent="0.2">
      <c r="A25" s="645">
        <v>17</v>
      </c>
      <c r="B25" s="672" t="s">
        <v>49</v>
      </c>
      <c r="C25" s="669">
        <f t="shared" si="0"/>
        <v>485</v>
      </c>
      <c r="D25" s="663">
        <f t="shared" si="1"/>
        <v>100</v>
      </c>
      <c r="E25" s="657">
        <v>0</v>
      </c>
      <c r="F25" s="658">
        <v>0</v>
      </c>
      <c r="G25" s="669">
        <v>447</v>
      </c>
      <c r="H25" s="663">
        <v>92.164948453608247</v>
      </c>
      <c r="I25" s="669">
        <v>24</v>
      </c>
      <c r="J25" s="663">
        <v>4.9484536082474229</v>
      </c>
      <c r="K25" s="669">
        <v>0</v>
      </c>
      <c r="L25" s="663">
        <v>0</v>
      </c>
      <c r="M25" s="657">
        <v>14</v>
      </c>
      <c r="N25" s="658">
        <v>2.8865979381443299</v>
      </c>
      <c r="O25" s="669">
        <v>0</v>
      </c>
      <c r="P25" s="663">
        <f t="shared" si="2"/>
        <v>0</v>
      </c>
    </row>
    <row r="26" spans="1:16" s="645" customFormat="1" ht="16.5" customHeight="1" x14ac:dyDescent="0.2">
      <c r="B26" s="672" t="s">
        <v>4</v>
      </c>
      <c r="C26" s="669">
        <f t="shared" si="0"/>
        <v>1</v>
      </c>
      <c r="D26" s="663">
        <f t="shared" si="1"/>
        <v>100</v>
      </c>
      <c r="E26" s="657">
        <v>0</v>
      </c>
      <c r="F26" s="658">
        <v>0</v>
      </c>
      <c r="G26" s="669">
        <v>1</v>
      </c>
      <c r="H26" s="663">
        <v>100</v>
      </c>
      <c r="I26" s="669">
        <v>0</v>
      </c>
      <c r="J26" s="663">
        <v>0</v>
      </c>
      <c r="K26" s="669">
        <v>0</v>
      </c>
      <c r="L26" s="663">
        <v>0</v>
      </c>
      <c r="M26" s="657">
        <v>0</v>
      </c>
      <c r="N26" s="658">
        <v>0</v>
      </c>
      <c r="O26" s="669">
        <v>0</v>
      </c>
      <c r="P26" s="663">
        <f t="shared" si="2"/>
        <v>0</v>
      </c>
    </row>
    <row r="27" spans="1:16" s="643" customFormat="1" ht="14.25" x14ac:dyDescent="0.2">
      <c r="B27" s="664" t="s">
        <v>3</v>
      </c>
      <c r="C27" s="670">
        <f>SUM(C9:C26)</f>
        <v>66446</v>
      </c>
      <c r="D27" s="667">
        <f>C27/$C27*100</f>
        <v>100</v>
      </c>
      <c r="E27" s="670">
        <f>SUM(E9:E26)</f>
        <v>13263</v>
      </c>
      <c r="F27" s="666">
        <f>E27/$C27*100</f>
        <v>19.960569484995336</v>
      </c>
      <c r="G27" s="670">
        <f>SUM(G9:G26)</f>
        <v>43372</v>
      </c>
      <c r="H27" s="667">
        <f>G27/$C27*100</f>
        <v>65.274057129097301</v>
      </c>
      <c r="I27" s="670">
        <f>SUM(I9:I26)</f>
        <v>5030</v>
      </c>
      <c r="J27" s="667">
        <f>I27/$C27*100</f>
        <v>7.5700568883002735</v>
      </c>
      <c r="K27" s="670">
        <f>SUM(K9:K26)</f>
        <v>4762</v>
      </c>
      <c r="L27" s="667">
        <f>K27/$C27*100</f>
        <v>7.1667218493212532</v>
      </c>
      <c r="M27" s="670">
        <f>SUM(M9:M26)</f>
        <v>19</v>
      </c>
      <c r="N27" s="666">
        <f>M27/$C27*100</f>
        <v>2.8594648285826085E-2</v>
      </c>
      <c r="O27" s="670">
        <f>SUM(O9:O26)</f>
        <v>0</v>
      </c>
      <c r="P27" s="667">
        <f>O27/$C27*100</f>
        <v>0</v>
      </c>
    </row>
    <row r="28" spans="1:16" s="643" customFormat="1" ht="14.25" hidden="1" x14ac:dyDescent="0.2">
      <c r="A28" s="640">
        <v>18</v>
      </c>
      <c r="B28" s="640" t="s">
        <v>42</v>
      </c>
      <c r="C28" s="648"/>
      <c r="D28" s="649"/>
      <c r="E28" s="648"/>
      <c r="F28" s="649"/>
      <c r="G28" s="648"/>
      <c r="H28" s="649"/>
      <c r="I28" s="648"/>
      <c r="J28" s="649"/>
      <c r="K28" s="648"/>
      <c r="L28" s="649"/>
      <c r="M28" s="648"/>
      <c r="N28" s="649"/>
      <c r="O28" s="648"/>
      <c r="P28" s="649"/>
    </row>
    <row r="29" spans="1:16" s="651" customFormat="1" hidden="1" x14ac:dyDescent="0.2">
      <c r="A29" s="640">
        <v>19</v>
      </c>
      <c r="B29" s="640" t="s">
        <v>50</v>
      </c>
      <c r="C29" s="650"/>
      <c r="D29" s="650"/>
      <c r="E29" s="650"/>
      <c r="F29" s="650"/>
      <c r="G29" s="650"/>
      <c r="H29" s="650"/>
      <c r="I29" s="650"/>
      <c r="K29" s="650"/>
      <c r="L29" s="650"/>
      <c r="M29" s="650"/>
      <c r="N29" s="650"/>
      <c r="O29" s="650"/>
      <c r="P29" s="650"/>
    </row>
    <row r="30" spans="1:16" hidden="1" x14ac:dyDescent="0.2">
      <c r="C30" s="653"/>
      <c r="D30" s="653"/>
      <c r="E30" s="653"/>
      <c r="F30" s="653"/>
      <c r="G30" s="653"/>
      <c r="H30" s="653"/>
      <c r="I30" s="653"/>
      <c r="J30" s="653"/>
      <c r="K30" s="653"/>
      <c r="L30" s="653"/>
      <c r="M30" s="653"/>
      <c r="N30" s="653"/>
      <c r="O30" s="653"/>
      <c r="P30" s="653"/>
    </row>
    <row r="31" spans="1:16" hidden="1" x14ac:dyDescent="0.2">
      <c r="B31" s="654"/>
      <c r="C31" s="655"/>
      <c r="D31" s="655"/>
      <c r="E31" s="655"/>
      <c r="F31" s="655"/>
      <c r="G31" s="655"/>
      <c r="M31" s="654"/>
      <c r="N31" s="654"/>
    </row>
    <row r="32" spans="1:16" hidden="1" x14ac:dyDescent="0.2">
      <c r="B32" s="654"/>
      <c r="D32" s="654"/>
      <c r="M32" s="654"/>
      <c r="N32" s="654"/>
    </row>
    <row r="33" spans="2:14" hidden="1" x14ac:dyDescent="0.2">
      <c r="B33" s="654"/>
      <c r="D33" s="654"/>
      <c r="M33" s="654"/>
      <c r="N33" s="654"/>
    </row>
    <row r="34" spans="2:14" hidden="1" x14ac:dyDescent="0.2">
      <c r="B34" s="654"/>
      <c r="D34" s="654"/>
      <c r="M34" s="654"/>
      <c r="N34" s="654"/>
    </row>
    <row r="35" spans="2:14" hidden="1" x14ac:dyDescent="0.2">
      <c r="B35" s="654"/>
      <c r="D35" s="654"/>
      <c r="M35" s="654"/>
      <c r="N35" s="654"/>
    </row>
    <row r="36" spans="2:14" hidden="1" x14ac:dyDescent="0.2">
      <c r="B36" s="654"/>
      <c r="D36" s="654"/>
      <c r="M36" s="654"/>
      <c r="N36" s="654"/>
    </row>
    <row r="37" spans="2:14" hidden="1" x14ac:dyDescent="0.2">
      <c r="B37" s="654"/>
      <c r="D37" s="654"/>
      <c r="M37" s="654"/>
      <c r="N37" s="654"/>
    </row>
    <row r="38" spans="2:14" hidden="1" x14ac:dyDescent="0.2">
      <c r="B38" s="654"/>
      <c r="D38" s="654"/>
      <c r="M38" s="654"/>
      <c r="N38" s="654"/>
    </row>
    <row r="39" spans="2:14" hidden="1" x14ac:dyDescent="0.2">
      <c r="B39" s="654"/>
      <c r="D39" s="654"/>
      <c r="M39" s="654"/>
      <c r="N39" s="654"/>
    </row>
    <row r="40" spans="2:14" hidden="1" x14ac:dyDescent="0.2">
      <c r="B40" s="654"/>
      <c r="D40" s="654"/>
      <c r="M40" s="654"/>
      <c r="N40" s="654"/>
    </row>
    <row r="41" spans="2:14" x14ac:dyDescent="0.2">
      <c r="B41" s="654"/>
      <c r="C41" s="655"/>
      <c r="D41" s="654"/>
      <c r="M41" s="654"/>
      <c r="N41" s="654"/>
    </row>
    <row r="42" spans="2:14" s="1027" customFormat="1" x14ac:dyDescent="0.2">
      <c r="B42" s="654"/>
      <c r="C42" s="1026"/>
      <c r="D42" s="654"/>
      <c r="M42" s="654"/>
      <c r="N42" s="654"/>
    </row>
    <row r="43" spans="2:14" s="1023" customFormat="1" x14ac:dyDescent="0.2">
      <c r="B43" s="640"/>
      <c r="D43" s="640"/>
      <c r="M43" s="640"/>
      <c r="N43" s="640"/>
    </row>
    <row r="44" spans="2:14" s="1023" customFormat="1" x14ac:dyDescent="0.2">
      <c r="D44" s="640"/>
      <c r="M44" s="640"/>
      <c r="N44" s="640"/>
    </row>
    <row r="45" spans="2:14" s="1023" customFormat="1" x14ac:dyDescent="0.2">
      <c r="B45" s="863" t="s">
        <v>42</v>
      </c>
      <c r="C45" s="864"/>
      <c r="D45" s="865"/>
      <c r="E45" s="864"/>
      <c r="F45" s="864"/>
      <c r="G45" s="866">
        <f>IFERROR(GETPIVOTDATA("ID PRESTACION
COUNT",#REF!,"CCAA",$B45,"Grado Resuelto",$B$1,"Subtipo",G$1),0)</f>
        <v>0</v>
      </c>
      <c r="H45" s="864"/>
      <c r="M45" s="640"/>
      <c r="N45" s="640"/>
    </row>
    <row r="46" spans="2:14" s="1023" customFormat="1" x14ac:dyDescent="0.2">
      <c r="B46" s="863" t="s">
        <v>50</v>
      </c>
      <c r="C46" s="864"/>
      <c r="D46" s="865"/>
      <c r="E46" s="864"/>
      <c r="F46" s="864"/>
      <c r="G46" s="866">
        <f>IFERROR(GETPIVOTDATA("ID PRESTACION
COUNT",#REF!,"CCAA",$B46,"Grado Resuelto",$B$1,"Subtipo",G$1),0)</f>
        <v>0</v>
      </c>
      <c r="H46" s="864"/>
      <c r="M46" s="640"/>
      <c r="N46" s="640"/>
    </row>
    <row r="47" spans="2:14" s="1023" customFormat="1" x14ac:dyDescent="0.2">
      <c r="D47" s="640"/>
      <c r="M47" s="640"/>
      <c r="N47" s="640"/>
    </row>
    <row r="48" spans="2:14" s="1023" customFormat="1" x14ac:dyDescent="0.2">
      <c r="D48" s="640"/>
    </row>
    <row r="49" spans="4:4" x14ac:dyDescent="0.2">
      <c r="D49" s="654"/>
    </row>
    <row r="50" spans="4:4" x14ac:dyDescent="0.2">
      <c r="D50" s="654"/>
    </row>
    <row r="51" spans="4:4" x14ac:dyDescent="0.2">
      <c r="D51" s="654"/>
    </row>
    <row r="52" spans="4:4" x14ac:dyDescent="0.2">
      <c r="D52" s="654"/>
    </row>
    <row r="53" spans="4:4" x14ac:dyDescent="0.2">
      <c r="D53" s="654"/>
    </row>
    <row r="54" spans="4:4" x14ac:dyDescent="0.2">
      <c r="D54" s="654"/>
    </row>
    <row r="55" spans="4:4" x14ac:dyDescent="0.2">
      <c r="D55" s="654"/>
    </row>
    <row r="56" spans="4:4" x14ac:dyDescent="0.2">
      <c r="D56" s="654"/>
    </row>
    <row r="57" spans="4:4" x14ac:dyDescent="0.2">
      <c r="D57" s="654"/>
    </row>
    <row r="58" spans="4:4" x14ac:dyDescent="0.2">
      <c r="D58" s="654"/>
    </row>
    <row r="59" spans="4:4" x14ac:dyDescent="0.2">
      <c r="D59" s="654"/>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59"/>
  <sheetViews>
    <sheetView zoomScaleNormal="100" workbookViewId="0"/>
  </sheetViews>
  <sheetFormatPr baseColWidth="10" defaultColWidth="11.42578125" defaultRowHeight="15" x14ac:dyDescent="0.2"/>
  <cols>
    <col min="1" max="1" width="0.5703125" style="652" customWidth="1"/>
    <col min="2" max="2" width="26.5703125" style="652" bestFit="1" customWidth="1"/>
    <col min="3" max="3" width="7.85546875" style="652" customWidth="1"/>
    <col min="4" max="4" width="7" style="652" bestFit="1" customWidth="1"/>
    <col min="5" max="5" width="8.5703125" style="652" customWidth="1"/>
    <col min="6" max="6" width="5.42578125" style="652" customWidth="1"/>
    <col min="7" max="7" width="8.28515625" style="652" customWidth="1"/>
    <col min="8" max="8" width="7" style="652" bestFit="1" customWidth="1"/>
    <col min="9" max="9" width="9.7109375" style="652" customWidth="1"/>
    <col min="10" max="10" width="6" style="652" customWidth="1"/>
    <col min="11" max="11" width="7" style="652" customWidth="1"/>
    <col min="12" max="12" width="6" style="652" customWidth="1"/>
    <col min="13" max="13" width="7.140625" style="652" customWidth="1"/>
    <col min="14" max="14" width="6" style="652" customWidth="1"/>
    <col min="15" max="15" width="7.140625" style="652" customWidth="1"/>
    <col min="16" max="16" width="7.28515625" style="652" customWidth="1"/>
    <col min="17" max="16384" width="11.42578125" style="652"/>
  </cols>
  <sheetData>
    <row r="1" spans="1:21" s="631" customFormat="1" ht="12.75" customHeight="1" x14ac:dyDescent="0.2">
      <c r="B1" s="632" t="s">
        <v>36</v>
      </c>
      <c r="E1" s="633" t="s">
        <v>203</v>
      </c>
      <c r="F1" s="633"/>
      <c r="G1" s="633" t="s">
        <v>204</v>
      </c>
      <c r="H1" s="633"/>
      <c r="I1" s="633" t="s">
        <v>205</v>
      </c>
      <c r="J1" s="633"/>
      <c r="K1" s="633" t="s">
        <v>206</v>
      </c>
      <c r="L1" s="633"/>
      <c r="M1" s="633" t="s">
        <v>207</v>
      </c>
      <c r="N1" s="633"/>
      <c r="O1" s="633" t="s">
        <v>208</v>
      </c>
    </row>
    <row r="2" spans="1:21" s="634" customFormat="1" ht="48" customHeight="1" x14ac:dyDescent="0.2">
      <c r="B2" s="635"/>
      <c r="C2" s="635"/>
      <c r="D2" s="635"/>
      <c r="E2" s="635"/>
      <c r="F2" s="635"/>
      <c r="G2" s="635"/>
      <c r="H2" s="635"/>
    </row>
    <row r="3" spans="1:21" s="636" customFormat="1" ht="19.5" x14ac:dyDescent="0.2">
      <c r="B3" s="1046" t="s">
        <v>454</v>
      </c>
      <c r="C3" s="1046"/>
      <c r="D3" s="1046"/>
      <c r="E3" s="1046"/>
      <c r="F3" s="1046"/>
      <c r="G3" s="1046"/>
      <c r="H3" s="1046"/>
      <c r="I3" s="1046"/>
      <c r="J3" s="1046"/>
      <c r="K3" s="1046"/>
      <c r="L3" s="1046"/>
      <c r="M3" s="1046"/>
      <c r="N3" s="1046"/>
      <c r="O3" s="1046"/>
      <c r="P3" s="1046"/>
    </row>
    <row r="4" spans="1:21" s="636" customFormat="1" x14ac:dyDescent="0.2">
      <c r="B4" s="1059" t="str">
        <f>porsaad!B6</f>
        <v>Situación a 31 de enero de 2023</v>
      </c>
      <c r="C4" s="1059"/>
      <c r="D4" s="1059"/>
      <c r="E4" s="1059"/>
      <c r="F4" s="1059"/>
      <c r="G4" s="1059"/>
      <c r="H4" s="1059"/>
      <c r="I4" s="1059"/>
      <c r="J4" s="1059"/>
      <c r="K4" s="1059"/>
      <c r="L4" s="1059"/>
      <c r="M4" s="1059"/>
      <c r="N4" s="1059"/>
      <c r="O4" s="1059"/>
      <c r="P4" s="1059"/>
      <c r="Q4" s="637"/>
      <c r="R4" s="637"/>
      <c r="S4" s="637"/>
      <c r="T4" s="637"/>
      <c r="U4" s="637"/>
    </row>
    <row r="5" spans="1:21" s="471" customFormat="1" ht="7.5" customHeight="1" x14ac:dyDescent="0.2">
      <c r="B5" s="638"/>
      <c r="C5" s="639" t="s">
        <v>203</v>
      </c>
      <c r="D5" s="639"/>
      <c r="E5" s="639" t="s">
        <v>204</v>
      </c>
      <c r="F5" s="639"/>
      <c r="G5" s="639" t="s">
        <v>205</v>
      </c>
      <c r="H5" s="639"/>
      <c r="I5" s="639" t="s">
        <v>206</v>
      </c>
      <c r="J5" s="639"/>
      <c r="K5" s="640" t="s">
        <v>207</v>
      </c>
      <c r="L5" s="639"/>
      <c r="M5" s="640" t="s">
        <v>208</v>
      </c>
      <c r="O5" s="640" t="s">
        <v>208</v>
      </c>
    </row>
    <row r="6" spans="1:21" s="636" customFormat="1" ht="15" customHeight="1" x14ac:dyDescent="0.2">
      <c r="B6" s="656"/>
      <c r="C6" s="1173" t="s">
        <v>209</v>
      </c>
      <c r="D6" s="1174"/>
      <c r="E6" s="1174"/>
      <c r="F6" s="1174"/>
      <c r="G6" s="1174"/>
      <c r="H6" s="1174"/>
      <c r="I6" s="1174"/>
      <c r="J6" s="1174"/>
      <c r="K6" s="1174"/>
      <c r="L6" s="1174"/>
      <c r="M6" s="1174"/>
      <c r="N6" s="1174"/>
      <c r="O6" s="1174"/>
      <c r="P6" s="1175"/>
    </row>
    <row r="7" spans="1:21" s="636" customFormat="1" ht="57" customHeight="1" x14ac:dyDescent="0.2">
      <c r="B7" s="1176" t="s">
        <v>15</v>
      </c>
      <c r="C7" s="1172" t="s">
        <v>3</v>
      </c>
      <c r="D7" s="1172"/>
      <c r="E7" s="1172" t="s">
        <v>210</v>
      </c>
      <c r="F7" s="1172"/>
      <c r="G7" s="1172" t="s">
        <v>211</v>
      </c>
      <c r="H7" s="1172"/>
      <c r="I7" s="1172" t="s">
        <v>212</v>
      </c>
      <c r="J7" s="1172"/>
      <c r="K7" s="1172" t="s">
        <v>213</v>
      </c>
      <c r="L7" s="1172"/>
      <c r="M7" s="1172" t="s">
        <v>214</v>
      </c>
      <c r="N7" s="1172"/>
      <c r="O7" s="1172" t="s">
        <v>215</v>
      </c>
      <c r="P7" s="1172"/>
    </row>
    <row r="8" spans="1:21" s="641" customFormat="1" ht="12" customHeight="1" x14ac:dyDescent="0.2">
      <c r="B8" s="1177"/>
      <c r="C8" s="659" t="s">
        <v>12</v>
      </c>
      <c r="D8" s="659" t="s">
        <v>31</v>
      </c>
      <c r="E8" s="659" t="s">
        <v>12</v>
      </c>
      <c r="F8" s="659" t="s">
        <v>31</v>
      </c>
      <c r="G8" s="659" t="s">
        <v>12</v>
      </c>
      <c r="H8" s="659" t="s">
        <v>31</v>
      </c>
      <c r="I8" s="659" t="s">
        <v>12</v>
      </c>
      <c r="J8" s="659" t="s">
        <v>31</v>
      </c>
      <c r="K8" s="659" t="s">
        <v>12</v>
      </c>
      <c r="L8" s="659" t="s">
        <v>31</v>
      </c>
      <c r="M8" s="659" t="s">
        <v>12</v>
      </c>
      <c r="N8" s="659" t="s">
        <v>31</v>
      </c>
      <c r="O8" s="659" t="s">
        <v>12</v>
      </c>
      <c r="P8" s="659" t="s">
        <v>31</v>
      </c>
      <c r="R8" s="642"/>
    </row>
    <row r="9" spans="1:21" s="643" customFormat="1" ht="16.5" customHeight="1" x14ac:dyDescent="0.2">
      <c r="A9" s="643">
        <v>1</v>
      </c>
      <c r="B9" s="671" t="s">
        <v>11</v>
      </c>
      <c r="C9" s="668">
        <f>E9+G9+I9+K9+M9+O9</f>
        <v>1682</v>
      </c>
      <c r="D9" s="662">
        <f>IFERROR(C9/$C9*100,"-")</f>
        <v>100</v>
      </c>
      <c r="E9" s="660">
        <v>0</v>
      </c>
      <c r="F9" s="661">
        <v>0</v>
      </c>
      <c r="G9" s="668">
        <v>1619</v>
      </c>
      <c r="H9" s="662">
        <v>96.25445897740785</v>
      </c>
      <c r="I9" s="668">
        <v>63</v>
      </c>
      <c r="J9" s="662">
        <v>3.7455410225921519</v>
      </c>
      <c r="K9" s="668">
        <v>0</v>
      </c>
      <c r="L9" s="662">
        <v>0</v>
      </c>
      <c r="M9" s="660">
        <v>0</v>
      </c>
      <c r="N9" s="661">
        <v>0</v>
      </c>
      <c r="O9" s="668">
        <v>0</v>
      </c>
      <c r="P9" s="662">
        <f>IFERROR(O9/$C9*100,"-")</f>
        <v>0</v>
      </c>
      <c r="R9" s="644"/>
    </row>
    <row r="10" spans="1:21" s="645" customFormat="1" ht="16.5" customHeight="1" x14ac:dyDescent="0.2">
      <c r="A10" s="645">
        <v>2</v>
      </c>
      <c r="B10" s="672" t="s">
        <v>10</v>
      </c>
      <c r="C10" s="669">
        <f t="shared" ref="C10:C26" si="0">E10+G10+I10+K10+M10+O10</f>
        <v>3251</v>
      </c>
      <c r="D10" s="663">
        <f t="shared" ref="D10:D26" si="1">IFERROR(C10/$C10*100,"-")</f>
        <v>100</v>
      </c>
      <c r="E10" s="657">
        <v>2</v>
      </c>
      <c r="F10" s="658">
        <v>6.1519532451553373E-2</v>
      </c>
      <c r="G10" s="669">
        <v>2993</v>
      </c>
      <c r="H10" s="663">
        <v>92.06398031374961</v>
      </c>
      <c r="I10" s="669">
        <v>256</v>
      </c>
      <c r="J10" s="663">
        <v>7.8745001537988317</v>
      </c>
      <c r="K10" s="669">
        <v>0</v>
      </c>
      <c r="L10" s="663">
        <v>0</v>
      </c>
      <c r="M10" s="657">
        <v>0</v>
      </c>
      <c r="N10" s="658">
        <v>0</v>
      </c>
      <c r="O10" s="669">
        <v>0</v>
      </c>
      <c r="P10" s="663">
        <f t="shared" ref="P10:P26" si="2">IFERROR(O10/$C10*100,"-")</f>
        <v>0</v>
      </c>
      <c r="R10" s="646"/>
    </row>
    <row r="11" spans="1:21" s="645" customFormat="1" ht="16.5" customHeight="1" x14ac:dyDescent="0.2">
      <c r="A11" s="645">
        <v>3</v>
      </c>
      <c r="B11" s="672" t="s">
        <v>40</v>
      </c>
      <c r="C11" s="669">
        <f t="shared" si="0"/>
        <v>1242</v>
      </c>
      <c r="D11" s="663">
        <f t="shared" si="1"/>
        <v>100</v>
      </c>
      <c r="E11" s="657">
        <v>51</v>
      </c>
      <c r="F11" s="658">
        <v>4.1062801932367154</v>
      </c>
      <c r="G11" s="669">
        <v>1069</v>
      </c>
      <c r="H11" s="663">
        <v>86.070853462157814</v>
      </c>
      <c r="I11" s="669">
        <v>102</v>
      </c>
      <c r="J11" s="663">
        <v>8.2125603864734309</v>
      </c>
      <c r="K11" s="669">
        <v>3</v>
      </c>
      <c r="L11" s="663">
        <v>0.24154589371980675</v>
      </c>
      <c r="M11" s="657">
        <v>17</v>
      </c>
      <c r="N11" s="658">
        <v>1.3687600644122384</v>
      </c>
      <c r="O11" s="669">
        <v>0</v>
      </c>
      <c r="P11" s="663">
        <f t="shared" si="2"/>
        <v>0</v>
      </c>
      <c r="R11" s="646"/>
    </row>
    <row r="12" spans="1:21" s="645" customFormat="1" ht="16.5" customHeight="1" x14ac:dyDescent="0.2">
      <c r="A12" s="645">
        <v>4</v>
      </c>
      <c r="B12" s="672" t="s">
        <v>41</v>
      </c>
      <c r="C12" s="669">
        <f t="shared" si="0"/>
        <v>369</v>
      </c>
      <c r="D12" s="663">
        <f t="shared" si="1"/>
        <v>100</v>
      </c>
      <c r="E12" s="657">
        <v>0</v>
      </c>
      <c r="F12" s="658">
        <v>0</v>
      </c>
      <c r="G12" s="669">
        <v>304</v>
      </c>
      <c r="H12" s="663">
        <v>82.384823848238483</v>
      </c>
      <c r="I12" s="669">
        <v>65</v>
      </c>
      <c r="J12" s="663">
        <v>17.615176151761517</v>
      </c>
      <c r="K12" s="669">
        <v>0</v>
      </c>
      <c r="L12" s="663">
        <v>0</v>
      </c>
      <c r="M12" s="657">
        <v>0</v>
      </c>
      <c r="N12" s="658">
        <v>0</v>
      </c>
      <c r="O12" s="669">
        <v>0</v>
      </c>
      <c r="P12" s="663">
        <f t="shared" si="2"/>
        <v>0</v>
      </c>
      <c r="R12" s="646"/>
    </row>
    <row r="13" spans="1:21" s="645" customFormat="1" ht="16.5" customHeight="1" x14ac:dyDescent="0.2">
      <c r="A13" s="645">
        <v>5</v>
      </c>
      <c r="B13" s="672" t="s">
        <v>9</v>
      </c>
      <c r="C13" s="669">
        <f t="shared" si="0"/>
        <v>3793</v>
      </c>
      <c r="D13" s="663">
        <f t="shared" si="1"/>
        <v>100</v>
      </c>
      <c r="E13" s="657">
        <v>2537</v>
      </c>
      <c r="F13" s="658">
        <v>66.886369628262585</v>
      </c>
      <c r="G13" s="669">
        <v>471</v>
      </c>
      <c r="H13" s="663">
        <v>12.417611389401531</v>
      </c>
      <c r="I13" s="669">
        <v>219</v>
      </c>
      <c r="J13" s="663">
        <v>5.7737938307408383</v>
      </c>
      <c r="K13" s="669">
        <v>565</v>
      </c>
      <c r="L13" s="663">
        <v>14.895860796203534</v>
      </c>
      <c r="M13" s="657">
        <v>1</v>
      </c>
      <c r="N13" s="658">
        <v>2.6364355391510681E-2</v>
      </c>
      <c r="O13" s="669">
        <v>0</v>
      </c>
      <c r="P13" s="663">
        <f t="shared" si="2"/>
        <v>0</v>
      </c>
      <c r="R13" s="646"/>
    </row>
    <row r="14" spans="1:21" s="645" customFormat="1" ht="16.5" customHeight="1" x14ac:dyDescent="0.2">
      <c r="A14" s="645">
        <v>6</v>
      </c>
      <c r="B14" s="672" t="s">
        <v>8</v>
      </c>
      <c r="C14" s="669">
        <f t="shared" si="0"/>
        <v>41</v>
      </c>
      <c r="D14" s="663">
        <f t="shared" si="1"/>
        <v>100</v>
      </c>
      <c r="E14" s="657">
        <v>0</v>
      </c>
      <c r="F14" s="658">
        <v>0</v>
      </c>
      <c r="G14" s="669">
        <v>41</v>
      </c>
      <c r="H14" s="663">
        <v>100</v>
      </c>
      <c r="I14" s="669">
        <v>0</v>
      </c>
      <c r="J14" s="663">
        <v>0</v>
      </c>
      <c r="K14" s="669">
        <v>0</v>
      </c>
      <c r="L14" s="663">
        <v>0</v>
      </c>
      <c r="M14" s="657">
        <v>0</v>
      </c>
      <c r="N14" s="658">
        <v>0</v>
      </c>
      <c r="O14" s="669">
        <v>0</v>
      </c>
      <c r="P14" s="663">
        <f t="shared" si="2"/>
        <v>0</v>
      </c>
    </row>
    <row r="15" spans="1:21" s="647" customFormat="1" ht="16.5" customHeight="1" x14ac:dyDescent="0.2">
      <c r="A15" s="647">
        <v>7</v>
      </c>
      <c r="B15" s="672" t="s">
        <v>7</v>
      </c>
      <c r="C15" s="669">
        <f t="shared" si="0"/>
        <v>15702</v>
      </c>
      <c r="D15" s="663">
        <f t="shared" si="1"/>
        <v>100</v>
      </c>
      <c r="E15" s="657">
        <v>2917</v>
      </c>
      <c r="F15" s="658">
        <v>18.577251305566168</v>
      </c>
      <c r="G15" s="669">
        <v>8653</v>
      </c>
      <c r="H15" s="663">
        <v>55.107629601324668</v>
      </c>
      <c r="I15" s="669">
        <v>1952</v>
      </c>
      <c r="J15" s="663">
        <v>12.431537383772767</v>
      </c>
      <c r="K15" s="669">
        <v>2180</v>
      </c>
      <c r="L15" s="663">
        <v>13.88358170933639</v>
      </c>
      <c r="M15" s="657">
        <v>0</v>
      </c>
      <c r="N15" s="658">
        <v>0</v>
      </c>
      <c r="O15" s="669">
        <v>0</v>
      </c>
      <c r="P15" s="663">
        <f t="shared" si="2"/>
        <v>0</v>
      </c>
    </row>
    <row r="16" spans="1:21" s="647" customFormat="1" ht="16.5" customHeight="1" x14ac:dyDescent="0.2">
      <c r="A16" s="647">
        <v>8</v>
      </c>
      <c r="B16" s="672" t="s">
        <v>43</v>
      </c>
      <c r="C16" s="669">
        <f t="shared" si="0"/>
        <v>3297</v>
      </c>
      <c r="D16" s="663">
        <f t="shared" si="1"/>
        <v>100</v>
      </c>
      <c r="E16" s="657">
        <v>205</v>
      </c>
      <c r="F16" s="658">
        <v>6.2177737336973005</v>
      </c>
      <c r="G16" s="669">
        <v>2286</v>
      </c>
      <c r="H16" s="663">
        <v>69.335759781619657</v>
      </c>
      <c r="I16" s="669">
        <v>158</v>
      </c>
      <c r="J16" s="663">
        <v>4.7922353654837737</v>
      </c>
      <c r="K16" s="669">
        <v>648</v>
      </c>
      <c r="L16" s="663">
        <v>19.654231119199274</v>
      </c>
      <c r="M16" s="657">
        <v>0</v>
      </c>
      <c r="N16" s="658">
        <v>0</v>
      </c>
      <c r="O16" s="669">
        <v>0</v>
      </c>
      <c r="P16" s="663">
        <f t="shared" si="2"/>
        <v>0</v>
      </c>
    </row>
    <row r="17" spans="1:16" s="647" customFormat="1" ht="16.5" customHeight="1" x14ac:dyDescent="0.2">
      <c r="A17" s="647">
        <v>9</v>
      </c>
      <c r="B17" s="672" t="s">
        <v>44</v>
      </c>
      <c r="C17" s="669">
        <f t="shared" si="0"/>
        <v>9270</v>
      </c>
      <c r="D17" s="663">
        <f t="shared" si="1"/>
        <v>100</v>
      </c>
      <c r="E17" s="657">
        <v>2712</v>
      </c>
      <c r="F17" s="658">
        <v>29.255663430420714</v>
      </c>
      <c r="G17" s="669">
        <v>5759</v>
      </c>
      <c r="H17" s="663">
        <v>62.125134843581442</v>
      </c>
      <c r="I17" s="669">
        <v>799</v>
      </c>
      <c r="J17" s="663">
        <v>8.6192017259978417</v>
      </c>
      <c r="K17" s="669">
        <v>0</v>
      </c>
      <c r="L17" s="663">
        <v>0</v>
      </c>
      <c r="M17" s="657">
        <v>0</v>
      </c>
      <c r="N17" s="658">
        <v>0</v>
      </c>
      <c r="O17" s="669">
        <v>0</v>
      </c>
      <c r="P17" s="663">
        <f t="shared" si="2"/>
        <v>0</v>
      </c>
    </row>
    <row r="18" spans="1:16" s="647" customFormat="1" ht="16.5" customHeight="1" x14ac:dyDescent="0.2">
      <c r="A18" s="647">
        <v>10</v>
      </c>
      <c r="B18" s="672" t="s">
        <v>6</v>
      </c>
      <c r="C18" s="669">
        <f t="shared" si="0"/>
        <v>7877</v>
      </c>
      <c r="D18" s="663">
        <f t="shared" si="1"/>
        <v>100</v>
      </c>
      <c r="E18" s="657">
        <v>3804</v>
      </c>
      <c r="F18" s="658">
        <v>48.29249714358258</v>
      </c>
      <c r="G18" s="669">
        <v>3504</v>
      </c>
      <c r="H18" s="663">
        <v>44.483940586517711</v>
      </c>
      <c r="I18" s="669">
        <v>209</v>
      </c>
      <c r="J18" s="663">
        <v>2.6532944014218613</v>
      </c>
      <c r="K18" s="669">
        <v>360</v>
      </c>
      <c r="L18" s="663">
        <v>4.5702678684778464</v>
      </c>
      <c r="M18" s="657">
        <v>0</v>
      </c>
      <c r="N18" s="658">
        <v>0</v>
      </c>
      <c r="O18" s="669">
        <v>0</v>
      </c>
      <c r="P18" s="663">
        <f t="shared" si="2"/>
        <v>0</v>
      </c>
    </row>
    <row r="19" spans="1:16" s="645" customFormat="1" ht="16.5" customHeight="1" x14ac:dyDescent="0.2">
      <c r="A19" s="645">
        <v>11</v>
      </c>
      <c r="B19" s="672" t="s">
        <v>5</v>
      </c>
      <c r="C19" s="669">
        <f t="shared" si="0"/>
        <v>5666</v>
      </c>
      <c r="D19" s="663">
        <f t="shared" si="1"/>
        <v>100</v>
      </c>
      <c r="E19" s="657">
        <v>4231</v>
      </c>
      <c r="F19" s="658">
        <v>74.673490998941048</v>
      </c>
      <c r="G19" s="669">
        <v>878</v>
      </c>
      <c r="H19" s="663">
        <v>15.495940698905752</v>
      </c>
      <c r="I19" s="669">
        <v>247</v>
      </c>
      <c r="J19" s="663">
        <v>4.3593363925167665</v>
      </c>
      <c r="K19" s="669">
        <v>310</v>
      </c>
      <c r="L19" s="663">
        <v>5.4712319096364279</v>
      </c>
      <c r="M19" s="657">
        <v>0</v>
      </c>
      <c r="N19" s="658">
        <v>0</v>
      </c>
      <c r="O19" s="669">
        <v>0</v>
      </c>
      <c r="P19" s="663">
        <f t="shared" si="2"/>
        <v>0</v>
      </c>
    </row>
    <row r="20" spans="1:16" s="645" customFormat="1" ht="16.5" customHeight="1" x14ac:dyDescent="0.2">
      <c r="A20" s="645">
        <v>12</v>
      </c>
      <c r="B20" s="672" t="s">
        <v>38</v>
      </c>
      <c r="C20" s="669">
        <f t="shared" si="0"/>
        <v>3696</v>
      </c>
      <c r="D20" s="663">
        <f t="shared" si="1"/>
        <v>100</v>
      </c>
      <c r="E20" s="657">
        <v>536</v>
      </c>
      <c r="F20" s="658">
        <v>14.502164502164502</v>
      </c>
      <c r="G20" s="669">
        <v>1814</v>
      </c>
      <c r="H20" s="663">
        <v>49.080086580086579</v>
      </c>
      <c r="I20" s="669">
        <v>811</v>
      </c>
      <c r="J20" s="663">
        <v>21.942640692640691</v>
      </c>
      <c r="K20" s="669">
        <v>535</v>
      </c>
      <c r="L20" s="663">
        <v>14.475108225108224</v>
      </c>
      <c r="M20" s="657">
        <v>0</v>
      </c>
      <c r="N20" s="658">
        <v>0</v>
      </c>
      <c r="O20" s="669">
        <v>0</v>
      </c>
      <c r="P20" s="663">
        <f t="shared" si="2"/>
        <v>0</v>
      </c>
    </row>
    <row r="21" spans="1:16" s="645" customFormat="1" ht="16.5" customHeight="1" x14ac:dyDescent="0.2">
      <c r="A21" s="645">
        <v>13</v>
      </c>
      <c r="B21" s="672" t="s">
        <v>45</v>
      </c>
      <c r="C21" s="669">
        <f t="shared" si="0"/>
        <v>8117</v>
      </c>
      <c r="D21" s="663">
        <f t="shared" si="1"/>
        <v>100</v>
      </c>
      <c r="E21" s="657">
        <v>720</v>
      </c>
      <c r="F21" s="658">
        <v>8.87027226807934</v>
      </c>
      <c r="G21" s="669">
        <v>5414</v>
      </c>
      <c r="H21" s="663">
        <v>66.69951952691882</v>
      </c>
      <c r="I21" s="669">
        <v>751</v>
      </c>
      <c r="J21" s="663">
        <v>9.2521867685105335</v>
      </c>
      <c r="K21" s="669">
        <v>1232</v>
      </c>
      <c r="L21" s="663">
        <v>15.178021436491315</v>
      </c>
      <c r="M21" s="657">
        <v>0</v>
      </c>
      <c r="N21" s="658">
        <v>0</v>
      </c>
      <c r="O21" s="669">
        <v>0</v>
      </c>
      <c r="P21" s="663">
        <f t="shared" si="2"/>
        <v>0</v>
      </c>
    </row>
    <row r="22" spans="1:16" s="645" customFormat="1" ht="16.5" customHeight="1" x14ac:dyDescent="0.2">
      <c r="A22" s="645">
        <v>14</v>
      </c>
      <c r="B22" s="672" t="s">
        <v>46</v>
      </c>
      <c r="C22" s="669">
        <f t="shared" si="0"/>
        <v>403</v>
      </c>
      <c r="D22" s="663">
        <f t="shared" si="1"/>
        <v>100</v>
      </c>
      <c r="E22" s="657">
        <v>9</v>
      </c>
      <c r="F22" s="658">
        <v>2.2332506203473943</v>
      </c>
      <c r="G22" s="669">
        <v>205</v>
      </c>
      <c r="H22" s="663">
        <v>50.868486352357323</v>
      </c>
      <c r="I22" s="669">
        <v>82</v>
      </c>
      <c r="J22" s="663">
        <v>20.347394540942929</v>
      </c>
      <c r="K22" s="669">
        <v>107</v>
      </c>
      <c r="L22" s="663">
        <v>26.550868486352357</v>
      </c>
      <c r="M22" s="657">
        <v>0</v>
      </c>
      <c r="N22" s="658">
        <v>0</v>
      </c>
      <c r="O22" s="669">
        <v>0</v>
      </c>
      <c r="P22" s="663">
        <f t="shared" si="2"/>
        <v>0</v>
      </c>
    </row>
    <row r="23" spans="1:16" s="645" customFormat="1" ht="16.5" customHeight="1" x14ac:dyDescent="0.2">
      <c r="A23" s="645">
        <v>15</v>
      </c>
      <c r="B23" s="672" t="s">
        <v>47</v>
      </c>
      <c r="C23" s="669">
        <f t="shared" si="0"/>
        <v>1187</v>
      </c>
      <c r="D23" s="663">
        <f t="shared" si="1"/>
        <v>100</v>
      </c>
      <c r="E23" s="657">
        <v>553</v>
      </c>
      <c r="F23" s="658">
        <v>46.588037068239259</v>
      </c>
      <c r="G23" s="669">
        <v>515</v>
      </c>
      <c r="H23" s="663">
        <v>43.386689132266213</v>
      </c>
      <c r="I23" s="669">
        <v>118</v>
      </c>
      <c r="J23" s="663">
        <v>9.9410278011794446</v>
      </c>
      <c r="K23" s="669">
        <v>1</v>
      </c>
      <c r="L23" s="663">
        <v>8.4245998315080034E-2</v>
      </c>
      <c r="M23" s="657">
        <v>0</v>
      </c>
      <c r="N23" s="658">
        <v>0</v>
      </c>
      <c r="O23" s="669">
        <v>0</v>
      </c>
      <c r="P23" s="663">
        <f t="shared" si="2"/>
        <v>0</v>
      </c>
    </row>
    <row r="24" spans="1:16" s="645" customFormat="1" ht="16.5" customHeight="1" x14ac:dyDescent="0.2">
      <c r="A24" s="645">
        <v>16</v>
      </c>
      <c r="B24" s="672" t="s">
        <v>48</v>
      </c>
      <c r="C24" s="669">
        <f t="shared" si="0"/>
        <v>623</v>
      </c>
      <c r="D24" s="663">
        <f t="shared" si="1"/>
        <v>100</v>
      </c>
      <c r="E24" s="657">
        <v>0</v>
      </c>
      <c r="F24" s="658">
        <v>0</v>
      </c>
      <c r="G24" s="669">
        <v>621</v>
      </c>
      <c r="H24" s="663">
        <v>99.678972712680576</v>
      </c>
      <c r="I24" s="669">
        <v>2</v>
      </c>
      <c r="J24" s="663">
        <v>0.32102728731942215</v>
      </c>
      <c r="K24" s="669">
        <v>0</v>
      </c>
      <c r="L24" s="663">
        <v>0</v>
      </c>
      <c r="M24" s="657">
        <v>0</v>
      </c>
      <c r="N24" s="658">
        <v>0</v>
      </c>
      <c r="O24" s="669">
        <v>0</v>
      </c>
      <c r="P24" s="663">
        <f t="shared" si="2"/>
        <v>0</v>
      </c>
    </row>
    <row r="25" spans="1:16" s="645" customFormat="1" ht="16.5" customHeight="1" x14ac:dyDescent="0.2">
      <c r="A25" s="645">
        <v>17</v>
      </c>
      <c r="B25" s="672" t="s">
        <v>49</v>
      </c>
      <c r="C25" s="669">
        <f t="shared" si="0"/>
        <v>453</v>
      </c>
      <c r="D25" s="663">
        <f t="shared" si="1"/>
        <v>100</v>
      </c>
      <c r="E25" s="657">
        <v>0</v>
      </c>
      <c r="F25" s="658">
        <v>0</v>
      </c>
      <c r="G25" s="669">
        <v>387</v>
      </c>
      <c r="H25" s="663">
        <v>85.430463576158942</v>
      </c>
      <c r="I25" s="669">
        <v>25</v>
      </c>
      <c r="J25" s="663">
        <v>5.518763796909492</v>
      </c>
      <c r="K25" s="669">
        <v>0</v>
      </c>
      <c r="L25" s="663">
        <v>0</v>
      </c>
      <c r="M25" s="657">
        <v>41</v>
      </c>
      <c r="N25" s="658">
        <v>9.0507726269315683</v>
      </c>
      <c r="O25" s="669">
        <v>0</v>
      </c>
      <c r="P25" s="663">
        <f t="shared" si="2"/>
        <v>0</v>
      </c>
    </row>
    <row r="26" spans="1:16" s="645" customFormat="1" ht="16.5" customHeight="1" x14ac:dyDescent="0.2">
      <c r="B26" s="672" t="s">
        <v>4</v>
      </c>
      <c r="C26" s="669">
        <f t="shared" si="0"/>
        <v>2</v>
      </c>
      <c r="D26" s="663">
        <f t="shared" si="1"/>
        <v>100</v>
      </c>
      <c r="E26" s="657">
        <v>0</v>
      </c>
      <c r="F26" s="658">
        <v>0</v>
      </c>
      <c r="G26" s="669">
        <v>2</v>
      </c>
      <c r="H26" s="663">
        <v>100</v>
      </c>
      <c r="I26" s="669">
        <v>0</v>
      </c>
      <c r="J26" s="663">
        <v>0</v>
      </c>
      <c r="K26" s="669">
        <v>0</v>
      </c>
      <c r="L26" s="663">
        <v>0</v>
      </c>
      <c r="M26" s="657">
        <v>0</v>
      </c>
      <c r="N26" s="658">
        <v>0</v>
      </c>
      <c r="O26" s="669">
        <v>0</v>
      </c>
      <c r="P26" s="663">
        <f t="shared" si="2"/>
        <v>0</v>
      </c>
    </row>
    <row r="27" spans="1:16" s="643" customFormat="1" ht="14.25" x14ac:dyDescent="0.2">
      <c r="B27" s="664" t="s">
        <v>3</v>
      </c>
      <c r="C27" s="670">
        <f>SUM(C9:C26)</f>
        <v>66671</v>
      </c>
      <c r="D27" s="667">
        <f>C27/$C27*100</f>
        <v>100</v>
      </c>
      <c r="E27" s="665">
        <f>SUM(E9:E26)</f>
        <v>18277</v>
      </c>
      <c r="F27" s="666">
        <f>E27/$C27*100</f>
        <v>27.413718108322961</v>
      </c>
      <c r="G27" s="670">
        <f>SUM(G9:G26)</f>
        <v>36535</v>
      </c>
      <c r="H27" s="667">
        <f>G27/$C27*100</f>
        <v>54.798938069025517</v>
      </c>
      <c r="I27" s="670">
        <f>SUM(I9:I26)</f>
        <v>5859</v>
      </c>
      <c r="J27" s="667">
        <f>I27/$C27*100</f>
        <v>8.7879287846289991</v>
      </c>
      <c r="K27" s="670">
        <f>SUM(K9:K26)</f>
        <v>5941</v>
      </c>
      <c r="L27" s="667">
        <f>K27/$C27*100</f>
        <v>8.9109207901486407</v>
      </c>
      <c r="M27" s="665">
        <f>SUM(M9:M26)</f>
        <v>59</v>
      </c>
      <c r="N27" s="666">
        <f>M27/$C27*100</f>
        <v>8.8494247873888196E-2</v>
      </c>
      <c r="O27" s="670">
        <f>SUM(O9:O26)</f>
        <v>0</v>
      </c>
      <c r="P27" s="667">
        <f>O27/$C27*100</f>
        <v>0</v>
      </c>
    </row>
    <row r="28" spans="1:16" s="643" customFormat="1" ht="14.25" hidden="1" x14ac:dyDescent="0.2">
      <c r="A28" s="640">
        <v>18</v>
      </c>
      <c r="B28" s="640" t="s">
        <v>42</v>
      </c>
      <c r="C28" s="648"/>
      <c r="D28" s="649"/>
      <c r="E28" s="648"/>
      <c r="F28" s="649"/>
      <c r="G28" s="648"/>
      <c r="H28" s="649"/>
      <c r="I28" s="648"/>
      <c r="J28" s="649"/>
      <c r="K28" s="648"/>
      <c r="L28" s="649"/>
      <c r="M28" s="648"/>
      <c r="N28" s="649"/>
      <c r="O28" s="648"/>
      <c r="P28" s="649"/>
    </row>
    <row r="29" spans="1:16" s="651" customFormat="1" hidden="1" x14ac:dyDescent="0.2">
      <c r="A29" s="640">
        <v>19</v>
      </c>
      <c r="B29" s="640" t="s">
        <v>50</v>
      </c>
      <c r="C29" s="650"/>
      <c r="D29" s="650"/>
      <c r="E29" s="650"/>
      <c r="F29" s="650"/>
      <c r="G29" s="650"/>
      <c r="H29" s="650"/>
      <c r="I29" s="650"/>
      <c r="K29" s="650"/>
      <c r="L29" s="650"/>
      <c r="M29" s="650"/>
      <c r="N29" s="650"/>
      <c r="O29" s="650"/>
      <c r="P29" s="650"/>
    </row>
    <row r="30" spans="1:16" hidden="1" x14ac:dyDescent="0.2">
      <c r="C30" s="653"/>
      <c r="D30" s="653"/>
      <c r="E30" s="653"/>
      <c r="F30" s="653"/>
      <c r="G30" s="653"/>
      <c r="H30" s="653"/>
      <c r="I30" s="653"/>
      <c r="J30" s="653"/>
      <c r="K30" s="653"/>
      <c r="L30" s="653"/>
      <c r="M30" s="653"/>
      <c r="N30" s="653"/>
      <c r="O30" s="653"/>
      <c r="P30" s="653"/>
    </row>
    <row r="31" spans="1:16" hidden="1" x14ac:dyDescent="0.2">
      <c r="B31" s="654"/>
      <c r="C31" s="655"/>
      <c r="D31" s="655"/>
      <c r="E31" s="655"/>
      <c r="F31" s="655"/>
      <c r="G31" s="655"/>
      <c r="M31" s="654"/>
      <c r="N31" s="654"/>
    </row>
    <row r="32" spans="1:16" hidden="1" x14ac:dyDescent="0.2">
      <c r="B32" s="654"/>
      <c r="D32" s="654"/>
      <c r="M32" s="654"/>
      <c r="N32" s="654"/>
    </row>
    <row r="33" spans="2:14" hidden="1" x14ac:dyDescent="0.2">
      <c r="B33" s="654"/>
      <c r="D33" s="654"/>
      <c r="M33" s="654"/>
      <c r="N33" s="654"/>
    </row>
    <row r="34" spans="2:14" hidden="1" x14ac:dyDescent="0.2">
      <c r="B34" s="654"/>
      <c r="D34" s="654"/>
      <c r="M34" s="654"/>
      <c r="N34" s="654"/>
    </row>
    <row r="35" spans="2:14" hidden="1" x14ac:dyDescent="0.2">
      <c r="B35" s="654"/>
      <c r="D35" s="654"/>
      <c r="M35" s="654"/>
      <c r="N35" s="654"/>
    </row>
    <row r="36" spans="2:14" hidden="1" x14ac:dyDescent="0.2">
      <c r="B36" s="654"/>
      <c r="D36" s="654"/>
      <c r="M36" s="654"/>
      <c r="N36" s="654"/>
    </row>
    <row r="37" spans="2:14" hidden="1" x14ac:dyDescent="0.2">
      <c r="B37" s="654"/>
      <c r="D37" s="654"/>
      <c r="M37" s="654"/>
      <c r="N37" s="654"/>
    </row>
    <row r="38" spans="2:14" hidden="1" x14ac:dyDescent="0.2">
      <c r="B38" s="654"/>
      <c r="D38" s="654"/>
      <c r="M38" s="654"/>
      <c r="N38" s="654"/>
    </row>
    <row r="39" spans="2:14" hidden="1" x14ac:dyDescent="0.2">
      <c r="B39" s="654"/>
      <c r="D39" s="654"/>
      <c r="M39" s="654"/>
      <c r="N39" s="654"/>
    </row>
    <row r="40" spans="2:14" hidden="1" x14ac:dyDescent="0.2">
      <c r="B40" s="654"/>
      <c r="D40" s="654"/>
      <c r="M40" s="654"/>
      <c r="N40" s="654"/>
    </row>
    <row r="41" spans="2:14" x14ac:dyDescent="0.2">
      <c r="B41" s="654"/>
      <c r="D41" s="654"/>
      <c r="M41" s="654"/>
      <c r="N41" s="654"/>
    </row>
    <row r="42" spans="2:14" s="1023" customFormat="1" x14ac:dyDescent="0.2">
      <c r="B42" s="640"/>
      <c r="D42" s="640"/>
      <c r="M42" s="640"/>
      <c r="N42" s="640"/>
    </row>
    <row r="43" spans="2:14" s="1023" customFormat="1" x14ac:dyDescent="0.2">
      <c r="B43" s="640"/>
      <c r="D43" s="640"/>
      <c r="M43" s="640"/>
      <c r="N43" s="640"/>
    </row>
    <row r="44" spans="2:14" s="1023" customFormat="1" x14ac:dyDescent="0.2">
      <c r="D44" s="640"/>
      <c r="M44" s="640"/>
      <c r="N44" s="640"/>
    </row>
    <row r="45" spans="2:14" s="1023" customFormat="1" x14ac:dyDescent="0.2">
      <c r="B45" s="863" t="s">
        <v>42</v>
      </c>
      <c r="C45" s="864"/>
      <c r="D45" s="865"/>
      <c r="E45" s="864"/>
      <c r="F45" s="864"/>
      <c r="G45" s="866">
        <f>IFERROR(GETPIVOTDATA("ID PRESTACION
COUNT",#REF!,"CCAA",$B45,"Grado Resuelto",$B$1,"Subtipo",G$1),0)</f>
        <v>0</v>
      </c>
      <c r="H45" s="864"/>
      <c r="M45" s="640"/>
      <c r="N45" s="640"/>
    </row>
    <row r="46" spans="2:14" s="1023" customFormat="1" x14ac:dyDescent="0.2">
      <c r="B46" s="863" t="s">
        <v>50</v>
      </c>
      <c r="C46" s="864"/>
      <c r="D46" s="865"/>
      <c r="E46" s="864"/>
      <c r="F46" s="864"/>
      <c r="G46" s="866">
        <f>IFERROR(GETPIVOTDATA("ID PRESTACION
COUNT",#REF!,"CCAA",$B46,"Grado Resuelto",$B$1,"Subtipo",G$1),0)</f>
        <v>0</v>
      </c>
      <c r="H46" s="864"/>
      <c r="M46" s="640"/>
      <c r="N46" s="640"/>
    </row>
    <row r="47" spans="2:14" s="1023" customFormat="1" x14ac:dyDescent="0.2">
      <c r="D47" s="640"/>
      <c r="M47" s="640"/>
      <c r="N47" s="640"/>
    </row>
    <row r="48" spans="2:14" s="1023" customFormat="1" x14ac:dyDescent="0.2">
      <c r="D48" s="640"/>
    </row>
    <row r="49" spans="4:4" x14ac:dyDescent="0.2">
      <c r="D49" s="654"/>
    </row>
    <row r="50" spans="4:4" x14ac:dyDescent="0.2">
      <c r="D50" s="654"/>
    </row>
    <row r="51" spans="4:4" x14ac:dyDescent="0.2">
      <c r="D51" s="654"/>
    </row>
    <row r="52" spans="4:4" x14ac:dyDescent="0.2">
      <c r="D52" s="654"/>
    </row>
    <row r="53" spans="4:4" x14ac:dyDescent="0.2">
      <c r="D53" s="654"/>
    </row>
    <row r="54" spans="4:4" x14ac:dyDescent="0.2">
      <c r="D54" s="654"/>
    </row>
    <row r="55" spans="4:4" x14ac:dyDescent="0.2">
      <c r="D55" s="654"/>
    </row>
    <row r="56" spans="4:4" x14ac:dyDescent="0.2">
      <c r="D56" s="654"/>
    </row>
    <row r="57" spans="4:4" x14ac:dyDescent="0.2">
      <c r="D57" s="654"/>
    </row>
    <row r="58" spans="4:4" x14ac:dyDescent="0.2">
      <c r="D58" s="654"/>
    </row>
    <row r="59" spans="4:4" x14ac:dyDescent="0.2">
      <c r="D59" s="654"/>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59"/>
  <sheetViews>
    <sheetView zoomScaleNormal="100" workbookViewId="0"/>
  </sheetViews>
  <sheetFormatPr baseColWidth="10" defaultColWidth="11.42578125" defaultRowHeight="15" x14ac:dyDescent="0.2"/>
  <cols>
    <col min="1" max="1" width="0.5703125" style="652" customWidth="1"/>
    <col min="2" max="2" width="26.5703125" style="652" bestFit="1" customWidth="1"/>
    <col min="3" max="3" width="7.85546875" style="652" customWidth="1"/>
    <col min="4" max="4" width="7" style="652" bestFit="1" customWidth="1"/>
    <col min="5" max="5" width="8.5703125" style="652" customWidth="1"/>
    <col min="6" max="6" width="7" style="652" bestFit="1" customWidth="1"/>
    <col min="7" max="7" width="8.28515625" style="652" customWidth="1"/>
    <col min="8" max="8" width="7" style="652" bestFit="1" customWidth="1"/>
    <col min="9" max="9" width="9.7109375" style="652" customWidth="1"/>
    <col min="10" max="10" width="6.5703125" style="652" customWidth="1"/>
    <col min="11" max="11" width="7" style="652" customWidth="1"/>
    <col min="12" max="12" width="6" style="652" customWidth="1"/>
    <col min="13" max="13" width="7.140625" style="652" customWidth="1"/>
    <col min="14" max="14" width="6" style="652" customWidth="1"/>
    <col min="15" max="15" width="7.140625" style="652" customWidth="1"/>
    <col min="16" max="16" width="7.28515625" style="652" customWidth="1"/>
    <col min="17" max="16384" width="11.42578125" style="652"/>
  </cols>
  <sheetData>
    <row r="1" spans="1:21" s="631" customFormat="1" ht="12.75" customHeight="1" x14ac:dyDescent="0.2">
      <c r="B1" s="632" t="s">
        <v>51</v>
      </c>
      <c r="E1" s="633" t="s">
        <v>203</v>
      </c>
      <c r="F1" s="633"/>
      <c r="G1" s="633" t="s">
        <v>204</v>
      </c>
      <c r="H1" s="633"/>
      <c r="I1" s="633" t="s">
        <v>205</v>
      </c>
      <c r="J1" s="633"/>
      <c r="K1" s="633" t="s">
        <v>206</v>
      </c>
      <c r="L1" s="633"/>
      <c r="M1" s="633" t="s">
        <v>207</v>
      </c>
      <c r="N1" s="633"/>
      <c r="O1" s="633" t="s">
        <v>208</v>
      </c>
    </row>
    <row r="2" spans="1:21" s="634" customFormat="1" ht="48" customHeight="1" x14ac:dyDescent="0.2">
      <c r="B2" s="635"/>
      <c r="C2" s="635"/>
      <c r="D2" s="635"/>
      <c r="E2" s="635"/>
      <c r="F2" s="635"/>
      <c r="G2" s="635"/>
      <c r="H2" s="635"/>
    </row>
    <row r="3" spans="1:21" s="636" customFormat="1" ht="19.5" x14ac:dyDescent="0.2">
      <c r="B3" s="1046" t="s">
        <v>453</v>
      </c>
      <c r="C3" s="1046"/>
      <c r="D3" s="1046"/>
      <c r="E3" s="1046"/>
      <c r="F3" s="1046"/>
      <c r="G3" s="1046"/>
      <c r="H3" s="1046"/>
      <c r="I3" s="1046"/>
      <c r="J3" s="1046"/>
      <c r="K3" s="1046"/>
      <c r="L3" s="1046"/>
      <c r="M3" s="1046"/>
      <c r="N3" s="1046"/>
      <c r="O3" s="1046"/>
      <c r="P3" s="1046"/>
    </row>
    <row r="4" spans="1:21" s="636" customFormat="1" x14ac:dyDescent="0.2">
      <c r="B4" s="1059" t="str">
        <f>porsaad!B6</f>
        <v>Situación a 31 de enero de 2023</v>
      </c>
      <c r="C4" s="1059"/>
      <c r="D4" s="1059"/>
      <c r="E4" s="1059"/>
      <c r="F4" s="1059"/>
      <c r="G4" s="1059"/>
      <c r="H4" s="1059"/>
      <c r="I4" s="1059"/>
      <c r="J4" s="1059"/>
      <c r="K4" s="1059"/>
      <c r="L4" s="1059"/>
      <c r="M4" s="1059"/>
      <c r="N4" s="1059"/>
      <c r="O4" s="1059"/>
      <c r="P4" s="1059"/>
      <c r="Q4" s="637"/>
      <c r="R4" s="637"/>
      <c r="S4" s="637"/>
      <c r="T4" s="637"/>
      <c r="U4" s="637"/>
    </row>
    <row r="5" spans="1:21" s="471" customFormat="1" ht="7.5" customHeight="1" x14ac:dyDescent="0.2">
      <c r="B5" s="638"/>
      <c r="C5" s="639" t="s">
        <v>203</v>
      </c>
      <c r="D5" s="639"/>
      <c r="E5" s="639" t="s">
        <v>204</v>
      </c>
      <c r="F5" s="639"/>
      <c r="G5" s="639" t="s">
        <v>205</v>
      </c>
      <c r="H5" s="639"/>
      <c r="I5" s="639" t="s">
        <v>206</v>
      </c>
      <c r="J5" s="639"/>
      <c r="K5" s="640" t="s">
        <v>207</v>
      </c>
      <c r="L5" s="639"/>
      <c r="M5" s="640" t="s">
        <v>208</v>
      </c>
      <c r="O5" s="640" t="s">
        <v>208</v>
      </c>
    </row>
    <row r="6" spans="1:21" s="636" customFormat="1" ht="15" customHeight="1" x14ac:dyDescent="0.2">
      <c r="B6" s="656"/>
      <c r="C6" s="1173" t="s">
        <v>209</v>
      </c>
      <c r="D6" s="1174"/>
      <c r="E6" s="1174"/>
      <c r="F6" s="1174"/>
      <c r="G6" s="1174"/>
      <c r="H6" s="1174"/>
      <c r="I6" s="1174"/>
      <c r="J6" s="1174"/>
      <c r="K6" s="1174"/>
      <c r="L6" s="1174"/>
      <c r="M6" s="1174"/>
      <c r="N6" s="1174"/>
      <c r="O6" s="1174"/>
      <c r="P6" s="1175"/>
    </row>
    <row r="7" spans="1:21" s="636" customFormat="1" ht="57" customHeight="1" x14ac:dyDescent="0.2">
      <c r="B7" s="1176" t="s">
        <v>15</v>
      </c>
      <c r="C7" s="1172" t="s">
        <v>3</v>
      </c>
      <c r="D7" s="1172"/>
      <c r="E7" s="1172" t="s">
        <v>210</v>
      </c>
      <c r="F7" s="1172"/>
      <c r="G7" s="1172" t="s">
        <v>211</v>
      </c>
      <c r="H7" s="1172"/>
      <c r="I7" s="1172" t="s">
        <v>212</v>
      </c>
      <c r="J7" s="1172"/>
      <c r="K7" s="1172" t="s">
        <v>213</v>
      </c>
      <c r="L7" s="1172"/>
      <c r="M7" s="1172" t="s">
        <v>214</v>
      </c>
      <c r="N7" s="1172"/>
      <c r="O7" s="1172" t="s">
        <v>215</v>
      </c>
      <c r="P7" s="1172"/>
    </row>
    <row r="8" spans="1:21" s="641" customFormat="1" ht="12" customHeight="1" x14ac:dyDescent="0.2">
      <c r="B8" s="1177"/>
      <c r="C8" s="659" t="s">
        <v>12</v>
      </c>
      <c r="D8" s="659" t="s">
        <v>31</v>
      </c>
      <c r="E8" s="659" t="s">
        <v>12</v>
      </c>
      <c r="F8" s="659" t="s">
        <v>31</v>
      </c>
      <c r="G8" s="659" t="s">
        <v>12</v>
      </c>
      <c r="H8" s="659" t="s">
        <v>31</v>
      </c>
      <c r="I8" s="659" t="s">
        <v>12</v>
      </c>
      <c r="J8" s="659" t="s">
        <v>31</v>
      </c>
      <c r="K8" s="659" t="s">
        <v>12</v>
      </c>
      <c r="L8" s="659" t="s">
        <v>31</v>
      </c>
      <c r="M8" s="659" t="s">
        <v>12</v>
      </c>
      <c r="N8" s="659" t="s">
        <v>31</v>
      </c>
      <c r="O8" s="659" t="s">
        <v>12</v>
      </c>
      <c r="P8" s="659" t="s">
        <v>31</v>
      </c>
      <c r="R8" s="642"/>
    </row>
    <row r="9" spans="1:21" s="643" customFormat="1" ht="16.5" customHeight="1" x14ac:dyDescent="0.2">
      <c r="A9" s="643">
        <v>1</v>
      </c>
      <c r="B9" s="671" t="s">
        <v>11</v>
      </c>
      <c r="C9" s="668">
        <f>E9+G9+I9+K9+M9+O9</f>
        <v>38</v>
      </c>
      <c r="D9" s="662">
        <f>IFERROR(C9/$C9*100,"-")</f>
        <v>100</v>
      </c>
      <c r="E9" s="660">
        <v>0</v>
      </c>
      <c r="F9" s="661">
        <v>0</v>
      </c>
      <c r="G9" s="668">
        <v>12</v>
      </c>
      <c r="H9" s="662">
        <v>31.578947368421051</v>
      </c>
      <c r="I9" s="668">
        <v>26</v>
      </c>
      <c r="J9" s="662">
        <v>68.421052631578945</v>
      </c>
      <c r="K9" s="668">
        <v>0</v>
      </c>
      <c r="L9" s="662">
        <v>0</v>
      </c>
      <c r="M9" s="660">
        <v>0</v>
      </c>
      <c r="N9" s="661">
        <v>0</v>
      </c>
      <c r="O9" s="668">
        <v>0</v>
      </c>
      <c r="P9" s="662">
        <f>IFERROR(O9/$C9*100,"-")</f>
        <v>0</v>
      </c>
      <c r="R9" s="644"/>
    </row>
    <row r="10" spans="1:21" s="645" customFormat="1" ht="16.5" customHeight="1" x14ac:dyDescent="0.2">
      <c r="A10" s="645">
        <v>2</v>
      </c>
      <c r="B10" s="672" t="s">
        <v>10</v>
      </c>
      <c r="C10" s="669">
        <f t="shared" ref="C10:C26" si="0">E10+G10+I10+K10+M10+O10</f>
        <v>207</v>
      </c>
      <c r="D10" s="663">
        <f t="shared" ref="D10:D26" si="1">IFERROR(C10/$C10*100,"-")</f>
        <v>100</v>
      </c>
      <c r="E10" s="657">
        <v>3</v>
      </c>
      <c r="F10" s="658">
        <v>1.4492753623188406</v>
      </c>
      <c r="G10" s="669">
        <v>32</v>
      </c>
      <c r="H10" s="663">
        <v>15.458937198067632</v>
      </c>
      <c r="I10" s="669">
        <v>172</v>
      </c>
      <c r="J10" s="663">
        <v>83.091787439613526</v>
      </c>
      <c r="K10" s="669">
        <v>0</v>
      </c>
      <c r="L10" s="663">
        <v>0</v>
      </c>
      <c r="M10" s="657">
        <v>0</v>
      </c>
      <c r="N10" s="658">
        <v>0</v>
      </c>
      <c r="O10" s="669">
        <v>0</v>
      </c>
      <c r="P10" s="663">
        <f t="shared" ref="P10:P26" si="2">IFERROR(O10/$C10*100,"-")</f>
        <v>0</v>
      </c>
      <c r="R10" s="646"/>
    </row>
    <row r="11" spans="1:21" s="645" customFormat="1" ht="16.5" customHeight="1" x14ac:dyDescent="0.2">
      <c r="A11" s="645">
        <v>3</v>
      </c>
      <c r="B11" s="672" t="s">
        <v>40</v>
      </c>
      <c r="C11" s="669">
        <f t="shared" si="0"/>
        <v>973</v>
      </c>
      <c r="D11" s="663">
        <f t="shared" si="1"/>
        <v>100</v>
      </c>
      <c r="E11" s="657">
        <v>77</v>
      </c>
      <c r="F11" s="658">
        <v>7.9136690647482011</v>
      </c>
      <c r="G11" s="669">
        <v>26</v>
      </c>
      <c r="H11" s="663">
        <v>2.6721479958890031</v>
      </c>
      <c r="I11" s="669">
        <v>78</v>
      </c>
      <c r="J11" s="663">
        <v>8.0164439876670084</v>
      </c>
      <c r="K11" s="669">
        <v>724</v>
      </c>
      <c r="L11" s="663">
        <v>74.409044193216857</v>
      </c>
      <c r="M11" s="657">
        <v>68</v>
      </c>
      <c r="N11" s="658">
        <v>6.9886947584789301</v>
      </c>
      <c r="O11" s="669">
        <v>0</v>
      </c>
      <c r="P11" s="663">
        <f t="shared" si="2"/>
        <v>0</v>
      </c>
      <c r="R11" s="646"/>
    </row>
    <row r="12" spans="1:21" s="645" customFormat="1" ht="16.5" customHeight="1" x14ac:dyDescent="0.2">
      <c r="A12" s="645">
        <v>4</v>
      </c>
      <c r="B12" s="672" t="s">
        <v>41</v>
      </c>
      <c r="C12" s="669">
        <f t="shared" si="0"/>
        <v>45</v>
      </c>
      <c r="D12" s="663">
        <f t="shared" si="1"/>
        <v>100</v>
      </c>
      <c r="E12" s="657">
        <v>0</v>
      </c>
      <c r="F12" s="658">
        <v>0</v>
      </c>
      <c r="G12" s="669">
        <v>1</v>
      </c>
      <c r="H12" s="663">
        <v>2.2222222222222223</v>
      </c>
      <c r="I12" s="669">
        <v>44</v>
      </c>
      <c r="J12" s="663">
        <v>97.777777777777771</v>
      </c>
      <c r="K12" s="669">
        <v>0</v>
      </c>
      <c r="L12" s="663">
        <v>0</v>
      </c>
      <c r="M12" s="657">
        <v>0</v>
      </c>
      <c r="N12" s="658">
        <v>0</v>
      </c>
      <c r="O12" s="669">
        <v>0</v>
      </c>
      <c r="P12" s="663">
        <f t="shared" si="2"/>
        <v>0</v>
      </c>
      <c r="R12" s="646"/>
    </row>
    <row r="13" spans="1:21" s="645" customFormat="1" ht="16.5" customHeight="1" x14ac:dyDescent="0.2">
      <c r="A13" s="645">
        <v>5</v>
      </c>
      <c r="B13" s="672" t="s">
        <v>9</v>
      </c>
      <c r="C13" s="669">
        <f t="shared" si="0"/>
        <v>4865</v>
      </c>
      <c r="D13" s="663">
        <f t="shared" si="1"/>
        <v>100</v>
      </c>
      <c r="E13" s="657">
        <v>3611</v>
      </c>
      <c r="F13" s="658">
        <v>74.224049331963002</v>
      </c>
      <c r="G13" s="669">
        <v>6</v>
      </c>
      <c r="H13" s="663">
        <v>0.12332990750256938</v>
      </c>
      <c r="I13" s="669">
        <v>386</v>
      </c>
      <c r="J13" s="663">
        <v>7.9342240493319629</v>
      </c>
      <c r="K13" s="669">
        <v>862</v>
      </c>
      <c r="L13" s="663">
        <v>17.718396711202466</v>
      </c>
      <c r="M13" s="657">
        <v>0</v>
      </c>
      <c r="N13" s="658">
        <v>0</v>
      </c>
      <c r="O13" s="669">
        <v>0</v>
      </c>
      <c r="P13" s="663">
        <f t="shared" si="2"/>
        <v>0</v>
      </c>
      <c r="R13" s="646"/>
    </row>
    <row r="14" spans="1:21" s="645" customFormat="1" ht="16.5" customHeight="1" x14ac:dyDescent="0.2">
      <c r="A14" s="645">
        <v>6</v>
      </c>
      <c r="B14" s="672" t="s">
        <v>8</v>
      </c>
      <c r="C14" s="669">
        <f t="shared" si="0"/>
        <v>0</v>
      </c>
      <c r="D14" s="663" t="str">
        <f t="shared" si="1"/>
        <v>-</v>
      </c>
      <c r="E14" s="657">
        <v>0</v>
      </c>
      <c r="F14" s="658" t="s">
        <v>376</v>
      </c>
      <c r="G14" s="669">
        <v>0</v>
      </c>
      <c r="H14" s="663" t="s">
        <v>376</v>
      </c>
      <c r="I14" s="669">
        <v>0</v>
      </c>
      <c r="J14" s="663" t="s">
        <v>376</v>
      </c>
      <c r="K14" s="669">
        <v>0</v>
      </c>
      <c r="L14" s="663" t="s">
        <v>376</v>
      </c>
      <c r="M14" s="657">
        <v>0</v>
      </c>
      <c r="N14" s="658" t="s">
        <v>376</v>
      </c>
      <c r="O14" s="669">
        <v>0</v>
      </c>
      <c r="P14" s="663" t="str">
        <f t="shared" si="2"/>
        <v>-</v>
      </c>
    </row>
    <row r="15" spans="1:21" s="647" customFormat="1" ht="16.5" customHeight="1" x14ac:dyDescent="0.2">
      <c r="A15" s="647">
        <v>7</v>
      </c>
      <c r="B15" s="672" t="s">
        <v>7</v>
      </c>
      <c r="C15" s="669">
        <f t="shared" si="0"/>
        <v>17138</v>
      </c>
      <c r="D15" s="663">
        <f t="shared" si="1"/>
        <v>100</v>
      </c>
      <c r="E15" s="657">
        <v>6171</v>
      </c>
      <c r="F15" s="658">
        <v>36.00770218228498</v>
      </c>
      <c r="G15" s="669">
        <v>220</v>
      </c>
      <c r="H15" s="663">
        <v>1.2836970474967908</v>
      </c>
      <c r="I15" s="669">
        <v>8847</v>
      </c>
      <c r="J15" s="663">
        <v>51.622126269109579</v>
      </c>
      <c r="K15" s="669">
        <v>1900</v>
      </c>
      <c r="L15" s="663">
        <v>11.086474501108649</v>
      </c>
      <c r="M15" s="657">
        <v>0</v>
      </c>
      <c r="N15" s="658">
        <v>0</v>
      </c>
      <c r="O15" s="669">
        <v>0</v>
      </c>
      <c r="P15" s="663">
        <f t="shared" si="2"/>
        <v>0</v>
      </c>
    </row>
    <row r="16" spans="1:21" s="647" customFormat="1" ht="16.5" customHeight="1" x14ac:dyDescent="0.2">
      <c r="A16" s="647">
        <v>8</v>
      </c>
      <c r="B16" s="672" t="s">
        <v>43</v>
      </c>
      <c r="C16" s="669">
        <f t="shared" si="0"/>
        <v>2666</v>
      </c>
      <c r="D16" s="663">
        <f t="shared" si="1"/>
        <v>100</v>
      </c>
      <c r="E16" s="657">
        <v>418</v>
      </c>
      <c r="F16" s="658">
        <v>15.678919729932483</v>
      </c>
      <c r="G16" s="669">
        <v>1562</v>
      </c>
      <c r="H16" s="663">
        <v>58.589647411852965</v>
      </c>
      <c r="I16" s="669">
        <v>75</v>
      </c>
      <c r="J16" s="663">
        <v>2.8132033008252062</v>
      </c>
      <c r="K16" s="669">
        <v>611</v>
      </c>
      <c r="L16" s="663">
        <v>22.918229557389346</v>
      </c>
      <c r="M16" s="657">
        <v>0</v>
      </c>
      <c r="N16" s="658">
        <v>0</v>
      </c>
      <c r="O16" s="669">
        <v>0</v>
      </c>
      <c r="P16" s="663">
        <f t="shared" si="2"/>
        <v>0</v>
      </c>
    </row>
    <row r="17" spans="1:16" s="647" customFormat="1" ht="16.5" customHeight="1" x14ac:dyDescent="0.2">
      <c r="A17" s="647">
        <v>9</v>
      </c>
      <c r="B17" s="672" t="s">
        <v>44</v>
      </c>
      <c r="C17" s="669">
        <f t="shared" si="0"/>
        <v>6884</v>
      </c>
      <c r="D17" s="663">
        <f t="shared" si="1"/>
        <v>100</v>
      </c>
      <c r="E17" s="657">
        <v>6490</v>
      </c>
      <c r="F17" s="658">
        <v>94.27658338175479</v>
      </c>
      <c r="G17" s="669">
        <v>8</v>
      </c>
      <c r="H17" s="663">
        <v>0.11621150493898895</v>
      </c>
      <c r="I17" s="669">
        <v>386</v>
      </c>
      <c r="J17" s="663">
        <v>5.6072051133062173</v>
      </c>
      <c r="K17" s="669">
        <v>0</v>
      </c>
      <c r="L17" s="663">
        <v>0</v>
      </c>
      <c r="M17" s="657">
        <v>0</v>
      </c>
      <c r="N17" s="658">
        <v>0</v>
      </c>
      <c r="O17" s="669">
        <v>0</v>
      </c>
      <c r="P17" s="663">
        <f t="shared" si="2"/>
        <v>0</v>
      </c>
    </row>
    <row r="18" spans="1:16" s="647" customFormat="1" ht="16.5" customHeight="1" x14ac:dyDescent="0.2">
      <c r="A18" s="647">
        <v>10</v>
      </c>
      <c r="B18" s="672" t="s">
        <v>6</v>
      </c>
      <c r="C18" s="669">
        <f t="shared" si="0"/>
        <v>6457</v>
      </c>
      <c r="D18" s="663">
        <f t="shared" si="1"/>
        <v>100</v>
      </c>
      <c r="E18" s="657">
        <v>5023</v>
      </c>
      <c r="F18" s="658">
        <v>77.791544060709299</v>
      </c>
      <c r="G18" s="669">
        <v>1143</v>
      </c>
      <c r="H18" s="663">
        <v>17.701719064581077</v>
      </c>
      <c r="I18" s="669">
        <v>58</v>
      </c>
      <c r="J18" s="663">
        <v>0.89824996128232915</v>
      </c>
      <c r="K18" s="669">
        <v>233</v>
      </c>
      <c r="L18" s="663">
        <v>3.6084869134272881</v>
      </c>
      <c r="M18" s="657">
        <v>0</v>
      </c>
      <c r="N18" s="658">
        <v>0</v>
      </c>
      <c r="O18" s="669">
        <v>0</v>
      </c>
      <c r="P18" s="663">
        <f t="shared" si="2"/>
        <v>0</v>
      </c>
    </row>
    <row r="19" spans="1:16" s="645" customFormat="1" ht="16.5" customHeight="1" x14ac:dyDescent="0.2">
      <c r="A19" s="645">
        <v>11</v>
      </c>
      <c r="B19" s="672" t="s">
        <v>5</v>
      </c>
      <c r="C19" s="669">
        <f t="shared" si="0"/>
        <v>6437</v>
      </c>
      <c r="D19" s="663">
        <f t="shared" si="1"/>
        <v>100</v>
      </c>
      <c r="E19" s="657">
        <v>5726</v>
      </c>
      <c r="F19" s="658">
        <v>88.954481901506909</v>
      </c>
      <c r="G19" s="669">
        <v>1</v>
      </c>
      <c r="H19" s="663">
        <v>1.5535187199005747E-2</v>
      </c>
      <c r="I19" s="669">
        <v>221</v>
      </c>
      <c r="J19" s="663">
        <v>3.4332763709802707</v>
      </c>
      <c r="K19" s="669">
        <v>489</v>
      </c>
      <c r="L19" s="663">
        <v>7.5967065403138108</v>
      </c>
      <c r="M19" s="657">
        <v>0</v>
      </c>
      <c r="N19" s="658">
        <v>0</v>
      </c>
      <c r="O19" s="669">
        <v>0</v>
      </c>
      <c r="P19" s="663">
        <f t="shared" si="2"/>
        <v>0</v>
      </c>
    </row>
    <row r="20" spans="1:16" s="645" customFormat="1" ht="16.5" customHeight="1" x14ac:dyDescent="0.2">
      <c r="A20" s="645">
        <v>12</v>
      </c>
      <c r="B20" s="672" t="s">
        <v>38</v>
      </c>
      <c r="C20" s="669">
        <f t="shared" si="0"/>
        <v>2875</v>
      </c>
      <c r="D20" s="663">
        <f t="shared" si="1"/>
        <v>100</v>
      </c>
      <c r="E20" s="657">
        <v>791</v>
      </c>
      <c r="F20" s="658">
        <v>27.513043478260869</v>
      </c>
      <c r="G20" s="669">
        <v>60</v>
      </c>
      <c r="H20" s="663">
        <v>2.0869565217391308</v>
      </c>
      <c r="I20" s="669">
        <v>711</v>
      </c>
      <c r="J20" s="663">
        <v>24.730434782608697</v>
      </c>
      <c r="K20" s="669">
        <v>1313</v>
      </c>
      <c r="L20" s="663">
        <v>45.669565217391309</v>
      </c>
      <c r="M20" s="657">
        <v>0</v>
      </c>
      <c r="N20" s="658">
        <v>0</v>
      </c>
      <c r="O20" s="669">
        <v>0</v>
      </c>
      <c r="P20" s="663">
        <f t="shared" si="2"/>
        <v>0</v>
      </c>
    </row>
    <row r="21" spans="1:16" s="645" customFormat="1" ht="16.5" customHeight="1" x14ac:dyDescent="0.2">
      <c r="A21" s="645">
        <v>13</v>
      </c>
      <c r="B21" s="672" t="s">
        <v>45</v>
      </c>
      <c r="C21" s="669">
        <f t="shared" si="0"/>
        <v>4178</v>
      </c>
      <c r="D21" s="663">
        <f t="shared" si="1"/>
        <v>100</v>
      </c>
      <c r="E21" s="657">
        <v>986</v>
      </c>
      <c r="F21" s="658">
        <v>23.599808520823359</v>
      </c>
      <c r="G21" s="669">
        <v>3</v>
      </c>
      <c r="H21" s="663">
        <v>7.1804691239827662E-2</v>
      </c>
      <c r="I21" s="669">
        <v>401</v>
      </c>
      <c r="J21" s="663">
        <v>9.597893729056965</v>
      </c>
      <c r="K21" s="669">
        <v>2788</v>
      </c>
      <c r="L21" s="663">
        <v>66.730493058879844</v>
      </c>
      <c r="M21" s="657">
        <v>0</v>
      </c>
      <c r="N21" s="658">
        <v>0</v>
      </c>
      <c r="O21" s="669">
        <v>0</v>
      </c>
      <c r="P21" s="663">
        <f t="shared" si="2"/>
        <v>0</v>
      </c>
    </row>
    <row r="22" spans="1:16" s="645" customFormat="1" ht="16.5" customHeight="1" x14ac:dyDescent="0.2">
      <c r="A22" s="645">
        <v>14</v>
      </c>
      <c r="B22" s="672" t="s">
        <v>46</v>
      </c>
      <c r="C22" s="669">
        <f t="shared" si="0"/>
        <v>128</v>
      </c>
      <c r="D22" s="663">
        <f t="shared" si="1"/>
        <v>100</v>
      </c>
      <c r="E22" s="657">
        <v>15</v>
      </c>
      <c r="F22" s="658">
        <v>11.71875</v>
      </c>
      <c r="G22" s="669">
        <v>0</v>
      </c>
      <c r="H22" s="663">
        <v>0</v>
      </c>
      <c r="I22" s="669">
        <v>44</v>
      </c>
      <c r="J22" s="663">
        <v>34.375</v>
      </c>
      <c r="K22" s="669">
        <v>69</v>
      </c>
      <c r="L22" s="663">
        <v>53.90625</v>
      </c>
      <c r="M22" s="657">
        <v>0</v>
      </c>
      <c r="N22" s="658">
        <v>0</v>
      </c>
      <c r="O22" s="669">
        <v>0</v>
      </c>
      <c r="P22" s="663">
        <f t="shared" si="2"/>
        <v>0</v>
      </c>
    </row>
    <row r="23" spans="1:16" s="645" customFormat="1" ht="16.5" customHeight="1" x14ac:dyDescent="0.2">
      <c r="A23" s="645">
        <v>15</v>
      </c>
      <c r="B23" s="672" t="s">
        <v>47</v>
      </c>
      <c r="C23" s="669">
        <f t="shared" si="0"/>
        <v>620</v>
      </c>
      <c r="D23" s="663">
        <f t="shared" si="1"/>
        <v>100</v>
      </c>
      <c r="E23" s="657">
        <v>367</v>
      </c>
      <c r="F23" s="658">
        <v>59.193548387096776</v>
      </c>
      <c r="G23" s="669">
        <v>21</v>
      </c>
      <c r="H23" s="663">
        <v>3.3870967741935489</v>
      </c>
      <c r="I23" s="669">
        <v>126</v>
      </c>
      <c r="J23" s="663">
        <v>20.322580645161288</v>
      </c>
      <c r="K23" s="669">
        <v>106</v>
      </c>
      <c r="L23" s="663">
        <v>17.096774193548388</v>
      </c>
      <c r="M23" s="657">
        <v>0</v>
      </c>
      <c r="N23" s="658">
        <v>0</v>
      </c>
      <c r="O23" s="669">
        <v>0</v>
      </c>
      <c r="P23" s="663">
        <f t="shared" si="2"/>
        <v>0</v>
      </c>
    </row>
    <row r="24" spans="1:16" s="645" customFormat="1" ht="16.5" customHeight="1" x14ac:dyDescent="0.2">
      <c r="A24" s="645">
        <v>16</v>
      </c>
      <c r="B24" s="672" t="s">
        <v>48</v>
      </c>
      <c r="C24" s="669">
        <f t="shared" si="0"/>
        <v>42</v>
      </c>
      <c r="D24" s="663">
        <f t="shared" si="1"/>
        <v>100</v>
      </c>
      <c r="E24" s="657">
        <v>0</v>
      </c>
      <c r="F24" s="658">
        <v>0</v>
      </c>
      <c r="G24" s="669">
        <v>42</v>
      </c>
      <c r="H24" s="663">
        <v>100</v>
      </c>
      <c r="I24" s="669">
        <v>0</v>
      </c>
      <c r="J24" s="663">
        <v>0</v>
      </c>
      <c r="K24" s="669">
        <v>0</v>
      </c>
      <c r="L24" s="663">
        <v>0</v>
      </c>
      <c r="M24" s="657">
        <v>0</v>
      </c>
      <c r="N24" s="658">
        <v>0</v>
      </c>
      <c r="O24" s="669">
        <v>0</v>
      </c>
      <c r="P24" s="663">
        <f t="shared" si="2"/>
        <v>0</v>
      </c>
    </row>
    <row r="25" spans="1:16" s="645" customFormat="1" ht="16.5" customHeight="1" x14ac:dyDescent="0.2">
      <c r="A25" s="645">
        <v>17</v>
      </c>
      <c r="B25" s="672" t="s">
        <v>49</v>
      </c>
      <c r="C25" s="669">
        <f t="shared" si="0"/>
        <v>88</v>
      </c>
      <c r="D25" s="663">
        <f t="shared" si="1"/>
        <v>100</v>
      </c>
      <c r="E25" s="657">
        <v>0</v>
      </c>
      <c r="F25" s="658">
        <v>0</v>
      </c>
      <c r="G25" s="669">
        <v>7</v>
      </c>
      <c r="H25" s="663">
        <v>7.9545454545454541</v>
      </c>
      <c r="I25" s="669">
        <v>14</v>
      </c>
      <c r="J25" s="663">
        <v>15.909090909090908</v>
      </c>
      <c r="K25" s="669">
        <v>0</v>
      </c>
      <c r="L25" s="663">
        <v>0</v>
      </c>
      <c r="M25" s="657">
        <v>67</v>
      </c>
      <c r="N25" s="658">
        <v>76.13636363636364</v>
      </c>
      <c r="O25" s="669">
        <v>0</v>
      </c>
      <c r="P25" s="663">
        <f t="shared" si="2"/>
        <v>0</v>
      </c>
    </row>
    <row r="26" spans="1:16" s="645" customFormat="1" ht="16.5" customHeight="1" x14ac:dyDescent="0.2">
      <c r="B26" s="672" t="s">
        <v>4</v>
      </c>
      <c r="C26" s="669">
        <f t="shared" si="0"/>
        <v>1</v>
      </c>
      <c r="D26" s="663">
        <f t="shared" si="1"/>
        <v>100</v>
      </c>
      <c r="E26" s="657">
        <v>1</v>
      </c>
      <c r="F26" s="658">
        <v>100</v>
      </c>
      <c r="G26" s="669">
        <v>0</v>
      </c>
      <c r="H26" s="663">
        <v>0</v>
      </c>
      <c r="I26" s="669">
        <v>0</v>
      </c>
      <c r="J26" s="663">
        <v>0</v>
      </c>
      <c r="K26" s="669">
        <v>0</v>
      </c>
      <c r="L26" s="663">
        <v>0</v>
      </c>
      <c r="M26" s="657">
        <v>0</v>
      </c>
      <c r="N26" s="658">
        <v>0</v>
      </c>
      <c r="O26" s="669">
        <v>0</v>
      </c>
      <c r="P26" s="663">
        <f t="shared" si="2"/>
        <v>0</v>
      </c>
    </row>
    <row r="27" spans="1:16" s="643" customFormat="1" ht="14.25" x14ac:dyDescent="0.2">
      <c r="B27" s="664" t="s">
        <v>3</v>
      </c>
      <c r="C27" s="670">
        <f>SUM(C9:C26)</f>
        <v>53642</v>
      </c>
      <c r="D27" s="667">
        <f>C27/$C27*100</f>
        <v>100</v>
      </c>
      <c r="E27" s="665">
        <f>SUM(E9:E26)</f>
        <v>29679</v>
      </c>
      <c r="F27" s="666">
        <f>E27/$C27*100</f>
        <v>55.327914693710156</v>
      </c>
      <c r="G27" s="670">
        <f>SUM(G9:G26)</f>
        <v>3144</v>
      </c>
      <c r="H27" s="667">
        <f>G27/$C27*100</f>
        <v>5.8610790052570749</v>
      </c>
      <c r="I27" s="670">
        <f>SUM(I9:I26)</f>
        <v>11589</v>
      </c>
      <c r="J27" s="667">
        <f>I27/$C27*100</f>
        <v>21.604339882927555</v>
      </c>
      <c r="K27" s="670">
        <f>SUM(K9:K26)</f>
        <v>9095</v>
      </c>
      <c r="L27" s="667">
        <f>K27/$C27*100</f>
        <v>16.954997949368035</v>
      </c>
      <c r="M27" s="665">
        <f>SUM(M9:M26)</f>
        <v>135</v>
      </c>
      <c r="N27" s="666">
        <f>M27/$C27*100</f>
        <v>0.25166846873718357</v>
      </c>
      <c r="O27" s="670">
        <f>SUM(O9:O26)</f>
        <v>0</v>
      </c>
      <c r="P27" s="667">
        <f>O27/$C27*100</f>
        <v>0</v>
      </c>
    </row>
    <row r="28" spans="1:16" s="643" customFormat="1" ht="14.25" hidden="1" x14ac:dyDescent="0.2">
      <c r="A28" s="640">
        <v>18</v>
      </c>
      <c r="B28" s="640" t="s">
        <v>42</v>
      </c>
      <c r="C28" s="648"/>
      <c r="D28" s="649"/>
      <c r="E28" s="648"/>
      <c r="F28" s="649"/>
      <c r="G28" s="648"/>
      <c r="H28" s="649"/>
      <c r="I28" s="648"/>
      <c r="J28" s="649"/>
      <c r="K28" s="648"/>
      <c r="L28" s="649"/>
      <c r="M28" s="648"/>
      <c r="N28" s="649"/>
      <c r="O28" s="648"/>
      <c r="P28" s="649"/>
    </row>
    <row r="29" spans="1:16" s="651" customFormat="1" hidden="1" x14ac:dyDescent="0.2">
      <c r="A29" s="640">
        <v>19</v>
      </c>
      <c r="B29" s="640" t="s">
        <v>50</v>
      </c>
      <c r="C29" s="650"/>
      <c r="D29" s="650"/>
      <c r="E29" s="650"/>
      <c r="F29" s="650"/>
      <c r="G29" s="650"/>
      <c r="H29" s="650"/>
      <c r="I29" s="650"/>
      <c r="K29" s="650"/>
      <c r="L29" s="650"/>
      <c r="M29" s="650"/>
      <c r="N29" s="650"/>
      <c r="O29" s="650"/>
      <c r="P29" s="650"/>
    </row>
    <row r="30" spans="1:16" hidden="1" x14ac:dyDescent="0.2">
      <c r="C30" s="653"/>
      <c r="D30" s="653"/>
      <c r="E30" s="653"/>
      <c r="F30" s="653"/>
      <c r="G30" s="653"/>
      <c r="H30" s="653"/>
      <c r="I30" s="653"/>
      <c r="J30" s="653"/>
      <c r="K30" s="653"/>
      <c r="L30" s="653"/>
      <c r="M30" s="653"/>
      <c r="N30" s="653"/>
      <c r="O30" s="653"/>
      <c r="P30" s="653"/>
    </row>
    <row r="31" spans="1:16" hidden="1" x14ac:dyDescent="0.2">
      <c r="B31" s="654"/>
      <c r="C31" s="655"/>
      <c r="D31" s="655"/>
      <c r="E31" s="655"/>
      <c r="F31" s="655"/>
      <c r="G31" s="655"/>
      <c r="M31" s="654"/>
      <c r="N31" s="654"/>
    </row>
    <row r="32" spans="1:16" hidden="1" x14ac:dyDescent="0.2">
      <c r="B32" s="654"/>
      <c r="D32" s="654"/>
      <c r="M32" s="654"/>
      <c r="N32" s="654"/>
    </row>
    <row r="33" spans="2:14" hidden="1" x14ac:dyDescent="0.2">
      <c r="B33" s="654"/>
      <c r="D33" s="654"/>
      <c r="M33" s="654"/>
      <c r="N33" s="654"/>
    </row>
    <row r="34" spans="2:14" hidden="1" x14ac:dyDescent="0.2">
      <c r="B34" s="654"/>
      <c r="D34" s="654"/>
      <c r="M34" s="654"/>
      <c r="N34" s="654"/>
    </row>
    <row r="35" spans="2:14" hidden="1" x14ac:dyDescent="0.2">
      <c r="B35" s="654"/>
      <c r="D35" s="654"/>
      <c r="M35" s="654"/>
      <c r="N35" s="654"/>
    </row>
    <row r="36" spans="2:14" hidden="1" x14ac:dyDescent="0.2">
      <c r="B36" s="654"/>
      <c r="D36" s="654"/>
      <c r="M36" s="654"/>
      <c r="N36" s="654"/>
    </row>
    <row r="37" spans="2:14" hidden="1" x14ac:dyDescent="0.2">
      <c r="B37" s="654"/>
      <c r="D37" s="654"/>
      <c r="M37" s="654"/>
      <c r="N37" s="654"/>
    </row>
    <row r="38" spans="2:14" hidden="1" x14ac:dyDescent="0.2">
      <c r="B38" s="654"/>
      <c r="D38" s="654"/>
      <c r="M38" s="654"/>
      <c r="N38" s="654"/>
    </row>
    <row r="39" spans="2:14" hidden="1" x14ac:dyDescent="0.2">
      <c r="B39" s="654"/>
      <c r="D39" s="654"/>
      <c r="M39" s="654"/>
      <c r="N39" s="654"/>
    </row>
    <row r="40" spans="2:14" hidden="1" x14ac:dyDescent="0.2">
      <c r="B40" s="654"/>
      <c r="D40" s="654"/>
      <c r="M40" s="654"/>
      <c r="N40" s="654"/>
    </row>
    <row r="41" spans="2:14" x14ac:dyDescent="0.2">
      <c r="B41" s="654"/>
      <c r="D41" s="654"/>
      <c r="M41" s="654"/>
      <c r="N41" s="654"/>
    </row>
    <row r="42" spans="2:14" x14ac:dyDescent="0.2">
      <c r="B42" s="654"/>
      <c r="D42" s="654"/>
      <c r="M42" s="654"/>
      <c r="N42" s="654"/>
    </row>
    <row r="43" spans="2:14" x14ac:dyDescent="0.2">
      <c r="B43" s="654"/>
      <c r="D43" s="654"/>
      <c r="M43" s="654"/>
      <c r="N43" s="654"/>
    </row>
    <row r="44" spans="2:14" x14ac:dyDescent="0.2">
      <c r="D44" s="654"/>
      <c r="M44" s="654"/>
      <c r="N44" s="654"/>
    </row>
    <row r="45" spans="2:14" x14ac:dyDescent="0.2">
      <c r="B45" s="863" t="s">
        <v>42</v>
      </c>
      <c r="C45" s="864"/>
      <c r="D45" s="865"/>
      <c r="E45" s="864"/>
      <c r="F45" s="864"/>
      <c r="G45" s="866">
        <f>IFERROR(GETPIVOTDATA("ID PRESTACION
COUNT",#REF!,"CCAA",$B45,"Grado Resuelto",$B$1,"Subtipo",G$1),0)</f>
        <v>0</v>
      </c>
      <c r="H45" s="864"/>
      <c r="M45" s="654"/>
      <c r="N45" s="654"/>
    </row>
    <row r="46" spans="2:14" x14ac:dyDescent="0.2">
      <c r="B46" s="863" t="s">
        <v>50</v>
      </c>
      <c r="C46" s="864"/>
      <c r="D46" s="865"/>
      <c r="E46" s="864"/>
      <c r="F46" s="864"/>
      <c r="G46" s="866">
        <f>IFERROR(GETPIVOTDATA("ID PRESTACION
COUNT",#REF!,"CCAA",$B46,"Grado Resuelto",$B$1,"Subtipo",G$1),0)</f>
        <v>0</v>
      </c>
      <c r="H46" s="864"/>
      <c r="M46" s="654"/>
      <c r="N46" s="654"/>
    </row>
    <row r="47" spans="2:14" x14ac:dyDescent="0.2">
      <c r="D47" s="654"/>
      <c r="M47" s="654"/>
      <c r="N47" s="654"/>
    </row>
    <row r="48" spans="2:14" x14ac:dyDescent="0.2">
      <c r="D48" s="654"/>
    </row>
    <row r="49" spans="4:4" x14ac:dyDescent="0.2">
      <c r="D49" s="654"/>
    </row>
    <row r="50" spans="4:4" x14ac:dyDescent="0.2">
      <c r="D50" s="654"/>
    </row>
    <row r="51" spans="4:4" x14ac:dyDescent="0.2">
      <c r="D51" s="654"/>
    </row>
    <row r="52" spans="4:4" x14ac:dyDescent="0.2">
      <c r="D52" s="654"/>
    </row>
    <row r="53" spans="4:4" x14ac:dyDescent="0.2">
      <c r="D53" s="654"/>
    </row>
    <row r="54" spans="4:4" x14ac:dyDescent="0.2">
      <c r="D54" s="654"/>
    </row>
    <row r="55" spans="4:4" x14ac:dyDescent="0.2">
      <c r="D55" s="654"/>
    </row>
    <row r="56" spans="4:4" x14ac:dyDescent="0.2">
      <c r="D56" s="654"/>
    </row>
    <row r="57" spans="4:4" x14ac:dyDescent="0.2">
      <c r="D57" s="654"/>
    </row>
    <row r="58" spans="4:4" x14ac:dyDescent="0.2">
      <c r="D58" s="654"/>
    </row>
    <row r="59" spans="4:4" x14ac:dyDescent="0.2">
      <c r="D59" s="654"/>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2578125" defaultRowHeight="12.75" x14ac:dyDescent="0.2"/>
  <cols>
    <col min="1" max="1" width="1.140625" style="479" customWidth="1"/>
    <col min="2" max="2" width="25.28515625" style="479" customWidth="1"/>
    <col min="3" max="3" width="11.28515625" style="479" customWidth="1"/>
    <col min="4" max="16384" width="11.42578125" style="479"/>
  </cols>
  <sheetData>
    <row r="1" spans="1:39" s="458" customFormat="1" ht="14.25" x14ac:dyDescent="0.2">
      <c r="B1" s="459"/>
      <c r="C1" s="459"/>
      <c r="D1" s="460"/>
      <c r="E1" s="460"/>
      <c r="N1" s="460"/>
    </row>
    <row r="2" spans="1:39" s="461" customFormat="1" ht="47.25" customHeight="1" x14ac:dyDescent="0.2">
      <c r="B2" s="1178"/>
      <c r="C2" s="1178"/>
      <c r="D2" s="1178"/>
      <c r="E2" s="1178"/>
      <c r="F2" s="1178"/>
      <c r="G2" s="1178"/>
      <c r="H2" s="1178"/>
      <c r="I2" s="462"/>
      <c r="L2" s="463"/>
      <c r="N2" s="464"/>
      <c r="O2" s="464"/>
      <c r="P2" s="464"/>
      <c r="Q2" s="464"/>
      <c r="R2" s="464"/>
      <c r="S2" s="464"/>
      <c r="T2" s="464"/>
      <c r="U2" s="464"/>
      <c r="V2" s="464"/>
      <c r="W2" s="464"/>
      <c r="X2" s="464"/>
      <c r="Y2" s="464"/>
      <c r="Z2" s="464"/>
      <c r="AA2" s="464"/>
      <c r="AB2" s="464"/>
      <c r="AC2" s="464"/>
      <c r="AD2" s="464"/>
      <c r="AE2" s="464"/>
      <c r="AF2" s="464"/>
      <c r="AG2" s="464"/>
    </row>
    <row r="3" spans="1:39" s="465" customFormat="1" ht="1.5" customHeight="1" x14ac:dyDescent="0.2">
      <c r="B3" s="466"/>
      <c r="C3" s="466"/>
      <c r="D3" s="466"/>
      <c r="E3" s="466"/>
      <c r="F3" s="466"/>
      <c r="G3" s="466"/>
      <c r="H3" s="466"/>
      <c r="I3" s="466"/>
      <c r="J3" s="466"/>
      <c r="K3" s="466"/>
      <c r="L3" s="466"/>
      <c r="M3" s="466"/>
      <c r="N3" s="467"/>
      <c r="O3" s="464"/>
      <c r="P3" s="464"/>
      <c r="Q3" s="464"/>
      <c r="R3" s="464"/>
      <c r="S3" s="464"/>
      <c r="T3" s="464"/>
      <c r="U3" s="464"/>
      <c r="V3" s="464"/>
      <c r="W3" s="464"/>
      <c r="X3" s="464"/>
      <c r="Y3" s="464"/>
      <c r="Z3" s="464"/>
      <c r="AA3" s="464"/>
      <c r="AB3" s="464"/>
      <c r="AC3" s="464"/>
      <c r="AD3" s="464"/>
      <c r="AE3" s="464"/>
      <c r="AF3" s="464"/>
      <c r="AG3" s="464"/>
    </row>
    <row r="4" spans="1:39" s="465" customFormat="1" ht="24.75" customHeight="1" x14ac:dyDescent="0.2">
      <c r="A4" s="468"/>
      <c r="B4" s="1179" t="s">
        <v>456</v>
      </c>
      <c r="C4" s="1179"/>
      <c r="D4" s="1179"/>
      <c r="E4" s="1179"/>
      <c r="F4" s="1179"/>
      <c r="G4" s="1179"/>
      <c r="H4" s="1179"/>
      <c r="I4" s="1179"/>
      <c r="J4" s="1179"/>
      <c r="K4" s="1179"/>
      <c r="L4" s="1179"/>
      <c r="M4" s="469"/>
      <c r="N4" s="467"/>
      <c r="O4" s="464"/>
      <c r="P4" s="464"/>
      <c r="Q4" s="464"/>
      <c r="R4" s="464"/>
      <c r="S4" s="464"/>
      <c r="T4" s="464"/>
      <c r="U4" s="464"/>
      <c r="V4" s="464"/>
      <c r="W4" s="464"/>
      <c r="X4" s="464"/>
      <c r="Y4" s="464"/>
      <c r="Z4" s="464"/>
      <c r="AA4" s="464"/>
      <c r="AB4" s="464"/>
      <c r="AC4" s="464"/>
      <c r="AD4" s="464"/>
      <c r="AE4" s="464"/>
      <c r="AF4" s="464"/>
      <c r="AG4" s="464"/>
    </row>
    <row r="5" spans="1:39" s="465" customFormat="1" ht="14.25" customHeight="1" x14ac:dyDescent="0.2">
      <c r="A5" s="468"/>
      <c r="B5" s="1180" t="s">
        <v>493</v>
      </c>
      <c r="C5" s="1180"/>
      <c r="D5" s="1180"/>
      <c r="E5" s="1180"/>
      <c r="F5" s="1180"/>
      <c r="G5" s="1180"/>
      <c r="H5" s="1180"/>
      <c r="I5" s="1180"/>
      <c r="J5" s="1180"/>
      <c r="K5" s="1180"/>
      <c r="L5" s="1180"/>
      <c r="M5" s="470"/>
      <c r="N5" s="470"/>
      <c r="O5" s="471"/>
      <c r="P5" s="471"/>
      <c r="Q5" s="471"/>
      <c r="R5" s="471"/>
      <c r="S5" s="471"/>
      <c r="T5" s="471"/>
      <c r="U5" s="471"/>
      <c r="V5" s="471"/>
      <c r="W5" s="471"/>
      <c r="X5" s="471"/>
      <c r="Y5" s="471"/>
      <c r="Z5" s="471"/>
      <c r="AA5" s="471"/>
      <c r="AB5" s="471"/>
      <c r="AC5" s="464"/>
      <c r="AD5" s="464"/>
      <c r="AE5" s="464"/>
      <c r="AF5" s="464"/>
      <c r="AG5" s="464"/>
    </row>
    <row r="6" spans="1:39" s="472" customFormat="1" ht="15" x14ac:dyDescent="0.25">
      <c r="B6" s="473"/>
      <c r="C6" s="473"/>
      <c r="D6" s="473"/>
      <c r="E6" s="473"/>
      <c r="F6" s="473"/>
      <c r="G6" s="474"/>
      <c r="H6" s="474"/>
      <c r="I6" s="474"/>
      <c r="J6" s="474"/>
      <c r="K6" s="474"/>
      <c r="L6" s="474"/>
      <c r="M6" s="474"/>
      <c r="N6" s="475"/>
      <c r="O6" s="475"/>
      <c r="P6" s="475"/>
      <c r="Q6" s="475"/>
      <c r="R6" s="475"/>
      <c r="S6" s="475"/>
      <c r="T6" s="475"/>
      <c r="U6" s="475"/>
      <c r="V6" s="475"/>
      <c r="W6" s="475"/>
      <c r="X6" s="475"/>
      <c r="Y6" s="475"/>
      <c r="Z6" s="475"/>
      <c r="AA6" s="475"/>
      <c r="AB6" s="475"/>
      <c r="AC6" s="476"/>
      <c r="AD6" s="476"/>
      <c r="AE6" s="476"/>
      <c r="AF6" s="476"/>
      <c r="AG6" s="476"/>
    </row>
    <row r="7" spans="1:39" s="724" customFormat="1" ht="15" x14ac:dyDescent="0.25">
      <c r="B7" s="474"/>
      <c r="C7" s="1181"/>
      <c r="D7" s="1181"/>
      <c r="E7" s="1181"/>
      <c r="F7" s="1181"/>
      <c r="G7" s="1181"/>
      <c r="H7" s="1181"/>
      <c r="I7" s="474"/>
      <c r="J7" s="1181"/>
      <c r="K7" s="1181"/>
      <c r="L7" s="1181"/>
      <c r="M7" s="1181"/>
      <c r="N7" s="474"/>
      <c r="O7" s="474"/>
      <c r="P7" s="474"/>
      <c r="Q7" s="1181"/>
      <c r="R7" s="1181"/>
      <c r="S7" s="1181"/>
      <c r="T7" s="1181"/>
      <c r="U7" s="1181"/>
      <c r="V7" s="1181"/>
      <c r="W7" s="474"/>
      <c r="X7" s="474"/>
      <c r="AF7" s="1182"/>
      <c r="AG7" s="1182"/>
      <c r="AH7" s="1182"/>
      <c r="AI7" s="1182"/>
      <c r="AJ7" s="1182"/>
      <c r="AK7" s="1182"/>
      <c r="AL7" s="1182"/>
      <c r="AM7" s="1182"/>
    </row>
    <row r="8" spans="1:39" s="724" customFormat="1" ht="15" x14ac:dyDescent="0.25">
      <c r="B8" s="474" t="s">
        <v>144</v>
      </c>
      <c r="C8" s="723" t="s">
        <v>145</v>
      </c>
      <c r="D8" s="723" t="s">
        <v>76</v>
      </c>
      <c r="E8" s="723"/>
      <c r="F8" s="723"/>
      <c r="G8" s="723"/>
      <c r="H8" s="723" t="s">
        <v>146</v>
      </c>
      <c r="I8" s="474" t="s">
        <v>145</v>
      </c>
      <c r="J8" s="723" t="s">
        <v>76</v>
      </c>
      <c r="K8" s="723"/>
      <c r="L8" s="723"/>
      <c r="M8" s="723"/>
      <c r="N8" s="474"/>
      <c r="O8" s="474"/>
      <c r="P8" s="725"/>
      <c r="Q8" s="723"/>
      <c r="R8" s="723"/>
      <c r="S8" s="723"/>
      <c r="T8" s="723"/>
      <c r="U8" s="723"/>
      <c r="V8" s="723"/>
      <c r="W8" s="474"/>
      <c r="X8" s="474"/>
      <c r="AE8" s="726"/>
      <c r="AF8" s="727"/>
      <c r="AG8" s="727"/>
      <c r="AH8" s="727"/>
      <c r="AI8" s="727"/>
      <c r="AJ8" s="727"/>
      <c r="AK8" s="727"/>
      <c r="AL8" s="727"/>
      <c r="AM8" s="727"/>
    </row>
    <row r="9" spans="1:39" s="724" customFormat="1" ht="15" x14ac:dyDescent="0.25">
      <c r="A9" s="1183"/>
      <c r="B9" s="735" t="s">
        <v>147</v>
      </c>
      <c r="C9" s="728">
        <v>185377</v>
      </c>
      <c r="D9" s="478">
        <v>0.34390914032454656</v>
      </c>
      <c r="E9" s="477"/>
      <c r="F9" s="477"/>
      <c r="G9" s="477"/>
      <c r="H9" s="477" t="s">
        <v>148</v>
      </c>
      <c r="I9" s="735">
        <v>153917</v>
      </c>
      <c r="J9" s="478">
        <v>0.2844005336309447</v>
      </c>
      <c r="K9" s="477"/>
      <c r="L9" s="477"/>
      <c r="M9" s="477"/>
      <c r="N9" s="474"/>
      <c r="O9" s="1184"/>
      <c r="P9" s="729"/>
      <c r="Q9" s="477"/>
      <c r="R9" s="477"/>
      <c r="S9" s="477"/>
      <c r="T9" s="477"/>
      <c r="U9" s="477"/>
      <c r="V9" s="477"/>
      <c r="W9" s="474"/>
      <c r="X9" s="474"/>
      <c r="AD9" s="1183"/>
      <c r="AE9" s="730"/>
      <c r="AF9" s="731"/>
      <c r="AG9" s="731"/>
      <c r="AH9" s="731"/>
      <c r="AI9" s="731"/>
      <c r="AJ9" s="731"/>
      <c r="AK9" s="731"/>
      <c r="AL9" s="731"/>
      <c r="AM9" s="731"/>
    </row>
    <row r="10" spans="1:39" s="724" customFormat="1" ht="15" x14ac:dyDescent="0.25">
      <c r="A10" s="1183"/>
      <c r="B10" s="735" t="s">
        <v>151</v>
      </c>
      <c r="C10" s="728">
        <v>130392</v>
      </c>
      <c r="D10" s="478">
        <v>0.24190164165564376</v>
      </c>
      <c r="E10" s="477"/>
      <c r="F10" s="477"/>
      <c r="G10" s="477"/>
      <c r="H10" s="477" t="s">
        <v>150</v>
      </c>
      <c r="I10" s="735">
        <v>253438</v>
      </c>
      <c r="J10" s="478">
        <v>0.46829071799969696</v>
      </c>
      <c r="K10" s="477"/>
      <c r="L10" s="477"/>
      <c r="M10" s="477"/>
      <c r="N10" s="474"/>
      <c r="O10" s="1184"/>
      <c r="P10" s="729"/>
      <c r="Q10" s="477"/>
      <c r="R10" s="477"/>
      <c r="S10" s="477"/>
      <c r="T10" s="477"/>
      <c r="U10" s="477"/>
      <c r="V10" s="477"/>
      <c r="W10" s="474"/>
      <c r="X10" s="474"/>
      <c r="AD10" s="1183"/>
      <c r="AE10" s="730"/>
      <c r="AF10" s="731"/>
      <c r="AG10" s="731"/>
      <c r="AH10" s="731"/>
      <c r="AI10" s="731"/>
      <c r="AJ10" s="731"/>
      <c r="AK10" s="731"/>
      <c r="AL10" s="731"/>
      <c r="AM10" s="731"/>
    </row>
    <row r="11" spans="1:39" s="724" customFormat="1" ht="15" x14ac:dyDescent="0.25">
      <c r="A11" s="1183"/>
      <c r="B11" s="735" t="s">
        <v>149</v>
      </c>
      <c r="C11" s="728">
        <v>107100</v>
      </c>
      <c r="D11" s="478">
        <v>0.19869060848303152</v>
      </c>
      <c r="E11" s="477"/>
      <c r="F11" s="477"/>
      <c r="G11" s="477"/>
      <c r="H11" s="477" t="s">
        <v>152</v>
      </c>
      <c r="I11" s="735">
        <v>96123</v>
      </c>
      <c r="J11" s="478">
        <v>0.1776115211068777</v>
      </c>
      <c r="K11" s="477"/>
      <c r="L11" s="477"/>
      <c r="M11" s="477"/>
      <c r="N11" s="474"/>
      <c r="O11" s="1184"/>
      <c r="P11" s="729"/>
      <c r="Q11" s="477"/>
      <c r="R11" s="477"/>
      <c r="S11" s="477"/>
      <c r="T11" s="477"/>
      <c r="U11" s="477"/>
      <c r="V11" s="477"/>
      <c r="W11" s="474"/>
      <c r="X11" s="474"/>
      <c r="AD11" s="1183"/>
      <c r="AE11" s="730"/>
      <c r="AF11" s="731"/>
      <c r="AG11" s="731"/>
      <c r="AH11" s="731"/>
      <c r="AI11" s="731"/>
      <c r="AJ11" s="731"/>
      <c r="AK11" s="731"/>
      <c r="AL11" s="731"/>
      <c r="AM11" s="731"/>
    </row>
    <row r="12" spans="1:39" s="724" customFormat="1" ht="15" x14ac:dyDescent="0.25">
      <c r="A12" s="1183"/>
      <c r="B12" s="735" t="s">
        <v>155</v>
      </c>
      <c r="C12" s="728">
        <v>24691</v>
      </c>
      <c r="D12" s="478">
        <v>4.58064408408453E-2</v>
      </c>
      <c r="E12" s="477"/>
      <c r="F12" s="477"/>
      <c r="G12" s="477"/>
      <c r="H12" s="477" t="s">
        <v>154</v>
      </c>
      <c r="I12" s="735">
        <v>33055</v>
      </c>
      <c r="J12" s="478">
        <v>6.1077461483597502E-2</v>
      </c>
      <c r="K12" s="477"/>
      <c r="L12" s="477"/>
      <c r="M12" s="477"/>
      <c r="N12" s="474"/>
      <c r="O12" s="1184"/>
      <c r="P12" s="729"/>
      <c r="Q12" s="477"/>
      <c r="R12" s="477"/>
      <c r="S12" s="477"/>
      <c r="T12" s="477"/>
      <c r="U12" s="477"/>
      <c r="V12" s="477"/>
      <c r="W12" s="474"/>
      <c r="X12" s="474"/>
      <c r="AD12" s="1183"/>
      <c r="AE12" s="730"/>
      <c r="AF12" s="731"/>
      <c r="AG12" s="731"/>
      <c r="AH12" s="731"/>
      <c r="AI12" s="731"/>
      <c r="AJ12" s="731"/>
      <c r="AK12" s="731"/>
      <c r="AL12" s="731"/>
      <c r="AM12" s="731"/>
    </row>
    <row r="13" spans="1:39" s="724" customFormat="1" ht="15" x14ac:dyDescent="0.25">
      <c r="A13" s="1183"/>
      <c r="B13" s="735" t="s">
        <v>153</v>
      </c>
      <c r="C13" s="728">
        <v>17585</v>
      </c>
      <c r="D13" s="478">
        <v>3.2623476658955271E-2</v>
      </c>
      <c r="E13" s="477"/>
      <c r="F13" s="477"/>
      <c r="G13" s="477"/>
      <c r="H13" s="477" t="s">
        <v>156</v>
      </c>
      <c r="I13" s="735">
        <v>4665</v>
      </c>
      <c r="J13" s="478">
        <v>8.6197657788831452E-3</v>
      </c>
      <c r="K13" s="477"/>
      <c r="L13" s="477"/>
      <c r="M13" s="477"/>
      <c r="N13" s="474"/>
      <c r="O13" s="1184"/>
      <c r="P13" s="729"/>
      <c r="Q13" s="477"/>
      <c r="R13" s="477"/>
      <c r="S13" s="477"/>
      <c r="T13" s="477"/>
      <c r="U13" s="477"/>
      <c r="V13" s="477"/>
      <c r="W13" s="474"/>
      <c r="X13" s="474"/>
      <c r="AD13" s="1183"/>
      <c r="AE13" s="730"/>
      <c r="AF13" s="731"/>
      <c r="AG13" s="731"/>
      <c r="AH13" s="731"/>
      <c r="AI13" s="731"/>
      <c r="AJ13" s="731"/>
      <c r="AK13" s="731"/>
      <c r="AL13" s="731"/>
      <c r="AM13" s="731"/>
    </row>
    <row r="14" spans="1:39" s="724" customFormat="1" ht="15" x14ac:dyDescent="0.25">
      <c r="A14" s="1183"/>
      <c r="B14" s="735" t="s">
        <v>159</v>
      </c>
      <c r="C14" s="728">
        <v>9913</v>
      </c>
      <c r="D14" s="478">
        <v>1.8390476208144647E-2</v>
      </c>
      <c r="E14" s="477"/>
      <c r="F14" s="477"/>
      <c r="G14" s="477"/>
      <c r="H14" s="477" t="s">
        <v>158</v>
      </c>
      <c r="I14" s="735">
        <v>696</v>
      </c>
      <c r="J14" s="477"/>
      <c r="K14" s="477"/>
      <c r="L14" s="477"/>
      <c r="M14" s="477"/>
      <c r="N14" s="474"/>
      <c r="O14" s="1184"/>
      <c r="P14" s="729"/>
      <c r="Q14" s="477"/>
      <c r="R14" s="477"/>
      <c r="S14" s="477"/>
      <c r="T14" s="477"/>
      <c r="U14" s="477"/>
      <c r="V14" s="477"/>
      <c r="W14" s="474"/>
      <c r="X14" s="474"/>
      <c r="AD14" s="1183"/>
      <c r="AE14" s="730"/>
      <c r="AF14" s="731"/>
      <c r="AG14" s="731"/>
      <c r="AH14" s="731"/>
      <c r="AI14" s="731"/>
      <c r="AJ14" s="731"/>
      <c r="AK14" s="731"/>
      <c r="AL14" s="731"/>
      <c r="AM14" s="731"/>
    </row>
    <row r="15" spans="1:39" s="724" customFormat="1" ht="15" x14ac:dyDescent="0.25">
      <c r="A15" s="1183"/>
      <c r="B15" s="735" t="s">
        <v>157</v>
      </c>
      <c r="C15" s="728">
        <v>9272</v>
      </c>
      <c r="D15" s="478">
        <v>1.7201300857653298E-2</v>
      </c>
      <c r="E15" s="477"/>
      <c r="F15" s="477"/>
      <c r="G15" s="477"/>
      <c r="H15" s="477"/>
      <c r="I15" s="474"/>
      <c r="J15" s="477"/>
      <c r="K15" s="477"/>
      <c r="L15" s="477"/>
      <c r="M15" s="477"/>
      <c r="N15" s="474"/>
      <c r="O15" s="1184"/>
      <c r="P15" s="729"/>
      <c r="Q15" s="477"/>
      <c r="R15" s="477"/>
      <c r="S15" s="477"/>
      <c r="T15" s="477"/>
      <c r="U15" s="477"/>
      <c r="V15" s="477"/>
      <c r="W15" s="474"/>
      <c r="X15" s="474"/>
      <c r="AD15" s="1183"/>
      <c r="AE15" s="730"/>
      <c r="AF15" s="731"/>
      <c r="AG15" s="731"/>
      <c r="AH15" s="731"/>
      <c r="AI15" s="731"/>
      <c r="AJ15" s="731"/>
      <c r="AK15" s="731"/>
      <c r="AL15" s="731"/>
      <c r="AM15" s="731"/>
    </row>
    <row r="16" spans="1:39" s="724" customFormat="1" ht="15" x14ac:dyDescent="0.25">
      <c r="A16" s="1183"/>
      <c r="B16" s="735" t="s">
        <v>200</v>
      </c>
      <c r="C16" s="728">
        <v>7515</v>
      </c>
      <c r="D16" s="478">
        <v>1.3941735973389187E-2</v>
      </c>
      <c r="E16" s="477"/>
      <c r="F16" s="477"/>
      <c r="G16" s="477"/>
      <c r="H16" s="477"/>
      <c r="I16" s="474"/>
      <c r="J16" s="477"/>
      <c r="K16" s="477"/>
      <c r="L16" s="477"/>
      <c r="M16" s="477"/>
      <c r="N16" s="474"/>
      <c r="O16" s="1184"/>
      <c r="P16" s="729"/>
      <c r="Q16" s="477"/>
      <c r="R16" s="477"/>
      <c r="S16" s="477"/>
      <c r="T16" s="477"/>
      <c r="U16" s="477"/>
      <c r="V16" s="477"/>
      <c r="W16" s="474"/>
      <c r="X16" s="474"/>
      <c r="AD16" s="1183"/>
      <c r="AE16" s="730"/>
      <c r="AF16" s="731"/>
      <c r="AG16" s="731"/>
      <c r="AH16" s="731"/>
      <c r="AI16" s="731"/>
      <c r="AJ16" s="731"/>
      <c r="AK16" s="731"/>
      <c r="AL16" s="731"/>
      <c r="AM16" s="731"/>
    </row>
    <row r="17" spans="1:28" s="724" customFormat="1" ht="15" x14ac:dyDescent="0.25">
      <c r="A17" s="732"/>
      <c r="B17" s="735" t="s">
        <v>158</v>
      </c>
      <c r="C17" s="733">
        <v>47184</v>
      </c>
      <c r="D17" s="478">
        <v>8.7535178997790467E-2</v>
      </c>
      <c r="E17" s="474"/>
      <c r="F17" s="474"/>
      <c r="G17" s="474"/>
      <c r="H17" s="474"/>
      <c r="I17" s="474"/>
      <c r="J17" s="474"/>
      <c r="K17" s="474"/>
      <c r="L17" s="474"/>
      <c r="M17" s="474"/>
      <c r="N17" s="474"/>
      <c r="O17" s="474"/>
      <c r="P17" s="474"/>
      <c r="Q17" s="474"/>
      <c r="R17" s="474"/>
      <c r="S17" s="474"/>
      <c r="T17" s="474"/>
      <c r="U17" s="474"/>
      <c r="V17" s="474"/>
      <c r="W17" s="474"/>
      <c r="X17" s="474"/>
    </row>
    <row r="18" spans="1:28" s="724" customFormat="1" ht="15" x14ac:dyDescent="0.25">
      <c r="B18" s="474" t="s">
        <v>161</v>
      </c>
      <c r="C18" s="474" t="s">
        <v>145</v>
      </c>
      <c r="D18" s="474" t="s">
        <v>76</v>
      </c>
      <c r="E18" s="474"/>
      <c r="F18" s="474"/>
      <c r="G18" s="474"/>
      <c r="H18" s="474"/>
      <c r="I18" s="474"/>
      <c r="J18" s="474"/>
      <c r="K18" s="474"/>
      <c r="L18" s="474"/>
      <c r="M18" s="474"/>
      <c r="N18" s="474"/>
      <c r="O18" s="474"/>
      <c r="P18" s="474"/>
      <c r="Q18" s="474"/>
      <c r="R18" s="474"/>
      <c r="S18" s="474"/>
      <c r="T18" s="474"/>
      <c r="U18" s="474"/>
      <c r="V18" s="474"/>
      <c r="W18" s="474"/>
      <c r="X18" s="474"/>
    </row>
    <row r="19" spans="1:28" s="724" customFormat="1" ht="15" x14ac:dyDescent="0.25">
      <c r="B19" s="474" t="s">
        <v>26</v>
      </c>
      <c r="C19" s="474">
        <v>142483</v>
      </c>
      <c r="D19" s="734">
        <v>0.26293567180236688</v>
      </c>
      <c r="E19" s="474"/>
      <c r="F19" s="474"/>
      <c r="G19" s="474"/>
      <c r="H19" s="474"/>
      <c r="I19" s="474"/>
      <c r="J19" s="474"/>
      <c r="K19" s="474"/>
      <c r="L19" s="474"/>
      <c r="M19" s="474"/>
      <c r="N19" s="474"/>
      <c r="O19" s="474"/>
      <c r="P19" s="474"/>
      <c r="Q19" s="474"/>
      <c r="R19" s="474"/>
      <c r="S19" s="474"/>
      <c r="T19" s="474"/>
      <c r="U19" s="474"/>
      <c r="V19" s="474"/>
      <c r="W19" s="474"/>
      <c r="X19" s="474"/>
      <c r="Y19" s="474"/>
      <c r="Z19" s="474"/>
      <c r="AA19" s="474"/>
      <c r="AB19" s="474"/>
    </row>
    <row r="20" spans="1:28" s="724" customFormat="1" ht="15" x14ac:dyDescent="0.25">
      <c r="B20" s="474" t="s">
        <v>27</v>
      </c>
      <c r="C20" s="474">
        <v>399410</v>
      </c>
      <c r="D20" s="734">
        <v>0.73706432819763312</v>
      </c>
      <c r="E20" s="474"/>
      <c r="F20" s="474"/>
      <c r="G20" s="474"/>
      <c r="H20" s="474"/>
      <c r="I20" s="474"/>
      <c r="J20" s="474"/>
      <c r="K20" s="474"/>
      <c r="L20" s="474"/>
      <c r="M20" s="474"/>
      <c r="N20" s="474"/>
      <c r="O20" s="474"/>
      <c r="P20" s="474"/>
      <c r="Q20" s="474"/>
      <c r="R20" s="474"/>
      <c r="S20" s="474"/>
      <c r="T20" s="474"/>
      <c r="U20" s="474"/>
      <c r="V20" s="474"/>
      <c r="W20" s="474"/>
      <c r="X20" s="474"/>
      <c r="Y20" s="474"/>
      <c r="Z20" s="474"/>
      <c r="AA20" s="474"/>
      <c r="AB20" s="474"/>
    </row>
    <row r="21" spans="1:28" s="724" customFormat="1" ht="15" x14ac:dyDescent="0.25">
      <c r="B21" s="474" t="s">
        <v>162</v>
      </c>
      <c r="C21" s="474">
        <v>1</v>
      </c>
      <c r="D21" s="474"/>
      <c r="E21" s="474"/>
      <c r="F21" s="474"/>
      <c r="G21" s="474"/>
      <c r="H21" s="474"/>
      <c r="I21" s="474"/>
      <c r="J21" s="474"/>
      <c r="K21" s="474"/>
      <c r="L21" s="474"/>
      <c r="M21" s="474"/>
      <c r="N21" s="474"/>
      <c r="O21" s="474"/>
      <c r="P21" s="474"/>
      <c r="Q21" s="474"/>
      <c r="R21" s="474"/>
      <c r="S21" s="474"/>
      <c r="T21" s="474"/>
      <c r="U21" s="474"/>
      <c r="V21" s="474"/>
      <c r="W21" s="474"/>
      <c r="X21" s="474"/>
      <c r="Y21" s="474"/>
      <c r="Z21" s="474"/>
      <c r="AA21" s="474"/>
      <c r="AB21" s="474"/>
    </row>
    <row r="22" spans="1:28" s="724" customFormat="1" ht="15" x14ac:dyDescent="0.25">
      <c r="B22" s="474"/>
      <c r="C22" s="474"/>
      <c r="D22" s="474"/>
      <c r="E22" s="474"/>
      <c r="F22" s="474"/>
      <c r="G22" s="474"/>
      <c r="H22" s="474"/>
      <c r="I22" s="474"/>
      <c r="J22" s="474"/>
      <c r="K22" s="474"/>
      <c r="L22" s="474"/>
      <c r="M22" s="474"/>
      <c r="N22" s="474"/>
      <c r="O22" s="474"/>
      <c r="P22" s="474"/>
      <c r="Q22" s="474"/>
      <c r="R22" s="474"/>
      <c r="S22" s="474"/>
      <c r="T22" s="474"/>
      <c r="U22" s="474"/>
      <c r="V22" s="474"/>
      <c r="W22" s="474"/>
      <c r="X22" s="474"/>
      <c r="Y22" s="474"/>
      <c r="Z22" s="474"/>
      <c r="AA22" s="474"/>
      <c r="AB22" s="474"/>
    </row>
    <row r="23" spans="1:28" s="476" customFormat="1" ht="15" x14ac:dyDescent="0.25">
      <c r="B23" s="475"/>
      <c r="C23" s="475"/>
      <c r="D23" s="475"/>
      <c r="E23" s="474"/>
      <c r="F23" s="474"/>
      <c r="G23" s="474"/>
      <c r="H23" s="474"/>
      <c r="I23" s="474"/>
      <c r="J23" s="474"/>
      <c r="K23" s="474"/>
      <c r="L23" s="474"/>
      <c r="M23" s="474"/>
      <c r="N23" s="473"/>
      <c r="O23" s="473"/>
      <c r="P23" s="473"/>
      <c r="Q23" s="473"/>
      <c r="R23" s="473"/>
      <c r="S23" s="473"/>
      <c r="T23" s="473"/>
      <c r="U23" s="473"/>
      <c r="V23" s="473"/>
      <c r="W23" s="473"/>
      <c r="X23" s="473"/>
      <c r="Y23" s="473"/>
      <c r="Z23" s="473"/>
      <c r="AA23" s="473"/>
      <c r="AB23" s="473"/>
    </row>
    <row r="24" spans="1:28" s="476" customFormat="1" ht="15" x14ac:dyDescent="0.25">
      <c r="B24" s="474"/>
      <c r="C24" s="474"/>
      <c r="D24" s="474"/>
      <c r="E24" s="474"/>
      <c r="F24" s="474"/>
      <c r="G24" s="474"/>
      <c r="H24" s="474"/>
      <c r="I24" s="474"/>
      <c r="J24" s="474"/>
      <c r="K24" s="474"/>
      <c r="L24" s="474"/>
      <c r="M24" s="474"/>
      <c r="N24" s="473"/>
      <c r="O24" s="473"/>
      <c r="P24" s="473"/>
      <c r="Q24" s="473"/>
      <c r="R24" s="473"/>
      <c r="S24" s="473"/>
      <c r="T24" s="473"/>
      <c r="U24" s="473"/>
      <c r="V24" s="473"/>
      <c r="W24" s="473"/>
      <c r="X24" s="473"/>
      <c r="Y24" s="473"/>
      <c r="Z24" s="473"/>
      <c r="AA24" s="473"/>
      <c r="AB24" s="473"/>
    </row>
    <row r="25" spans="1:28" s="476" customFormat="1" ht="15" x14ac:dyDescent="0.25">
      <c r="B25" s="474"/>
      <c r="C25" s="474"/>
      <c r="D25" s="474"/>
      <c r="E25" s="474"/>
      <c r="F25" s="474"/>
      <c r="G25" s="474"/>
      <c r="H25" s="474"/>
      <c r="I25" s="474"/>
      <c r="J25" s="474"/>
      <c r="K25" s="474"/>
      <c r="L25" s="474"/>
      <c r="M25" s="474"/>
      <c r="N25" s="473"/>
      <c r="O25" s="473"/>
      <c r="P25" s="473"/>
      <c r="Q25" s="473"/>
      <c r="R25" s="473"/>
      <c r="S25" s="473"/>
      <c r="T25" s="473"/>
      <c r="U25" s="473"/>
      <c r="V25" s="473"/>
      <c r="W25" s="473"/>
      <c r="X25" s="473"/>
      <c r="Y25" s="473"/>
      <c r="Z25" s="473"/>
      <c r="AA25" s="473"/>
      <c r="AB25" s="473"/>
    </row>
    <row r="26" spans="1:28" s="476" customFormat="1" ht="15" x14ac:dyDescent="0.25">
      <c r="B26" s="474"/>
      <c r="C26" s="474"/>
      <c r="D26" s="474"/>
      <c r="E26" s="474"/>
      <c r="F26" s="474"/>
      <c r="G26" s="474"/>
      <c r="H26" s="474"/>
      <c r="I26" s="474"/>
      <c r="J26" s="474"/>
      <c r="K26" s="474"/>
      <c r="L26" s="474"/>
      <c r="M26" s="474"/>
      <c r="N26" s="473"/>
      <c r="O26" s="473"/>
      <c r="P26" s="473"/>
      <c r="Q26" s="473"/>
      <c r="R26" s="473"/>
      <c r="S26" s="473"/>
      <c r="T26" s="473"/>
      <c r="U26" s="473"/>
      <c r="V26" s="473"/>
      <c r="W26" s="473"/>
      <c r="X26" s="473"/>
      <c r="Y26" s="473"/>
      <c r="Z26" s="473"/>
      <c r="AA26" s="473"/>
      <c r="AB26" s="473"/>
    </row>
    <row r="27" spans="1:28" s="476" customFormat="1" ht="15" x14ac:dyDescent="0.25">
      <c r="B27" s="474"/>
      <c r="C27" s="474"/>
      <c r="D27" s="474"/>
      <c r="E27" s="474"/>
      <c r="F27" s="474"/>
      <c r="G27" s="474"/>
      <c r="H27" s="474"/>
      <c r="I27" s="474"/>
      <c r="J27" s="474"/>
      <c r="K27" s="474"/>
      <c r="L27" s="474"/>
      <c r="M27" s="474"/>
      <c r="N27" s="473"/>
      <c r="O27" s="473"/>
      <c r="P27" s="473"/>
      <c r="Q27" s="473"/>
      <c r="R27" s="473"/>
      <c r="S27" s="473"/>
      <c r="T27" s="473"/>
      <c r="U27" s="473"/>
      <c r="V27" s="473"/>
      <c r="W27" s="473"/>
      <c r="X27" s="473"/>
      <c r="Y27" s="473"/>
      <c r="Z27" s="473"/>
      <c r="AA27" s="473"/>
      <c r="AB27" s="473"/>
    </row>
    <row r="28" spans="1:28" s="476" customFormat="1" ht="15" x14ac:dyDescent="0.25">
      <c r="B28" s="474"/>
      <c r="C28" s="474"/>
      <c r="D28" s="474"/>
      <c r="E28" s="474"/>
      <c r="F28" s="474"/>
      <c r="G28" s="474"/>
      <c r="H28" s="474"/>
      <c r="I28" s="474"/>
      <c r="J28" s="474"/>
      <c r="K28" s="474"/>
      <c r="L28" s="474"/>
      <c r="M28" s="474"/>
      <c r="N28" s="473"/>
      <c r="O28" s="473"/>
      <c r="P28" s="473"/>
      <c r="Q28" s="473"/>
      <c r="R28" s="473"/>
      <c r="S28" s="473"/>
      <c r="T28" s="473"/>
      <c r="U28" s="473"/>
      <c r="V28" s="473"/>
      <c r="W28" s="473"/>
      <c r="X28" s="473"/>
      <c r="Y28" s="473"/>
      <c r="Z28" s="473"/>
      <c r="AA28" s="473"/>
      <c r="AB28" s="473"/>
    </row>
    <row r="29" spans="1:28" s="476" customFormat="1" ht="15" x14ac:dyDescent="0.25">
      <c r="B29" s="474"/>
      <c r="C29" s="474"/>
      <c r="D29" s="474"/>
      <c r="E29" s="474"/>
      <c r="F29" s="474"/>
      <c r="G29" s="474"/>
      <c r="H29" s="474"/>
      <c r="I29" s="474"/>
      <c r="J29" s="474"/>
      <c r="K29" s="474"/>
      <c r="L29" s="474"/>
      <c r="M29" s="474"/>
      <c r="N29" s="473"/>
      <c r="O29" s="473"/>
      <c r="P29" s="473"/>
      <c r="Q29" s="473"/>
      <c r="R29" s="473"/>
      <c r="S29" s="473"/>
      <c r="T29" s="473"/>
      <c r="U29" s="473"/>
      <c r="V29" s="473"/>
      <c r="W29" s="473"/>
      <c r="X29" s="473"/>
      <c r="Y29" s="473"/>
      <c r="Z29" s="473"/>
      <c r="AA29" s="473"/>
      <c r="AB29" s="473"/>
    </row>
    <row r="30" spans="1:28" s="473" customFormat="1" ht="15" x14ac:dyDescent="0.25">
      <c r="B30" s="474"/>
      <c r="C30" s="474"/>
      <c r="D30" s="474"/>
      <c r="E30" s="474"/>
      <c r="F30" s="474"/>
      <c r="G30" s="474"/>
      <c r="H30" s="474"/>
      <c r="I30" s="474"/>
      <c r="J30" s="474"/>
      <c r="K30" s="474"/>
      <c r="L30" s="474"/>
      <c r="M30" s="474"/>
    </row>
    <row r="31" spans="1:28" s="473" customFormat="1" ht="15" x14ac:dyDescent="0.25">
      <c r="B31" s="474"/>
      <c r="C31" s="474"/>
      <c r="D31" s="474"/>
      <c r="E31" s="474"/>
      <c r="F31" s="474"/>
      <c r="G31" s="474"/>
      <c r="H31" s="474"/>
      <c r="I31" s="474"/>
      <c r="J31" s="474"/>
      <c r="K31" s="474"/>
      <c r="L31" s="474"/>
      <c r="M31" s="474"/>
    </row>
    <row r="32" spans="1:28" s="473" customFormat="1" ht="15" x14ac:dyDescent="0.25">
      <c r="B32" s="474"/>
      <c r="C32" s="474"/>
      <c r="D32" s="474"/>
      <c r="E32" s="474"/>
      <c r="F32" s="474"/>
      <c r="G32" s="474"/>
      <c r="H32" s="474"/>
      <c r="I32" s="474"/>
      <c r="J32" s="474"/>
      <c r="K32" s="474"/>
      <c r="L32" s="474"/>
      <c r="M32" s="474"/>
    </row>
    <row r="33" spans="2:13" s="473" customFormat="1" ht="15" x14ac:dyDescent="0.25">
      <c r="B33" s="474"/>
      <c r="C33" s="474"/>
      <c r="D33" s="474"/>
      <c r="E33" s="474"/>
      <c r="F33" s="474"/>
      <c r="G33" s="474"/>
      <c r="H33" s="474"/>
      <c r="I33" s="474"/>
      <c r="J33" s="474"/>
      <c r="K33" s="474"/>
      <c r="L33" s="474"/>
      <c r="M33" s="474"/>
    </row>
    <row r="34" spans="2:13" s="473" customFormat="1" ht="15" x14ac:dyDescent="0.25">
      <c r="B34" s="474"/>
      <c r="C34" s="474"/>
      <c r="D34" s="474"/>
      <c r="E34" s="474"/>
      <c r="F34" s="474"/>
      <c r="G34" s="474"/>
      <c r="H34" s="474"/>
    </row>
    <row r="35" spans="2:13" s="473" customFormat="1" ht="15" x14ac:dyDescent="0.25">
      <c r="B35" s="474"/>
      <c r="C35" s="474"/>
      <c r="D35" s="474"/>
      <c r="E35" s="474"/>
      <c r="F35" s="474"/>
      <c r="G35" s="474"/>
      <c r="H35" s="474"/>
    </row>
    <row r="36" spans="2:13" s="473" customFormat="1" ht="15" x14ac:dyDescent="0.25">
      <c r="B36" s="474"/>
      <c r="C36" s="474"/>
      <c r="D36" s="474"/>
      <c r="E36" s="474"/>
      <c r="F36" s="474"/>
      <c r="G36" s="474"/>
      <c r="H36" s="474"/>
    </row>
    <row r="37" spans="2:13" s="473" customFormat="1" ht="15" x14ac:dyDescent="0.25">
      <c r="B37" s="474"/>
      <c r="C37" s="474"/>
      <c r="D37" s="474"/>
      <c r="E37" s="474"/>
      <c r="F37" s="474"/>
      <c r="G37" s="474"/>
      <c r="H37" s="474"/>
    </row>
    <row r="38" spans="2:13" s="473" customFormat="1" ht="15" x14ac:dyDescent="0.25">
      <c r="B38" s="474"/>
      <c r="C38" s="474"/>
      <c r="D38" s="474"/>
      <c r="E38" s="474"/>
      <c r="F38" s="474"/>
      <c r="G38" s="474"/>
      <c r="H38" s="474"/>
    </row>
    <row r="39" spans="2:13" s="473" customFormat="1" ht="15" x14ac:dyDescent="0.25">
      <c r="B39" s="474"/>
      <c r="C39" s="474"/>
      <c r="D39" s="474"/>
      <c r="E39" s="474"/>
      <c r="F39" s="474"/>
      <c r="G39" s="474"/>
      <c r="H39" s="474"/>
    </row>
    <row r="40" spans="2:13" s="473" customFormat="1" ht="15" x14ac:dyDescent="0.25">
      <c r="B40" s="474"/>
      <c r="C40" s="474"/>
      <c r="D40" s="474"/>
      <c r="E40" s="474"/>
      <c r="F40" s="474"/>
      <c r="G40" s="474"/>
      <c r="H40" s="474"/>
    </row>
    <row r="41" spans="2:13" s="473" customFormat="1" ht="15" x14ac:dyDescent="0.25">
      <c r="B41" s="474"/>
      <c r="C41" s="474"/>
      <c r="D41" s="474"/>
      <c r="E41" s="474"/>
      <c r="F41" s="474"/>
      <c r="G41" s="474"/>
      <c r="H41" s="474"/>
    </row>
    <row r="42" spans="2:13" s="473" customFormat="1" ht="15" x14ac:dyDescent="0.25">
      <c r="B42" s="474"/>
      <c r="C42" s="474"/>
      <c r="D42" s="474"/>
    </row>
    <row r="43" spans="2:13" s="473" customFormat="1" ht="15" x14ac:dyDescent="0.25"/>
    <row r="44" spans="2:13" s="473" customFormat="1" ht="15" x14ac:dyDescent="0.25"/>
    <row r="45" spans="2:13" s="473" customFormat="1" ht="15" x14ac:dyDescent="0.25"/>
    <row r="46" spans="2:13" s="473" customFormat="1" ht="15" x14ac:dyDescent="0.25"/>
    <row r="47" spans="2:13" s="473" customFormat="1" ht="15" x14ac:dyDescent="0.25"/>
    <row r="48" spans="2:13" s="473" customFormat="1" ht="15" x14ac:dyDescent="0.25"/>
    <row r="49" s="473" customFormat="1" ht="15" x14ac:dyDescent="0.25"/>
    <row r="50" s="473" customFormat="1" ht="15" x14ac:dyDescent="0.25"/>
    <row r="51" s="473" customFormat="1" ht="15" x14ac:dyDescent="0.25"/>
    <row r="52" s="473" customFormat="1" ht="15" x14ac:dyDescent="0.25"/>
    <row r="53" s="473" customFormat="1" ht="15" x14ac:dyDescent="0.25"/>
    <row r="54" s="473" customFormat="1" ht="15" x14ac:dyDescent="0.25"/>
    <row r="55" s="473" customFormat="1" ht="15" x14ac:dyDescent="0.25"/>
    <row r="56" s="473" customFormat="1" ht="15" x14ac:dyDescent="0.25"/>
    <row r="57" s="473" customFormat="1" ht="15" x14ac:dyDescent="0.25"/>
    <row r="58" s="473" customFormat="1" ht="15" x14ac:dyDescent="0.25"/>
    <row r="59" s="473" customFormat="1" ht="15" x14ac:dyDescent="0.25"/>
    <row r="60" s="473" customFormat="1" ht="15" x14ac:dyDescent="0.25"/>
    <row r="61" s="473" customFormat="1" ht="15" x14ac:dyDescent="0.25"/>
    <row r="62" s="473" customFormat="1" ht="15" x14ac:dyDescent="0.25"/>
    <row r="63" s="473" customFormat="1" ht="15" x14ac:dyDescent="0.25"/>
    <row r="64" s="473" customFormat="1" ht="15" x14ac:dyDescent="0.25"/>
    <row r="65" spans="2:4" s="473" customFormat="1" ht="15" x14ac:dyDescent="0.25"/>
    <row r="66" spans="2:4" s="473" customFormat="1" ht="15" x14ac:dyDescent="0.25"/>
    <row r="67" spans="2:4" s="475" customFormat="1" ht="15" x14ac:dyDescent="0.25">
      <c r="B67" s="473"/>
      <c r="C67" s="473"/>
      <c r="D67" s="473"/>
    </row>
    <row r="68" spans="2:4" s="475" customFormat="1" ht="15" x14ac:dyDescent="0.25"/>
    <row r="69" spans="2:4" s="475" customFormat="1" ht="15" x14ac:dyDescent="0.25"/>
    <row r="70" spans="2:4" s="475" customFormat="1" ht="15" x14ac:dyDescent="0.25"/>
    <row r="71" spans="2:4" s="475" customFormat="1" ht="15" x14ac:dyDescent="0.25"/>
    <row r="72" spans="2:4" s="475" customFormat="1" ht="15" x14ac:dyDescent="0.25"/>
    <row r="73" spans="2:4" s="475" customFormat="1" ht="15" x14ac:dyDescent="0.25"/>
    <row r="74" spans="2:4" s="475" customFormat="1" ht="15" x14ac:dyDescent="0.25"/>
    <row r="75" spans="2:4" s="475" customFormat="1" ht="15" x14ac:dyDescent="0.25"/>
    <row r="76" spans="2:4" s="475" customFormat="1" ht="15" x14ac:dyDescent="0.25"/>
    <row r="77" spans="2:4" s="475" customFormat="1" ht="15" x14ac:dyDescent="0.25"/>
    <row r="78" spans="2:4" s="475" customFormat="1" ht="15" x14ac:dyDescent="0.25"/>
    <row r="79" spans="2:4" s="475" customFormat="1" ht="15" x14ac:dyDescent="0.25"/>
    <row r="80" spans="2:4" s="475" customFormat="1" ht="15" x14ac:dyDescent="0.25"/>
    <row r="81" s="475" customFormat="1" ht="15" x14ac:dyDescent="0.25"/>
    <row r="82" s="475" customFormat="1" ht="15" x14ac:dyDescent="0.25"/>
    <row r="83" s="475" customFormat="1" ht="15" x14ac:dyDescent="0.25"/>
    <row r="84" s="475" customFormat="1" ht="15" x14ac:dyDescent="0.25"/>
    <row r="85" s="475" customFormat="1" ht="15" x14ac:dyDescent="0.25"/>
    <row r="86" s="475" customFormat="1" ht="15" x14ac:dyDescent="0.25"/>
    <row r="87" s="475" customFormat="1" ht="15" x14ac:dyDescent="0.25"/>
    <row r="88" s="475" customFormat="1" ht="15" x14ac:dyDescent="0.25"/>
    <row r="89" s="475" customFormat="1" ht="15" x14ac:dyDescent="0.25"/>
    <row r="90" s="475" customFormat="1" ht="15" x14ac:dyDescent="0.25"/>
    <row r="91" s="475" customFormat="1" ht="15" x14ac:dyDescent="0.25"/>
    <row r="92" s="475" customFormat="1" ht="15" x14ac:dyDescent="0.25"/>
    <row r="93" s="475" customFormat="1" ht="15" x14ac:dyDescent="0.25"/>
    <row r="94" s="475" customFormat="1" ht="15" x14ac:dyDescent="0.25"/>
    <row r="95" s="475" customFormat="1" ht="15" x14ac:dyDescent="0.25"/>
    <row r="96" s="475" customFormat="1" ht="15" x14ac:dyDescent="0.25"/>
    <row r="97" spans="2:4" s="475" customFormat="1" ht="15" x14ac:dyDescent="0.25"/>
    <row r="98" spans="2:4" s="475" customFormat="1" ht="15" x14ac:dyDescent="0.25"/>
    <row r="99" spans="2:4" ht="15" x14ac:dyDescent="0.25">
      <c r="B99" s="475"/>
      <c r="C99" s="475"/>
      <c r="D99" s="475"/>
    </row>
  </sheetData>
  <mergeCells count="18">
    <mergeCell ref="AL7:AM7"/>
    <mergeCell ref="A9:A16"/>
    <mergeCell ref="O9:O16"/>
    <mergeCell ref="AD9:AD16"/>
    <mergeCell ref="Q7:R7"/>
    <mergeCell ref="S7:T7"/>
    <mergeCell ref="U7:V7"/>
    <mergeCell ref="AF7:AG7"/>
    <mergeCell ref="AH7:AI7"/>
    <mergeCell ref="AJ7:AK7"/>
    <mergeCell ref="B2:H2"/>
    <mergeCell ref="B4:L4"/>
    <mergeCell ref="B5:L5"/>
    <mergeCell ref="C7:D7"/>
    <mergeCell ref="E7:F7"/>
    <mergeCell ref="G7:H7"/>
    <mergeCell ref="J7:K7"/>
    <mergeCell ref="L7:M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RowHeight="12.75" x14ac:dyDescent="0.2"/>
  <cols>
    <col min="1" max="1" width="4.28515625" customWidth="1"/>
    <col min="2" max="2" width="12.28515625" customWidth="1"/>
    <col min="3" max="3" width="10.85546875" bestFit="1" customWidth="1"/>
    <col min="4" max="4" width="9.5703125" customWidth="1"/>
    <col min="5" max="5" width="10.85546875" bestFit="1" customWidth="1"/>
    <col min="6" max="6" width="11.7109375" customWidth="1"/>
    <col min="7" max="7" width="10.85546875" bestFit="1" customWidth="1"/>
    <col min="8" max="8" width="9.28515625" bestFit="1" customWidth="1"/>
    <col min="9" max="9" width="28.140625" customWidth="1"/>
    <col min="10" max="10" width="7" customWidth="1"/>
    <col min="11" max="11" width="10.85546875" customWidth="1"/>
    <col min="12" max="12" width="7" customWidth="1"/>
  </cols>
  <sheetData>
    <row r="1" spans="1:17" s="362" customFormat="1" x14ac:dyDescent="0.2"/>
    <row r="2" spans="1:17" s="362" customFormat="1" x14ac:dyDescent="0.2"/>
    <row r="3" spans="1:17" s="362" customFormat="1" x14ac:dyDescent="0.2"/>
    <row r="4" spans="1:17" s="362" customFormat="1" x14ac:dyDescent="0.2"/>
    <row r="5" spans="1:17" s="362" customFormat="1" ht="16.5" customHeight="1" x14ac:dyDescent="0.2"/>
    <row r="6" spans="1:17" s="7" customFormat="1" ht="24.75" customHeight="1" x14ac:dyDescent="0.2">
      <c r="A6" s="365"/>
      <c r="B6" s="1185" t="s">
        <v>459</v>
      </c>
      <c r="C6" s="1185"/>
      <c r="D6" s="1185"/>
      <c r="E6" s="1185"/>
      <c r="F6" s="1185"/>
      <c r="G6" s="1185"/>
      <c r="H6" s="1185"/>
      <c r="I6" s="1185"/>
      <c r="J6" s="1185"/>
      <c r="K6" s="1185"/>
      <c r="L6" s="1185"/>
      <c r="M6" s="1185"/>
      <c r="N6" s="1185"/>
      <c r="O6" s="390"/>
    </row>
    <row r="7" spans="1:17" s="7" customFormat="1" ht="11.25" customHeight="1" x14ac:dyDescent="0.2">
      <c r="A7" s="365"/>
      <c r="B7" s="1185"/>
      <c r="C7" s="1185"/>
      <c r="D7" s="1185"/>
      <c r="E7" s="1185"/>
      <c r="F7" s="1185"/>
      <c r="G7" s="1185"/>
      <c r="H7" s="1185"/>
      <c r="I7" s="1185"/>
      <c r="J7" s="1185"/>
      <c r="K7" s="1185"/>
      <c r="L7" s="1185"/>
      <c r="M7" s="1185"/>
      <c r="N7" s="1185"/>
      <c r="O7" s="390"/>
    </row>
    <row r="8" spans="1:17" s="7" customFormat="1" ht="15.75" customHeight="1" x14ac:dyDescent="0.2">
      <c r="A8" s="365"/>
      <c r="B8" s="1186" t="str">
        <f>porsaad!B6</f>
        <v>Situación a 31 de enero de 2023</v>
      </c>
      <c r="C8" s="1186"/>
      <c r="D8" s="1186"/>
      <c r="E8" s="1186"/>
      <c r="F8" s="1186"/>
      <c r="G8" s="1186"/>
      <c r="H8" s="1186"/>
      <c r="I8" s="1186"/>
      <c r="J8" s="1186"/>
      <c r="K8" s="1186"/>
      <c r="L8" s="1186"/>
      <c r="M8" s="1186"/>
      <c r="N8" s="1186"/>
      <c r="O8" s="427"/>
      <c r="P8" s="427"/>
      <c r="Q8" s="427"/>
    </row>
    <row r="9" spans="1:17" s="362" customFormat="1" ht="6" customHeight="1" x14ac:dyDescent="0.2">
      <c r="A9" s="366"/>
      <c r="B9"/>
      <c r="C9"/>
      <c r="D9"/>
      <c r="E9"/>
      <c r="F9"/>
      <c r="G9"/>
      <c r="H9"/>
      <c r="I9"/>
      <c r="J9"/>
      <c r="K9"/>
      <c r="L9"/>
      <c r="M9"/>
      <c r="N9"/>
      <c r="O9"/>
      <c r="P9"/>
      <c r="Q9"/>
    </row>
    <row r="10" spans="1:17" s="391" customFormat="1" x14ac:dyDescent="0.2"/>
    <row r="11" spans="1:17" s="391" customFormat="1" x14ac:dyDescent="0.2">
      <c r="C11" s="1187" t="s">
        <v>3</v>
      </c>
      <c r="D11" s="1187"/>
      <c r="E11" s="1187"/>
    </row>
    <row r="12" spans="1:17" s="391" customFormat="1" ht="15" x14ac:dyDescent="0.25">
      <c r="C12" s="391" t="s">
        <v>26</v>
      </c>
      <c r="D12" s="391" t="s">
        <v>27</v>
      </c>
      <c r="E12" s="391" t="s">
        <v>162</v>
      </c>
      <c r="F12" s="391" t="s">
        <v>71</v>
      </c>
      <c r="G12" s="391" t="s">
        <v>163</v>
      </c>
      <c r="H12" s="391" t="s">
        <v>164</v>
      </c>
      <c r="I12" s="392"/>
      <c r="J12" s="392"/>
      <c r="K12" s="392"/>
    </row>
    <row r="13" spans="1:17" s="391" customFormat="1" ht="15" x14ac:dyDescent="0.25">
      <c r="B13" s="391" t="s">
        <v>11</v>
      </c>
      <c r="C13" s="393">
        <v>13567</v>
      </c>
      <c r="D13" s="393">
        <v>64978</v>
      </c>
      <c r="E13" s="393">
        <v>1</v>
      </c>
      <c r="F13" s="393">
        <v>78545</v>
      </c>
      <c r="G13" s="480">
        <v>0.17272900884843084</v>
      </c>
      <c r="H13" s="480">
        <v>0.82727099115156921</v>
      </c>
      <c r="I13" s="481">
        <v>0.26293567180236688</v>
      </c>
      <c r="J13" s="392"/>
      <c r="K13" s="392"/>
      <c r="M13" s="393"/>
      <c r="N13" s="393"/>
      <c r="O13" s="394"/>
      <c r="P13" s="394"/>
      <c r="Q13" s="394"/>
    </row>
    <row r="14" spans="1:17" s="391" customFormat="1" ht="15" x14ac:dyDescent="0.25">
      <c r="B14" s="391" t="s">
        <v>10</v>
      </c>
      <c r="C14" s="393">
        <v>5789</v>
      </c>
      <c r="D14" s="393">
        <v>13462</v>
      </c>
      <c r="E14" s="393">
        <v>0</v>
      </c>
      <c r="F14" s="393">
        <v>19251</v>
      </c>
      <c r="G14" s="480">
        <v>0.30071165134278738</v>
      </c>
      <c r="H14" s="480">
        <v>0.69928834865721257</v>
      </c>
      <c r="I14" s="481">
        <v>0.26293567180236688</v>
      </c>
      <c r="J14" s="392"/>
      <c r="K14" s="392"/>
      <c r="M14" s="393"/>
      <c r="N14" s="393"/>
      <c r="O14" s="394"/>
      <c r="P14" s="394"/>
      <c r="Q14" s="394"/>
    </row>
    <row r="15" spans="1:17" s="391" customFormat="1" ht="15" x14ac:dyDescent="0.25">
      <c r="B15" s="391" t="s">
        <v>40</v>
      </c>
      <c r="C15" s="393">
        <v>2758</v>
      </c>
      <c r="D15" s="393">
        <v>8069</v>
      </c>
      <c r="E15" s="393">
        <v>0</v>
      </c>
      <c r="F15" s="393">
        <v>10827</v>
      </c>
      <c r="G15" s="480">
        <v>0.25473353652904773</v>
      </c>
      <c r="H15" s="480">
        <v>0.74526646347095227</v>
      </c>
      <c r="I15" s="481">
        <v>0.26293567180236688</v>
      </c>
      <c r="J15" s="392"/>
      <c r="K15" s="392"/>
      <c r="M15" s="393"/>
      <c r="N15" s="393"/>
      <c r="O15" s="394"/>
      <c r="P15" s="394"/>
      <c r="Q15" s="394"/>
    </row>
    <row r="16" spans="1:17" s="391" customFormat="1" ht="15" x14ac:dyDescent="0.25">
      <c r="B16" s="391" t="s">
        <v>41</v>
      </c>
      <c r="C16" s="393">
        <v>6012</v>
      </c>
      <c r="D16" s="393">
        <v>14272</v>
      </c>
      <c r="E16" s="393">
        <v>0</v>
      </c>
      <c r="F16" s="393">
        <v>20284</v>
      </c>
      <c r="G16" s="480">
        <v>0.29639124433050679</v>
      </c>
      <c r="H16" s="480">
        <v>0.70360875566949321</v>
      </c>
      <c r="I16" s="481">
        <v>0.26293567180236688</v>
      </c>
      <c r="J16" s="392"/>
      <c r="K16" s="392"/>
      <c r="M16" s="393"/>
      <c r="N16" s="393"/>
      <c r="O16" s="394"/>
      <c r="P16" s="394"/>
      <c r="Q16" s="394"/>
    </row>
    <row r="17" spans="2:17" s="391" customFormat="1" ht="15" x14ac:dyDescent="0.25">
      <c r="B17" s="391" t="s">
        <v>9</v>
      </c>
      <c r="C17" s="393">
        <v>2968</v>
      </c>
      <c r="D17" s="393">
        <v>11069</v>
      </c>
      <c r="E17" s="393">
        <v>0</v>
      </c>
      <c r="F17" s="393">
        <v>14037</v>
      </c>
      <c r="G17" s="480">
        <v>0.21144119113770748</v>
      </c>
      <c r="H17" s="480">
        <v>0.78855880886229246</v>
      </c>
      <c r="I17" s="481">
        <v>0.26293567180236688</v>
      </c>
      <c r="J17" s="392"/>
      <c r="K17" s="392"/>
      <c r="M17" s="393"/>
      <c r="N17" s="393"/>
      <c r="O17" s="394"/>
      <c r="P17" s="394"/>
      <c r="Q17" s="394"/>
    </row>
    <row r="18" spans="2:17" s="391" customFormat="1" ht="15" x14ac:dyDescent="0.25">
      <c r="B18" s="391" t="s">
        <v>8</v>
      </c>
      <c r="C18" s="393">
        <v>2451</v>
      </c>
      <c r="D18" s="393">
        <v>6622</v>
      </c>
      <c r="E18" s="393">
        <v>0</v>
      </c>
      <c r="F18" s="393">
        <v>9073</v>
      </c>
      <c r="G18" s="480">
        <v>0.27014218009478674</v>
      </c>
      <c r="H18" s="480">
        <v>0.72985781990521326</v>
      </c>
      <c r="I18" s="481">
        <v>0.26293567180236688</v>
      </c>
      <c r="J18" s="392"/>
      <c r="K18" s="392"/>
      <c r="M18" s="393"/>
      <c r="N18" s="393"/>
      <c r="O18" s="394"/>
      <c r="P18" s="394"/>
      <c r="Q18" s="394"/>
    </row>
    <row r="19" spans="2:17" s="391" customFormat="1" ht="15" x14ac:dyDescent="0.25">
      <c r="B19" s="391" t="s">
        <v>7</v>
      </c>
      <c r="C19" s="393">
        <v>7399</v>
      </c>
      <c r="D19" s="393">
        <v>23279</v>
      </c>
      <c r="E19" s="393">
        <v>0</v>
      </c>
      <c r="F19" s="393">
        <v>30678</v>
      </c>
      <c r="G19" s="480">
        <v>0.24118260642805919</v>
      </c>
      <c r="H19" s="480">
        <v>0.75881739357194078</v>
      </c>
      <c r="I19" s="481">
        <v>0.26293567180236688</v>
      </c>
      <c r="J19" s="392"/>
      <c r="K19" s="392"/>
      <c r="M19" s="393"/>
      <c r="N19" s="393"/>
      <c r="O19" s="394"/>
      <c r="P19" s="394"/>
      <c r="Q19" s="394"/>
    </row>
    <row r="20" spans="2:17" s="391" customFormat="1" ht="15" x14ac:dyDescent="0.25">
      <c r="B20" s="391" t="s">
        <v>43</v>
      </c>
      <c r="C20" s="393">
        <v>3601</v>
      </c>
      <c r="D20" s="393">
        <v>12889</v>
      </c>
      <c r="E20" s="393">
        <v>0</v>
      </c>
      <c r="F20" s="393">
        <v>16490</v>
      </c>
      <c r="G20" s="480">
        <v>0.21837477258944815</v>
      </c>
      <c r="H20" s="480">
        <v>0.78162522741055185</v>
      </c>
      <c r="I20" s="481">
        <v>0.26293567180236688</v>
      </c>
      <c r="J20" s="392"/>
      <c r="K20" s="392"/>
      <c r="M20" s="393"/>
      <c r="N20" s="393"/>
      <c r="O20" s="394"/>
      <c r="P20" s="394"/>
      <c r="Q20" s="394"/>
    </row>
    <row r="21" spans="2:17" s="391" customFormat="1" ht="15" x14ac:dyDescent="0.25">
      <c r="B21" s="391" t="s">
        <v>44</v>
      </c>
      <c r="C21" s="393">
        <v>38182</v>
      </c>
      <c r="D21" s="393">
        <v>71881</v>
      </c>
      <c r="E21" s="393">
        <v>0</v>
      </c>
      <c r="F21" s="393">
        <v>110063</v>
      </c>
      <c r="G21" s="480">
        <v>0.34691040585846289</v>
      </c>
      <c r="H21" s="480">
        <v>0.65308959414153711</v>
      </c>
      <c r="I21" s="481">
        <v>0.26293567180236688</v>
      </c>
      <c r="J21" s="392"/>
      <c r="K21" s="392"/>
      <c r="M21" s="393"/>
      <c r="N21" s="393"/>
      <c r="O21" s="394"/>
      <c r="P21" s="394"/>
      <c r="Q21" s="394"/>
    </row>
    <row r="22" spans="2:17" s="391" customFormat="1" ht="15" x14ac:dyDescent="0.25">
      <c r="B22" s="391" t="s">
        <v>6</v>
      </c>
      <c r="C22" s="393">
        <v>23997</v>
      </c>
      <c r="D22" s="393">
        <v>71579</v>
      </c>
      <c r="E22" s="393">
        <v>0</v>
      </c>
      <c r="F22" s="393">
        <v>95576</v>
      </c>
      <c r="G22" s="480">
        <v>0.25107767640411821</v>
      </c>
      <c r="H22" s="480">
        <v>0.74892232359588184</v>
      </c>
      <c r="I22" s="481">
        <v>0.26293567180236688</v>
      </c>
      <c r="J22" s="392"/>
      <c r="K22" s="392"/>
      <c r="M22" s="393"/>
      <c r="N22" s="393"/>
      <c r="O22" s="394"/>
      <c r="P22" s="394"/>
      <c r="Q22" s="394"/>
    </row>
    <row r="23" spans="2:17" s="391" customFormat="1" ht="15" x14ac:dyDescent="0.25">
      <c r="B23" s="391" t="s">
        <v>5</v>
      </c>
      <c r="C23" s="393">
        <v>1142</v>
      </c>
      <c r="D23" s="393">
        <v>5278</v>
      </c>
      <c r="E23" s="393">
        <v>0</v>
      </c>
      <c r="F23" s="393">
        <v>6420</v>
      </c>
      <c r="G23" s="480">
        <v>0.17788161993769469</v>
      </c>
      <c r="H23" s="480">
        <v>0.82211838006230531</v>
      </c>
      <c r="I23" s="481">
        <v>0.26293567180236688</v>
      </c>
      <c r="J23" s="392"/>
      <c r="K23" s="392"/>
      <c r="M23" s="393"/>
      <c r="N23" s="393"/>
      <c r="O23" s="394"/>
      <c r="P23" s="394"/>
      <c r="Q23" s="394"/>
    </row>
    <row r="24" spans="2:17" s="391" customFormat="1" ht="15" x14ac:dyDescent="0.25">
      <c r="B24" s="391" t="s">
        <v>38</v>
      </c>
      <c r="C24" s="393">
        <v>2298</v>
      </c>
      <c r="D24" s="393">
        <v>13583</v>
      </c>
      <c r="E24" s="393">
        <v>0</v>
      </c>
      <c r="F24" s="393">
        <v>15881</v>
      </c>
      <c r="G24" s="480">
        <v>0.14470121528870977</v>
      </c>
      <c r="H24" s="480">
        <v>0.85529878471129017</v>
      </c>
      <c r="I24" s="481">
        <v>0.26293567180236688</v>
      </c>
      <c r="J24" s="392"/>
      <c r="K24" s="392"/>
      <c r="M24" s="393"/>
      <c r="N24" s="393"/>
      <c r="O24" s="394"/>
      <c r="P24" s="394"/>
      <c r="Q24" s="394"/>
    </row>
    <row r="25" spans="2:17" s="391" customFormat="1" ht="15" x14ac:dyDescent="0.25">
      <c r="B25" s="391" t="s">
        <v>45</v>
      </c>
      <c r="C25" s="393">
        <v>10693</v>
      </c>
      <c r="D25" s="393">
        <v>32815</v>
      </c>
      <c r="E25" s="393">
        <v>0</v>
      </c>
      <c r="F25" s="393">
        <v>43508</v>
      </c>
      <c r="G25" s="480">
        <v>0.24577089270938679</v>
      </c>
      <c r="H25" s="480">
        <v>0.75422910729061321</v>
      </c>
      <c r="I25" s="481">
        <v>0.26293567180236688</v>
      </c>
      <c r="J25" s="392"/>
      <c r="K25" s="392"/>
      <c r="M25" s="393"/>
      <c r="N25" s="393"/>
      <c r="O25" s="394"/>
      <c r="P25" s="394"/>
      <c r="Q25" s="394"/>
    </row>
    <row r="26" spans="2:17" s="391" customFormat="1" ht="15" x14ac:dyDescent="0.25">
      <c r="B26" s="391" t="s">
        <v>46</v>
      </c>
      <c r="C26" s="393">
        <v>6667</v>
      </c>
      <c r="D26" s="393">
        <v>17300</v>
      </c>
      <c r="E26" s="393">
        <v>0</v>
      </c>
      <c r="F26" s="393">
        <v>23967</v>
      </c>
      <c r="G26" s="480">
        <v>0.27817415613134727</v>
      </c>
      <c r="H26" s="480">
        <v>0.72182584386865278</v>
      </c>
      <c r="I26" s="481">
        <v>0.26293567180236688</v>
      </c>
      <c r="J26" s="392"/>
      <c r="K26" s="392"/>
      <c r="M26" s="393"/>
      <c r="N26" s="393"/>
      <c r="O26" s="394"/>
      <c r="P26" s="394"/>
      <c r="Q26" s="394"/>
    </row>
    <row r="27" spans="2:17" s="391" customFormat="1" ht="15" x14ac:dyDescent="0.25">
      <c r="B27" s="391" t="s">
        <v>47</v>
      </c>
      <c r="C27" s="393">
        <v>2744</v>
      </c>
      <c r="D27" s="393">
        <v>6881</v>
      </c>
      <c r="E27" s="393">
        <v>0</v>
      </c>
      <c r="F27" s="393">
        <v>9625</v>
      </c>
      <c r="G27" s="480">
        <v>0.28509090909090912</v>
      </c>
      <c r="H27" s="480">
        <v>0.71490909090909094</v>
      </c>
      <c r="I27" s="481">
        <v>0.26293567180236688</v>
      </c>
      <c r="J27" s="392"/>
      <c r="K27" s="392"/>
      <c r="M27" s="393"/>
      <c r="N27" s="393"/>
      <c r="O27" s="394"/>
      <c r="P27" s="394"/>
      <c r="Q27" s="394"/>
    </row>
    <row r="28" spans="2:17" s="391" customFormat="1" ht="15" x14ac:dyDescent="0.25">
      <c r="B28" s="391" t="s">
        <v>48</v>
      </c>
      <c r="C28" s="393">
        <v>11632</v>
      </c>
      <c r="D28" s="393">
        <v>23121</v>
      </c>
      <c r="E28" s="393">
        <v>0</v>
      </c>
      <c r="F28" s="393">
        <v>34753</v>
      </c>
      <c r="G28" s="480">
        <v>0.33470491756107384</v>
      </c>
      <c r="H28" s="480">
        <v>0.6652950824389261</v>
      </c>
      <c r="I28" s="481">
        <v>0.26293567180236688</v>
      </c>
      <c r="J28" s="392"/>
      <c r="K28" s="392"/>
      <c r="M28" s="393"/>
      <c r="N28" s="393"/>
      <c r="O28" s="394"/>
      <c r="P28" s="394"/>
      <c r="Q28" s="394"/>
    </row>
    <row r="29" spans="2:17" s="391" customFormat="1" ht="15" x14ac:dyDescent="0.25">
      <c r="B29" s="391" t="s">
        <v>49</v>
      </c>
      <c r="C29" s="393">
        <v>361</v>
      </c>
      <c r="D29" s="393">
        <v>903</v>
      </c>
      <c r="E29" s="393">
        <v>0</v>
      </c>
      <c r="F29" s="393">
        <v>1264</v>
      </c>
      <c r="G29" s="480">
        <v>0.28560126582278483</v>
      </c>
      <c r="H29" s="480">
        <v>0.71439873417721522</v>
      </c>
      <c r="I29" s="481">
        <v>0.26293567180236688</v>
      </c>
      <c r="J29" s="392"/>
      <c r="K29" s="392"/>
      <c r="M29" s="393"/>
      <c r="N29" s="393"/>
      <c r="O29" s="394"/>
      <c r="P29" s="394"/>
      <c r="Q29" s="394"/>
    </row>
    <row r="30" spans="2:17" s="391" customFormat="1" ht="15" x14ac:dyDescent="0.25">
      <c r="B30" s="391" t="s">
        <v>42</v>
      </c>
      <c r="C30" s="393">
        <v>124</v>
      </c>
      <c r="D30" s="393">
        <v>637</v>
      </c>
      <c r="E30" s="393">
        <v>0</v>
      </c>
      <c r="F30" s="393">
        <v>761</v>
      </c>
      <c r="G30" s="480">
        <v>0.16294349540078842</v>
      </c>
      <c r="H30" s="480">
        <v>0.83705650459921155</v>
      </c>
      <c r="I30" s="481">
        <v>0.26293567180236688</v>
      </c>
      <c r="J30" s="392"/>
      <c r="K30" s="392"/>
      <c r="M30" s="393"/>
      <c r="N30" s="393"/>
      <c r="O30" s="394"/>
      <c r="P30" s="394"/>
      <c r="Q30" s="394"/>
    </row>
    <row r="31" spans="2:17" s="391" customFormat="1" ht="15" x14ac:dyDescent="0.25">
      <c r="B31" s="391" t="s">
        <v>50</v>
      </c>
      <c r="C31" s="393">
        <v>98</v>
      </c>
      <c r="D31" s="393">
        <v>792</v>
      </c>
      <c r="E31" s="393">
        <v>0</v>
      </c>
      <c r="F31" s="393">
        <v>890</v>
      </c>
      <c r="G31" s="480">
        <v>0.1101123595505618</v>
      </c>
      <c r="H31" s="480">
        <v>0.88988764044943824</v>
      </c>
      <c r="I31" s="481">
        <v>0.26293567180236688</v>
      </c>
      <c r="J31" s="392"/>
      <c r="K31" s="392"/>
      <c r="M31" s="393"/>
      <c r="N31" s="393"/>
      <c r="O31" s="394"/>
      <c r="P31" s="394"/>
      <c r="Q31" s="394"/>
    </row>
    <row r="32" spans="2:17" s="391" customFormat="1" ht="15" x14ac:dyDescent="0.25">
      <c r="B32" s="395" t="s">
        <v>3</v>
      </c>
      <c r="C32" s="396">
        <v>142483</v>
      </c>
      <c r="D32" s="396">
        <v>399410</v>
      </c>
      <c r="E32" s="396">
        <v>1</v>
      </c>
      <c r="F32" s="396">
        <v>541893</v>
      </c>
      <c r="G32" s="482">
        <v>0.26293567180236688</v>
      </c>
      <c r="H32" s="482">
        <v>0.73706432819763312</v>
      </c>
      <c r="I32" s="481">
        <v>0.26293567180236688</v>
      </c>
      <c r="J32" s="392"/>
      <c r="K32" s="392"/>
      <c r="M32" s="393"/>
      <c r="N32" s="393"/>
      <c r="O32" s="394"/>
      <c r="P32" s="394"/>
      <c r="Q32" s="394"/>
    </row>
    <row r="33" spans="9:16" s="391" customFormat="1" ht="15" x14ac:dyDescent="0.25">
      <c r="I33" s="392"/>
      <c r="J33" s="392"/>
      <c r="K33" s="392"/>
      <c r="M33" s="393"/>
      <c r="N33" s="393"/>
      <c r="O33" s="394"/>
      <c r="P33" s="394"/>
    </row>
    <row r="34" spans="9:16" s="391" customFormat="1" x14ac:dyDescent="0.2"/>
    <row r="35" spans="9:16" s="362" customFormat="1" x14ac:dyDescent="0.2"/>
    <row r="36" spans="9:16" s="362" customFormat="1" x14ac:dyDescent="0.2"/>
    <row r="37" spans="9:16" s="362" customFormat="1" x14ac:dyDescent="0.2"/>
    <row r="38" spans="9:16" s="362" customFormat="1" x14ac:dyDescent="0.2"/>
    <row r="39" spans="9:16" s="362" customFormat="1" x14ac:dyDescent="0.2"/>
    <row r="40" spans="9:16" s="362" customFormat="1" x14ac:dyDescent="0.2"/>
    <row r="41" spans="9:16" s="362" customFormat="1" x14ac:dyDescent="0.2"/>
    <row r="42" spans="9:16" s="362"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W26"/>
  <sheetViews>
    <sheetView zoomScaleNormal="100" workbookViewId="0"/>
  </sheetViews>
  <sheetFormatPr baseColWidth="10" defaultColWidth="11.42578125" defaultRowHeight="15" x14ac:dyDescent="0.25"/>
  <cols>
    <col min="1" max="1" width="1.85546875" style="872" customWidth="1"/>
    <col min="2" max="2" width="24.5703125" style="872" customWidth="1"/>
    <col min="3" max="8" width="10.85546875" style="872" customWidth="1"/>
    <col min="9" max="10" width="7.140625" style="872" customWidth="1"/>
    <col min="11" max="11" width="7.7109375" style="872" customWidth="1"/>
    <col min="12" max="17" width="8.28515625" style="872" customWidth="1"/>
    <col min="18" max="19" width="7.7109375" style="872" customWidth="1"/>
    <col min="20" max="20" width="11.42578125" style="872" customWidth="1"/>
    <col min="21" max="21" width="11.42578125" style="872"/>
    <col min="22" max="22" width="11.85546875" style="872" bestFit="1" customWidth="1"/>
    <col min="23" max="16384" width="11.42578125" style="872"/>
  </cols>
  <sheetData>
    <row r="1" spans="1:21" x14ac:dyDescent="0.25">
      <c r="A1" s="871"/>
      <c r="B1" s="871"/>
      <c r="H1" s="873"/>
      <c r="I1" s="873"/>
    </row>
    <row r="2" spans="1:21" ht="48.75" customHeight="1" x14ac:dyDescent="0.25">
      <c r="A2" s="871"/>
      <c r="B2" s="871"/>
      <c r="H2" s="873"/>
      <c r="I2" s="873"/>
    </row>
    <row r="3" spans="1:21" ht="40.5" customHeight="1" x14ac:dyDescent="0.25">
      <c r="A3" s="871"/>
      <c r="B3" s="1046" t="s">
        <v>380</v>
      </c>
      <c r="C3" s="1046"/>
      <c r="D3" s="1046"/>
      <c r="E3" s="1046"/>
      <c r="F3" s="1046"/>
      <c r="G3" s="1046"/>
      <c r="H3" s="1046"/>
      <c r="I3" s="1046"/>
      <c r="J3" s="1046"/>
      <c r="K3" s="1046"/>
      <c r="L3" s="1046"/>
      <c r="M3" s="1046"/>
      <c r="N3" s="1046"/>
      <c r="O3" s="1046"/>
      <c r="P3" s="1046"/>
      <c r="Q3" s="1046"/>
      <c r="R3" s="1046"/>
      <c r="S3" s="1046"/>
    </row>
    <row r="5" spans="1:21" x14ac:dyDescent="0.25">
      <c r="B5" s="874"/>
      <c r="C5" s="1042" t="s">
        <v>378</v>
      </c>
      <c r="D5" s="1042"/>
      <c r="E5" s="1042"/>
      <c r="F5" s="1042"/>
      <c r="G5" s="1042"/>
      <c r="H5" s="1042"/>
      <c r="I5" s="1042"/>
      <c r="J5" s="1042" t="s">
        <v>352</v>
      </c>
      <c r="K5" s="1042"/>
      <c r="L5" s="1042"/>
      <c r="M5" s="1042"/>
      <c r="N5" s="1042"/>
      <c r="O5" s="1042"/>
      <c r="P5" s="1042"/>
      <c r="Q5" s="1042"/>
      <c r="R5" s="1042"/>
      <c r="S5" s="1042"/>
    </row>
    <row r="6" spans="1:21" ht="21" customHeight="1" x14ac:dyDescent="0.25">
      <c r="B6" s="874"/>
      <c r="C6" s="1043"/>
      <c r="D6" s="1043"/>
      <c r="E6" s="1043"/>
      <c r="F6" s="1043"/>
      <c r="G6" s="1043"/>
      <c r="H6" s="1043"/>
      <c r="I6" s="1043"/>
      <c r="J6" s="1043">
        <v>43830</v>
      </c>
      <c r="K6" s="1044"/>
      <c r="L6" s="1045">
        <v>44196</v>
      </c>
      <c r="M6" s="1045"/>
      <c r="N6" s="1045">
        <v>44561</v>
      </c>
      <c r="O6" s="1045"/>
      <c r="P6" s="1045">
        <v>44926</v>
      </c>
      <c r="Q6" s="1045"/>
      <c r="R6" s="1045">
        <f>EVO_sol!R6</f>
        <v>44957</v>
      </c>
      <c r="S6" s="1045"/>
    </row>
    <row r="7" spans="1:21" x14ac:dyDescent="0.25">
      <c r="B7" s="944"/>
      <c r="C7" s="876">
        <v>43465</v>
      </c>
      <c r="D7" s="876">
        <v>43830</v>
      </c>
      <c r="E7" s="876">
        <v>44196</v>
      </c>
      <c r="F7" s="876">
        <v>44561</v>
      </c>
      <c r="G7" s="876">
        <v>44926</v>
      </c>
      <c r="H7" s="876">
        <f>EVO!H7</f>
        <v>44957</v>
      </c>
      <c r="I7" s="876"/>
      <c r="J7" s="876" t="s">
        <v>31</v>
      </c>
      <c r="K7" s="876" t="s">
        <v>353</v>
      </c>
      <c r="L7" s="876" t="s">
        <v>31</v>
      </c>
      <c r="M7" s="876" t="s">
        <v>353</v>
      </c>
      <c r="N7" s="876" t="s">
        <v>31</v>
      </c>
      <c r="O7" s="876" t="s">
        <v>353</v>
      </c>
      <c r="P7" s="876" t="s">
        <v>31</v>
      </c>
      <c r="Q7" s="876" t="s">
        <v>353</v>
      </c>
      <c r="R7" s="876" t="s">
        <v>31</v>
      </c>
      <c r="S7" s="876" t="s">
        <v>353</v>
      </c>
    </row>
    <row r="8" spans="1:21" ht="15" customHeight="1" x14ac:dyDescent="0.25">
      <c r="B8" s="915" t="s">
        <v>11</v>
      </c>
      <c r="C8" s="922">
        <v>287340</v>
      </c>
      <c r="D8" s="922">
        <v>294246</v>
      </c>
      <c r="E8" s="922">
        <v>285089</v>
      </c>
      <c r="F8" s="922">
        <v>295552</v>
      </c>
      <c r="G8" s="922">
        <v>307238</v>
      </c>
      <c r="H8" s="922">
        <v>306923</v>
      </c>
      <c r="I8" s="887"/>
      <c r="J8" s="923">
        <v>2.4034245145124311E-2</v>
      </c>
      <c r="K8" s="922">
        <v>6906</v>
      </c>
      <c r="L8" s="924">
        <v>-3.1120219136368865E-2</v>
      </c>
      <c r="M8" s="925">
        <v>-9157</v>
      </c>
      <c r="N8" s="924">
        <v>3.6700819744009738E-2</v>
      </c>
      <c r="O8" s="925">
        <v>10463</v>
      </c>
      <c r="P8" s="924">
        <v>3.9539573408401862E-2</v>
      </c>
      <c r="Q8" s="925">
        <f>G8-F8</f>
        <v>11686</v>
      </c>
      <c r="R8" s="926">
        <v>4.1801308857872144E-2</v>
      </c>
      <c r="S8" s="925">
        <v>12315</v>
      </c>
    </row>
    <row r="9" spans="1:21" x14ac:dyDescent="0.25">
      <c r="B9" s="945" t="s">
        <v>10</v>
      </c>
      <c r="C9" s="892">
        <v>35146</v>
      </c>
      <c r="D9" s="892">
        <v>39188</v>
      </c>
      <c r="E9" s="892">
        <v>36344</v>
      </c>
      <c r="F9" s="892">
        <v>37924</v>
      </c>
      <c r="G9" s="892">
        <v>39112</v>
      </c>
      <c r="H9" s="892">
        <v>39217</v>
      </c>
      <c r="I9" s="893"/>
      <c r="J9" s="894">
        <v>0.11500597507539978</v>
      </c>
      <c r="K9" s="892">
        <v>4042</v>
      </c>
      <c r="L9" s="897">
        <v>-7.2573236705113842E-2</v>
      </c>
      <c r="M9" s="895">
        <v>-2844</v>
      </c>
      <c r="N9" s="897">
        <v>4.3473475676865547E-2</v>
      </c>
      <c r="O9" s="895">
        <v>1580</v>
      </c>
      <c r="P9" s="897">
        <v>3.1325809513764291E-2</v>
      </c>
      <c r="Q9" s="895">
        <f t="shared" ref="Q9:Q26" si="0">G9-F9</f>
        <v>1188</v>
      </c>
      <c r="R9" s="896">
        <v>3.6773647755512062E-2</v>
      </c>
      <c r="S9" s="895">
        <v>1391</v>
      </c>
    </row>
    <row r="10" spans="1:21" x14ac:dyDescent="0.25">
      <c r="B10" s="945" t="s">
        <v>40</v>
      </c>
      <c r="C10" s="892">
        <v>25573</v>
      </c>
      <c r="D10" s="892">
        <v>26877</v>
      </c>
      <c r="E10" s="892">
        <v>27263</v>
      </c>
      <c r="F10" s="892">
        <v>29763</v>
      </c>
      <c r="G10" s="892">
        <v>31755</v>
      </c>
      <c r="H10" s="892">
        <v>31768</v>
      </c>
      <c r="I10" s="893"/>
      <c r="J10" s="894">
        <v>5.0991279865483019E-2</v>
      </c>
      <c r="K10" s="892">
        <v>1304</v>
      </c>
      <c r="L10" s="897">
        <v>1.436172191836893E-2</v>
      </c>
      <c r="M10" s="895">
        <v>386</v>
      </c>
      <c r="N10" s="897">
        <v>9.1699372776290256E-2</v>
      </c>
      <c r="O10" s="895">
        <v>2500</v>
      </c>
      <c r="P10" s="897">
        <v>6.6928737022477591E-2</v>
      </c>
      <c r="Q10" s="895">
        <f t="shared" si="0"/>
        <v>1992</v>
      </c>
      <c r="R10" s="896">
        <v>6.3577622283973456E-2</v>
      </c>
      <c r="S10" s="895">
        <v>1899</v>
      </c>
    </row>
    <row r="11" spans="1:21" x14ac:dyDescent="0.25">
      <c r="B11" s="945" t="s">
        <v>41</v>
      </c>
      <c r="C11" s="892">
        <v>20139</v>
      </c>
      <c r="D11" s="892">
        <v>24991</v>
      </c>
      <c r="E11" s="892">
        <v>25528</v>
      </c>
      <c r="F11" s="892">
        <v>26990</v>
      </c>
      <c r="G11" s="892">
        <v>29491</v>
      </c>
      <c r="H11" s="892">
        <v>29597</v>
      </c>
      <c r="I11" s="893"/>
      <c r="J11" s="894">
        <v>0.24092556730721482</v>
      </c>
      <c r="K11" s="892">
        <v>4852</v>
      </c>
      <c r="L11" s="897">
        <v>2.148773558481043E-2</v>
      </c>
      <c r="M11" s="895">
        <v>537</v>
      </c>
      <c r="N11" s="897">
        <v>5.7270448135380736E-2</v>
      </c>
      <c r="O11" s="895">
        <v>1462</v>
      </c>
      <c r="P11" s="897">
        <v>9.2663949610967133E-2</v>
      </c>
      <c r="Q11" s="895">
        <f t="shared" si="0"/>
        <v>2501</v>
      </c>
      <c r="R11" s="896">
        <v>9.5738773092443719E-2</v>
      </c>
      <c r="S11" s="895">
        <v>2586</v>
      </c>
    </row>
    <row r="12" spans="1:21" x14ac:dyDescent="0.25">
      <c r="B12" s="945" t="s">
        <v>9</v>
      </c>
      <c r="C12" s="892">
        <v>30594</v>
      </c>
      <c r="D12" s="892">
        <v>32430</v>
      </c>
      <c r="E12" s="892">
        <v>33152</v>
      </c>
      <c r="F12" s="892">
        <v>36737</v>
      </c>
      <c r="G12" s="892">
        <v>41768</v>
      </c>
      <c r="H12" s="892">
        <v>41825</v>
      </c>
      <c r="I12" s="893"/>
      <c r="J12" s="894">
        <v>6.0011767013139927E-2</v>
      </c>
      <c r="K12" s="892">
        <v>1836</v>
      </c>
      <c r="L12" s="897">
        <v>2.2263336416898039E-2</v>
      </c>
      <c r="M12" s="895">
        <v>722</v>
      </c>
      <c r="N12" s="897">
        <v>0.10813827220077221</v>
      </c>
      <c r="O12" s="895">
        <v>3585</v>
      </c>
      <c r="P12" s="897">
        <v>0.13694640280915693</v>
      </c>
      <c r="Q12" s="895">
        <f t="shared" si="0"/>
        <v>5031</v>
      </c>
      <c r="R12" s="896">
        <v>0.13037485473365584</v>
      </c>
      <c r="S12" s="895">
        <v>4824</v>
      </c>
      <c r="U12" s="927"/>
    </row>
    <row r="13" spans="1:21" x14ac:dyDescent="0.25">
      <c r="B13" s="945" t="s">
        <v>8</v>
      </c>
      <c r="C13" s="892">
        <v>20401</v>
      </c>
      <c r="D13" s="892">
        <v>21169</v>
      </c>
      <c r="E13" s="892">
        <v>21022</v>
      </c>
      <c r="F13" s="892">
        <v>18734</v>
      </c>
      <c r="G13" s="892">
        <v>18426</v>
      </c>
      <c r="H13" s="892">
        <v>18422</v>
      </c>
      <c r="I13" s="893"/>
      <c r="J13" s="894">
        <v>3.7645213469927885E-2</v>
      </c>
      <c r="K13" s="892">
        <v>768</v>
      </c>
      <c r="L13" s="897">
        <v>-6.9441163966177388E-3</v>
      </c>
      <c r="M13" s="895">
        <v>-147</v>
      </c>
      <c r="N13" s="897">
        <v>-0.10883835981352863</v>
      </c>
      <c r="O13" s="895">
        <v>-2288</v>
      </c>
      <c r="P13" s="897">
        <v>-1.644069606063836E-2</v>
      </c>
      <c r="Q13" s="895">
        <f t="shared" si="0"/>
        <v>-308</v>
      </c>
      <c r="R13" s="896">
        <v>-1.0474297684911593E-2</v>
      </c>
      <c r="S13" s="895">
        <v>-195</v>
      </c>
      <c r="U13" s="927"/>
    </row>
    <row r="14" spans="1:21" x14ac:dyDescent="0.25">
      <c r="B14" s="945" t="s">
        <v>7</v>
      </c>
      <c r="C14" s="892">
        <v>94845</v>
      </c>
      <c r="D14" s="892">
        <v>106369</v>
      </c>
      <c r="E14" s="892">
        <v>105708</v>
      </c>
      <c r="F14" s="892">
        <v>108898</v>
      </c>
      <c r="G14" s="892">
        <v>114380</v>
      </c>
      <c r="H14" s="892">
        <v>114957</v>
      </c>
      <c r="I14" s="893"/>
      <c r="J14" s="894">
        <v>0.1215035057198588</v>
      </c>
      <c r="K14" s="892">
        <v>11524</v>
      </c>
      <c r="L14" s="897">
        <v>-6.2142165480544298E-3</v>
      </c>
      <c r="M14" s="895">
        <v>-661</v>
      </c>
      <c r="N14" s="897">
        <v>3.0177470011730323E-2</v>
      </c>
      <c r="O14" s="895">
        <v>3190</v>
      </c>
      <c r="P14" s="897">
        <v>5.0340685779353134E-2</v>
      </c>
      <c r="Q14" s="895">
        <f t="shared" si="0"/>
        <v>5482</v>
      </c>
      <c r="R14" s="896">
        <v>5.1141143337844364E-2</v>
      </c>
      <c r="S14" s="895">
        <v>5593</v>
      </c>
      <c r="U14" s="927"/>
    </row>
    <row r="15" spans="1:21" x14ac:dyDescent="0.25">
      <c r="B15" s="945" t="s">
        <v>43</v>
      </c>
      <c r="C15" s="892">
        <v>64964</v>
      </c>
      <c r="D15" s="892">
        <v>68077</v>
      </c>
      <c r="E15" s="892">
        <v>64772</v>
      </c>
      <c r="F15" s="892">
        <v>66829</v>
      </c>
      <c r="G15" s="892">
        <v>69929</v>
      </c>
      <c r="H15" s="892">
        <v>70316</v>
      </c>
      <c r="I15" s="893"/>
      <c r="J15" s="894">
        <v>4.7918847361615668E-2</v>
      </c>
      <c r="K15" s="892">
        <v>3113</v>
      </c>
      <c r="L15" s="897">
        <v>-4.8547967742409326E-2</v>
      </c>
      <c r="M15" s="895">
        <v>-3305</v>
      </c>
      <c r="N15" s="897">
        <v>3.1757549558451226E-2</v>
      </c>
      <c r="O15" s="895">
        <v>2057</v>
      </c>
      <c r="P15" s="897">
        <v>4.6387047539242054E-2</v>
      </c>
      <c r="Q15" s="895">
        <f t="shared" si="0"/>
        <v>3100</v>
      </c>
      <c r="R15" s="896">
        <v>4.6493630194070823E-2</v>
      </c>
      <c r="S15" s="895">
        <v>3124</v>
      </c>
      <c r="U15" s="927"/>
    </row>
    <row r="16" spans="1:21" x14ac:dyDescent="0.25">
      <c r="B16" s="945" t="s">
        <v>44</v>
      </c>
      <c r="C16" s="892">
        <v>230178</v>
      </c>
      <c r="D16" s="892">
        <v>239983</v>
      </c>
      <c r="E16" s="892">
        <v>230320</v>
      </c>
      <c r="F16" s="892">
        <v>245417</v>
      </c>
      <c r="G16" s="892">
        <v>257644</v>
      </c>
      <c r="H16" s="892">
        <v>257858</v>
      </c>
      <c r="I16" s="893"/>
      <c r="J16" s="894">
        <v>4.2597468046468467E-2</v>
      </c>
      <c r="K16" s="892">
        <v>9805</v>
      </c>
      <c r="L16" s="897">
        <v>-4.02653521291092E-2</v>
      </c>
      <c r="M16" s="895">
        <v>-9663</v>
      </c>
      <c r="N16" s="897">
        <v>6.5547933310177164E-2</v>
      </c>
      <c r="O16" s="895">
        <v>15097</v>
      </c>
      <c r="P16" s="897">
        <v>4.9821324521121202E-2</v>
      </c>
      <c r="Q16" s="895">
        <f t="shared" si="0"/>
        <v>12227</v>
      </c>
      <c r="R16" s="896">
        <v>5.3634179428926343E-2</v>
      </c>
      <c r="S16" s="895">
        <v>13126</v>
      </c>
      <c r="U16" s="927"/>
    </row>
    <row r="17" spans="2:23" x14ac:dyDescent="0.25">
      <c r="B17" s="945" t="s">
        <v>6</v>
      </c>
      <c r="C17" s="892">
        <v>85031</v>
      </c>
      <c r="D17" s="892">
        <v>103107</v>
      </c>
      <c r="E17" s="892">
        <v>115485</v>
      </c>
      <c r="F17" s="892">
        <v>129091</v>
      </c>
      <c r="G17" s="892">
        <v>144410</v>
      </c>
      <c r="H17" s="892">
        <v>145266</v>
      </c>
      <c r="I17" s="893"/>
      <c r="J17" s="894">
        <v>0.21258129388105518</v>
      </c>
      <c r="K17" s="892">
        <v>18076</v>
      </c>
      <c r="L17" s="897">
        <v>0.12005004509878092</v>
      </c>
      <c r="M17" s="895">
        <v>12378</v>
      </c>
      <c r="N17" s="897">
        <v>0.11781616660172323</v>
      </c>
      <c r="O17" s="895">
        <v>13606</v>
      </c>
      <c r="P17" s="897">
        <v>0.11866822628998142</v>
      </c>
      <c r="Q17" s="895">
        <f t="shared" si="0"/>
        <v>15319</v>
      </c>
      <c r="R17" s="896">
        <v>0.12734271324025848</v>
      </c>
      <c r="S17" s="895">
        <v>16409</v>
      </c>
      <c r="U17" s="927"/>
    </row>
    <row r="18" spans="2:23" x14ac:dyDescent="0.25">
      <c r="B18" s="945" t="s">
        <v>5</v>
      </c>
      <c r="C18" s="892">
        <v>33341</v>
      </c>
      <c r="D18" s="892">
        <v>35443</v>
      </c>
      <c r="E18" s="892">
        <v>34750</v>
      </c>
      <c r="F18" s="892">
        <v>36342</v>
      </c>
      <c r="G18" s="892">
        <v>38917</v>
      </c>
      <c r="H18" s="892">
        <v>38813</v>
      </c>
      <c r="I18" s="893"/>
      <c r="J18" s="894">
        <v>6.3045499535106853E-2</v>
      </c>
      <c r="K18" s="892">
        <v>2102</v>
      </c>
      <c r="L18" s="897">
        <v>-1.9552520949129626E-2</v>
      </c>
      <c r="M18" s="895">
        <v>-693</v>
      </c>
      <c r="N18" s="897">
        <v>4.5812949640287703E-2</v>
      </c>
      <c r="O18" s="895">
        <v>1592</v>
      </c>
      <c r="P18" s="897">
        <v>7.0854658521820379E-2</v>
      </c>
      <c r="Q18" s="895">
        <f t="shared" si="0"/>
        <v>2575</v>
      </c>
      <c r="R18" s="896">
        <v>6.9729625444423071E-2</v>
      </c>
      <c r="S18" s="895">
        <v>2530</v>
      </c>
      <c r="U18" s="927"/>
    </row>
    <row r="19" spans="2:23" x14ac:dyDescent="0.25">
      <c r="B19" s="945" t="s">
        <v>38</v>
      </c>
      <c r="C19" s="892">
        <v>67903</v>
      </c>
      <c r="D19" s="892">
        <v>70092</v>
      </c>
      <c r="E19" s="892">
        <v>67467</v>
      </c>
      <c r="F19" s="892">
        <v>69079</v>
      </c>
      <c r="G19" s="892">
        <v>71374</v>
      </c>
      <c r="H19" s="892">
        <v>72132</v>
      </c>
      <c r="I19" s="893"/>
      <c r="J19" s="894">
        <v>3.2237161833792216E-2</v>
      </c>
      <c r="K19" s="892">
        <v>2189</v>
      </c>
      <c r="L19" s="897">
        <v>-3.7450778976202748E-2</v>
      </c>
      <c r="M19" s="895">
        <v>-2625</v>
      </c>
      <c r="N19" s="897">
        <v>2.3893162583188854E-2</v>
      </c>
      <c r="O19" s="895">
        <v>1612</v>
      </c>
      <c r="P19" s="897">
        <v>3.3222831830223454E-2</v>
      </c>
      <c r="Q19" s="895">
        <f t="shared" si="0"/>
        <v>2295</v>
      </c>
      <c r="R19" s="896">
        <v>4.6346664345706889E-2</v>
      </c>
      <c r="S19" s="895">
        <v>3195</v>
      </c>
      <c r="U19" s="927"/>
    </row>
    <row r="20" spans="2:23" x14ac:dyDescent="0.25">
      <c r="B20" s="945" t="s">
        <v>45</v>
      </c>
      <c r="C20" s="892">
        <v>161368</v>
      </c>
      <c r="D20" s="892">
        <v>171922</v>
      </c>
      <c r="E20" s="892">
        <v>161936</v>
      </c>
      <c r="F20" s="892">
        <v>163249</v>
      </c>
      <c r="G20" s="892">
        <v>173065</v>
      </c>
      <c r="H20" s="892">
        <v>173474</v>
      </c>
      <c r="I20" s="893"/>
      <c r="J20" s="894">
        <v>6.5403301769867639E-2</v>
      </c>
      <c r="K20" s="892">
        <v>10554</v>
      </c>
      <c r="L20" s="897">
        <v>-5.808448017124046E-2</v>
      </c>
      <c r="M20" s="895">
        <v>-9986</v>
      </c>
      <c r="N20" s="897">
        <v>8.108141487995324E-3</v>
      </c>
      <c r="O20" s="895">
        <v>1313</v>
      </c>
      <c r="P20" s="897">
        <v>6.0129005384412793E-2</v>
      </c>
      <c r="Q20" s="895">
        <f t="shared" si="0"/>
        <v>9816</v>
      </c>
      <c r="R20" s="896">
        <v>6.3768204813736018E-2</v>
      </c>
      <c r="S20" s="895">
        <v>10399</v>
      </c>
      <c r="U20" s="927"/>
    </row>
    <row r="21" spans="2:23" x14ac:dyDescent="0.25">
      <c r="B21" s="945" t="s">
        <v>46</v>
      </c>
      <c r="C21" s="892">
        <v>39429</v>
      </c>
      <c r="D21" s="892">
        <v>41312</v>
      </c>
      <c r="E21" s="892">
        <v>40012</v>
      </c>
      <c r="F21" s="892">
        <v>42082</v>
      </c>
      <c r="G21" s="892">
        <v>44287</v>
      </c>
      <c r="H21" s="892">
        <v>44273</v>
      </c>
      <c r="I21" s="893"/>
      <c r="J21" s="894">
        <v>4.7756727281949907E-2</v>
      </c>
      <c r="K21" s="892">
        <v>1883</v>
      </c>
      <c r="L21" s="897">
        <v>-3.1467854376452387E-2</v>
      </c>
      <c r="M21" s="895">
        <v>-1300</v>
      </c>
      <c r="N21" s="897">
        <v>5.1734479656103227E-2</v>
      </c>
      <c r="O21" s="895">
        <v>2070</v>
      </c>
      <c r="P21" s="897">
        <v>5.2397699729100244E-2</v>
      </c>
      <c r="Q21" s="895">
        <f t="shared" si="0"/>
        <v>2205</v>
      </c>
      <c r="R21" s="896">
        <v>5.875741343026597E-2</v>
      </c>
      <c r="S21" s="895">
        <v>2457</v>
      </c>
      <c r="U21" s="927"/>
    </row>
    <row r="22" spans="2:23" x14ac:dyDescent="0.25">
      <c r="B22" s="945" t="s">
        <v>47</v>
      </c>
      <c r="C22" s="892">
        <v>15133</v>
      </c>
      <c r="D22" s="892">
        <v>14637</v>
      </c>
      <c r="E22" s="892">
        <v>14462</v>
      </c>
      <c r="F22" s="892">
        <v>15183</v>
      </c>
      <c r="G22" s="892">
        <v>16013</v>
      </c>
      <c r="H22" s="892">
        <v>16049</v>
      </c>
      <c r="I22" s="893"/>
      <c r="J22" s="894">
        <v>-3.2776052335954486E-2</v>
      </c>
      <c r="K22" s="892">
        <v>-496</v>
      </c>
      <c r="L22" s="897">
        <v>-1.1956001912960312E-2</v>
      </c>
      <c r="M22" s="895">
        <v>-175</v>
      </c>
      <c r="N22" s="897">
        <v>4.9854791868344517E-2</v>
      </c>
      <c r="O22" s="895">
        <v>721</v>
      </c>
      <c r="P22" s="897">
        <v>5.4666403214121084E-2</v>
      </c>
      <c r="Q22" s="895">
        <f t="shared" si="0"/>
        <v>830</v>
      </c>
      <c r="R22" s="896">
        <v>6.7229684798510547E-2</v>
      </c>
      <c r="S22" s="895">
        <v>1011</v>
      </c>
      <c r="U22" s="927"/>
    </row>
    <row r="23" spans="2:23" x14ac:dyDescent="0.25">
      <c r="B23" s="945" t="s">
        <v>48</v>
      </c>
      <c r="C23" s="892">
        <v>78811</v>
      </c>
      <c r="D23" s="892">
        <v>80742</v>
      </c>
      <c r="E23" s="892">
        <v>79315</v>
      </c>
      <c r="F23" s="892">
        <v>78831</v>
      </c>
      <c r="G23" s="892">
        <v>79067</v>
      </c>
      <c r="H23" s="892">
        <v>79169</v>
      </c>
      <c r="I23" s="893"/>
      <c r="J23" s="894">
        <v>2.450165586022246E-2</v>
      </c>
      <c r="K23" s="892">
        <v>1931</v>
      </c>
      <c r="L23" s="897">
        <v>-1.767357756805632E-2</v>
      </c>
      <c r="M23" s="895">
        <v>-1427</v>
      </c>
      <c r="N23" s="897">
        <v>-6.1022505200781785E-3</v>
      </c>
      <c r="O23" s="895">
        <v>-484</v>
      </c>
      <c r="P23" s="897">
        <v>2.9937461151070544E-3</v>
      </c>
      <c r="Q23" s="895">
        <f t="shared" si="0"/>
        <v>236</v>
      </c>
      <c r="R23" s="896">
        <v>7.2007429741867135E-3</v>
      </c>
      <c r="S23" s="895">
        <v>566</v>
      </c>
      <c r="U23" s="927"/>
    </row>
    <row r="24" spans="2:23" x14ac:dyDescent="0.25">
      <c r="B24" s="945" t="s">
        <v>49</v>
      </c>
      <c r="C24" s="892">
        <v>11167</v>
      </c>
      <c r="D24" s="892">
        <v>11398</v>
      </c>
      <c r="E24" s="892">
        <v>10806</v>
      </c>
      <c r="F24" s="892">
        <v>11690</v>
      </c>
      <c r="G24" s="892">
        <v>10545</v>
      </c>
      <c r="H24" s="892">
        <v>10393</v>
      </c>
      <c r="I24" s="893"/>
      <c r="J24" s="894">
        <v>2.0685949673144188E-2</v>
      </c>
      <c r="K24" s="892">
        <v>231</v>
      </c>
      <c r="L24" s="897">
        <v>-5.1938936655553603E-2</v>
      </c>
      <c r="M24" s="895">
        <v>-592</v>
      </c>
      <c r="N24" s="897">
        <v>8.180640384971305E-2</v>
      </c>
      <c r="O24" s="895">
        <v>884</v>
      </c>
      <c r="P24" s="897">
        <v>-9.7946963216424265E-2</v>
      </c>
      <c r="Q24" s="895">
        <f t="shared" si="0"/>
        <v>-1145</v>
      </c>
      <c r="R24" s="896">
        <v>-0.10720728459754314</v>
      </c>
      <c r="S24" s="895">
        <v>-1248</v>
      </c>
      <c r="U24" s="927"/>
    </row>
    <row r="25" spans="2:23" x14ac:dyDescent="0.25">
      <c r="B25" s="946" t="s">
        <v>4</v>
      </c>
      <c r="C25" s="908">
        <v>2949</v>
      </c>
      <c r="D25" s="908">
        <v>3054</v>
      </c>
      <c r="E25" s="908">
        <v>3042</v>
      </c>
      <c r="F25" s="908">
        <v>3187</v>
      </c>
      <c r="G25" s="908">
        <v>3439</v>
      </c>
      <c r="H25" s="908">
        <v>3457</v>
      </c>
      <c r="I25" s="909"/>
      <c r="J25" s="911">
        <v>3.560528992878953E-2</v>
      </c>
      <c r="K25" s="908">
        <v>105</v>
      </c>
      <c r="L25" s="914">
        <v>-3.9292730844793233E-3</v>
      </c>
      <c r="M25" s="912">
        <v>-12</v>
      </c>
      <c r="N25" s="914">
        <v>4.7666009204470727E-2</v>
      </c>
      <c r="O25" s="912">
        <v>145</v>
      </c>
      <c r="P25" s="914">
        <v>7.9071226859115162E-2</v>
      </c>
      <c r="Q25" s="912">
        <f t="shared" si="0"/>
        <v>252</v>
      </c>
      <c r="R25" s="913">
        <v>8.5059635907093645E-2</v>
      </c>
      <c r="S25" s="912">
        <v>271</v>
      </c>
      <c r="U25" s="927"/>
      <c r="V25" s="927"/>
      <c r="W25" s="935"/>
    </row>
    <row r="26" spans="2:23" x14ac:dyDescent="0.25">
      <c r="B26" s="877" t="s">
        <v>3</v>
      </c>
      <c r="C26" s="878">
        <v>1304312</v>
      </c>
      <c r="D26" s="878">
        <v>1385037</v>
      </c>
      <c r="E26" s="878">
        <v>1356473</v>
      </c>
      <c r="F26" s="878">
        <v>1415578</v>
      </c>
      <c r="G26" s="878">
        <v>1490860</v>
      </c>
      <c r="H26" s="878">
        <v>1493909</v>
      </c>
      <c r="I26" s="879"/>
      <c r="J26" s="880">
        <v>6.1890866602469341E-2</v>
      </c>
      <c r="K26" s="881">
        <v>80725</v>
      </c>
      <c r="L26" s="882">
        <v>-2.0623275768084204E-2</v>
      </c>
      <c r="M26" s="878">
        <v>-28564</v>
      </c>
      <c r="N26" s="883">
        <v>4.3572559129448241E-2</v>
      </c>
      <c r="O26" s="884">
        <v>59105</v>
      </c>
      <c r="P26" s="883">
        <v>5.3181103407936581E-2</v>
      </c>
      <c r="Q26" s="884">
        <f t="shared" si="0"/>
        <v>75282</v>
      </c>
      <c r="R26" s="883">
        <f>H26/E26-1</f>
        <v>0.10131864032678872</v>
      </c>
      <c r="S26" s="884">
        <f t="shared" ref="S26" si="1">SUM(S8:S25)</f>
        <v>80253</v>
      </c>
    </row>
  </sheetData>
  <mergeCells count="8">
    <mergeCell ref="B3:S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EVO_derecho!C8:H8</xm:f>
              <xm:sqref>I8</xm:sqref>
            </x14:sparkline>
            <x14:sparkline>
              <xm:f>EVO_derecho!C9:H9</xm:f>
              <xm:sqref>I9</xm:sqref>
            </x14:sparkline>
            <x14:sparkline>
              <xm:f>EVO_derecho!C10:H10</xm:f>
              <xm:sqref>I10</xm:sqref>
            </x14:sparkline>
            <x14:sparkline>
              <xm:f>EVO_derecho!C11:H11</xm:f>
              <xm:sqref>I11</xm:sqref>
            </x14:sparkline>
            <x14:sparkline>
              <xm:f>EVO_derecho!C12:H12</xm:f>
              <xm:sqref>I12</xm:sqref>
            </x14:sparkline>
            <x14:sparkline>
              <xm:f>EVO_derecho!C13:H13</xm:f>
              <xm:sqref>I13</xm:sqref>
            </x14:sparkline>
            <x14:sparkline>
              <xm:f>EVO_derecho!C14:H14</xm:f>
              <xm:sqref>I14</xm:sqref>
            </x14:sparkline>
            <x14:sparkline>
              <xm:f>EVO_derecho!C15:H15</xm:f>
              <xm:sqref>I15</xm:sqref>
            </x14:sparkline>
            <x14:sparkline>
              <xm:f>EVO_derecho!C16:H16</xm:f>
              <xm:sqref>I16</xm:sqref>
            </x14:sparkline>
            <x14:sparkline>
              <xm:f>EVO_derecho!C17:H17</xm:f>
              <xm:sqref>I17</xm:sqref>
            </x14:sparkline>
            <x14:sparkline>
              <xm:f>EVO_derecho!C18:H18</xm:f>
              <xm:sqref>I18</xm:sqref>
            </x14:sparkline>
            <x14:sparkline>
              <xm:f>EVO_derecho!C19:H19</xm:f>
              <xm:sqref>I19</xm:sqref>
            </x14:sparkline>
            <x14:sparkline>
              <xm:f>EVO_derecho!C20:H20</xm:f>
              <xm:sqref>I20</xm:sqref>
            </x14:sparkline>
            <x14:sparkline>
              <xm:f>EVO_derecho!C21:H21</xm:f>
              <xm:sqref>I21</xm:sqref>
            </x14:sparkline>
            <x14:sparkline>
              <xm:f>EVO_derecho!C22:H22</xm:f>
              <xm:sqref>I22</xm:sqref>
            </x14:sparkline>
            <x14:sparkline>
              <xm:f>EVO_derecho!C23:H23</xm:f>
              <xm:sqref>I23</xm:sqref>
            </x14:sparkline>
            <x14:sparkline>
              <xm:f>EVO_derecho!C24:H24</xm:f>
              <xm:sqref>I24</xm:sqref>
            </x14:sparkline>
            <x14:sparkline>
              <xm:f>EVO_derecho!C25:H25</xm:f>
              <xm:sqref>I25</xm:sqref>
            </x14:sparkline>
            <x14:sparkline>
              <xm:f>EVO_derecho!C26:H26</xm:f>
              <xm:sqref>I26</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2578125" defaultRowHeight="12.75" x14ac:dyDescent="0.2"/>
  <cols>
    <col min="1" max="1" width="1" style="265" customWidth="1"/>
    <col min="2" max="2" width="30.28515625" style="265" customWidth="1"/>
    <col min="3" max="3" width="11.28515625" style="265" customWidth="1"/>
    <col min="4" max="4" width="0.85546875" style="265" customWidth="1"/>
    <col min="5" max="5" width="17.7109375" style="265" customWidth="1"/>
    <col min="6" max="6" width="0.7109375" style="265" customWidth="1"/>
    <col min="7" max="7" width="17.7109375" style="265" customWidth="1"/>
    <col min="8" max="8" width="0.7109375" style="265" customWidth="1"/>
    <col min="9" max="9" width="17.7109375" style="265" customWidth="1"/>
    <col min="10" max="10" width="0.7109375" style="265" customWidth="1"/>
    <col min="11" max="11" width="17.7109375" style="265" customWidth="1"/>
    <col min="12" max="12" width="0.7109375" style="265" customWidth="1"/>
    <col min="13" max="13" width="17.7109375" style="265" customWidth="1"/>
    <col min="14" max="16384" width="11.42578125" style="265"/>
  </cols>
  <sheetData>
    <row r="1" spans="1:13" ht="9.75" customHeight="1" x14ac:dyDescent="0.2"/>
    <row r="2" spans="1:13" s="206" customFormat="1" ht="49.5" customHeight="1" x14ac:dyDescent="0.2">
      <c r="B2" s="1057"/>
      <c r="C2" s="1057"/>
      <c r="D2" s="207"/>
      <c r="E2" s="1144"/>
      <c r="F2" s="1144"/>
      <c r="G2" s="1144"/>
      <c r="H2" s="1144"/>
      <c r="I2" s="1144"/>
    </row>
    <row r="3" spans="1:13" s="206" customFormat="1" ht="14.25" customHeight="1" x14ac:dyDescent="0.2">
      <c r="B3" s="207"/>
      <c r="C3" s="207"/>
      <c r="D3" s="207"/>
      <c r="G3" s="207"/>
      <c r="I3" s="207"/>
      <c r="K3" s="207"/>
      <c r="M3" s="207"/>
    </row>
    <row r="4" spans="1:13" s="209" customFormat="1" ht="21.75" customHeight="1" x14ac:dyDescent="0.2">
      <c r="B4" s="1158" t="s">
        <v>458</v>
      </c>
      <c r="C4" s="1158"/>
      <c r="D4" s="1158"/>
      <c r="E4" s="1158"/>
      <c r="F4" s="1158"/>
      <c r="G4" s="1158"/>
      <c r="H4" s="1158"/>
      <c r="I4" s="1158"/>
      <c r="J4" s="1158"/>
      <c r="K4" s="1158"/>
      <c r="L4" s="1158"/>
      <c r="M4" s="1158"/>
    </row>
    <row r="5" spans="1:13" s="316" customFormat="1" ht="18.75" customHeight="1" x14ac:dyDescent="0.2">
      <c r="B5" s="1145" t="str">
        <f>porsaad!B6</f>
        <v>Situación a 31 de enero de 2023</v>
      </c>
      <c r="C5" s="1145"/>
      <c r="D5" s="1145"/>
      <c r="E5" s="1145"/>
      <c r="F5" s="1145"/>
      <c r="G5" s="1145"/>
      <c r="H5" s="1145"/>
      <c r="I5" s="1145"/>
      <c r="J5" s="1145"/>
      <c r="K5" s="1145"/>
      <c r="L5" s="1145"/>
      <c r="M5" s="1145"/>
    </row>
    <row r="6" spans="1:13" s="209" customFormat="1" ht="4.5" customHeight="1" x14ac:dyDescent="0.2"/>
    <row r="7" spans="1:13" s="212" customFormat="1" ht="15" customHeight="1" x14ac:dyDescent="0.2">
      <c r="A7" s="213"/>
      <c r="B7" s="1146" t="s">
        <v>15</v>
      </c>
      <c r="C7" s="442" t="s">
        <v>71</v>
      </c>
      <c r="D7" s="348"/>
      <c r="E7" s="483" t="s">
        <v>148</v>
      </c>
      <c r="F7" s="352"/>
      <c r="G7" s="483" t="s">
        <v>150</v>
      </c>
      <c r="H7" s="352"/>
      <c r="I7" s="483" t="s">
        <v>152</v>
      </c>
      <c r="J7" s="352"/>
      <c r="K7" s="483" t="s">
        <v>154</v>
      </c>
      <c r="L7" s="352"/>
      <c r="M7" s="483" t="s">
        <v>156</v>
      </c>
    </row>
    <row r="8" spans="1:13" s="217" customFormat="1" ht="19.5" customHeight="1" x14ac:dyDescent="0.2">
      <c r="A8" s="318"/>
      <c r="B8" s="1148"/>
      <c r="C8" s="323" t="s">
        <v>31</v>
      </c>
      <c r="D8" s="349"/>
      <c r="E8" s="484" t="s">
        <v>31</v>
      </c>
      <c r="F8" s="322"/>
      <c r="G8" s="484" t="s">
        <v>31</v>
      </c>
      <c r="H8" s="322"/>
      <c r="I8" s="484" t="s">
        <v>31</v>
      </c>
      <c r="J8" s="322"/>
      <c r="K8" s="484" t="s">
        <v>31</v>
      </c>
      <c r="L8" s="322"/>
      <c r="M8" s="484" t="s">
        <v>31</v>
      </c>
    </row>
    <row r="9" spans="1:13" s="217" customFormat="1" ht="6" customHeight="1" x14ac:dyDescent="0.2">
      <c r="A9" s="318"/>
      <c r="B9" s="321"/>
      <c r="C9" s="322"/>
      <c r="D9" s="322"/>
      <c r="E9" s="322"/>
      <c r="F9" s="322"/>
      <c r="G9" s="322"/>
      <c r="H9" s="322"/>
      <c r="I9" s="322"/>
      <c r="J9" s="322"/>
      <c r="K9" s="322"/>
      <c r="L9" s="322"/>
      <c r="M9" s="322"/>
    </row>
    <row r="10" spans="1:13" s="276" customFormat="1" ht="18" customHeight="1" x14ac:dyDescent="0.2">
      <c r="A10" s="319"/>
      <c r="B10" s="331" t="s">
        <v>11</v>
      </c>
      <c r="C10" s="485">
        <f>M10+K10+I10+G10+E10</f>
        <v>100</v>
      </c>
      <c r="D10" s="339"/>
      <c r="E10" s="485">
        <v>37.940756238199725</v>
      </c>
      <c r="F10" s="342"/>
      <c r="G10" s="485">
        <v>45.565647803235187</v>
      </c>
      <c r="H10" s="342"/>
      <c r="I10" s="485">
        <v>13.95239067204164</v>
      </c>
      <c r="J10" s="342"/>
      <c r="K10" s="485">
        <v>2.3562279940807267</v>
      </c>
      <c r="L10" s="342"/>
      <c r="M10" s="488">
        <v>0.18497729244272085</v>
      </c>
    </row>
    <row r="11" spans="1:13" s="276" customFormat="1" ht="18" customHeight="1" x14ac:dyDescent="0.2">
      <c r="A11" s="319"/>
      <c r="B11" s="332" t="s">
        <v>10</v>
      </c>
      <c r="C11" s="486">
        <f t="shared" ref="C11:C28" si="0">M11+K11+I11+G11+E11</f>
        <v>100</v>
      </c>
      <c r="D11" s="339"/>
      <c r="E11" s="486">
        <v>20.860612460401267</v>
      </c>
      <c r="F11" s="342"/>
      <c r="G11" s="486">
        <v>55.939809926082361</v>
      </c>
      <c r="H11" s="342"/>
      <c r="I11" s="486">
        <v>16.37803590285111</v>
      </c>
      <c r="J11" s="342"/>
      <c r="K11" s="486">
        <v>5.9398099260823649</v>
      </c>
      <c r="L11" s="342"/>
      <c r="M11" s="489">
        <v>0.88173178458289325</v>
      </c>
    </row>
    <row r="12" spans="1:13" s="276" customFormat="1" ht="18" customHeight="1" x14ac:dyDescent="0.2">
      <c r="A12" s="319"/>
      <c r="B12" s="332" t="s">
        <v>40</v>
      </c>
      <c r="C12" s="486">
        <f t="shared" si="0"/>
        <v>100</v>
      </c>
      <c r="D12" s="339"/>
      <c r="E12" s="486">
        <v>25.559046386989465</v>
      </c>
      <c r="F12" s="342"/>
      <c r="G12" s="486">
        <v>44.843836629088898</v>
      </c>
      <c r="H12" s="342"/>
      <c r="I12" s="486">
        <v>21.622620587691738</v>
      </c>
      <c r="J12" s="342"/>
      <c r="K12" s="486">
        <v>7.1058953982627973</v>
      </c>
      <c r="L12" s="342"/>
      <c r="M12" s="489">
        <v>0.86860099796710399</v>
      </c>
    </row>
    <row r="13" spans="1:13" s="276" customFormat="1" ht="18" customHeight="1" x14ac:dyDescent="0.2">
      <c r="A13" s="319"/>
      <c r="B13" s="332" t="s">
        <v>41</v>
      </c>
      <c r="C13" s="486">
        <f t="shared" si="0"/>
        <v>100</v>
      </c>
      <c r="D13" s="339"/>
      <c r="E13" s="486">
        <v>24.556987018115407</v>
      </c>
      <c r="F13" s="342"/>
      <c r="G13" s="486">
        <v>52.19408657880448</v>
      </c>
      <c r="H13" s="342"/>
      <c r="I13" s="486">
        <v>17.888345920331705</v>
      </c>
      <c r="J13" s="342"/>
      <c r="K13" s="486">
        <v>4.8965891702453233</v>
      </c>
      <c r="L13" s="342"/>
      <c r="M13" s="489">
        <v>0.46399131250308501</v>
      </c>
    </row>
    <row r="14" spans="1:13" s="276" customFormat="1" ht="18" customHeight="1" x14ac:dyDescent="0.2">
      <c r="A14" s="319"/>
      <c r="B14" s="332" t="s">
        <v>9</v>
      </c>
      <c r="C14" s="486">
        <f t="shared" si="0"/>
        <v>100</v>
      </c>
      <c r="D14" s="339"/>
      <c r="E14" s="486">
        <v>36.974669996432397</v>
      </c>
      <c r="F14" s="342"/>
      <c r="G14" s="486">
        <v>44.445237245808059</v>
      </c>
      <c r="H14" s="342"/>
      <c r="I14" s="486">
        <v>13.728148412415269</v>
      </c>
      <c r="J14" s="342"/>
      <c r="K14" s="486">
        <v>4.2026400285408494</v>
      </c>
      <c r="L14" s="342"/>
      <c r="M14" s="489">
        <v>0.64930431680342493</v>
      </c>
    </row>
    <row r="15" spans="1:13" s="276" customFormat="1" ht="18" customHeight="1" x14ac:dyDescent="0.2">
      <c r="A15" s="319"/>
      <c r="B15" s="332" t="s">
        <v>8</v>
      </c>
      <c r="C15" s="486">
        <f t="shared" si="0"/>
        <v>100</v>
      </c>
      <c r="D15" s="339"/>
      <c r="E15" s="486">
        <v>23.600088183421516</v>
      </c>
      <c r="F15" s="342"/>
      <c r="G15" s="486">
        <v>47.762345679012348</v>
      </c>
      <c r="H15" s="342"/>
      <c r="I15" s="486">
        <v>20.734126984126984</v>
      </c>
      <c r="J15" s="342"/>
      <c r="K15" s="486">
        <v>6.8893298059964732</v>
      </c>
      <c r="L15" s="342"/>
      <c r="M15" s="489">
        <v>1.0141093474426808</v>
      </c>
    </row>
    <row r="16" spans="1:13" s="276" customFormat="1" ht="18" customHeight="1" x14ac:dyDescent="0.2">
      <c r="A16" s="319"/>
      <c r="B16" s="332" t="s">
        <v>7</v>
      </c>
      <c r="C16" s="486">
        <f t="shared" si="0"/>
        <v>100</v>
      </c>
      <c r="D16" s="339"/>
      <c r="E16" s="486">
        <v>25.459642717433823</v>
      </c>
      <c r="F16" s="342"/>
      <c r="G16" s="486">
        <v>52.568783413743645</v>
      </c>
      <c r="H16" s="342"/>
      <c r="I16" s="486">
        <v>17.567479462772202</v>
      </c>
      <c r="J16" s="342"/>
      <c r="K16" s="486">
        <v>4.0715869083322467</v>
      </c>
      <c r="L16" s="342"/>
      <c r="M16" s="489">
        <v>0.3325074977180858</v>
      </c>
    </row>
    <row r="17" spans="1:13" s="276" customFormat="1" ht="18" customHeight="1" x14ac:dyDescent="0.2">
      <c r="A17" s="319"/>
      <c r="B17" s="332" t="s">
        <v>43</v>
      </c>
      <c r="C17" s="486">
        <f t="shared" si="0"/>
        <v>100</v>
      </c>
      <c r="D17" s="339"/>
      <c r="E17" s="486">
        <v>31.86512758201701</v>
      </c>
      <c r="F17" s="342"/>
      <c r="G17" s="486">
        <v>46.306196840826246</v>
      </c>
      <c r="H17" s="342"/>
      <c r="I17" s="486">
        <v>15.72296476306197</v>
      </c>
      <c r="J17" s="342"/>
      <c r="K17" s="486">
        <v>4.9817739975698663</v>
      </c>
      <c r="L17" s="342"/>
      <c r="M17" s="489">
        <v>1.1239368165249088</v>
      </c>
    </row>
    <row r="18" spans="1:13" s="276" customFormat="1" ht="18" customHeight="1" x14ac:dyDescent="0.2">
      <c r="A18" s="319"/>
      <c r="B18" s="332" t="s">
        <v>44</v>
      </c>
      <c r="C18" s="486">
        <f t="shared" si="0"/>
        <v>100</v>
      </c>
      <c r="D18" s="339"/>
      <c r="E18" s="486">
        <v>22.481494280050196</v>
      </c>
      <c r="F18" s="342"/>
      <c r="G18" s="486">
        <v>41.663786988705596</v>
      </c>
      <c r="H18" s="342"/>
      <c r="I18" s="486">
        <v>23.059854864230761</v>
      </c>
      <c r="J18" s="342"/>
      <c r="K18" s="486">
        <v>10.926104432279068</v>
      </c>
      <c r="L18" s="342"/>
      <c r="M18" s="489">
        <v>1.8687594347343726</v>
      </c>
    </row>
    <row r="19" spans="1:13" s="276" customFormat="1" ht="18" customHeight="1" x14ac:dyDescent="0.2">
      <c r="A19" s="319"/>
      <c r="B19" s="332" t="s">
        <v>6</v>
      </c>
      <c r="C19" s="486">
        <f t="shared" si="0"/>
        <v>100</v>
      </c>
      <c r="D19" s="339"/>
      <c r="E19" s="486">
        <v>25.348177756385436</v>
      </c>
      <c r="F19" s="342"/>
      <c r="G19" s="486">
        <v>54.127384402892154</v>
      </c>
      <c r="H19" s="342"/>
      <c r="I19" s="486">
        <v>15.94763992508031</v>
      </c>
      <c r="J19" s="342"/>
      <c r="K19" s="486">
        <v>4.1404639579780058</v>
      </c>
      <c r="L19" s="342"/>
      <c r="M19" s="489">
        <v>0.43633395766409605</v>
      </c>
    </row>
    <row r="20" spans="1:13" s="276" customFormat="1" ht="18" customHeight="1" x14ac:dyDescent="0.2">
      <c r="A20" s="319"/>
      <c r="B20" s="332" t="s">
        <v>5</v>
      </c>
      <c r="C20" s="486">
        <f t="shared" si="0"/>
        <v>100</v>
      </c>
      <c r="D20" s="339"/>
      <c r="E20" s="486">
        <v>36.152647975077883</v>
      </c>
      <c r="F20" s="342"/>
      <c r="G20" s="486">
        <v>46.199376947040498</v>
      </c>
      <c r="H20" s="342"/>
      <c r="I20" s="486">
        <v>15.295950155763242</v>
      </c>
      <c r="J20" s="342"/>
      <c r="K20" s="486">
        <v>2.1806853582554515</v>
      </c>
      <c r="L20" s="342"/>
      <c r="M20" s="489">
        <v>0.17133956386292834</v>
      </c>
    </row>
    <row r="21" spans="1:13" s="276" customFormat="1" ht="18" customHeight="1" x14ac:dyDescent="0.2">
      <c r="A21" s="319"/>
      <c r="B21" s="332" t="s">
        <v>38</v>
      </c>
      <c r="C21" s="486">
        <f t="shared" si="0"/>
        <v>100</v>
      </c>
      <c r="D21" s="339"/>
      <c r="E21" s="486">
        <v>38.941732283464567</v>
      </c>
      <c r="F21" s="342"/>
      <c r="G21" s="486">
        <v>44.579527559055116</v>
      </c>
      <c r="H21" s="342"/>
      <c r="I21" s="486">
        <v>13.669291338582676</v>
      </c>
      <c r="J21" s="342"/>
      <c r="K21" s="486">
        <v>2.5259842519685041</v>
      </c>
      <c r="L21" s="342"/>
      <c r="M21" s="489">
        <v>0.28346456692913385</v>
      </c>
    </row>
    <row r="22" spans="1:13" s="276" customFormat="1" ht="18" customHeight="1" x14ac:dyDescent="0.2">
      <c r="A22" s="319"/>
      <c r="B22" s="332" t="s">
        <v>45</v>
      </c>
      <c r="C22" s="486">
        <f t="shared" si="0"/>
        <v>100</v>
      </c>
      <c r="D22" s="339"/>
      <c r="E22" s="486">
        <v>37.047168076498714</v>
      </c>
      <c r="F22" s="342"/>
      <c r="G22" s="486">
        <v>41.563994115483631</v>
      </c>
      <c r="H22" s="342"/>
      <c r="I22" s="486">
        <v>16.807649871276205</v>
      </c>
      <c r="J22" s="342"/>
      <c r="K22" s="486">
        <v>4.1904192717910993</v>
      </c>
      <c r="L22" s="342"/>
      <c r="M22" s="489">
        <v>0.3907686649503494</v>
      </c>
    </row>
    <row r="23" spans="1:13" s="276" customFormat="1" ht="18" customHeight="1" x14ac:dyDescent="0.2">
      <c r="A23" s="319">
        <v>47094</v>
      </c>
      <c r="B23" s="332" t="s">
        <v>46</v>
      </c>
      <c r="C23" s="486">
        <f t="shared" si="0"/>
        <v>100</v>
      </c>
      <c r="D23" s="339"/>
      <c r="E23" s="486">
        <v>34.152652005174645</v>
      </c>
      <c r="F23" s="342"/>
      <c r="G23" s="486">
        <v>44.172265576096478</v>
      </c>
      <c r="H23" s="342"/>
      <c r="I23" s="486">
        <v>15.131661311188083</v>
      </c>
      <c r="J23" s="342"/>
      <c r="K23" s="486">
        <v>5.9591870800817928</v>
      </c>
      <c r="L23" s="342"/>
      <c r="M23" s="489">
        <v>0.58423402745899933</v>
      </c>
    </row>
    <row r="24" spans="1:13" s="276" customFormat="1" ht="18" customHeight="1" x14ac:dyDescent="0.2">
      <c r="B24" s="332" t="s">
        <v>47</v>
      </c>
      <c r="C24" s="486">
        <f t="shared" si="0"/>
        <v>100</v>
      </c>
      <c r="D24" s="339"/>
      <c r="E24" s="486">
        <v>19.98129675810474</v>
      </c>
      <c r="F24" s="342"/>
      <c r="G24" s="486">
        <v>54.852452202826264</v>
      </c>
      <c r="H24" s="342"/>
      <c r="I24" s="486">
        <v>16.697838736492105</v>
      </c>
      <c r="J24" s="342"/>
      <c r="K24" s="486">
        <v>7.4916874480465507</v>
      </c>
      <c r="L24" s="342"/>
      <c r="M24" s="489">
        <v>0.97672485453034075</v>
      </c>
    </row>
    <row r="25" spans="1:13" s="276" customFormat="1" ht="18" customHeight="1" x14ac:dyDescent="0.2">
      <c r="B25" s="332" t="s">
        <v>48</v>
      </c>
      <c r="C25" s="486">
        <f t="shared" si="0"/>
        <v>100</v>
      </c>
      <c r="D25" s="339"/>
      <c r="E25" s="486">
        <v>20.546485848377529</v>
      </c>
      <c r="F25" s="342"/>
      <c r="G25" s="486">
        <v>42.883878955400071</v>
      </c>
      <c r="H25" s="342"/>
      <c r="I25" s="486">
        <v>21.963087731421496</v>
      </c>
      <c r="J25" s="342"/>
      <c r="K25" s="486">
        <v>12.513316633555039</v>
      </c>
      <c r="L25" s="342"/>
      <c r="M25" s="489">
        <v>2.0932308312458612</v>
      </c>
    </row>
    <row r="26" spans="1:13" s="276" customFormat="1" ht="18" customHeight="1" x14ac:dyDescent="0.2">
      <c r="B26" s="332" t="s">
        <v>49</v>
      </c>
      <c r="C26" s="486">
        <f t="shared" si="0"/>
        <v>100</v>
      </c>
      <c r="D26" s="339"/>
      <c r="E26" s="486">
        <v>21.377672209026127</v>
      </c>
      <c r="F26" s="342"/>
      <c r="G26" s="486">
        <v>36.025336500395881</v>
      </c>
      <c r="H26" s="342"/>
      <c r="I26" s="486">
        <v>24.782264449722881</v>
      </c>
      <c r="J26" s="342"/>
      <c r="K26" s="486">
        <v>15.36025336500396</v>
      </c>
      <c r="L26" s="342"/>
      <c r="M26" s="489">
        <v>2.4544734758511479</v>
      </c>
    </row>
    <row r="27" spans="1:13" s="276" customFormat="1" ht="18" customHeight="1" x14ac:dyDescent="0.2">
      <c r="B27" s="337" t="s">
        <v>4</v>
      </c>
      <c r="C27" s="486">
        <f t="shared" si="0"/>
        <v>100</v>
      </c>
      <c r="D27" s="339"/>
      <c r="E27" s="486">
        <v>62.144155057540885</v>
      </c>
      <c r="F27" s="342"/>
      <c r="G27" s="486">
        <v>30.587522713506964</v>
      </c>
      <c r="H27" s="342"/>
      <c r="I27" s="486">
        <v>6.1175045427013925</v>
      </c>
      <c r="J27" s="342"/>
      <c r="K27" s="486">
        <v>0.84797092671108421</v>
      </c>
      <c r="L27" s="342"/>
      <c r="M27" s="489">
        <v>0.30284675953967294</v>
      </c>
    </row>
    <row r="28" spans="1:13" s="213" customFormat="1" ht="18" customHeight="1" x14ac:dyDescent="0.2">
      <c r="B28" s="736" t="s">
        <v>3</v>
      </c>
      <c r="C28" s="487">
        <f t="shared" si="0"/>
        <v>100</v>
      </c>
      <c r="D28" s="350"/>
      <c r="E28" s="487">
        <v>28.440053363094471</v>
      </c>
      <c r="F28" s="353"/>
      <c r="G28" s="487">
        <v>46.829071799969697</v>
      </c>
      <c r="H28" s="353"/>
      <c r="I28" s="487">
        <v>17.761152110687771</v>
      </c>
      <c r="J28" s="353"/>
      <c r="K28" s="487">
        <v>6.1077461483597499</v>
      </c>
      <c r="L28" s="353"/>
      <c r="M28" s="490">
        <v>0.8619765778883145</v>
      </c>
    </row>
    <row r="29" spans="1:13" s="257" customFormat="1" ht="6.75" customHeight="1" x14ac:dyDescent="0.2">
      <c r="B29" s="1163"/>
      <c r="C29" s="1163"/>
      <c r="D29" s="294"/>
    </row>
    <row r="30" spans="1:13" x14ac:dyDescent="0.2">
      <c r="E30" s="320"/>
    </row>
    <row r="31" spans="1:13" x14ac:dyDescent="0.2">
      <c r="E31" s="320"/>
      <c r="G31" s="320"/>
    </row>
    <row r="32" spans="1:13" x14ac:dyDescent="0.2">
      <c r="B32" s="320"/>
      <c r="G32" s="320"/>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2578125" defaultRowHeight="12.75" x14ac:dyDescent="0.2"/>
  <cols>
    <col min="1" max="1" width="1" style="265" customWidth="1"/>
    <col min="2" max="2" width="30.28515625" style="265" customWidth="1"/>
    <col min="3" max="3" width="11.28515625" style="265" customWidth="1"/>
    <col min="4" max="4" width="0.85546875" style="265" customWidth="1"/>
    <col min="5" max="5" width="10" style="265" customWidth="1"/>
    <col min="6" max="6" width="0.7109375" style="265" customWidth="1"/>
    <col min="7" max="7" width="10" style="265" customWidth="1"/>
    <col min="8" max="8" width="0.7109375" style="265" customWidth="1"/>
    <col min="9" max="9" width="10" style="265" customWidth="1"/>
    <col min="10" max="10" width="0.7109375" style="265" customWidth="1"/>
    <col min="11" max="11" width="11.85546875" style="265" customWidth="1"/>
    <col min="12" max="12" width="0.7109375" style="265" customWidth="1"/>
    <col min="13" max="13" width="10" style="265" customWidth="1"/>
    <col min="14" max="14" width="0.7109375" style="265" customWidth="1"/>
    <col min="15" max="15" width="13.85546875" style="265" bestFit="1" customWidth="1"/>
    <col min="16" max="16" width="0.7109375" style="265" customWidth="1"/>
    <col min="17" max="17" width="8.140625" style="265" bestFit="1" customWidth="1"/>
    <col min="18" max="18" width="0.7109375" style="265" customWidth="1"/>
    <col min="19" max="19" width="14.42578125" style="265" bestFit="1" customWidth="1"/>
    <col min="20" max="20" width="0.7109375" style="265" customWidth="1"/>
    <col min="21" max="21" width="11.140625" style="265" customWidth="1"/>
    <col min="22" max="16384" width="11.42578125" style="265"/>
  </cols>
  <sheetData>
    <row r="1" spans="1:21" ht="9.75" customHeight="1" x14ac:dyDescent="0.2"/>
    <row r="2" spans="1:21" s="206" customFormat="1" ht="49.5" customHeight="1" x14ac:dyDescent="0.2">
      <c r="B2" s="1057"/>
      <c r="C2" s="1057"/>
      <c r="D2" s="207"/>
      <c r="E2" s="1144"/>
      <c r="F2" s="1144"/>
      <c r="G2" s="1144"/>
      <c r="H2" s="1144"/>
      <c r="I2" s="1144"/>
    </row>
    <row r="3" spans="1:21" s="206" customFormat="1" ht="14.25" customHeight="1" x14ac:dyDescent="0.2">
      <c r="B3" s="207"/>
      <c r="C3" s="207"/>
      <c r="D3" s="207"/>
      <c r="G3" s="207"/>
      <c r="I3" s="207"/>
      <c r="K3" s="207"/>
      <c r="M3" s="207"/>
      <c r="O3" s="207"/>
      <c r="Q3" s="207"/>
      <c r="S3" s="207"/>
      <c r="U3" s="207"/>
    </row>
    <row r="4" spans="1:21" s="209" customFormat="1" ht="21.75" customHeight="1" x14ac:dyDescent="0.2">
      <c r="B4" s="1158" t="s">
        <v>457</v>
      </c>
      <c r="C4" s="1158"/>
      <c r="D4" s="1158"/>
      <c r="E4" s="1158"/>
      <c r="F4" s="1158"/>
      <c r="G4" s="1158"/>
      <c r="H4" s="1158"/>
      <c r="I4" s="1158"/>
      <c r="J4" s="1158"/>
      <c r="K4" s="1158"/>
      <c r="L4" s="1158"/>
      <c r="M4" s="1158"/>
      <c r="N4" s="1158"/>
      <c r="O4" s="1158"/>
      <c r="P4" s="1158"/>
      <c r="Q4" s="1158"/>
      <c r="R4" s="1158"/>
      <c r="S4" s="1158"/>
      <c r="T4" s="1158"/>
      <c r="U4" s="1158"/>
    </row>
    <row r="5" spans="1:21" s="316" customFormat="1" ht="18.75" customHeight="1" x14ac:dyDescent="0.2">
      <c r="B5" s="1145" t="str">
        <f>porsaad!B6</f>
        <v>Situación a 31 de enero de 2023</v>
      </c>
      <c r="C5" s="1145"/>
      <c r="D5" s="1145"/>
      <c r="E5" s="1145"/>
      <c r="F5" s="1145"/>
      <c r="G5" s="1145"/>
      <c r="H5" s="1145"/>
      <c r="I5" s="1145"/>
      <c r="J5" s="1145"/>
      <c r="K5" s="1145"/>
      <c r="L5" s="1145"/>
      <c r="M5" s="1145"/>
      <c r="N5" s="1145"/>
      <c r="O5" s="1145"/>
      <c r="P5" s="1145"/>
      <c r="Q5" s="1145"/>
      <c r="R5" s="1145"/>
      <c r="S5" s="1145"/>
      <c r="T5" s="1145"/>
      <c r="U5" s="1145"/>
    </row>
    <row r="6" spans="1:21" s="209" customFormat="1" ht="4.5" customHeight="1" x14ac:dyDescent="0.2"/>
    <row r="7" spans="1:21" s="212" customFormat="1" ht="15" customHeight="1" x14ac:dyDescent="0.2">
      <c r="A7" s="213"/>
      <c r="B7" s="1146" t="s">
        <v>15</v>
      </c>
      <c r="C7" s="442" t="s">
        <v>71</v>
      </c>
      <c r="D7" s="348"/>
      <c r="E7" s="483" t="s">
        <v>147</v>
      </c>
      <c r="F7" s="352"/>
      <c r="G7" s="483" t="s">
        <v>151</v>
      </c>
      <c r="H7" s="352"/>
      <c r="I7" s="483" t="s">
        <v>149</v>
      </c>
      <c r="J7" s="352"/>
      <c r="K7" s="483" t="s">
        <v>155</v>
      </c>
      <c r="L7" s="352"/>
      <c r="M7" s="483" t="s">
        <v>153</v>
      </c>
      <c r="N7" s="352"/>
      <c r="O7" s="483" t="s">
        <v>159</v>
      </c>
      <c r="P7" s="352"/>
      <c r="Q7" s="483" t="s">
        <v>157</v>
      </c>
      <c r="R7" s="352"/>
      <c r="S7" s="483" t="s">
        <v>200</v>
      </c>
      <c r="T7" s="352"/>
      <c r="U7" s="483" t="s">
        <v>158</v>
      </c>
    </row>
    <row r="8" spans="1:21" s="217" customFormat="1" ht="19.5" customHeight="1" x14ac:dyDescent="0.2">
      <c r="A8" s="318"/>
      <c r="B8" s="1148"/>
      <c r="C8" s="323" t="s">
        <v>31</v>
      </c>
      <c r="D8" s="349"/>
      <c r="E8" s="484" t="s">
        <v>31</v>
      </c>
      <c r="F8" s="322"/>
      <c r="G8" s="484" t="s">
        <v>31</v>
      </c>
      <c r="H8" s="322"/>
      <c r="I8" s="484" t="s">
        <v>31</v>
      </c>
      <c r="J8" s="322"/>
      <c r="K8" s="484" t="s">
        <v>31</v>
      </c>
      <c r="L8" s="322"/>
      <c r="M8" s="484" t="s">
        <v>31</v>
      </c>
      <c r="N8" s="322"/>
      <c r="O8" s="484" t="s">
        <v>31</v>
      </c>
      <c r="P8" s="322"/>
      <c r="Q8" s="484" t="s">
        <v>31</v>
      </c>
      <c r="R8" s="322"/>
      <c r="S8" s="484" t="s">
        <v>31</v>
      </c>
      <c r="T8" s="322"/>
      <c r="U8" s="484" t="s">
        <v>31</v>
      </c>
    </row>
    <row r="9" spans="1:21" s="217" customFormat="1" ht="6" customHeight="1" x14ac:dyDescent="0.2">
      <c r="A9" s="318"/>
      <c r="B9" s="321"/>
      <c r="C9" s="322"/>
      <c r="D9" s="322"/>
      <c r="E9" s="322"/>
      <c r="F9" s="322"/>
      <c r="G9" s="322"/>
      <c r="H9" s="322"/>
      <c r="I9" s="322"/>
      <c r="J9" s="322"/>
      <c r="K9" s="322"/>
      <c r="L9" s="322"/>
      <c r="M9" s="322"/>
      <c r="N9" s="322"/>
      <c r="O9" s="322"/>
      <c r="P9" s="322"/>
      <c r="Q9" s="322"/>
      <c r="R9" s="322"/>
      <c r="S9" s="322"/>
      <c r="T9" s="322"/>
      <c r="U9" s="322"/>
    </row>
    <row r="10" spans="1:21" s="276" customFormat="1" ht="18" customHeight="1" x14ac:dyDescent="0.2">
      <c r="A10" s="319"/>
      <c r="B10" s="331" t="s">
        <v>11</v>
      </c>
      <c r="C10" s="485">
        <f>K10+M10+G10+I10+E10+S10+O10+U10+Q10</f>
        <v>100</v>
      </c>
      <c r="D10" s="339"/>
      <c r="E10" s="485">
        <v>23.540531379553098</v>
      </c>
      <c r="F10" s="342"/>
      <c r="G10" s="485">
        <v>41.695564884102936</v>
      </c>
      <c r="H10" s="342"/>
      <c r="I10" s="485">
        <v>17.516230803326987</v>
      </c>
      <c r="J10" s="342"/>
      <c r="K10" s="488">
        <v>5.3763721221286467</v>
      </c>
      <c r="L10" s="342"/>
      <c r="M10" s="485">
        <v>3.8575861079967666</v>
      </c>
      <c r="N10" s="342"/>
      <c r="O10" s="485">
        <v>0.98167027351185043</v>
      </c>
      <c r="P10" s="342"/>
      <c r="Q10" s="485">
        <v>0.81871040075091916</v>
      </c>
      <c r="R10" s="342"/>
      <c r="S10" s="485">
        <v>0.33374181941438741</v>
      </c>
      <c r="T10" s="342"/>
      <c r="U10" s="488">
        <v>5.8795922092144028</v>
      </c>
    </row>
    <row r="11" spans="1:21" s="276" customFormat="1" ht="18" customHeight="1" x14ac:dyDescent="0.2">
      <c r="A11" s="319"/>
      <c r="B11" s="332" t="s">
        <v>10</v>
      </c>
      <c r="C11" s="486">
        <f t="shared" ref="C11:C27" si="0">K11+M11+G11+I11+E11+S11+O11+U11+Q11</f>
        <v>99.999999999999986</v>
      </c>
      <c r="D11" s="339"/>
      <c r="E11" s="486">
        <v>17.406232117775581</v>
      </c>
      <c r="F11" s="342"/>
      <c r="G11" s="486">
        <v>8.1881079956302347</v>
      </c>
      <c r="H11" s="342"/>
      <c r="I11" s="486">
        <v>16.355407584664206</v>
      </c>
      <c r="J11" s="342"/>
      <c r="K11" s="489">
        <v>2.705092857514436</v>
      </c>
      <c r="L11" s="342"/>
      <c r="M11" s="486">
        <v>1.1704728710399002</v>
      </c>
      <c r="N11" s="342"/>
      <c r="O11" s="486">
        <v>0.81672995890339706</v>
      </c>
      <c r="P11" s="342"/>
      <c r="Q11" s="486">
        <v>0.2601050824533111</v>
      </c>
      <c r="R11" s="342"/>
      <c r="S11" s="486">
        <v>0.17166935441918535</v>
      </c>
      <c r="T11" s="342"/>
      <c r="U11" s="489">
        <v>52.926182177599742</v>
      </c>
    </row>
    <row r="12" spans="1:21" s="276" customFormat="1" ht="18" customHeight="1" x14ac:dyDescent="0.2">
      <c r="A12" s="319"/>
      <c r="B12" s="332" t="s">
        <v>40</v>
      </c>
      <c r="C12" s="486">
        <f t="shared" si="0"/>
        <v>100</v>
      </c>
      <c r="D12" s="339"/>
      <c r="E12" s="486">
        <v>37.059425276666971</v>
      </c>
      <c r="F12" s="342"/>
      <c r="G12" s="486">
        <v>22.87733655723984</v>
      </c>
      <c r="H12" s="342"/>
      <c r="I12" s="486">
        <v>23.11912954524319</v>
      </c>
      <c r="J12" s="342"/>
      <c r="K12" s="489">
        <v>4.8637589509904213</v>
      </c>
      <c r="L12" s="342"/>
      <c r="M12" s="486">
        <v>2.7806193620385007</v>
      </c>
      <c r="N12" s="342"/>
      <c r="O12" s="486">
        <v>2.929415046963638</v>
      </c>
      <c r="P12" s="342"/>
      <c r="Q12" s="486">
        <v>1.804147679717288</v>
      </c>
      <c r="R12" s="342"/>
      <c r="S12" s="486">
        <v>0.18599460615642147</v>
      </c>
      <c r="T12" s="342"/>
      <c r="U12" s="489">
        <v>4.3801729749837248</v>
      </c>
    </row>
    <row r="13" spans="1:21" s="276" customFormat="1" ht="18" customHeight="1" x14ac:dyDescent="0.2">
      <c r="A13" s="319"/>
      <c r="B13" s="332" t="s">
        <v>41</v>
      </c>
      <c r="C13" s="486">
        <f t="shared" si="0"/>
        <v>100</v>
      </c>
      <c r="D13" s="339"/>
      <c r="E13" s="486">
        <v>49.635036496350367</v>
      </c>
      <c r="F13" s="342"/>
      <c r="G13" s="486">
        <v>14.657723416847505</v>
      </c>
      <c r="H13" s="342"/>
      <c r="I13" s="486">
        <v>16.285263365555338</v>
      </c>
      <c r="J13" s="342"/>
      <c r="K13" s="489">
        <v>5.3264943775892677</v>
      </c>
      <c r="L13" s="342"/>
      <c r="M13" s="486">
        <v>2.4363779838232391</v>
      </c>
      <c r="N13" s="342"/>
      <c r="O13" s="486">
        <v>1.9629118169264155</v>
      </c>
      <c r="P13" s="342"/>
      <c r="Q13" s="486">
        <v>1.2527125665811796</v>
      </c>
      <c r="R13" s="342"/>
      <c r="S13" s="486">
        <v>0.78911027816137314</v>
      </c>
      <c r="T13" s="342"/>
      <c r="U13" s="489">
        <v>7.6543696981653184</v>
      </c>
    </row>
    <row r="14" spans="1:21" s="276" customFormat="1" ht="18" customHeight="1" x14ac:dyDescent="0.2">
      <c r="A14" s="319"/>
      <c r="B14" s="332" t="s">
        <v>9</v>
      </c>
      <c r="C14" s="486">
        <f t="shared" si="0"/>
        <v>99.999999999999986</v>
      </c>
      <c r="D14" s="339"/>
      <c r="E14" s="486">
        <v>29.9406761489529</v>
      </c>
      <c r="F14" s="342"/>
      <c r="G14" s="486">
        <v>39.9685512114931</v>
      </c>
      <c r="H14" s="342"/>
      <c r="I14" s="486">
        <v>12.965477807161745</v>
      </c>
      <c r="J14" s="342"/>
      <c r="K14" s="489">
        <v>6.5899506825816596</v>
      </c>
      <c r="L14" s="342"/>
      <c r="M14" s="486">
        <v>3.938246015295547</v>
      </c>
      <c r="N14" s="342"/>
      <c r="O14" s="486">
        <v>1.0435279822743191</v>
      </c>
      <c r="P14" s="342"/>
      <c r="Q14" s="486">
        <v>1.0864126938746337</v>
      </c>
      <c r="R14" s="342"/>
      <c r="S14" s="486">
        <v>0.35022514473590166</v>
      </c>
      <c r="T14" s="342"/>
      <c r="U14" s="489">
        <v>4.1169323136301905</v>
      </c>
    </row>
    <row r="15" spans="1:21" s="276" customFormat="1" ht="18" customHeight="1" x14ac:dyDescent="0.2">
      <c r="A15" s="319"/>
      <c r="B15" s="332" t="s">
        <v>8</v>
      </c>
      <c r="C15" s="486">
        <f t="shared" si="0"/>
        <v>100</v>
      </c>
      <c r="D15" s="339"/>
      <c r="E15" s="486">
        <v>42.136007935633195</v>
      </c>
      <c r="F15" s="342"/>
      <c r="G15" s="486">
        <v>15.970461809765238</v>
      </c>
      <c r="H15" s="342"/>
      <c r="I15" s="486">
        <v>24.236746390389065</v>
      </c>
      <c r="J15" s="342"/>
      <c r="K15" s="489">
        <v>5.0479444505676181</v>
      </c>
      <c r="L15" s="342"/>
      <c r="M15" s="486">
        <v>1.5209963628347847</v>
      </c>
      <c r="N15" s="342"/>
      <c r="O15" s="486">
        <v>2.3917116719938276</v>
      </c>
      <c r="P15" s="342"/>
      <c r="Q15" s="486">
        <v>2.6231676402512951</v>
      </c>
      <c r="R15" s="342"/>
      <c r="S15" s="486">
        <v>0.56210735148242041</v>
      </c>
      <c r="T15" s="342"/>
      <c r="U15" s="489">
        <v>5.5108563870825531</v>
      </c>
    </row>
    <row r="16" spans="1:21" s="276" customFormat="1" ht="18" customHeight="1" x14ac:dyDescent="0.2">
      <c r="A16" s="319"/>
      <c r="B16" s="332" t="s">
        <v>7</v>
      </c>
      <c r="C16" s="486">
        <f t="shared" si="0"/>
        <v>100</v>
      </c>
      <c r="D16" s="339"/>
      <c r="E16" s="486">
        <v>45.467288196368614</v>
      </c>
      <c r="F16" s="342"/>
      <c r="G16" s="486">
        <v>18.720865795221176</v>
      </c>
      <c r="H16" s="342"/>
      <c r="I16" s="486">
        <v>18.994686573002575</v>
      </c>
      <c r="J16" s="342"/>
      <c r="K16" s="489">
        <v>5.3492844802294881</v>
      </c>
      <c r="L16" s="342"/>
      <c r="M16" s="486">
        <v>2.1807869087590048</v>
      </c>
      <c r="N16" s="342"/>
      <c r="O16" s="486">
        <v>1.9754213254229553</v>
      </c>
      <c r="P16" s="342"/>
      <c r="Q16" s="486">
        <v>0.97467157805522053</v>
      </c>
      <c r="R16" s="342"/>
      <c r="S16" s="486">
        <v>0.87687844313329211</v>
      </c>
      <c r="T16" s="342"/>
      <c r="U16" s="489">
        <v>5.4601166998076733</v>
      </c>
    </row>
    <row r="17" spans="1:21" s="276" customFormat="1" ht="18" customHeight="1" x14ac:dyDescent="0.2">
      <c r="A17" s="319"/>
      <c r="B17" s="332" t="s">
        <v>43</v>
      </c>
      <c r="C17" s="486">
        <f t="shared" si="0"/>
        <v>100</v>
      </c>
      <c r="D17" s="339"/>
      <c r="E17" s="486">
        <v>31.30044298804539</v>
      </c>
      <c r="F17" s="342"/>
      <c r="G17" s="486">
        <v>36.816554402572969</v>
      </c>
      <c r="H17" s="342"/>
      <c r="I17" s="486">
        <v>13.708356089568541</v>
      </c>
      <c r="J17" s="342"/>
      <c r="K17" s="489">
        <v>6.286789246920323</v>
      </c>
      <c r="L17" s="342"/>
      <c r="M17" s="486">
        <v>4.9942350870805265</v>
      </c>
      <c r="N17" s="342"/>
      <c r="O17" s="486">
        <v>1.6323806056192731</v>
      </c>
      <c r="P17" s="342"/>
      <c r="Q17" s="486">
        <v>0.54008131561381156</v>
      </c>
      <c r="R17" s="342"/>
      <c r="S17" s="486">
        <v>0.22452818739001154</v>
      </c>
      <c r="T17" s="342"/>
      <c r="U17" s="489">
        <v>4.4966320771891501</v>
      </c>
    </row>
    <row r="18" spans="1:21" s="276" customFormat="1" ht="18" customHeight="1" x14ac:dyDescent="0.2">
      <c r="A18" s="319"/>
      <c r="B18" s="332" t="s">
        <v>44</v>
      </c>
      <c r="C18" s="486">
        <f t="shared" si="0"/>
        <v>100</v>
      </c>
      <c r="D18" s="339"/>
      <c r="E18" s="486">
        <v>33.426526300451698</v>
      </c>
      <c r="F18" s="342"/>
      <c r="G18" s="486">
        <v>20.218016902229348</v>
      </c>
      <c r="H18" s="342"/>
      <c r="I18" s="486">
        <v>31.773641264753021</v>
      </c>
      <c r="J18" s="342"/>
      <c r="K18" s="489">
        <v>4.2346641410461894</v>
      </c>
      <c r="L18" s="342"/>
      <c r="M18" s="486">
        <v>3.4624071105930354</v>
      </c>
      <c r="N18" s="342"/>
      <c r="O18" s="486">
        <v>1.6465102724755938</v>
      </c>
      <c r="P18" s="342"/>
      <c r="Q18" s="486">
        <v>2.3941789304968673</v>
      </c>
      <c r="R18" s="342"/>
      <c r="S18" s="486">
        <v>0</v>
      </c>
      <c r="T18" s="342"/>
      <c r="U18" s="489">
        <v>2.8440550779542475</v>
      </c>
    </row>
    <row r="19" spans="1:21" s="276" customFormat="1" ht="18" customHeight="1" x14ac:dyDescent="0.2">
      <c r="A19" s="319"/>
      <c r="B19" s="332" t="s">
        <v>6</v>
      </c>
      <c r="C19" s="486">
        <f t="shared" si="0"/>
        <v>100</v>
      </c>
      <c r="D19" s="339"/>
      <c r="E19" s="486">
        <v>45.350413518427054</v>
      </c>
      <c r="F19" s="342"/>
      <c r="G19" s="486">
        <v>11.034163873096608</v>
      </c>
      <c r="H19" s="342"/>
      <c r="I19" s="486">
        <v>13.084416607992939</v>
      </c>
      <c r="J19" s="342"/>
      <c r="K19" s="489">
        <v>4.0532161960508208</v>
      </c>
      <c r="L19" s="342"/>
      <c r="M19" s="486">
        <v>1.8484851669311364</v>
      </c>
      <c r="N19" s="342"/>
      <c r="O19" s="486">
        <v>3.1683813407034545</v>
      </c>
      <c r="P19" s="342"/>
      <c r="Q19" s="486">
        <v>2.5536207820595003</v>
      </c>
      <c r="R19" s="342"/>
      <c r="S19" s="486">
        <v>0</v>
      </c>
      <c r="T19" s="342"/>
      <c r="U19" s="489">
        <v>18.907302514738493</v>
      </c>
    </row>
    <row r="20" spans="1:21" s="276" customFormat="1" ht="18" customHeight="1" x14ac:dyDescent="0.2">
      <c r="A20" s="319"/>
      <c r="B20" s="332" t="s">
        <v>5</v>
      </c>
      <c r="C20" s="486">
        <f t="shared" si="0"/>
        <v>99.999999999999986</v>
      </c>
      <c r="D20" s="339"/>
      <c r="E20" s="486">
        <v>27.956989247311824</v>
      </c>
      <c r="F20" s="342"/>
      <c r="G20" s="486">
        <v>34.813775907745054</v>
      </c>
      <c r="H20" s="342"/>
      <c r="I20" s="486">
        <v>20.710612435717625</v>
      </c>
      <c r="J20" s="342"/>
      <c r="K20" s="489">
        <v>5.9529375097397539</v>
      </c>
      <c r="L20" s="342"/>
      <c r="M20" s="486">
        <v>4.0517375720741784</v>
      </c>
      <c r="N20" s="342"/>
      <c r="O20" s="486">
        <v>1.6830294530154277</v>
      </c>
      <c r="P20" s="342"/>
      <c r="Q20" s="486">
        <v>1.0752688172043012</v>
      </c>
      <c r="R20" s="342"/>
      <c r="S20" s="486">
        <v>0.21817048465014804</v>
      </c>
      <c r="T20" s="342"/>
      <c r="U20" s="489">
        <v>3.5374785725416866</v>
      </c>
    </row>
    <row r="21" spans="1:21" s="276" customFormat="1" ht="18" customHeight="1" x14ac:dyDescent="0.2">
      <c r="A21" s="319"/>
      <c r="B21" s="332" t="s">
        <v>38</v>
      </c>
      <c r="C21" s="486">
        <f t="shared" si="0"/>
        <v>100</v>
      </c>
      <c r="D21" s="339"/>
      <c r="E21" s="486">
        <v>27.527698638809749</v>
      </c>
      <c r="F21" s="342"/>
      <c r="G21" s="486">
        <v>37.245963912630579</v>
      </c>
      <c r="H21" s="342"/>
      <c r="I21" s="486">
        <v>11.098448876226653</v>
      </c>
      <c r="J21" s="342"/>
      <c r="K21" s="489">
        <v>5.9955682177904404</v>
      </c>
      <c r="L21" s="342"/>
      <c r="M21" s="486">
        <v>4.1532130421019309</v>
      </c>
      <c r="N21" s="342"/>
      <c r="O21" s="486">
        <v>3.8303260525482745</v>
      </c>
      <c r="P21" s="342"/>
      <c r="Q21" s="486">
        <v>1.4308325419436532</v>
      </c>
      <c r="R21" s="342"/>
      <c r="S21" s="486">
        <v>0</v>
      </c>
      <c r="T21" s="342"/>
      <c r="U21" s="489">
        <v>8.7179487179487172</v>
      </c>
    </row>
    <row r="22" spans="1:21" s="276" customFormat="1" ht="18" customHeight="1" x14ac:dyDescent="0.2">
      <c r="A22" s="319"/>
      <c r="B22" s="332" t="s">
        <v>45</v>
      </c>
      <c r="C22" s="486">
        <f t="shared" si="0"/>
        <v>100.00000000000001</v>
      </c>
      <c r="D22" s="339"/>
      <c r="E22" s="486">
        <v>25.301149425287356</v>
      </c>
      <c r="F22" s="342"/>
      <c r="G22" s="486">
        <v>37.266666666666666</v>
      </c>
      <c r="H22" s="342"/>
      <c r="I22" s="486">
        <v>24.956321839080459</v>
      </c>
      <c r="J22" s="342"/>
      <c r="K22" s="489">
        <v>2.4942528735632186</v>
      </c>
      <c r="L22" s="342"/>
      <c r="M22" s="486">
        <v>5.7862068965517235</v>
      </c>
      <c r="N22" s="342"/>
      <c r="O22" s="486">
        <v>0.64827586206896548</v>
      </c>
      <c r="P22" s="342"/>
      <c r="Q22" s="486">
        <v>0.95862068965517233</v>
      </c>
      <c r="R22" s="342"/>
      <c r="S22" s="486">
        <v>2.2988505747126436E-3</v>
      </c>
      <c r="T22" s="342"/>
      <c r="U22" s="489">
        <v>2.5862068965517242</v>
      </c>
    </row>
    <row r="23" spans="1:21" s="276" customFormat="1" ht="18" customHeight="1" x14ac:dyDescent="0.2">
      <c r="A23" s="319">
        <v>47094</v>
      </c>
      <c r="B23" s="332" t="s">
        <v>46</v>
      </c>
      <c r="C23" s="486">
        <f t="shared" si="0"/>
        <v>100.00000000000001</v>
      </c>
      <c r="D23" s="339"/>
      <c r="E23" s="486">
        <v>38.315183377143576</v>
      </c>
      <c r="F23" s="342"/>
      <c r="G23" s="486">
        <v>23.494805357366381</v>
      </c>
      <c r="H23" s="342"/>
      <c r="I23" s="486">
        <v>20.695122460049234</v>
      </c>
      <c r="J23" s="342"/>
      <c r="K23" s="489">
        <v>4.7315058205031919</v>
      </c>
      <c r="L23" s="342"/>
      <c r="M23" s="486">
        <v>2.77464847498644</v>
      </c>
      <c r="N23" s="342"/>
      <c r="O23" s="486">
        <v>2.4867526181833357</v>
      </c>
      <c r="P23" s="342"/>
      <c r="Q23" s="486">
        <v>3.6508532565611049</v>
      </c>
      <c r="R23" s="342"/>
      <c r="S23" s="486">
        <v>1.6689614887136477E-2</v>
      </c>
      <c r="T23" s="342"/>
      <c r="U23" s="489">
        <v>3.8344390203196062</v>
      </c>
    </row>
    <row r="24" spans="1:21" s="276" customFormat="1" ht="18" customHeight="1" x14ac:dyDescent="0.2">
      <c r="B24" s="332" t="s">
        <v>47</v>
      </c>
      <c r="C24" s="486">
        <f t="shared" si="0"/>
        <v>100</v>
      </c>
      <c r="D24" s="339"/>
      <c r="E24" s="486">
        <v>46.286791662302292</v>
      </c>
      <c r="F24" s="342"/>
      <c r="G24" s="486">
        <v>13.260710170734264</v>
      </c>
      <c r="H24" s="342"/>
      <c r="I24" s="486">
        <v>15.407981564889495</v>
      </c>
      <c r="J24" s="342"/>
      <c r="K24" s="489">
        <v>5.8971404629726614</v>
      </c>
      <c r="L24" s="342"/>
      <c r="M24" s="486">
        <v>2.346286791662302</v>
      </c>
      <c r="N24" s="342"/>
      <c r="O24" s="486">
        <v>2.0530009427045144</v>
      </c>
      <c r="P24" s="342"/>
      <c r="Q24" s="486">
        <v>1.0683984497747985</v>
      </c>
      <c r="R24" s="342"/>
      <c r="S24" s="486">
        <v>0.14664292447889388</v>
      </c>
      <c r="T24" s="342"/>
      <c r="U24" s="489">
        <v>13.53304703048078</v>
      </c>
    </row>
    <row r="25" spans="1:21" s="276" customFormat="1" ht="18" customHeight="1" x14ac:dyDescent="0.2">
      <c r="B25" s="332" t="s">
        <v>48</v>
      </c>
      <c r="C25" s="486">
        <f t="shared" si="0"/>
        <v>100.00000000000001</v>
      </c>
      <c r="D25" s="339"/>
      <c r="E25" s="486">
        <v>33.775615933686396</v>
      </c>
      <c r="F25" s="342"/>
      <c r="G25" s="486">
        <v>20.653925857702049</v>
      </c>
      <c r="H25" s="342"/>
      <c r="I25" s="486">
        <v>12.715864609716784</v>
      </c>
      <c r="J25" s="342"/>
      <c r="K25" s="489">
        <v>4.5820861155883037</v>
      </c>
      <c r="L25" s="342"/>
      <c r="M25" s="486">
        <v>3.8826847801059174</v>
      </c>
      <c r="N25" s="342"/>
      <c r="O25" s="486">
        <v>1.2174763988026709</v>
      </c>
      <c r="P25" s="342"/>
      <c r="Q25" s="486">
        <v>1.7240386829380612</v>
      </c>
      <c r="R25" s="342"/>
      <c r="S25" s="486">
        <v>19.010476629058253</v>
      </c>
      <c r="T25" s="342"/>
      <c r="U25" s="489">
        <v>2.4378309924015658</v>
      </c>
    </row>
    <row r="26" spans="1:21" s="276" customFormat="1" ht="18" customHeight="1" x14ac:dyDescent="0.2">
      <c r="B26" s="332" t="s">
        <v>49</v>
      </c>
      <c r="C26" s="486">
        <f t="shared" si="0"/>
        <v>100.00000000000001</v>
      </c>
      <c r="D26" s="339"/>
      <c r="E26" s="486">
        <v>25.949367088607595</v>
      </c>
      <c r="F26" s="342"/>
      <c r="G26" s="486">
        <v>25.791139240506329</v>
      </c>
      <c r="H26" s="342"/>
      <c r="I26" s="486">
        <v>33.702531645569621</v>
      </c>
      <c r="J26" s="342"/>
      <c r="K26" s="489">
        <v>7.5158227848101262</v>
      </c>
      <c r="L26" s="342"/>
      <c r="M26" s="486">
        <v>2.6898734177215191</v>
      </c>
      <c r="N26" s="342"/>
      <c r="O26" s="486">
        <v>0.63291139240506333</v>
      </c>
      <c r="P26" s="342"/>
      <c r="Q26" s="486">
        <v>0.55379746835443033</v>
      </c>
      <c r="R26" s="342"/>
      <c r="S26" s="486">
        <v>7.9113924050632917E-2</v>
      </c>
      <c r="T26" s="342"/>
      <c r="U26" s="489">
        <v>3.0854430379746836</v>
      </c>
    </row>
    <row r="27" spans="1:21" s="276" customFormat="1" ht="18" customHeight="1" x14ac:dyDescent="0.2">
      <c r="B27" s="337" t="s">
        <v>4</v>
      </c>
      <c r="C27" s="486">
        <f t="shared" si="0"/>
        <v>100</v>
      </c>
      <c r="D27" s="339"/>
      <c r="E27" s="486">
        <v>8.1212121212121211</v>
      </c>
      <c r="F27" s="342"/>
      <c r="G27" s="486">
        <v>68.12121212121211</v>
      </c>
      <c r="H27" s="342"/>
      <c r="I27" s="486">
        <v>4.7878787878787881</v>
      </c>
      <c r="J27" s="342"/>
      <c r="K27" s="489">
        <v>4.9696969696969697</v>
      </c>
      <c r="L27" s="342"/>
      <c r="M27" s="486">
        <v>9.7575757575757578</v>
      </c>
      <c r="N27" s="342"/>
      <c r="O27" s="486">
        <v>0.66666666666666674</v>
      </c>
      <c r="P27" s="342"/>
      <c r="Q27" s="486">
        <v>0.84848484848484862</v>
      </c>
      <c r="R27" s="342"/>
      <c r="S27" s="486">
        <v>6.0606060606060608E-2</v>
      </c>
      <c r="T27" s="342"/>
      <c r="U27" s="489">
        <v>2.666666666666667</v>
      </c>
    </row>
    <row r="28" spans="1:21" s="213" customFormat="1" ht="18" customHeight="1" x14ac:dyDescent="0.2">
      <c r="B28" s="736" t="s">
        <v>3</v>
      </c>
      <c r="C28" s="487">
        <f>K28+M28+G28+I28+E28+S28+O28+U28+Q28</f>
        <v>100.00000000000001</v>
      </c>
      <c r="D28" s="350"/>
      <c r="E28" s="487">
        <v>34.390914032454653</v>
      </c>
      <c r="F28" s="353"/>
      <c r="G28" s="487">
        <v>24.190164165564376</v>
      </c>
      <c r="H28" s="353"/>
      <c r="I28" s="487">
        <v>19.869060848303153</v>
      </c>
      <c r="J28" s="353"/>
      <c r="K28" s="490">
        <v>4.5806440840845299</v>
      </c>
      <c r="L28" s="353"/>
      <c r="M28" s="487">
        <v>3.2623476658955273</v>
      </c>
      <c r="N28" s="353"/>
      <c r="O28" s="487">
        <v>1.8390476208144646</v>
      </c>
      <c r="P28" s="353"/>
      <c r="Q28" s="487">
        <v>1.7201300857653299</v>
      </c>
      <c r="R28" s="353"/>
      <c r="S28" s="487">
        <v>1.3941735973389187</v>
      </c>
      <c r="T28" s="353"/>
      <c r="U28" s="490">
        <v>8.7535178997790464</v>
      </c>
    </row>
    <row r="29" spans="1:21" s="257" customFormat="1" ht="6.75" customHeight="1" x14ac:dyDescent="0.2">
      <c r="B29" s="1163"/>
      <c r="C29" s="1163"/>
      <c r="D29" s="294"/>
    </row>
    <row r="30" spans="1:21" x14ac:dyDescent="0.2">
      <c r="E30" s="320"/>
    </row>
    <row r="31" spans="1:21" x14ac:dyDescent="0.2">
      <c r="E31" s="320"/>
      <c r="G31" s="320"/>
    </row>
    <row r="32" spans="1:21" x14ac:dyDescent="0.2">
      <c r="B32" s="320"/>
      <c r="G32" s="320"/>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19"/>
  <sheetViews>
    <sheetView zoomScaleNormal="100" workbookViewId="0"/>
  </sheetViews>
  <sheetFormatPr baseColWidth="10" defaultRowHeight="12.75" x14ac:dyDescent="0.2"/>
  <cols>
    <col min="1" max="1" width="2" customWidth="1"/>
    <col min="2" max="2" width="12" customWidth="1"/>
    <col min="3" max="3" width="9.28515625" customWidth="1"/>
    <col min="4" max="4" width="9.42578125" bestFit="1" customWidth="1"/>
    <col min="5" max="5" width="10" bestFit="1" customWidth="1"/>
    <col min="6" max="6" width="7.140625" bestFit="1" customWidth="1"/>
    <col min="7" max="7" width="5.5703125" customWidth="1"/>
    <col min="9" max="12" width="10.42578125" customWidth="1"/>
    <col min="13" max="13" width="4.85546875" customWidth="1"/>
    <col min="15" max="15" width="8.85546875" bestFit="1" customWidth="1"/>
    <col min="16" max="16" width="9.42578125" bestFit="1" customWidth="1"/>
    <col min="17" max="17" width="10" bestFit="1" customWidth="1"/>
    <col min="18" max="18" width="8.7109375" customWidth="1"/>
    <col min="19" max="19" width="5.28515625" customWidth="1"/>
  </cols>
  <sheetData>
    <row r="1" spans="2:18" s="355" customFormat="1" x14ac:dyDescent="0.2">
      <c r="B1" s="355" t="s">
        <v>85</v>
      </c>
      <c r="C1" s="355" t="s">
        <v>86</v>
      </c>
      <c r="J1" s="355" t="s">
        <v>85</v>
      </c>
      <c r="K1" s="355" t="s">
        <v>70</v>
      </c>
      <c r="R1" s="355" t="s">
        <v>87</v>
      </c>
    </row>
    <row r="2" spans="2:18" s="2" customFormat="1" ht="15" customHeight="1" x14ac:dyDescent="0.2">
      <c r="B2" s="11"/>
    </row>
    <row r="3" spans="2:18" s="44" customFormat="1" ht="38.25" customHeight="1" x14ac:dyDescent="0.2">
      <c r="B3" s="1072"/>
      <c r="C3" s="1072"/>
      <c r="D3" s="1072"/>
    </row>
    <row r="4" spans="2:18" s="7" customFormat="1" ht="23.25" customHeight="1" x14ac:dyDescent="0.2">
      <c r="B4" s="1188" t="s">
        <v>340</v>
      </c>
      <c r="C4" s="1188"/>
      <c r="D4" s="1188"/>
      <c r="E4" s="1188"/>
      <c r="F4" s="1188"/>
      <c r="G4" s="1188"/>
      <c r="H4" s="1188"/>
      <c r="I4" s="1188"/>
      <c r="J4" s="1188"/>
      <c r="K4" s="1188"/>
      <c r="L4" s="1188"/>
      <c r="M4" s="1188"/>
      <c r="N4" s="1188"/>
      <c r="O4" s="1188"/>
      <c r="P4" s="1188"/>
      <c r="Q4" s="1188"/>
      <c r="R4" s="1188"/>
    </row>
    <row r="5" spans="2:18" s="7" customFormat="1" ht="15.75" customHeight="1" x14ac:dyDescent="0.2">
      <c r="B5" s="1186" t="str">
        <f>porsaad!B6</f>
        <v>Situación a 31 de enero de 2023</v>
      </c>
      <c r="C5" s="1186"/>
      <c r="D5" s="1186"/>
      <c r="E5" s="1186"/>
      <c r="F5" s="1186"/>
      <c r="G5" s="1186"/>
      <c r="H5" s="1186"/>
      <c r="I5" s="1186"/>
      <c r="J5" s="1186"/>
      <c r="K5" s="1186"/>
      <c r="L5" s="1186"/>
      <c r="M5" s="1186"/>
      <c r="N5" s="1186"/>
      <c r="O5" s="1186"/>
      <c r="P5" s="1186"/>
      <c r="Q5" s="1186"/>
      <c r="R5" s="1186"/>
    </row>
    <row r="7" spans="2:18" ht="16.5" customHeight="1" x14ac:dyDescent="0.2">
      <c r="B7" s="1189" t="s">
        <v>88</v>
      </c>
      <c r="C7" s="1190"/>
      <c r="D7" s="1190"/>
      <c r="E7" s="1190"/>
      <c r="F7" s="1191"/>
      <c r="G7" s="356"/>
      <c r="H7" s="1189" t="s">
        <v>89</v>
      </c>
      <c r="I7" s="1190"/>
      <c r="J7" s="1190"/>
      <c r="K7" s="1190"/>
      <c r="L7" s="1191"/>
      <c r="M7" s="356"/>
      <c r="N7" s="1189" t="s">
        <v>90</v>
      </c>
      <c r="O7" s="1190"/>
      <c r="P7" s="1190"/>
      <c r="Q7" s="1190"/>
      <c r="R7" s="1191"/>
    </row>
    <row r="8" spans="2:18" ht="16.5" customHeight="1" x14ac:dyDescent="0.2">
      <c r="B8" s="358" t="s">
        <v>91</v>
      </c>
      <c r="C8" s="359" t="s">
        <v>51</v>
      </c>
      <c r="D8" s="359" t="s">
        <v>36</v>
      </c>
      <c r="E8" s="359" t="s">
        <v>35</v>
      </c>
      <c r="F8" s="360" t="s">
        <v>3</v>
      </c>
      <c r="G8" s="356"/>
      <c r="H8" s="358" t="s">
        <v>91</v>
      </c>
      <c r="I8" s="359" t="s">
        <v>51</v>
      </c>
      <c r="J8" s="359" t="s">
        <v>36</v>
      </c>
      <c r="K8" s="359" t="s">
        <v>35</v>
      </c>
      <c r="L8" s="360" t="s">
        <v>3</v>
      </c>
      <c r="M8" s="356"/>
      <c r="N8" s="358" t="s">
        <v>91</v>
      </c>
      <c r="O8" s="359" t="s">
        <v>51</v>
      </c>
      <c r="P8" s="359" t="s">
        <v>36</v>
      </c>
      <c r="Q8" s="359" t="s">
        <v>35</v>
      </c>
      <c r="R8" s="360" t="s">
        <v>3</v>
      </c>
    </row>
    <row r="9" spans="2:18" ht="16.5" customHeight="1" x14ac:dyDescent="0.2">
      <c r="B9" s="398" t="s">
        <v>92</v>
      </c>
      <c r="C9" s="380">
        <v>2.9606919302358784E-3</v>
      </c>
      <c r="D9" s="380">
        <v>1.8360488229330482E-3</v>
      </c>
      <c r="E9" s="380">
        <v>1.1062114530769347E-3</v>
      </c>
      <c r="F9" s="381">
        <v>2.148999343275667E-3</v>
      </c>
      <c r="G9" s="356"/>
      <c r="H9" s="398" t="s">
        <v>92</v>
      </c>
      <c r="I9" s="384">
        <v>5.5933625431155035E-4</v>
      </c>
      <c r="J9" s="384">
        <v>0</v>
      </c>
      <c r="K9" s="384">
        <v>8.730574471800244E-5</v>
      </c>
      <c r="L9" s="385">
        <v>3.1089439408318881E-4</v>
      </c>
      <c r="M9" s="357"/>
      <c r="N9" s="398" t="s">
        <v>92</v>
      </c>
      <c r="O9" s="384">
        <v>2.4927546754276103E-3</v>
      </c>
      <c r="P9" s="384">
        <v>1.6110616896534817E-3</v>
      </c>
      <c r="Q9" s="384">
        <v>9.5533178414665637E-4</v>
      </c>
      <c r="R9" s="385">
        <v>1.8573185093721952E-3</v>
      </c>
    </row>
    <row r="10" spans="2:18" ht="16.5" customHeight="1" x14ac:dyDescent="0.2">
      <c r="B10" s="399" t="s">
        <v>93</v>
      </c>
      <c r="C10" s="382">
        <v>0.43546969047994771</v>
      </c>
      <c r="D10" s="382">
        <v>1.5319033440037041E-2</v>
      </c>
      <c r="E10" s="382">
        <v>6.3493506690306253E-3</v>
      </c>
      <c r="F10" s="383">
        <v>0.18588381837409854</v>
      </c>
      <c r="G10" s="356"/>
      <c r="H10" s="399" t="s">
        <v>93</v>
      </c>
      <c r="I10" s="382">
        <v>2.0850812591280569E-2</v>
      </c>
      <c r="J10" s="382">
        <v>1.1442302191200869E-4</v>
      </c>
      <c r="K10" s="382">
        <v>0</v>
      </c>
      <c r="L10" s="383">
        <v>1.1012206695683476E-2</v>
      </c>
      <c r="M10" s="357"/>
      <c r="N10" s="399" t="s">
        <v>93</v>
      </c>
      <c r="O10" s="382">
        <v>0.35468510821096449</v>
      </c>
      <c r="P10" s="382">
        <v>1.3455867416627557E-2</v>
      </c>
      <c r="Q10" s="382">
        <v>5.4092434805060674E-3</v>
      </c>
      <c r="R10" s="383">
        <v>0.1581366633636142</v>
      </c>
    </row>
    <row r="11" spans="2:18" ht="16.5" customHeight="1" x14ac:dyDescent="0.2">
      <c r="B11" s="400" t="s">
        <v>94</v>
      </c>
      <c r="C11" s="384">
        <v>9.7026533510674265E-2</v>
      </c>
      <c r="D11" s="384">
        <v>5.3876058721631051E-2</v>
      </c>
      <c r="E11" s="384">
        <v>1.474443484717613E-2</v>
      </c>
      <c r="F11" s="385">
        <v>6.3619013556886816E-2</v>
      </c>
      <c r="G11" s="356"/>
      <c r="H11" s="400" t="s">
        <v>94</v>
      </c>
      <c r="I11" s="384">
        <v>9.7293434013859106E-2</v>
      </c>
      <c r="J11" s="384">
        <v>5.149035986040391E-4</v>
      </c>
      <c r="K11" s="384">
        <v>4.3652872359001223E-4</v>
      </c>
      <c r="L11" s="385">
        <v>5.1461203652190986E-2</v>
      </c>
      <c r="M11" s="357"/>
      <c r="N11" s="400" t="s">
        <v>94</v>
      </c>
      <c r="O11" s="384">
        <v>9.7066172956031926E-2</v>
      </c>
      <c r="P11" s="384">
        <v>4.7337195211644471E-2</v>
      </c>
      <c r="Q11" s="384">
        <v>1.262587141750581E-2</v>
      </c>
      <c r="R11" s="385">
        <v>6.1683207869219873E-2</v>
      </c>
    </row>
    <row r="12" spans="2:18" ht="16.5" customHeight="1" x14ac:dyDescent="0.2">
      <c r="B12" s="399" t="s">
        <v>95</v>
      </c>
      <c r="C12" s="382">
        <v>0.40919167098747344</v>
      </c>
      <c r="D12" s="382">
        <v>1.4512768522140354E-2</v>
      </c>
      <c r="E12" s="382">
        <v>2.6230849661317453E-2</v>
      </c>
      <c r="F12" s="383">
        <v>0.17883559384220735</v>
      </c>
      <c r="G12" s="356"/>
      <c r="H12" s="399" t="s">
        <v>95</v>
      </c>
      <c r="I12" s="382">
        <v>0.76408439762592839</v>
      </c>
      <c r="J12" s="382">
        <v>9.1538417529606949E-3</v>
      </c>
      <c r="K12" s="382">
        <v>6.1114021302601711E-4</v>
      </c>
      <c r="L12" s="383">
        <v>0.40507903262754852</v>
      </c>
      <c r="M12" s="357"/>
      <c r="N12" s="399" t="s">
        <v>95</v>
      </c>
      <c r="O12" s="382">
        <v>0.47823982478112764</v>
      </c>
      <c r="P12" s="382">
        <v>1.3855130531019942E-2</v>
      </c>
      <c r="Q12" s="382">
        <v>2.2437387038471469E-2</v>
      </c>
      <c r="R12" s="383">
        <v>0.2146785230686222</v>
      </c>
    </row>
    <row r="13" spans="2:18" ht="16.5" customHeight="1" x14ac:dyDescent="0.2">
      <c r="B13" s="400" t="s">
        <v>96</v>
      </c>
      <c r="C13" s="384">
        <v>4.9850838236509688E-2</v>
      </c>
      <c r="D13" s="384">
        <v>0.1862631616760731</v>
      </c>
      <c r="E13" s="384">
        <v>0.1488687851373672</v>
      </c>
      <c r="F13" s="385">
        <v>0.12268412176224112</v>
      </c>
      <c r="G13" s="356"/>
      <c r="H13" s="400" t="s">
        <v>96</v>
      </c>
      <c r="I13" s="384">
        <v>0.10353935552033809</v>
      </c>
      <c r="J13" s="384">
        <v>8.9478803135190799E-2</v>
      </c>
      <c r="K13" s="384">
        <v>3.2303125545660905E-3</v>
      </c>
      <c r="L13" s="385">
        <v>8.0718002421703697E-2</v>
      </c>
      <c r="M13" s="357"/>
      <c r="N13" s="400" t="s">
        <v>96</v>
      </c>
      <c r="O13" s="384">
        <v>6.0298041493474668E-2</v>
      </c>
      <c r="P13" s="384">
        <v>0.1743939255969684</v>
      </c>
      <c r="Q13" s="384">
        <v>0.12730441518202942</v>
      </c>
      <c r="R13" s="385">
        <v>0.11601496230888556</v>
      </c>
    </row>
    <row r="14" spans="2:18" ht="16.5" customHeight="1" x14ac:dyDescent="0.2">
      <c r="B14" s="399" t="s">
        <v>97</v>
      </c>
      <c r="C14" s="382">
        <v>3.8323677269550709E-3</v>
      </c>
      <c r="D14" s="382">
        <v>0.6926134957571306</v>
      </c>
      <c r="E14" s="382">
        <v>2.5821702959494475E-2</v>
      </c>
      <c r="F14" s="383">
        <v>0.27433502807265281</v>
      </c>
      <c r="G14" s="356"/>
      <c r="H14" s="399" t="s">
        <v>97</v>
      </c>
      <c r="I14" s="382">
        <v>1.0565240359218173E-3</v>
      </c>
      <c r="J14" s="382">
        <v>0.78076549001659135</v>
      </c>
      <c r="K14" s="382">
        <v>1.3794307665444386E-2</v>
      </c>
      <c r="L14" s="383">
        <v>0.22644565893248683</v>
      </c>
      <c r="M14" s="357"/>
      <c r="N14" s="399" t="s">
        <v>97</v>
      </c>
      <c r="O14" s="382">
        <v>3.2914042316325729E-3</v>
      </c>
      <c r="P14" s="382">
        <v>0.70333349677437429</v>
      </c>
      <c r="Q14" s="382">
        <v>2.4038213271365867E-2</v>
      </c>
      <c r="R14" s="383">
        <v>0.26670678751342408</v>
      </c>
    </row>
    <row r="15" spans="2:18" ht="16.5" customHeight="1" x14ac:dyDescent="0.2">
      <c r="B15" s="400" t="s">
        <v>98</v>
      </c>
      <c r="C15" s="384">
        <v>6.7630018710971847E-4</v>
      </c>
      <c r="D15" s="384">
        <v>3.2721583153054623E-2</v>
      </c>
      <c r="E15" s="384">
        <v>0.12447151884347865</v>
      </c>
      <c r="F15" s="385">
        <v>3.8241088744114915E-2</v>
      </c>
      <c r="G15" s="356"/>
      <c r="H15" s="400" t="s">
        <v>98</v>
      </c>
      <c r="I15" s="384">
        <v>3.418165998570585E-4</v>
      </c>
      <c r="J15" s="384">
        <v>8.678986212025859E-2</v>
      </c>
      <c r="K15" s="384">
        <v>4.6795879168849308E-2</v>
      </c>
      <c r="L15" s="385">
        <v>3.3772948915142195E-2</v>
      </c>
      <c r="M15" s="357"/>
      <c r="N15" s="400" t="s">
        <v>98</v>
      </c>
      <c r="O15" s="384">
        <v>6.1108791800531224E-4</v>
      </c>
      <c r="P15" s="384">
        <v>3.9337923691712837E-2</v>
      </c>
      <c r="Q15" s="384">
        <v>0.11296152853085463</v>
      </c>
      <c r="R15" s="385">
        <v>3.7527691166323394E-2</v>
      </c>
    </row>
    <row r="16" spans="2:18" ht="16.5" customHeight="1" x14ac:dyDescent="0.2">
      <c r="B16" s="399" t="s">
        <v>99</v>
      </c>
      <c r="C16" s="382">
        <v>4.0578011226583108E-4</v>
      </c>
      <c r="D16" s="382">
        <v>8.541618437123311E-4</v>
      </c>
      <c r="E16" s="382">
        <v>8.8496916246154772E-2</v>
      </c>
      <c r="F16" s="383">
        <v>1.8502360199422207E-2</v>
      </c>
      <c r="G16" s="356"/>
      <c r="H16" s="399" t="s">
        <v>99</v>
      </c>
      <c r="I16" s="382">
        <v>2.7656070352071096E-3</v>
      </c>
      <c r="J16" s="382">
        <v>1.1442302191200869E-3</v>
      </c>
      <c r="K16" s="382">
        <v>0.17775449624585299</v>
      </c>
      <c r="L16" s="383">
        <v>3.5098340805707368E-2</v>
      </c>
      <c r="M16" s="357"/>
      <c r="N16" s="399" t="s">
        <v>99</v>
      </c>
      <c r="O16" s="382">
        <v>8.6520368588870937E-4</v>
      </c>
      <c r="P16" s="382">
        <v>8.8958623733040071E-4</v>
      </c>
      <c r="Q16" s="382">
        <v>0.10167828556674413</v>
      </c>
      <c r="R16" s="383">
        <v>2.113088907450545E-2</v>
      </c>
    </row>
    <row r="17" spans="2:18" ht="16.5" customHeight="1" x14ac:dyDescent="0.2">
      <c r="B17" s="400" t="s">
        <v>100</v>
      </c>
      <c r="C17" s="384">
        <v>2.6300562832044604E-4</v>
      </c>
      <c r="D17" s="384">
        <v>5.7476310978773679E-4</v>
      </c>
      <c r="E17" s="384">
        <v>0.53032989347032167</v>
      </c>
      <c r="F17" s="385">
        <v>0.10823310322288238</v>
      </c>
      <c r="G17" s="356"/>
      <c r="H17" s="400" t="s">
        <v>100</v>
      </c>
      <c r="I17" s="384">
        <v>0</v>
      </c>
      <c r="J17" s="384">
        <v>2.8605755478002172E-4</v>
      </c>
      <c r="K17" s="384">
        <v>0.63183167452418365</v>
      </c>
      <c r="L17" s="385">
        <v>0.11849985273423438</v>
      </c>
      <c r="M17" s="357"/>
      <c r="N17" s="400" t="s">
        <v>100</v>
      </c>
      <c r="O17" s="384">
        <v>2.1176313990283098E-4</v>
      </c>
      <c r="P17" s="384">
        <v>5.3935543523181775E-4</v>
      </c>
      <c r="Q17" s="384">
        <v>0.54523625096824169</v>
      </c>
      <c r="R17" s="385">
        <v>0.10984638211993712</v>
      </c>
    </row>
    <row r="18" spans="2:18" ht="16.5" customHeight="1" x14ac:dyDescent="0.2">
      <c r="B18" s="401" t="s">
        <v>101</v>
      </c>
      <c r="C18" s="386">
        <v>3.2312120050797659E-4</v>
      </c>
      <c r="D18" s="386">
        <v>1.4289249535000678E-3</v>
      </c>
      <c r="E18" s="386">
        <v>3.3580336712582017E-2</v>
      </c>
      <c r="F18" s="387">
        <v>7.5168728822181865E-3</v>
      </c>
      <c r="G18" s="356"/>
      <c r="H18" s="401" t="s">
        <v>101</v>
      </c>
      <c r="I18" s="382">
        <v>9.5087163232963554E-3</v>
      </c>
      <c r="J18" s="382">
        <v>3.1752388580582415E-2</v>
      </c>
      <c r="K18" s="382">
        <v>0.12545835515976952</v>
      </c>
      <c r="L18" s="383">
        <v>3.7601858821219358E-2</v>
      </c>
      <c r="M18" s="357"/>
      <c r="N18" s="401" t="s">
        <v>101</v>
      </c>
      <c r="O18" s="382">
        <v>2.2386389075442132E-3</v>
      </c>
      <c r="P18" s="382">
        <v>5.246457415436773E-3</v>
      </c>
      <c r="Q18" s="382">
        <v>4.7353472760134262E-2</v>
      </c>
      <c r="R18" s="383">
        <v>1.2417575006095947E-2</v>
      </c>
    </row>
    <row r="19" spans="2:18" ht="16.5" customHeight="1" x14ac:dyDescent="0.2">
      <c r="B19" s="361" t="s">
        <v>3</v>
      </c>
      <c r="C19" s="388">
        <f>SUM(C9:C18)</f>
        <v>1.0000000000000002</v>
      </c>
      <c r="D19" s="388">
        <f>SUM(D9:D18)</f>
        <v>1</v>
      </c>
      <c r="E19" s="388">
        <f>SUM(E9:E18)</f>
        <v>0.99999999999999989</v>
      </c>
      <c r="F19" s="389">
        <f>SUM(F9:F18)</f>
        <v>1</v>
      </c>
      <c r="G19" s="356"/>
      <c r="H19" s="361" t="s">
        <v>3</v>
      </c>
      <c r="I19" s="388">
        <f>SUM(I9:I18)</f>
        <v>1.0000000000000002</v>
      </c>
      <c r="J19" s="388">
        <f>SUM(J9:J18)</f>
        <v>1.0000000000000002</v>
      </c>
      <c r="K19" s="388">
        <f>SUM(K9:K18)</f>
        <v>1</v>
      </c>
      <c r="L19" s="389">
        <f>SUM(L9:L18)</f>
        <v>0.99999999999999989</v>
      </c>
      <c r="M19" s="356"/>
      <c r="N19" s="361" t="s">
        <v>3</v>
      </c>
      <c r="O19" s="388">
        <f>SUM(O9:O18)</f>
        <v>0.99999999999999989</v>
      </c>
      <c r="P19" s="388">
        <f>SUM(P9:P18)</f>
        <v>0.99999999999999989</v>
      </c>
      <c r="Q19" s="388">
        <f>SUM(Q9:Q18)</f>
        <v>1</v>
      </c>
      <c r="R19" s="389">
        <f>SUM(R9:R18)</f>
        <v>1</v>
      </c>
    </row>
  </sheetData>
  <mergeCells count="6">
    <mergeCell ref="B3:D3"/>
    <mergeCell ref="B4:R4"/>
    <mergeCell ref="B5:R5"/>
    <mergeCell ref="B7:F7"/>
    <mergeCell ref="H7:L7"/>
    <mergeCell ref="N7:R7"/>
  </mergeCells>
  <conditionalFormatting sqref="C9:C18">
    <cfRule type="colorScale" priority="1">
      <colorScale>
        <cfvo type="min"/>
        <cfvo type="max"/>
        <color rgb="FFFCFCFF"/>
        <color rgb="FF63BE7B"/>
      </colorScale>
    </cfRule>
  </conditionalFormatting>
  <conditionalFormatting sqref="D9:D18">
    <cfRule type="colorScale" priority="2">
      <colorScale>
        <cfvo type="min"/>
        <cfvo type="max"/>
        <color rgb="FFFCFCFF"/>
        <color rgb="FF63BE7B"/>
      </colorScale>
    </cfRule>
  </conditionalFormatting>
  <conditionalFormatting sqref="E9:E18">
    <cfRule type="colorScale" priority="3">
      <colorScale>
        <cfvo type="min"/>
        <cfvo type="max"/>
        <color rgb="FFFCFCFF"/>
        <color rgb="FF63BE7B"/>
      </colorScale>
    </cfRule>
  </conditionalFormatting>
  <conditionalFormatting sqref="I9:I18">
    <cfRule type="colorScale" priority="4">
      <colorScale>
        <cfvo type="min"/>
        <cfvo type="max"/>
        <color rgb="FFFCFCFF"/>
        <color rgb="FF63BE7B"/>
      </colorScale>
    </cfRule>
  </conditionalFormatting>
  <conditionalFormatting sqref="J9:J18">
    <cfRule type="colorScale" priority="5">
      <colorScale>
        <cfvo type="min"/>
        <cfvo type="max"/>
        <color rgb="FFFCFCFF"/>
        <color rgb="FF63BE7B"/>
      </colorScale>
    </cfRule>
  </conditionalFormatting>
  <conditionalFormatting sqref="K9:K18">
    <cfRule type="colorScale" priority="6">
      <colorScale>
        <cfvo type="min"/>
        <cfvo type="max"/>
        <color rgb="FFFCFCFF"/>
        <color rgb="FF63BE7B"/>
      </colorScale>
    </cfRule>
  </conditionalFormatting>
  <conditionalFormatting sqref="O9:O18">
    <cfRule type="colorScale" priority="7">
      <colorScale>
        <cfvo type="min"/>
        <cfvo type="max"/>
        <color rgb="FFFCFCFF"/>
        <color rgb="FF63BE7B"/>
      </colorScale>
    </cfRule>
  </conditionalFormatting>
  <conditionalFormatting sqref="P9:P18">
    <cfRule type="colorScale" priority="8">
      <colorScale>
        <cfvo type="min"/>
        <cfvo type="max"/>
        <color rgb="FFFCFCFF"/>
        <color rgb="FF63BE7B"/>
      </colorScale>
    </cfRule>
  </conditionalFormatting>
  <conditionalFormatting sqref="Q9:Q18">
    <cfRule type="colorScale" priority="9">
      <colorScale>
        <cfvo type="min"/>
        <cfvo type="max"/>
        <color rgb="FFFCFCFF"/>
        <color rgb="FF63BE7B"/>
      </colorScale>
    </cfRule>
  </conditionalFormatting>
  <printOptions horizontalCentered="1"/>
  <pageMargins left="0" right="0" top="0.43307086614173229" bottom="0.43307086614173229" header="0" footer="0"/>
  <pageSetup paperSize="9" scale="89"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2" customFormat="1" x14ac:dyDescent="0.2">
      <c r="A1" s="362" t="s">
        <v>102</v>
      </c>
      <c r="B1" s="362" t="s">
        <v>59</v>
      </c>
      <c r="I1" s="362" t="s">
        <v>102</v>
      </c>
      <c r="J1" s="362" t="s">
        <v>70</v>
      </c>
      <c r="Q1" s="362" t="s">
        <v>87</v>
      </c>
    </row>
    <row r="2" spans="1:18" s="362" customFormat="1" x14ac:dyDescent="0.2"/>
    <row r="3" spans="1:18" s="362" customFormat="1" x14ac:dyDescent="0.2"/>
    <row r="4" spans="1:18" s="362" customFormat="1" x14ac:dyDescent="0.2"/>
    <row r="5" spans="1:18" s="362" customFormat="1" ht="16.5" customHeight="1" x14ac:dyDescent="0.2"/>
    <row r="6" spans="1:18" s="7" customFormat="1" ht="42.75" customHeight="1" x14ac:dyDescent="0.2">
      <c r="A6" s="365"/>
      <c r="B6" s="1185" t="s">
        <v>462</v>
      </c>
      <c r="C6" s="1185"/>
      <c r="D6" s="1185"/>
      <c r="E6" s="1185"/>
      <c r="F6" s="1185"/>
      <c r="G6" s="1185"/>
      <c r="H6" s="1185"/>
      <c r="I6" s="1185"/>
      <c r="J6" s="390"/>
      <c r="K6" s="390"/>
      <c r="L6" s="390"/>
      <c r="M6" s="363"/>
      <c r="N6" s="363"/>
      <c r="O6" s="363"/>
      <c r="P6" s="363"/>
      <c r="Q6" s="363"/>
      <c r="R6" s="363"/>
    </row>
    <row r="7" spans="1:18" s="7" customFormat="1" ht="15.75" customHeight="1" x14ac:dyDescent="0.2">
      <c r="A7" s="365"/>
      <c r="B7" s="1186" t="str">
        <f>porsaad!B6</f>
        <v>Situación a 31 de enero de 2023</v>
      </c>
      <c r="C7" s="1186"/>
      <c r="D7" s="1186"/>
      <c r="E7" s="1186"/>
      <c r="F7" s="1186"/>
      <c r="G7" s="1186"/>
      <c r="H7" s="1186"/>
      <c r="I7" s="1186"/>
      <c r="J7" s="402"/>
      <c r="K7" s="402"/>
      <c r="L7" s="402"/>
      <c r="M7" s="364"/>
      <c r="N7" s="364"/>
      <c r="O7" s="364"/>
      <c r="P7" s="364"/>
      <c r="Q7" s="364"/>
      <c r="R7" s="364"/>
    </row>
    <row r="8" spans="1:18" s="362" customFormat="1" ht="6" customHeight="1" x14ac:dyDescent="0.2">
      <c r="A8" s="366"/>
      <c r="B8" s="366"/>
      <c r="C8" s="366"/>
      <c r="D8" s="366"/>
      <c r="E8" s="366"/>
      <c r="F8" s="366"/>
      <c r="G8" s="366"/>
      <c r="H8" s="366"/>
      <c r="I8" s="366"/>
      <c r="J8" s="366"/>
      <c r="K8" s="366"/>
      <c r="L8" s="366"/>
    </row>
    <row r="9" spans="1:18" ht="15" x14ac:dyDescent="0.25">
      <c r="B9" s="1193" t="s">
        <v>15</v>
      </c>
      <c r="C9" s="1195" t="s">
        <v>51</v>
      </c>
      <c r="D9" s="1196"/>
      <c r="E9" s="1195" t="s">
        <v>36</v>
      </c>
      <c r="F9" s="1197"/>
      <c r="G9" s="1196" t="s">
        <v>35</v>
      </c>
      <c r="H9" s="1197"/>
      <c r="I9" s="367"/>
      <c r="J9" s="367"/>
      <c r="K9" s="367"/>
      <c r="L9" s="367"/>
      <c r="M9" s="367"/>
      <c r="N9" s="367"/>
      <c r="O9" s="367"/>
    </row>
    <row r="10" spans="1:18" ht="46.5" customHeight="1" x14ac:dyDescent="0.2">
      <c r="B10" s="1194"/>
      <c r="C10" s="443" t="s">
        <v>139</v>
      </c>
      <c r="D10" s="444" t="s">
        <v>165</v>
      </c>
      <c r="E10" s="443" t="s">
        <v>139</v>
      </c>
      <c r="F10" s="444" t="s">
        <v>165</v>
      </c>
      <c r="G10" s="443" t="s">
        <v>139</v>
      </c>
      <c r="H10" s="445" t="s">
        <v>165</v>
      </c>
      <c r="I10" s="367"/>
      <c r="J10" s="367"/>
      <c r="K10" s="367"/>
      <c r="L10" s="367"/>
      <c r="M10" s="367"/>
      <c r="N10" s="367"/>
      <c r="O10" s="367"/>
    </row>
    <row r="11" spans="1:18" ht="15" customHeight="1" x14ac:dyDescent="0.2">
      <c r="B11" s="368" t="s">
        <v>11</v>
      </c>
      <c r="C11" s="376">
        <v>10.085894924655276</v>
      </c>
      <c r="D11" s="371">
        <v>0.19953628446363469</v>
      </c>
      <c r="E11" s="377">
        <v>40.108257218169555</v>
      </c>
      <c r="F11" s="373">
        <v>0.20686565875676849</v>
      </c>
      <c r="G11" s="377">
        <v>61.750844212358572</v>
      </c>
      <c r="H11" s="373">
        <v>0.25714884850474662</v>
      </c>
      <c r="I11" s="367"/>
      <c r="J11" s="367"/>
      <c r="K11" s="367"/>
      <c r="L11" s="367"/>
      <c r="M11" s="367"/>
      <c r="N11" s="367"/>
      <c r="O11" s="367"/>
    </row>
    <row r="12" spans="1:18" ht="15" customHeight="1" x14ac:dyDescent="0.2">
      <c r="B12" s="369" t="s">
        <v>10</v>
      </c>
      <c r="C12" s="376">
        <v>9.6370706416072593</v>
      </c>
      <c r="D12" s="371">
        <v>0.41476744740385901</v>
      </c>
      <c r="E12" s="378">
        <v>22.847606203641266</v>
      </c>
      <c r="F12" s="374">
        <v>0.27943039667970271</v>
      </c>
      <c r="G12" s="378">
        <v>47.057632398753896</v>
      </c>
      <c r="H12" s="374">
        <v>0.11015231881964448</v>
      </c>
      <c r="I12" s="367"/>
      <c r="J12" s="367"/>
      <c r="K12" s="367"/>
      <c r="L12" s="367"/>
      <c r="M12" s="367"/>
      <c r="N12" s="367"/>
      <c r="O12" s="367"/>
    </row>
    <row r="13" spans="1:18" ht="15" customHeight="1" x14ac:dyDescent="0.2">
      <c r="B13" s="369" t="s">
        <v>40</v>
      </c>
      <c r="C13" s="376">
        <v>20.190748688602767</v>
      </c>
      <c r="D13" s="371">
        <v>6.7366388862808144E-2</v>
      </c>
      <c r="E13" s="378">
        <v>44.572519083969468</v>
      </c>
      <c r="F13" s="374">
        <v>5.3519437624633404E-2</v>
      </c>
      <c r="G13" s="378">
        <v>70.217436974789919</v>
      </c>
      <c r="H13" s="374">
        <v>5.6337202871406152E-2</v>
      </c>
      <c r="I13" s="367"/>
      <c r="J13" s="367"/>
      <c r="K13" s="367"/>
      <c r="L13" s="367"/>
      <c r="M13" s="367"/>
      <c r="N13" s="367"/>
      <c r="O13" s="367"/>
    </row>
    <row r="14" spans="1:18" ht="15" customHeight="1" x14ac:dyDescent="0.2">
      <c r="B14" s="369" t="s">
        <v>41</v>
      </c>
      <c r="C14" s="376">
        <v>18.052204176334108</v>
      </c>
      <c r="D14" s="371">
        <v>0.20746337656432579</v>
      </c>
      <c r="E14" s="378">
        <v>27.569209039548024</v>
      </c>
      <c r="F14" s="374">
        <v>0.39639792997217993</v>
      </c>
      <c r="G14" s="378">
        <v>32.343400447427292</v>
      </c>
      <c r="H14" s="374">
        <v>0.55594019411421813</v>
      </c>
      <c r="I14" s="367"/>
      <c r="J14" s="367"/>
      <c r="K14" s="367"/>
      <c r="L14" s="367"/>
      <c r="M14" s="367"/>
      <c r="N14" s="367"/>
      <c r="O14" s="367"/>
    </row>
    <row r="15" spans="1:18" ht="15" customHeight="1" x14ac:dyDescent="0.2">
      <c r="B15" s="369" t="s">
        <v>9</v>
      </c>
      <c r="C15" s="376">
        <v>20.249301143583228</v>
      </c>
      <c r="D15" s="371">
        <v>0.10236404232490535</v>
      </c>
      <c r="E15" s="378">
        <v>44.152140962485788</v>
      </c>
      <c r="F15" s="374">
        <v>9.1431405276869285E-2</v>
      </c>
      <c r="G15" s="378">
        <v>69.982159624413143</v>
      </c>
      <c r="H15" s="374">
        <v>7.2437496685794217E-2</v>
      </c>
      <c r="I15" s="367"/>
      <c r="J15" s="367"/>
      <c r="K15" s="367"/>
      <c r="L15" s="367"/>
      <c r="M15" s="367"/>
      <c r="N15" s="367"/>
      <c r="O15" s="367"/>
    </row>
    <row r="16" spans="1:18" ht="15" customHeight="1" x14ac:dyDescent="0.2">
      <c r="B16" s="369" t="s">
        <v>8</v>
      </c>
      <c r="C16" s="376">
        <v>22.006336283185842</v>
      </c>
      <c r="D16" s="371">
        <v>0.64054197563467663</v>
      </c>
      <c r="E16" s="378">
        <v>34.544618249534452</v>
      </c>
      <c r="F16" s="374">
        <v>0.37672727415828183</v>
      </c>
      <c r="G16" s="378">
        <v>43.708174157303375</v>
      </c>
      <c r="H16" s="374">
        <v>0.45795308194478523</v>
      </c>
      <c r="I16" s="367"/>
      <c r="J16" s="367"/>
      <c r="K16" s="367"/>
      <c r="L16" s="367"/>
      <c r="M16" s="367"/>
      <c r="N16" s="367"/>
      <c r="O16" s="367"/>
    </row>
    <row r="17" spans="1:15" ht="15" customHeight="1" x14ac:dyDescent="0.2">
      <c r="B17" s="369" t="s">
        <v>7</v>
      </c>
      <c r="C17" s="376">
        <v>21.171076153021094</v>
      </c>
      <c r="D17" s="371">
        <v>0.29590504059968947</v>
      </c>
      <c r="E17" s="378">
        <v>42.789202064311233</v>
      </c>
      <c r="F17" s="374">
        <v>0.2684245026571086</v>
      </c>
      <c r="G17" s="378">
        <v>70.781648410845747</v>
      </c>
      <c r="H17" s="374">
        <v>0.21415148407986245</v>
      </c>
      <c r="I17" s="367"/>
      <c r="J17" s="367"/>
      <c r="K17" s="367"/>
      <c r="L17" s="367"/>
      <c r="M17" s="367"/>
      <c r="N17" s="367"/>
      <c r="O17" s="367"/>
    </row>
    <row r="18" spans="1:15" ht="15" customHeight="1" x14ac:dyDescent="0.2">
      <c r="B18" s="369" t="s">
        <v>43</v>
      </c>
      <c r="C18" s="376">
        <v>17.610245464247598</v>
      </c>
      <c r="D18" s="371">
        <v>0.2620637133088996</v>
      </c>
      <c r="E18" s="378">
        <v>30.678083676566224</v>
      </c>
      <c r="F18" s="374">
        <v>0.44493620721904475</v>
      </c>
      <c r="G18" s="378">
        <v>41.153763824473778</v>
      </c>
      <c r="H18" s="374">
        <v>0.51068319222587499</v>
      </c>
      <c r="I18" s="367"/>
      <c r="J18" s="367"/>
      <c r="K18" s="367"/>
      <c r="L18" s="367"/>
      <c r="M18" s="367"/>
      <c r="N18" s="367"/>
      <c r="O18" s="367"/>
    </row>
    <row r="19" spans="1:15" ht="15" customHeight="1" x14ac:dyDescent="0.2">
      <c r="B19" s="369" t="s">
        <v>44</v>
      </c>
      <c r="C19" s="376">
        <v>16.303974047039741</v>
      </c>
      <c r="D19" s="371">
        <v>0.23503119399644612</v>
      </c>
      <c r="E19" s="378">
        <v>25.555813773336432</v>
      </c>
      <c r="F19" s="374">
        <v>0.48952621260994006</v>
      </c>
      <c r="G19" s="378">
        <v>35.115348310364354</v>
      </c>
      <c r="H19" s="374">
        <v>0.56033199027755531</v>
      </c>
      <c r="I19" s="367"/>
      <c r="J19" s="367"/>
      <c r="K19" s="367"/>
      <c r="L19" s="367"/>
      <c r="M19" s="367"/>
      <c r="N19" s="367"/>
      <c r="O19" s="367"/>
    </row>
    <row r="20" spans="1:15" ht="15" customHeight="1" x14ac:dyDescent="0.2">
      <c r="B20" s="369" t="s">
        <v>6</v>
      </c>
      <c r="C20" s="376">
        <v>20.114437708771497</v>
      </c>
      <c r="D20" s="371">
        <v>8.3030936014545947E-2</v>
      </c>
      <c r="E20" s="378">
        <v>30.954927269002255</v>
      </c>
      <c r="F20" s="374">
        <v>5.9800594486169097E-2</v>
      </c>
      <c r="G20" s="378">
        <v>55.583472454090149</v>
      </c>
      <c r="H20" s="374">
        <v>6.8063023717164051E-2</v>
      </c>
      <c r="I20" s="367"/>
      <c r="J20" s="367"/>
      <c r="K20" s="367"/>
      <c r="L20" s="367"/>
      <c r="M20" s="367"/>
      <c r="N20" s="367"/>
      <c r="O20" s="367"/>
    </row>
    <row r="21" spans="1:15" ht="15" customHeight="1" x14ac:dyDescent="0.2">
      <c r="B21" s="369" t="s">
        <v>5</v>
      </c>
      <c r="C21" s="376">
        <v>19.873634272570442</v>
      </c>
      <c r="D21" s="371">
        <v>9.688323908001531E-2</v>
      </c>
      <c r="E21" s="378">
        <v>43.698735320686538</v>
      </c>
      <c r="F21" s="374">
        <v>0.15389625536019272</v>
      </c>
      <c r="G21" s="378">
        <v>68.884662203286666</v>
      </c>
      <c r="H21" s="374">
        <v>0.1605798653338158</v>
      </c>
      <c r="I21" s="367"/>
      <c r="J21" s="367"/>
      <c r="K21" s="367"/>
      <c r="L21" s="367"/>
      <c r="M21" s="367"/>
      <c r="N21" s="367"/>
      <c r="O21" s="367"/>
    </row>
    <row r="22" spans="1:15" ht="15" customHeight="1" x14ac:dyDescent="0.2">
      <c r="B22" s="369" t="s">
        <v>38</v>
      </c>
      <c r="C22" s="376">
        <v>19.902304817275748</v>
      </c>
      <c r="D22" s="371">
        <v>7.2523918646256735E-2</v>
      </c>
      <c r="E22" s="378">
        <v>44.263624973898516</v>
      </c>
      <c r="F22" s="374">
        <v>9.3016689035164218E-2</v>
      </c>
      <c r="G22" s="378">
        <v>68.849362174154194</v>
      </c>
      <c r="H22" s="374">
        <v>9.7669302873966329E-2</v>
      </c>
      <c r="I22" s="367"/>
      <c r="J22" s="367"/>
      <c r="K22" s="367"/>
      <c r="L22" s="367"/>
      <c r="M22" s="367"/>
      <c r="N22" s="367"/>
      <c r="O22" s="367"/>
    </row>
    <row r="23" spans="1:15" ht="15" customHeight="1" x14ac:dyDescent="0.2">
      <c r="B23" s="369" t="s">
        <v>45</v>
      </c>
      <c r="C23" s="376">
        <v>19.948948206733675</v>
      </c>
      <c r="D23" s="371">
        <v>5.5649701448900149E-2</v>
      </c>
      <c r="E23" s="378">
        <v>34.92922617778725</v>
      </c>
      <c r="F23" s="374">
        <v>0.31523745119310576</v>
      </c>
      <c r="G23" s="378">
        <v>52.028643374252439</v>
      </c>
      <c r="H23" s="374">
        <v>0.35057733097575111</v>
      </c>
      <c r="I23" s="367"/>
      <c r="J23" s="367"/>
      <c r="K23" s="367"/>
      <c r="L23" s="367"/>
      <c r="M23" s="367"/>
      <c r="N23" s="367"/>
      <c r="O23" s="367"/>
    </row>
    <row r="24" spans="1:15" ht="15" customHeight="1" x14ac:dyDescent="0.2">
      <c r="B24" s="369" t="s">
        <v>46</v>
      </c>
      <c r="C24" s="376">
        <v>17.766765578635013</v>
      </c>
      <c r="D24" s="371">
        <v>0.22768751786812241</v>
      </c>
      <c r="E24" s="378">
        <v>34.564161849710985</v>
      </c>
      <c r="F24" s="374">
        <v>0.29327258178990534</v>
      </c>
      <c r="G24" s="378">
        <v>59.357487922705317</v>
      </c>
      <c r="H24" s="374">
        <v>0.1827074584117693</v>
      </c>
      <c r="I24" s="367"/>
      <c r="J24" s="367"/>
      <c r="K24" s="367"/>
      <c r="L24" s="367"/>
      <c r="M24" s="367"/>
      <c r="N24" s="367"/>
      <c r="O24" s="367"/>
    </row>
    <row r="25" spans="1:15" ht="15" customHeight="1" x14ac:dyDescent="0.2">
      <c r="B25" s="369" t="s">
        <v>47</v>
      </c>
      <c r="C25" s="376">
        <v>57.199577613516368</v>
      </c>
      <c r="D25" s="371">
        <v>1.0255675601646839</v>
      </c>
      <c r="E25" s="378">
        <v>93.949352179034165</v>
      </c>
      <c r="F25" s="374">
        <v>0.66403600392757156</v>
      </c>
      <c r="G25" s="378">
        <v>103.96261682242991</v>
      </c>
      <c r="H25" s="374">
        <v>0.55284493735571993</v>
      </c>
      <c r="I25" s="367"/>
      <c r="J25" s="367"/>
      <c r="K25" s="367"/>
      <c r="L25" s="367"/>
      <c r="M25" s="367"/>
      <c r="N25" s="367"/>
      <c r="O25" s="367"/>
    </row>
    <row r="26" spans="1:15" ht="15" customHeight="1" x14ac:dyDescent="0.2">
      <c r="B26" s="369" t="s">
        <v>48</v>
      </c>
      <c r="C26" s="376">
        <v>20.323535541496071</v>
      </c>
      <c r="D26" s="371">
        <v>0.66604587933998061</v>
      </c>
      <c r="E26" s="378">
        <v>27.374836257309909</v>
      </c>
      <c r="F26" s="374">
        <v>0.6301996716724364</v>
      </c>
      <c r="G26" s="378">
        <v>34.511329331046333</v>
      </c>
      <c r="H26" s="374">
        <v>0.64570502694129195</v>
      </c>
      <c r="I26" s="367"/>
      <c r="J26" s="367"/>
      <c r="K26" s="367"/>
      <c r="L26" s="367"/>
      <c r="M26" s="367"/>
      <c r="N26" s="367"/>
      <c r="O26" s="367"/>
    </row>
    <row r="27" spans="1:15" ht="15" customHeight="1" x14ac:dyDescent="0.2">
      <c r="B27" s="369" t="s">
        <v>49</v>
      </c>
      <c r="C27" s="376">
        <v>17.154003747657718</v>
      </c>
      <c r="D27" s="371">
        <v>0.32128066193234817</v>
      </c>
      <c r="E27" s="378">
        <v>26.539095911949712</v>
      </c>
      <c r="F27" s="374">
        <v>0.47663086683414319</v>
      </c>
      <c r="G27" s="378">
        <v>36.688274853801175</v>
      </c>
      <c r="H27" s="374">
        <v>0.47562099418955384</v>
      </c>
      <c r="I27" s="367"/>
      <c r="J27" s="367"/>
      <c r="K27" s="367"/>
      <c r="L27" s="367"/>
      <c r="M27" s="367"/>
      <c r="N27" s="367"/>
      <c r="O27" s="367"/>
    </row>
    <row r="28" spans="1:15" ht="15" customHeight="1" x14ac:dyDescent="0.2">
      <c r="B28" s="369" t="s">
        <v>4</v>
      </c>
      <c r="C28" s="376">
        <v>20.386004514672685</v>
      </c>
      <c r="D28" s="371">
        <v>0.10931338468190679</v>
      </c>
      <c r="E28" s="378">
        <v>45.014285714285712</v>
      </c>
      <c r="F28" s="374">
        <v>2.8513062708342189E-2</v>
      </c>
      <c r="G28" s="378">
        <v>70.403125000000003</v>
      </c>
      <c r="H28" s="374">
        <v>4.8641436752129535E-2</v>
      </c>
      <c r="I28" s="367"/>
      <c r="J28" s="367"/>
      <c r="K28" s="367"/>
      <c r="L28" s="367"/>
      <c r="M28" s="367"/>
      <c r="N28" s="367"/>
      <c r="O28" s="367"/>
    </row>
    <row r="29" spans="1:15" ht="15" customHeight="1" x14ac:dyDescent="0.2">
      <c r="B29" s="370" t="s">
        <v>3</v>
      </c>
      <c r="C29" s="379">
        <v>16.310593012138597</v>
      </c>
      <c r="D29" s="372">
        <v>0.48744076845310852</v>
      </c>
      <c r="E29" s="379">
        <v>37.968060218006556</v>
      </c>
      <c r="F29" s="375">
        <v>0.33504438163013134</v>
      </c>
      <c r="G29" s="379">
        <v>58.814921557234172</v>
      </c>
      <c r="H29" s="375">
        <v>0.33258832774151414</v>
      </c>
      <c r="I29" s="367"/>
      <c r="J29" s="367"/>
      <c r="K29" s="367"/>
      <c r="L29" s="367"/>
      <c r="M29" s="367"/>
      <c r="N29" s="367"/>
      <c r="O29" s="367"/>
    </row>
    <row r="30" spans="1:15" x14ac:dyDescent="0.2">
      <c r="A30" s="367"/>
      <c r="B30" s="367"/>
      <c r="C30" s="367"/>
      <c r="D30" s="367"/>
      <c r="E30" s="367"/>
      <c r="F30" s="367"/>
      <c r="G30" s="367"/>
      <c r="H30" s="367"/>
      <c r="I30" s="367"/>
      <c r="J30" s="367"/>
      <c r="K30" s="367"/>
      <c r="L30" s="367"/>
      <c r="M30" s="367"/>
      <c r="N30" s="367"/>
      <c r="O30" s="367"/>
    </row>
    <row r="31" spans="1:15" ht="12.75" customHeight="1" x14ac:dyDescent="0.2">
      <c r="B31" s="851" t="s">
        <v>198</v>
      </c>
      <c r="C31" s="851"/>
      <c r="D31" s="851"/>
      <c r="E31" s="851"/>
      <c r="F31" s="851"/>
      <c r="G31" s="851"/>
      <c r="H31" s="851"/>
      <c r="I31" s="627"/>
      <c r="J31" s="627"/>
      <c r="K31" s="627"/>
      <c r="L31" s="627"/>
      <c r="M31" s="627"/>
      <c r="N31" s="627"/>
      <c r="O31" s="627"/>
    </row>
    <row r="32" spans="1:15" ht="34.5" customHeight="1" x14ac:dyDescent="0.2">
      <c r="B32" s="1192" t="s">
        <v>299</v>
      </c>
      <c r="C32" s="1192"/>
      <c r="D32" s="1192"/>
      <c r="E32" s="1192"/>
      <c r="F32" s="1192"/>
      <c r="G32" s="1192"/>
      <c r="H32" s="1192"/>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2" customFormat="1" x14ac:dyDescent="0.2">
      <c r="A1" s="362" t="s">
        <v>102</v>
      </c>
      <c r="B1" s="362" t="s">
        <v>59</v>
      </c>
      <c r="I1" s="362" t="s">
        <v>102</v>
      </c>
      <c r="J1" s="362" t="s">
        <v>70</v>
      </c>
      <c r="Q1" s="362" t="s">
        <v>87</v>
      </c>
    </row>
    <row r="2" spans="1:18" s="362" customFormat="1" x14ac:dyDescent="0.2"/>
    <row r="3" spans="1:18" s="362" customFormat="1" x14ac:dyDescent="0.2"/>
    <row r="4" spans="1:18" s="362" customFormat="1" x14ac:dyDescent="0.2"/>
    <row r="5" spans="1:18" s="362" customFormat="1" ht="16.5" customHeight="1" x14ac:dyDescent="0.2"/>
    <row r="6" spans="1:18" s="7" customFormat="1" ht="42.75" customHeight="1" x14ac:dyDescent="0.2">
      <c r="A6" s="365"/>
      <c r="B6" s="1185" t="s">
        <v>461</v>
      </c>
      <c r="C6" s="1185"/>
      <c r="D6" s="1185"/>
      <c r="E6" s="1185"/>
      <c r="F6" s="1185"/>
      <c r="G6" s="1185"/>
      <c r="H6" s="1185"/>
      <c r="I6" s="1185"/>
      <c r="J6" s="390"/>
      <c r="K6" s="390"/>
      <c r="L6" s="390"/>
      <c r="M6" s="363"/>
      <c r="N6" s="363"/>
      <c r="O6" s="363"/>
      <c r="P6" s="363"/>
      <c r="Q6" s="363"/>
      <c r="R6" s="363"/>
    </row>
    <row r="7" spans="1:18" s="7" customFormat="1" ht="15.75" customHeight="1" x14ac:dyDescent="0.2">
      <c r="A7" s="365"/>
      <c r="B7" s="1186" t="str">
        <f>porsaad!B6</f>
        <v>Situación a 31 de enero de 2023</v>
      </c>
      <c r="C7" s="1186"/>
      <c r="D7" s="1186"/>
      <c r="E7" s="1186"/>
      <c r="F7" s="1186"/>
      <c r="G7" s="1186"/>
      <c r="H7" s="1186"/>
      <c r="I7" s="1186"/>
      <c r="J7" s="402"/>
      <c r="K7" s="402"/>
      <c r="L7" s="402"/>
      <c r="M7" s="364"/>
      <c r="N7" s="364"/>
      <c r="O7" s="364"/>
      <c r="P7" s="364"/>
      <c r="Q7" s="364"/>
      <c r="R7" s="364"/>
    </row>
    <row r="8" spans="1:18" s="362" customFormat="1" ht="6" customHeight="1" x14ac:dyDescent="0.2">
      <c r="A8" s="366"/>
      <c r="B8" s="366"/>
      <c r="C8" s="366"/>
      <c r="D8" s="366"/>
      <c r="E8" s="366"/>
      <c r="F8" s="366"/>
      <c r="G8" s="366"/>
      <c r="H8" s="366"/>
      <c r="I8" s="366"/>
      <c r="J8" s="366"/>
      <c r="K8" s="366"/>
      <c r="L8" s="366"/>
    </row>
    <row r="9" spans="1:18" ht="15" x14ac:dyDescent="0.25">
      <c r="B9" s="1193" t="s">
        <v>15</v>
      </c>
      <c r="C9" s="1195" t="s">
        <v>51</v>
      </c>
      <c r="D9" s="1196"/>
      <c r="E9" s="1195" t="s">
        <v>36</v>
      </c>
      <c r="F9" s="1197"/>
      <c r="G9" s="1196" t="s">
        <v>35</v>
      </c>
      <c r="H9" s="1197"/>
      <c r="I9" s="367"/>
      <c r="J9" s="367"/>
      <c r="K9" s="367"/>
      <c r="L9" s="367"/>
      <c r="M9" s="367"/>
      <c r="N9" s="367"/>
      <c r="O9" s="367"/>
    </row>
    <row r="10" spans="1:18" ht="46.5" customHeight="1" x14ac:dyDescent="0.2">
      <c r="B10" s="1194"/>
      <c r="C10" s="443" t="s">
        <v>139</v>
      </c>
      <c r="D10" s="444" t="s">
        <v>165</v>
      </c>
      <c r="E10" s="443" t="s">
        <v>139</v>
      </c>
      <c r="F10" s="444" t="s">
        <v>165</v>
      </c>
      <c r="G10" s="443" t="s">
        <v>139</v>
      </c>
      <c r="H10" s="445" t="s">
        <v>165</v>
      </c>
      <c r="I10" s="367"/>
      <c r="J10" s="367"/>
      <c r="K10" s="367"/>
      <c r="L10" s="367"/>
      <c r="M10" s="367"/>
      <c r="N10" s="367"/>
      <c r="O10" s="367"/>
    </row>
    <row r="11" spans="1:18" ht="15" customHeight="1" x14ac:dyDescent="0.2">
      <c r="B11" s="368" t="s">
        <v>11</v>
      </c>
      <c r="C11" s="376">
        <v>10.085894924655276</v>
      </c>
      <c r="D11" s="371">
        <v>0.19953628446363469</v>
      </c>
      <c r="E11" s="377">
        <v>40.108257218169555</v>
      </c>
      <c r="F11" s="373">
        <v>0.20686565875676849</v>
      </c>
      <c r="G11" s="377">
        <v>61.750844212358572</v>
      </c>
      <c r="H11" s="373">
        <v>0.25714884850474662</v>
      </c>
      <c r="I11" s="367"/>
      <c r="J11" s="367"/>
      <c r="K11" s="367"/>
      <c r="L11" s="367"/>
      <c r="M11" s="367"/>
      <c r="N11" s="367"/>
      <c r="O11" s="367"/>
    </row>
    <row r="12" spans="1:18" ht="15" customHeight="1" x14ac:dyDescent="0.2">
      <c r="B12" s="369" t="s">
        <v>10</v>
      </c>
      <c r="C12" s="376">
        <v>9.6286084982160229</v>
      </c>
      <c r="D12" s="371">
        <v>0.41344314190962106</v>
      </c>
      <c r="E12" s="378">
        <v>22.839189189189188</v>
      </c>
      <c r="F12" s="374">
        <v>0.278549637106146</v>
      </c>
      <c r="G12" s="378">
        <v>47.115625000000001</v>
      </c>
      <c r="H12" s="374">
        <v>0.10593721677267064</v>
      </c>
      <c r="I12" s="367"/>
      <c r="J12" s="367"/>
      <c r="K12" s="367"/>
      <c r="L12" s="367"/>
      <c r="M12" s="367"/>
      <c r="N12" s="367"/>
      <c r="O12" s="367"/>
    </row>
    <row r="13" spans="1:18" ht="15" customHeight="1" x14ac:dyDescent="0.2">
      <c r="B13" s="369" t="s">
        <v>40</v>
      </c>
      <c r="C13" s="376">
        <v>20.189458343453971</v>
      </c>
      <c r="D13" s="371">
        <v>6.7137068607628803E-2</v>
      </c>
      <c r="E13" s="378">
        <v>44.568704430734719</v>
      </c>
      <c r="F13" s="374">
        <v>5.409810494563029E-2</v>
      </c>
      <c r="G13" s="378">
        <v>70.208938547486028</v>
      </c>
      <c r="H13" s="374">
        <v>5.7337926061453139E-2</v>
      </c>
      <c r="I13" s="367"/>
      <c r="J13" s="367"/>
      <c r="K13" s="367"/>
      <c r="L13" s="367"/>
      <c r="M13" s="367"/>
      <c r="N13" s="367"/>
      <c r="O13" s="367"/>
    </row>
    <row r="14" spans="1:18" ht="15" customHeight="1" x14ac:dyDescent="0.2">
      <c r="B14" s="369" t="s">
        <v>41</v>
      </c>
      <c r="C14" s="376">
        <v>18.052204176334108</v>
      </c>
      <c r="D14" s="371">
        <v>0.20746337656432579</v>
      </c>
      <c r="E14" s="378">
        <v>27.569209039548024</v>
      </c>
      <c r="F14" s="374">
        <v>0.39639792997217993</v>
      </c>
      <c r="G14" s="378">
        <v>32.343400447427292</v>
      </c>
      <c r="H14" s="374">
        <v>0.55594019411421813</v>
      </c>
      <c r="I14" s="367"/>
      <c r="J14" s="367"/>
      <c r="K14" s="367"/>
      <c r="L14" s="367"/>
      <c r="M14" s="367"/>
      <c r="N14" s="367"/>
      <c r="O14" s="367"/>
    </row>
    <row r="15" spans="1:18" ht="15" customHeight="1" x14ac:dyDescent="0.2">
      <c r="B15" s="369" t="s">
        <v>9</v>
      </c>
      <c r="C15" s="376">
        <v>17.981012658227847</v>
      </c>
      <c r="D15" s="371">
        <v>0.26269545844453462</v>
      </c>
      <c r="E15" s="378">
        <v>33.766129032258064</v>
      </c>
      <c r="F15" s="374">
        <v>0.33859857145153549</v>
      </c>
      <c r="G15" s="378">
        <v>63.090909090909093</v>
      </c>
      <c r="H15" s="374">
        <v>0.17276123437100999</v>
      </c>
      <c r="I15" s="367"/>
      <c r="J15" s="367"/>
      <c r="K15" s="367"/>
      <c r="L15" s="367"/>
      <c r="M15" s="367"/>
      <c r="N15" s="367"/>
      <c r="O15" s="367"/>
    </row>
    <row r="16" spans="1:18" ht="15" customHeight="1" x14ac:dyDescent="0.2">
      <c r="B16" s="369" t="s">
        <v>8</v>
      </c>
      <c r="C16" s="376">
        <v>22.006336283185842</v>
      </c>
      <c r="D16" s="371">
        <v>0.64054197563467663</v>
      </c>
      <c r="E16" s="378">
        <v>34.544618249534452</v>
      </c>
      <c r="F16" s="374">
        <v>0.37672727415828183</v>
      </c>
      <c r="G16" s="378">
        <v>43.708174157303375</v>
      </c>
      <c r="H16" s="374">
        <v>0.45795308194478523</v>
      </c>
      <c r="I16" s="367"/>
      <c r="J16" s="367"/>
      <c r="K16" s="367"/>
      <c r="L16" s="367"/>
      <c r="M16" s="367"/>
      <c r="N16" s="367"/>
      <c r="O16" s="367"/>
    </row>
    <row r="17" spans="1:15" ht="15" customHeight="1" x14ac:dyDescent="0.2">
      <c r="B17" s="369" t="s">
        <v>7</v>
      </c>
      <c r="C17" s="376">
        <v>20.440863255112617</v>
      </c>
      <c r="D17" s="371">
        <v>0.31641288643769311</v>
      </c>
      <c r="E17" s="378">
        <v>41.817991339572565</v>
      </c>
      <c r="F17" s="374">
        <v>0.28595661656054483</v>
      </c>
      <c r="G17" s="378">
        <v>69.697001857256566</v>
      </c>
      <c r="H17" s="374">
        <v>0.22467156216722337</v>
      </c>
      <c r="I17" s="367"/>
      <c r="J17" s="367"/>
      <c r="K17" s="367"/>
      <c r="L17" s="367"/>
      <c r="M17" s="367"/>
      <c r="N17" s="367"/>
      <c r="O17" s="367"/>
    </row>
    <row r="18" spans="1:15" ht="15" customHeight="1" x14ac:dyDescent="0.2">
      <c r="B18" s="369" t="s">
        <v>43</v>
      </c>
      <c r="C18" s="376">
        <v>17.542469744509187</v>
      </c>
      <c r="D18" s="371">
        <v>0.2667284313355972</v>
      </c>
      <c r="E18" s="378">
        <v>30.397786311271741</v>
      </c>
      <c r="F18" s="374">
        <v>0.45059265578298968</v>
      </c>
      <c r="G18" s="378">
        <v>40.399472891566262</v>
      </c>
      <c r="H18" s="374">
        <v>0.51628381759517417</v>
      </c>
      <c r="I18" s="367"/>
      <c r="J18" s="367"/>
      <c r="K18" s="367"/>
      <c r="L18" s="367"/>
      <c r="M18" s="367"/>
      <c r="N18" s="367"/>
      <c r="O18" s="367"/>
    </row>
    <row r="19" spans="1:15" ht="15" customHeight="1" x14ac:dyDescent="0.2">
      <c r="B19" s="369" t="s">
        <v>44</v>
      </c>
      <c r="C19" s="376">
        <v>16.51261178628755</v>
      </c>
      <c r="D19" s="371">
        <v>0.24118578700715504</v>
      </c>
      <c r="E19" s="378">
        <v>24.152831071595696</v>
      </c>
      <c r="F19" s="374">
        <v>0.5203154939198319</v>
      </c>
      <c r="G19" s="378">
        <v>31.048316571928289</v>
      </c>
      <c r="H19" s="374">
        <v>0.57016339949025707</v>
      </c>
      <c r="I19" s="367"/>
      <c r="J19" s="367"/>
      <c r="K19" s="367"/>
      <c r="L19" s="367"/>
      <c r="M19" s="367"/>
      <c r="N19" s="367"/>
      <c r="O19" s="367"/>
    </row>
    <row r="20" spans="1:15" ht="15" customHeight="1" x14ac:dyDescent="0.2">
      <c r="B20" s="369" t="s">
        <v>6</v>
      </c>
      <c r="C20" s="376">
        <v>20.074237737516572</v>
      </c>
      <c r="D20" s="371">
        <v>6.2525147941326575E-2</v>
      </c>
      <c r="E20" s="378">
        <v>30.87373343725643</v>
      </c>
      <c r="F20" s="374">
        <v>5.1868379320830708E-2</v>
      </c>
      <c r="G20" s="378">
        <v>55.10948905109489</v>
      </c>
      <c r="H20" s="374">
        <v>9.2575435399960909E-2</v>
      </c>
      <c r="I20" s="367"/>
      <c r="J20" s="367"/>
      <c r="K20" s="367"/>
      <c r="L20" s="367"/>
      <c r="M20" s="367"/>
      <c r="N20" s="367"/>
      <c r="O20" s="367"/>
    </row>
    <row r="21" spans="1:15" ht="15" customHeight="1" x14ac:dyDescent="0.2">
      <c r="B21" s="369" t="s">
        <v>5</v>
      </c>
      <c r="C21" s="376">
        <v>20.097165991902834</v>
      </c>
      <c r="D21" s="371">
        <v>0.24183420822563761</v>
      </c>
      <c r="E21" s="378">
        <v>44.334615384615383</v>
      </c>
      <c r="F21" s="374">
        <v>0.33453185632529042</v>
      </c>
      <c r="G21" s="378">
        <v>75.789156626506028</v>
      </c>
      <c r="H21" s="374">
        <v>0.44938801909235138</v>
      </c>
      <c r="I21" s="367"/>
      <c r="J21" s="367"/>
      <c r="K21" s="367"/>
      <c r="L21" s="367"/>
      <c r="M21" s="367"/>
      <c r="N21" s="367"/>
      <c r="O21" s="367"/>
    </row>
    <row r="22" spans="1:15" ht="15" customHeight="1" x14ac:dyDescent="0.2">
      <c r="B22" s="369" t="s">
        <v>38</v>
      </c>
      <c r="C22" s="376">
        <v>19.884898606548091</v>
      </c>
      <c r="D22" s="371">
        <v>7.5427589094916522E-2</v>
      </c>
      <c r="E22" s="378">
        <v>44.247787610619469</v>
      </c>
      <c r="F22" s="374">
        <v>9.2703703599883711E-2</v>
      </c>
      <c r="G22" s="378">
        <v>68.835071859063518</v>
      </c>
      <c r="H22" s="374">
        <v>9.9004019371403587E-2</v>
      </c>
      <c r="I22" s="367"/>
      <c r="J22" s="367"/>
      <c r="K22" s="367"/>
      <c r="L22" s="367"/>
      <c r="M22" s="367"/>
      <c r="N22" s="367"/>
      <c r="O22" s="367"/>
    </row>
    <row r="23" spans="1:15" ht="15" customHeight="1" x14ac:dyDescent="0.2">
      <c r="B23" s="369" t="s">
        <v>45</v>
      </c>
      <c r="C23" s="376">
        <v>19.94424429077808</v>
      </c>
      <c r="D23" s="371">
        <v>5.6862391041879588E-2</v>
      </c>
      <c r="E23" s="378">
        <v>34.533525434999447</v>
      </c>
      <c r="F23" s="374">
        <v>0.31963699033610721</v>
      </c>
      <c r="G23" s="378">
        <v>50.481927710843372</v>
      </c>
      <c r="H23" s="374">
        <v>0.3602565052795077</v>
      </c>
      <c r="I23" s="367"/>
      <c r="J23" s="367"/>
      <c r="K23" s="367"/>
      <c r="L23" s="367"/>
      <c r="M23" s="367"/>
      <c r="N23" s="367"/>
      <c r="O23" s="367"/>
    </row>
    <row r="24" spans="1:15" ht="15" customHeight="1" x14ac:dyDescent="0.2">
      <c r="B24" s="369" t="s">
        <v>46</v>
      </c>
      <c r="C24" s="376">
        <v>17.744283995186521</v>
      </c>
      <c r="D24" s="371">
        <v>0.22897758415210187</v>
      </c>
      <c r="E24" s="378">
        <v>34.572421784472766</v>
      </c>
      <c r="F24" s="374">
        <v>0.293232372676686</v>
      </c>
      <c r="G24" s="378">
        <v>59.297560975609755</v>
      </c>
      <c r="H24" s="374">
        <v>0.18320562530745305</v>
      </c>
      <c r="I24" s="367"/>
      <c r="J24" s="367"/>
      <c r="K24" s="367"/>
      <c r="L24" s="367"/>
      <c r="M24" s="367"/>
      <c r="N24" s="367"/>
      <c r="O24" s="367"/>
    </row>
    <row r="25" spans="1:15" ht="15" customHeight="1" x14ac:dyDescent="0.2">
      <c r="B25" s="369" t="s">
        <v>47</v>
      </c>
      <c r="C25" s="376">
        <v>14.88141592920354</v>
      </c>
      <c r="D25" s="371">
        <v>0.59652399282869717</v>
      </c>
      <c r="E25" s="378">
        <v>18.120689655172413</v>
      </c>
      <c r="F25" s="374">
        <v>0.61975184692034591</v>
      </c>
      <c r="G25" s="378">
        <v>22.762589928057555</v>
      </c>
      <c r="H25" s="374">
        <v>0.50814992189776564</v>
      </c>
      <c r="I25" s="367"/>
      <c r="J25" s="367"/>
      <c r="K25" s="367"/>
      <c r="L25" s="367"/>
      <c r="M25" s="367"/>
      <c r="N25" s="367"/>
      <c r="O25" s="367"/>
    </row>
    <row r="26" spans="1:15" ht="15" customHeight="1" x14ac:dyDescent="0.2">
      <c r="B26" s="369" t="s">
        <v>48</v>
      </c>
      <c r="C26" s="376">
        <v>20.323535541496071</v>
      </c>
      <c r="D26" s="371">
        <v>0.66604587933998061</v>
      </c>
      <c r="E26" s="378">
        <v>27.374836257309909</v>
      </c>
      <c r="F26" s="374">
        <v>0.6301996716724364</v>
      </c>
      <c r="G26" s="378">
        <v>34.511329331046333</v>
      </c>
      <c r="H26" s="374">
        <v>0.64570502694129195</v>
      </c>
      <c r="I26" s="367"/>
      <c r="J26" s="367"/>
      <c r="K26" s="367"/>
      <c r="L26" s="367"/>
      <c r="M26" s="367"/>
      <c r="N26" s="367"/>
      <c r="O26" s="367"/>
    </row>
    <row r="27" spans="1:15" ht="15" customHeight="1" x14ac:dyDescent="0.2">
      <c r="B27" s="369" t="s">
        <v>49</v>
      </c>
      <c r="C27" s="376">
        <v>17.154003747657718</v>
      </c>
      <c r="D27" s="371">
        <v>0.32128066193234817</v>
      </c>
      <c r="E27" s="378">
        <v>26.539095911949712</v>
      </c>
      <c r="F27" s="374">
        <v>0.47663086683414319</v>
      </c>
      <c r="G27" s="378">
        <v>36.688274853801175</v>
      </c>
      <c r="H27" s="374">
        <v>0.47562099418955384</v>
      </c>
      <c r="I27" s="367"/>
      <c r="J27" s="367"/>
      <c r="K27" s="367"/>
      <c r="L27" s="367"/>
      <c r="M27" s="367"/>
      <c r="N27" s="367"/>
      <c r="O27" s="367"/>
    </row>
    <row r="28" spans="1:15" ht="15" customHeight="1" x14ac:dyDescent="0.2">
      <c r="B28" s="369" t="s">
        <v>4</v>
      </c>
      <c r="C28" s="376">
        <v>20.386877828054299</v>
      </c>
      <c r="D28" s="371">
        <v>0.1094288419211472</v>
      </c>
      <c r="E28" s="378">
        <v>45.014285714285712</v>
      </c>
      <c r="F28" s="374">
        <v>2.8513062708342189E-2</v>
      </c>
      <c r="G28" s="378">
        <v>70.403125000000003</v>
      </c>
      <c r="H28" s="374">
        <v>4.8641436752129535E-2</v>
      </c>
      <c r="I28" s="367"/>
      <c r="J28" s="367"/>
      <c r="K28" s="367"/>
      <c r="L28" s="367"/>
      <c r="M28" s="367"/>
      <c r="N28" s="367"/>
      <c r="O28" s="367"/>
    </row>
    <row r="29" spans="1:15" ht="15" customHeight="1" x14ac:dyDescent="0.2">
      <c r="B29" s="370" t="s">
        <v>3</v>
      </c>
      <c r="C29" s="379">
        <v>15.241371386490492</v>
      </c>
      <c r="D29" s="372">
        <v>0.38901549698421167</v>
      </c>
      <c r="E29" s="379">
        <v>37.283223782420272</v>
      </c>
      <c r="F29" s="375">
        <v>0.30149586711543475</v>
      </c>
      <c r="G29" s="379">
        <v>57.008313254837866</v>
      </c>
      <c r="H29" s="375">
        <v>0.34083085549073466</v>
      </c>
      <c r="I29" s="367"/>
      <c r="J29" s="367"/>
      <c r="K29" s="367"/>
      <c r="L29" s="367"/>
      <c r="M29" s="367"/>
      <c r="N29" s="367"/>
      <c r="O29" s="367"/>
    </row>
    <row r="30" spans="1:15" x14ac:dyDescent="0.2">
      <c r="A30" s="367"/>
      <c r="B30" s="367"/>
      <c r="C30" s="367"/>
      <c r="D30" s="367"/>
      <c r="E30" s="367"/>
      <c r="F30" s="367"/>
      <c r="G30" s="367"/>
      <c r="H30" s="367"/>
      <c r="I30" s="367"/>
      <c r="J30" s="367"/>
      <c r="K30" s="367"/>
      <c r="L30" s="367"/>
      <c r="M30" s="367"/>
      <c r="N30" s="367"/>
      <c r="O30" s="367"/>
    </row>
    <row r="31" spans="1:15" ht="12.75" customHeight="1" x14ac:dyDescent="0.2">
      <c r="B31" s="851" t="s">
        <v>198</v>
      </c>
      <c r="C31" s="851"/>
      <c r="D31" s="851"/>
      <c r="E31" s="851"/>
      <c r="F31" s="851"/>
      <c r="G31" s="851"/>
      <c r="H31" s="851"/>
      <c r="I31" s="851"/>
      <c r="J31" s="851"/>
      <c r="K31" s="851"/>
      <c r="L31" s="851"/>
      <c r="M31" s="851"/>
      <c r="N31" s="851"/>
      <c r="O31" s="851"/>
    </row>
    <row r="32" spans="1:15" ht="38.25" customHeight="1" x14ac:dyDescent="0.2">
      <c r="B32" s="1192" t="s">
        <v>299</v>
      </c>
      <c r="C32" s="1192"/>
      <c r="D32" s="1192"/>
      <c r="E32" s="1192"/>
      <c r="F32" s="1192"/>
      <c r="G32" s="1192"/>
      <c r="H32" s="1192"/>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2" customFormat="1" x14ac:dyDescent="0.2">
      <c r="A1" s="362" t="s">
        <v>102</v>
      </c>
      <c r="B1" s="362" t="s">
        <v>70</v>
      </c>
      <c r="I1" s="362" t="s">
        <v>102</v>
      </c>
      <c r="J1" s="362" t="s">
        <v>70</v>
      </c>
      <c r="Q1" s="362" t="s">
        <v>87</v>
      </c>
    </row>
    <row r="2" spans="1:18" s="362" customFormat="1" x14ac:dyDescent="0.2"/>
    <row r="3" spans="1:18" s="362" customFormat="1" x14ac:dyDescent="0.2"/>
    <row r="4" spans="1:18" s="362" customFormat="1" x14ac:dyDescent="0.2"/>
    <row r="5" spans="1:18" s="362" customFormat="1" ht="16.5" customHeight="1" x14ac:dyDescent="0.2"/>
    <row r="6" spans="1:18" s="7" customFormat="1" ht="42.75" customHeight="1" x14ac:dyDescent="0.2">
      <c r="A6" s="365"/>
      <c r="B6" s="1185" t="s">
        <v>460</v>
      </c>
      <c r="C6" s="1185"/>
      <c r="D6" s="1185"/>
      <c r="E6" s="1185"/>
      <c r="F6" s="1185"/>
      <c r="G6" s="1185"/>
      <c r="H6" s="1185"/>
      <c r="I6" s="1185"/>
      <c r="J6" s="390"/>
      <c r="K6" s="390"/>
      <c r="L6" s="390"/>
      <c r="M6" s="363"/>
      <c r="N6" s="363"/>
      <c r="O6" s="363"/>
      <c r="P6" s="363"/>
      <c r="Q6" s="363"/>
      <c r="R6" s="363"/>
    </row>
    <row r="7" spans="1:18" s="7" customFormat="1" ht="15.75" customHeight="1" x14ac:dyDescent="0.2">
      <c r="A7" s="365"/>
      <c r="B7" s="1186" t="str">
        <f>porsaad!B6</f>
        <v>Situación a 31 de enero de 2023</v>
      </c>
      <c r="C7" s="1186"/>
      <c r="D7" s="1186"/>
      <c r="E7" s="1186"/>
      <c r="F7" s="1186"/>
      <c r="G7" s="1186"/>
      <c r="H7" s="1186"/>
      <c r="I7" s="1186"/>
      <c r="J7" s="402"/>
      <c r="K7" s="402"/>
      <c r="L7" s="402"/>
      <c r="M7" s="364"/>
      <c r="N7" s="364"/>
      <c r="O7" s="364"/>
      <c r="P7" s="364"/>
      <c r="Q7" s="364"/>
      <c r="R7" s="364"/>
    </row>
    <row r="8" spans="1:18" s="362" customFormat="1" ht="6" customHeight="1" x14ac:dyDescent="0.2">
      <c r="A8" s="366"/>
      <c r="B8" s="366"/>
      <c r="C8" s="366"/>
      <c r="D8" s="366"/>
      <c r="E8" s="366"/>
      <c r="F8" s="366"/>
      <c r="G8" s="366"/>
      <c r="H8" s="366"/>
      <c r="I8" s="366"/>
      <c r="J8" s="366"/>
      <c r="K8" s="366"/>
      <c r="L8" s="366"/>
    </row>
    <row r="9" spans="1:18" ht="15" x14ac:dyDescent="0.25">
      <c r="B9" s="1193" t="s">
        <v>15</v>
      </c>
      <c r="C9" s="1195" t="s">
        <v>51</v>
      </c>
      <c r="D9" s="1196"/>
      <c r="E9" s="1195" t="s">
        <v>36</v>
      </c>
      <c r="F9" s="1197"/>
      <c r="G9" s="1196" t="s">
        <v>35</v>
      </c>
      <c r="H9" s="1197"/>
      <c r="I9" s="367"/>
      <c r="J9" s="367"/>
      <c r="K9" s="367"/>
      <c r="L9" s="367"/>
      <c r="M9" s="367"/>
      <c r="N9" s="367"/>
      <c r="O9" s="367"/>
    </row>
    <row r="10" spans="1:18" ht="46.5" customHeight="1" x14ac:dyDescent="0.2">
      <c r="B10" s="1194"/>
      <c r="C10" s="443" t="s">
        <v>139</v>
      </c>
      <c r="D10" s="444" t="s">
        <v>165</v>
      </c>
      <c r="E10" s="443" t="s">
        <v>139</v>
      </c>
      <c r="F10" s="444" t="s">
        <v>165</v>
      </c>
      <c r="G10" s="443" t="s">
        <v>139</v>
      </c>
      <c r="H10" s="445" t="s">
        <v>165</v>
      </c>
      <c r="I10" s="367"/>
      <c r="J10" s="367"/>
      <c r="K10" s="367"/>
      <c r="L10" s="367"/>
      <c r="M10" s="367"/>
      <c r="N10" s="367"/>
      <c r="O10" s="367"/>
    </row>
    <row r="11" spans="1:18" ht="15" customHeight="1" x14ac:dyDescent="0.2">
      <c r="B11" s="368" t="s">
        <v>11</v>
      </c>
      <c r="C11" s="376" t="s">
        <v>376</v>
      </c>
      <c r="D11" s="371" t="s">
        <v>376</v>
      </c>
      <c r="E11" s="377" t="s">
        <v>376</v>
      </c>
      <c r="F11" s="373" t="s">
        <v>376</v>
      </c>
      <c r="G11" s="377" t="s">
        <v>376</v>
      </c>
      <c r="H11" s="373" t="s">
        <v>376</v>
      </c>
      <c r="I11" s="367"/>
      <c r="J11" s="367"/>
      <c r="K11" s="367"/>
      <c r="L11" s="367"/>
      <c r="M11" s="367"/>
      <c r="N11" s="367"/>
      <c r="O11" s="367"/>
    </row>
    <row r="12" spans="1:18" ht="15" customHeight="1" x14ac:dyDescent="0.2">
      <c r="B12" s="369" t="s">
        <v>10</v>
      </c>
      <c r="C12" s="376">
        <v>18.333333333333332</v>
      </c>
      <c r="D12" s="371">
        <v>0.57294368205777202</v>
      </c>
      <c r="E12" s="378">
        <v>27</v>
      </c>
      <c r="F12" s="374">
        <v>0.58208272761117452</v>
      </c>
      <c r="G12" s="378">
        <v>28.5</v>
      </c>
      <c r="H12" s="374">
        <v>0.86837674882558469</v>
      </c>
      <c r="I12" s="367"/>
      <c r="J12" s="367"/>
      <c r="K12" s="367"/>
      <c r="L12" s="367"/>
      <c r="M12" s="367"/>
      <c r="N12" s="367"/>
      <c r="O12" s="367"/>
    </row>
    <row r="13" spans="1:18" ht="15" customHeight="1" x14ac:dyDescent="0.2">
      <c r="B13" s="369" t="s">
        <v>40</v>
      </c>
      <c r="C13" s="376">
        <v>20.259740259740258</v>
      </c>
      <c r="D13" s="371">
        <v>7.902410713813561E-2</v>
      </c>
      <c r="E13" s="378">
        <v>44.705882352941174</v>
      </c>
      <c r="F13" s="374">
        <v>2.657764457463592E-2</v>
      </c>
      <c r="G13" s="378">
        <v>70.350877192982452</v>
      </c>
      <c r="H13" s="374">
        <v>3.7655034589878372E-2</v>
      </c>
      <c r="I13" s="367"/>
      <c r="J13" s="367"/>
      <c r="K13" s="367"/>
      <c r="L13" s="367"/>
      <c r="M13" s="367"/>
      <c r="N13" s="367"/>
      <c r="O13" s="367"/>
    </row>
    <row r="14" spans="1:18" ht="15" customHeight="1" x14ac:dyDescent="0.2">
      <c r="B14" s="369" t="s">
        <v>41</v>
      </c>
      <c r="C14" s="376" t="s">
        <v>376</v>
      </c>
      <c r="D14" s="371" t="s">
        <v>376</v>
      </c>
      <c r="E14" s="378" t="s">
        <v>376</v>
      </c>
      <c r="F14" s="374" t="s">
        <v>376</v>
      </c>
      <c r="G14" s="378" t="s">
        <v>376</v>
      </c>
      <c r="H14" s="374" t="s">
        <v>376</v>
      </c>
      <c r="I14" s="367"/>
      <c r="J14" s="367"/>
      <c r="K14" s="367"/>
      <c r="L14" s="367"/>
      <c r="M14" s="367"/>
      <c r="N14" s="367"/>
      <c r="O14" s="367"/>
    </row>
    <row r="15" spans="1:18" ht="15" customHeight="1" x14ac:dyDescent="0.2">
      <c r="B15" s="369" t="s">
        <v>9</v>
      </c>
      <c r="C15" s="376">
        <v>20.344188509398993</v>
      </c>
      <c r="D15" s="371">
        <v>8.9620982607254082E-2</v>
      </c>
      <c r="E15" s="378">
        <v>44.66421471172962</v>
      </c>
      <c r="F15" s="374">
        <v>5.0671014658568589E-2</v>
      </c>
      <c r="G15" s="378">
        <v>70.560814249363872</v>
      </c>
      <c r="H15" s="374">
        <v>5.2287455240071862E-2</v>
      </c>
      <c r="I15" s="367"/>
      <c r="J15" s="367"/>
      <c r="K15" s="367"/>
      <c r="L15" s="367"/>
      <c r="M15" s="367"/>
      <c r="N15" s="367"/>
      <c r="O15" s="367"/>
    </row>
    <row r="16" spans="1:18" ht="15" customHeight="1" x14ac:dyDescent="0.2">
      <c r="B16" s="369" t="s">
        <v>8</v>
      </c>
      <c r="C16" s="376" t="s">
        <v>376</v>
      </c>
      <c r="D16" s="371" t="s">
        <v>376</v>
      </c>
      <c r="E16" s="378" t="s">
        <v>376</v>
      </c>
      <c r="F16" s="374" t="s">
        <v>376</v>
      </c>
      <c r="G16" s="378" t="s">
        <v>376</v>
      </c>
      <c r="H16" s="374" t="s">
        <v>376</v>
      </c>
      <c r="I16" s="367"/>
      <c r="J16" s="367"/>
      <c r="K16" s="367"/>
      <c r="L16" s="367"/>
      <c r="M16" s="367"/>
      <c r="N16" s="367"/>
      <c r="O16" s="367"/>
    </row>
    <row r="17" spans="1:15" ht="15" customHeight="1" x14ac:dyDescent="0.2">
      <c r="B17" s="369" t="s">
        <v>7</v>
      </c>
      <c r="C17" s="376">
        <v>22.426673148598283</v>
      </c>
      <c r="D17" s="371">
        <v>0.25345970765972986</v>
      </c>
      <c r="E17" s="378">
        <v>45.172780253685296</v>
      </c>
      <c r="F17" s="374">
        <v>0.21777607682368147</v>
      </c>
      <c r="G17" s="378">
        <v>73.052777777777777</v>
      </c>
      <c r="H17" s="374">
        <v>0.18865304072527883</v>
      </c>
      <c r="I17" s="367"/>
      <c r="J17" s="367"/>
      <c r="K17" s="367"/>
      <c r="L17" s="367"/>
      <c r="M17" s="367"/>
      <c r="N17" s="367"/>
      <c r="O17" s="367"/>
    </row>
    <row r="18" spans="1:15" ht="15" customHeight="1" x14ac:dyDescent="0.2">
      <c r="B18" s="369" t="s">
        <v>43</v>
      </c>
      <c r="C18" s="376">
        <v>18.966367713004484</v>
      </c>
      <c r="D18" s="371">
        <v>0.14411152170192765</v>
      </c>
      <c r="E18" s="378">
        <v>37.3494623655914</v>
      </c>
      <c r="F18" s="374">
        <v>0.28054928828573811</v>
      </c>
      <c r="G18" s="378">
        <v>54.782312925170068</v>
      </c>
      <c r="H18" s="374">
        <v>0.3503595271716165</v>
      </c>
      <c r="I18" s="367"/>
      <c r="J18" s="367"/>
      <c r="K18" s="367"/>
      <c r="L18" s="367"/>
      <c r="M18" s="367"/>
      <c r="N18" s="367"/>
      <c r="O18" s="367"/>
    </row>
    <row r="19" spans="1:15" ht="15" customHeight="1" x14ac:dyDescent="0.2">
      <c r="B19" s="369" t="s">
        <v>44</v>
      </c>
      <c r="C19" s="376">
        <v>15.79961197339246</v>
      </c>
      <c r="D19" s="371">
        <v>0.21444670692288254</v>
      </c>
      <c r="E19" s="378">
        <v>32.296312949640289</v>
      </c>
      <c r="F19" s="374">
        <v>0.3014887703451421</v>
      </c>
      <c r="G19" s="378">
        <v>60.84508990318119</v>
      </c>
      <c r="H19" s="374">
        <v>0.15349549784474242</v>
      </c>
      <c r="I19" s="367"/>
      <c r="J19" s="367"/>
      <c r="K19" s="367"/>
      <c r="L19" s="367"/>
      <c r="M19" s="367"/>
      <c r="N19" s="367"/>
      <c r="O19" s="367"/>
    </row>
    <row r="20" spans="1:15" ht="15" customHeight="1" x14ac:dyDescent="0.2">
      <c r="B20" s="369" t="s">
        <v>6</v>
      </c>
      <c r="C20" s="376">
        <v>20.130068728522335</v>
      </c>
      <c r="D20" s="371">
        <v>8.9704900449861277E-2</v>
      </c>
      <c r="E20" s="378">
        <v>30.983879933296276</v>
      </c>
      <c r="F20" s="374">
        <v>6.2347612459955085E-2</v>
      </c>
      <c r="G20" s="378">
        <v>55.724025974025977</v>
      </c>
      <c r="H20" s="374">
        <v>5.887703687386505E-2</v>
      </c>
      <c r="I20" s="367"/>
      <c r="J20" s="367"/>
      <c r="K20" s="367"/>
      <c r="L20" s="367"/>
      <c r="M20" s="367"/>
      <c r="N20" s="367"/>
      <c r="O20" s="367"/>
    </row>
    <row r="21" spans="1:15" ht="15" customHeight="1" x14ac:dyDescent="0.2">
      <c r="B21" s="369" t="s">
        <v>5</v>
      </c>
      <c r="C21" s="376">
        <v>19.856545961002787</v>
      </c>
      <c r="D21" s="371">
        <v>7.4428794791102301E-2</v>
      </c>
      <c r="E21" s="378">
        <v>43.659069097888676</v>
      </c>
      <c r="F21" s="374">
        <v>0.13424125306975701</v>
      </c>
      <c r="G21" s="378">
        <v>68.517307692307696</v>
      </c>
      <c r="H21" s="374">
        <v>0.11751415613129548</v>
      </c>
      <c r="I21" s="367"/>
      <c r="J21" s="367"/>
      <c r="K21" s="367"/>
      <c r="L21" s="367"/>
      <c r="M21" s="367"/>
      <c r="N21" s="367"/>
      <c r="O21" s="367"/>
    </row>
    <row r="22" spans="1:15" ht="15" customHeight="1" x14ac:dyDescent="0.2">
      <c r="B22" s="369" t="s">
        <v>38</v>
      </c>
      <c r="C22" s="376">
        <v>20.093167701863354</v>
      </c>
      <c r="D22" s="371">
        <v>2.3417941764527904E-2</v>
      </c>
      <c r="E22" s="378">
        <v>44.529739776951672</v>
      </c>
      <c r="F22" s="374">
        <v>9.795941042388974E-2</v>
      </c>
      <c r="G22" s="378">
        <v>69.167958656330754</v>
      </c>
      <c r="H22" s="374">
        <v>6.1082050258080521E-2</v>
      </c>
      <c r="I22" s="367"/>
      <c r="J22" s="367"/>
      <c r="K22" s="367"/>
      <c r="L22" s="367"/>
      <c r="M22" s="367"/>
      <c r="N22" s="367"/>
      <c r="O22" s="367"/>
    </row>
    <row r="23" spans="1:15" ht="15" customHeight="1" x14ac:dyDescent="0.2">
      <c r="B23" s="369" t="s">
        <v>45</v>
      </c>
      <c r="C23" s="376">
        <v>20.030060120240481</v>
      </c>
      <c r="D23" s="371">
        <v>2.7344945686625391E-2</v>
      </c>
      <c r="E23" s="378">
        <v>44.874651810584957</v>
      </c>
      <c r="F23" s="374">
        <v>4.0674463351030671E-2</v>
      </c>
      <c r="G23" s="378">
        <v>70.039800995024876</v>
      </c>
      <c r="H23" s="374">
        <v>2.5483270779857171E-2</v>
      </c>
      <c r="I23" s="367"/>
      <c r="J23" s="367"/>
      <c r="K23" s="367"/>
      <c r="L23" s="367"/>
      <c r="M23" s="367"/>
      <c r="N23" s="367"/>
      <c r="O23" s="367"/>
    </row>
    <row r="24" spans="1:15" ht="15" customHeight="1" x14ac:dyDescent="0.2">
      <c r="B24" s="369" t="s">
        <v>46</v>
      </c>
      <c r="C24" s="376">
        <v>19.391304347826086</v>
      </c>
      <c r="D24" s="371">
        <v>9.5519618514261023E-2</v>
      </c>
      <c r="E24" s="378">
        <v>31</v>
      </c>
      <c r="F24" s="374">
        <v>0.41057813101154372</v>
      </c>
      <c r="G24" s="378">
        <v>65.5</v>
      </c>
      <c r="H24" s="374">
        <v>0.10902944165714275</v>
      </c>
      <c r="I24" s="367"/>
      <c r="J24" s="367"/>
      <c r="K24" s="367"/>
      <c r="L24" s="367"/>
      <c r="M24" s="367"/>
      <c r="N24" s="367"/>
      <c r="O24" s="367"/>
    </row>
    <row r="25" spans="1:15" ht="15" customHeight="1" x14ac:dyDescent="0.2">
      <c r="B25" s="369" t="s">
        <v>47</v>
      </c>
      <c r="C25" s="376">
        <v>119.79057591623037</v>
      </c>
      <c r="D25" s="371">
        <v>0.35848566143183225</v>
      </c>
      <c r="E25" s="378">
        <v>133.28801431127013</v>
      </c>
      <c r="F25" s="374">
        <v>0.27162223032703303</v>
      </c>
      <c r="G25" s="378">
        <v>132.46464646464648</v>
      </c>
      <c r="H25" s="374">
        <v>0.27055923599984932</v>
      </c>
      <c r="I25" s="367"/>
      <c r="J25" s="367"/>
      <c r="K25" s="367"/>
      <c r="L25" s="367"/>
      <c r="M25" s="367"/>
      <c r="N25" s="367"/>
      <c r="O25" s="367"/>
    </row>
    <row r="26" spans="1:15" ht="15" customHeight="1" x14ac:dyDescent="0.2">
      <c r="B26" s="369" t="s">
        <v>48</v>
      </c>
      <c r="C26" s="376" t="s">
        <v>376</v>
      </c>
      <c r="D26" s="371" t="s">
        <v>376</v>
      </c>
      <c r="E26" s="378" t="s">
        <v>376</v>
      </c>
      <c r="F26" s="374" t="s">
        <v>376</v>
      </c>
      <c r="G26" s="378" t="s">
        <v>376</v>
      </c>
      <c r="H26" s="374" t="s">
        <v>376</v>
      </c>
      <c r="I26" s="367"/>
      <c r="J26" s="367"/>
      <c r="K26" s="367"/>
      <c r="L26" s="367"/>
      <c r="M26" s="367"/>
      <c r="N26" s="367"/>
      <c r="O26" s="367"/>
    </row>
    <row r="27" spans="1:15" ht="15" customHeight="1" x14ac:dyDescent="0.2">
      <c r="B27" s="369" t="s">
        <v>49</v>
      </c>
      <c r="C27" s="376" t="s">
        <v>376</v>
      </c>
      <c r="D27" s="371" t="s">
        <v>376</v>
      </c>
      <c r="E27" s="378" t="s">
        <v>376</v>
      </c>
      <c r="F27" s="374" t="s">
        <v>376</v>
      </c>
      <c r="G27" s="378" t="s">
        <v>376</v>
      </c>
      <c r="H27" s="374" t="s">
        <v>376</v>
      </c>
      <c r="I27" s="367"/>
      <c r="J27" s="367"/>
      <c r="K27" s="367"/>
      <c r="L27" s="367"/>
      <c r="M27" s="367"/>
      <c r="N27" s="367"/>
      <c r="O27" s="367"/>
    </row>
    <row r="28" spans="1:15" ht="15" customHeight="1" x14ac:dyDescent="0.2">
      <c r="B28" s="369" t="s">
        <v>4</v>
      </c>
      <c r="C28" s="376">
        <v>20</v>
      </c>
      <c r="D28" s="371">
        <v>0</v>
      </c>
      <c r="E28" s="378" t="s">
        <v>376</v>
      </c>
      <c r="F28" s="374" t="s">
        <v>376</v>
      </c>
      <c r="G28" s="378" t="s">
        <v>376</v>
      </c>
      <c r="H28" s="374" t="s">
        <v>376</v>
      </c>
      <c r="I28" s="367"/>
      <c r="J28" s="367"/>
      <c r="K28" s="367"/>
      <c r="L28" s="367"/>
      <c r="M28" s="367"/>
      <c r="N28" s="367"/>
      <c r="O28" s="367"/>
    </row>
    <row r="29" spans="1:15" ht="15" customHeight="1" x14ac:dyDescent="0.2">
      <c r="B29" s="370" t="s">
        <v>3</v>
      </c>
      <c r="C29" s="379">
        <v>20.732109008421119</v>
      </c>
      <c r="D29" s="372">
        <v>0.60041850782224671</v>
      </c>
      <c r="E29" s="379">
        <v>42.876165684535728</v>
      </c>
      <c r="F29" s="375">
        <v>0.45976166108982253</v>
      </c>
      <c r="G29" s="379">
        <v>69.223502706478087</v>
      </c>
      <c r="H29" s="375">
        <v>0.24385058704749896</v>
      </c>
      <c r="I29" s="367"/>
      <c r="J29" s="367"/>
      <c r="K29" s="367"/>
      <c r="L29" s="367"/>
      <c r="M29" s="367"/>
      <c r="N29" s="367"/>
      <c r="O29" s="367"/>
    </row>
    <row r="30" spans="1:15" x14ac:dyDescent="0.2">
      <c r="A30" s="367"/>
      <c r="B30" s="367"/>
      <c r="C30" s="367"/>
      <c r="D30" s="367"/>
      <c r="E30" s="367"/>
      <c r="F30" s="367"/>
      <c r="G30" s="367"/>
      <c r="H30" s="367"/>
      <c r="I30" s="367"/>
      <c r="J30" s="367"/>
      <c r="K30" s="367"/>
      <c r="L30" s="367"/>
      <c r="M30" s="367"/>
      <c r="N30" s="367"/>
      <c r="O30" s="367"/>
    </row>
    <row r="31" spans="1:15" ht="12.75" customHeight="1" x14ac:dyDescent="0.2">
      <c r="B31" s="851" t="s">
        <v>198</v>
      </c>
      <c r="C31" s="851"/>
      <c r="D31" s="851"/>
      <c r="E31" s="851"/>
      <c r="F31" s="851"/>
      <c r="G31" s="851"/>
      <c r="H31" s="851"/>
      <c r="I31" s="851"/>
      <c r="J31" s="851"/>
      <c r="K31" s="851"/>
      <c r="L31" s="851"/>
      <c r="M31" s="851"/>
      <c r="N31" s="851"/>
      <c r="O31" s="851"/>
    </row>
    <row r="32" spans="1:15" ht="38.25" customHeight="1" x14ac:dyDescent="0.2">
      <c r="B32" s="1192" t="s">
        <v>299</v>
      </c>
      <c r="C32" s="1192"/>
      <c r="D32" s="1192"/>
      <c r="E32" s="1192"/>
      <c r="F32" s="1192"/>
      <c r="G32" s="1192"/>
      <c r="H32" s="1192"/>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B1:X37"/>
  <sheetViews>
    <sheetView zoomScale="85" zoomScaleNormal="85" workbookViewId="0"/>
  </sheetViews>
  <sheetFormatPr baseColWidth="10" defaultRowHeight="12.75" x14ac:dyDescent="0.2"/>
  <cols>
    <col min="1" max="1" width="2" customWidth="1"/>
    <col min="2" max="2" width="13" customWidth="1"/>
    <col min="3" max="4" width="9.140625" customWidth="1"/>
    <col min="5" max="5" width="9.42578125" customWidth="1"/>
    <col min="6" max="6" width="7.42578125" customWidth="1"/>
    <col min="7" max="7" width="2.28515625" customWidth="1"/>
    <col min="8" max="8" width="12.5703125" customWidth="1"/>
    <col min="9" max="10" width="9.140625" customWidth="1"/>
    <col min="11" max="11" width="9.42578125" customWidth="1"/>
    <col min="12" max="12" width="7.42578125" customWidth="1"/>
    <col min="13" max="13" width="2.42578125" customWidth="1"/>
    <col min="14" max="14" width="13" customWidth="1"/>
    <col min="15" max="16" width="9.140625" customWidth="1"/>
    <col min="17" max="17" width="9.28515625" customWidth="1"/>
    <col min="18" max="18" width="7.42578125" customWidth="1"/>
    <col min="19" max="19" width="2.140625" customWidth="1"/>
    <col min="20" max="20" width="12.42578125" customWidth="1"/>
    <col min="21" max="22" width="9.140625" customWidth="1"/>
    <col min="23" max="23" width="9.28515625" customWidth="1"/>
    <col min="24" max="24" width="7.42578125" customWidth="1"/>
  </cols>
  <sheetData>
    <row r="1" spans="2:24" s="355" customFormat="1" x14ac:dyDescent="0.2">
      <c r="B1" s="355" t="s">
        <v>85</v>
      </c>
      <c r="C1" s="355" t="s">
        <v>69</v>
      </c>
      <c r="F1" s="355" t="s">
        <v>68</v>
      </c>
      <c r="J1" s="355" t="s">
        <v>85</v>
      </c>
      <c r="K1" s="355" t="s">
        <v>70</v>
      </c>
    </row>
    <row r="2" spans="2:24" s="2" customFormat="1" ht="15" customHeight="1" x14ac:dyDescent="0.2">
      <c r="B2" s="11"/>
    </row>
    <row r="3" spans="2:24" s="44" customFormat="1" ht="38.25" customHeight="1" x14ac:dyDescent="0.2">
      <c r="B3" s="1072"/>
      <c r="C3" s="1072"/>
      <c r="D3" s="1072"/>
    </row>
    <row r="4" spans="2:24" s="7" customFormat="1" ht="23.25" customHeight="1" x14ac:dyDescent="0.2">
      <c r="B4" s="1188" t="s">
        <v>463</v>
      </c>
      <c r="C4" s="1188"/>
      <c r="D4" s="1188"/>
      <c r="E4" s="1188"/>
      <c r="F4" s="1188"/>
      <c r="G4" s="1188"/>
      <c r="H4" s="1188"/>
      <c r="I4" s="1188"/>
      <c r="J4" s="1188"/>
      <c r="K4" s="1188"/>
      <c r="L4" s="1188"/>
      <c r="M4" s="1188"/>
      <c r="N4" s="1188"/>
      <c r="O4" s="1188"/>
      <c r="P4" s="1188"/>
      <c r="Q4" s="1188"/>
      <c r="R4" s="1188"/>
      <c r="S4" s="1188"/>
      <c r="T4" s="1188"/>
      <c r="U4" s="1188"/>
      <c r="V4" s="1188"/>
      <c r="W4" s="390"/>
      <c r="X4" s="390"/>
    </row>
    <row r="5" spans="2:24" s="7" customFormat="1" ht="15.75" customHeight="1" x14ac:dyDescent="0.2">
      <c r="B5" s="1186" t="str">
        <f>porsaad!B6</f>
        <v>Situación a 31 de enero de 2023</v>
      </c>
      <c r="C5" s="1186"/>
      <c r="D5" s="1186"/>
      <c r="E5" s="1186"/>
      <c r="F5" s="1186"/>
      <c r="G5" s="1186"/>
      <c r="H5" s="1186"/>
      <c r="I5" s="1186"/>
      <c r="J5" s="1186"/>
      <c r="K5" s="1186"/>
      <c r="L5" s="1186"/>
      <c r="M5" s="1186"/>
      <c r="N5" s="1186"/>
      <c r="O5" s="1186"/>
      <c r="P5" s="1186"/>
      <c r="Q5" s="1186"/>
      <c r="R5" s="1186"/>
      <c r="S5" s="1186"/>
      <c r="T5" s="1186"/>
      <c r="U5" s="1186"/>
      <c r="V5" s="1186"/>
      <c r="W5" s="402"/>
      <c r="X5" s="402"/>
    </row>
    <row r="7" spans="2:24" ht="16.5" customHeight="1" x14ac:dyDescent="0.2">
      <c r="M7" s="356"/>
      <c r="S7" s="356"/>
    </row>
    <row r="8" spans="2:24" ht="16.5" customHeight="1" x14ac:dyDescent="0.2">
      <c r="M8" s="356"/>
      <c r="S8" s="356"/>
    </row>
    <row r="9" spans="2:24" ht="15" customHeight="1" x14ac:dyDescent="0.2">
      <c r="B9" s="1189" t="s">
        <v>133</v>
      </c>
      <c r="C9" s="1190"/>
      <c r="D9" s="1190"/>
      <c r="E9" s="1190"/>
      <c r="F9" s="1191"/>
      <c r="G9" s="356"/>
      <c r="H9" s="1189" t="s">
        <v>135</v>
      </c>
      <c r="I9" s="1190"/>
      <c r="J9" s="1190"/>
      <c r="K9" s="1190"/>
      <c r="L9" s="1191"/>
      <c r="M9" s="357"/>
      <c r="S9" s="357"/>
    </row>
    <row r="10" spans="2:24" ht="15" customHeight="1" x14ac:dyDescent="0.2">
      <c r="B10" s="358" t="s">
        <v>132</v>
      </c>
      <c r="C10" s="359" t="s">
        <v>51</v>
      </c>
      <c r="D10" s="359" t="s">
        <v>36</v>
      </c>
      <c r="E10" s="359" t="s">
        <v>35</v>
      </c>
      <c r="F10" s="360" t="s">
        <v>3</v>
      </c>
      <c r="G10" s="356"/>
      <c r="H10" s="358" t="s">
        <v>132</v>
      </c>
      <c r="I10" s="359" t="s">
        <v>51</v>
      </c>
      <c r="J10" s="359" t="s">
        <v>36</v>
      </c>
      <c r="K10" s="359" t="s">
        <v>35</v>
      </c>
      <c r="L10" s="360" t="s">
        <v>3</v>
      </c>
      <c r="M10" s="357"/>
      <c r="S10" s="357"/>
    </row>
    <row r="11" spans="2:24" ht="15.75" customHeight="1" x14ac:dyDescent="0.2">
      <c r="B11" s="398" t="s">
        <v>123</v>
      </c>
      <c r="C11" s="380">
        <v>2.7369348847591304E-2</v>
      </c>
      <c r="D11" s="380">
        <v>8.8647578567373608E-3</v>
      </c>
      <c r="E11" s="380">
        <v>1.0999905921857248E-2</v>
      </c>
      <c r="F11" s="381">
        <v>1.5662782923346968E-2</v>
      </c>
      <c r="G11" s="356"/>
      <c r="H11" s="398" t="s">
        <v>123</v>
      </c>
      <c r="I11" s="384">
        <v>1.0841461457534637E-2</v>
      </c>
      <c r="J11" s="384">
        <v>8.5071018434572376E-3</v>
      </c>
      <c r="K11" s="384">
        <v>3.821473496489021E-3</v>
      </c>
      <c r="L11" s="385">
        <v>7.6243894004236375E-3</v>
      </c>
      <c r="M11" s="357"/>
      <c r="S11" s="357"/>
    </row>
    <row r="12" spans="2:24" ht="15.75" customHeight="1" x14ac:dyDescent="0.2">
      <c r="B12" s="399" t="s">
        <v>124</v>
      </c>
      <c r="C12" s="382">
        <v>2.0867554558410266E-2</v>
      </c>
      <c r="D12" s="382">
        <v>2.2154616515524243E-2</v>
      </c>
      <c r="E12" s="382">
        <v>2.2889935809759523E-2</v>
      </c>
      <c r="F12" s="383">
        <v>2.1917106132743482E-2</v>
      </c>
      <c r="G12" s="356"/>
      <c r="H12" s="399" t="s">
        <v>124</v>
      </c>
      <c r="I12" s="382">
        <v>5.1639592731941297E-2</v>
      </c>
      <c r="J12" s="382">
        <v>3.7262012692656395E-2</v>
      </c>
      <c r="K12" s="382">
        <v>5.6844418260274194E-3</v>
      </c>
      <c r="L12" s="383">
        <v>3.0902822807245062E-2</v>
      </c>
      <c r="M12" s="357"/>
      <c r="S12" s="357"/>
    </row>
    <row r="13" spans="2:24" ht="15.75" customHeight="1" x14ac:dyDescent="0.2">
      <c r="B13" s="400" t="s">
        <v>125</v>
      </c>
      <c r="C13" s="384">
        <v>8.9382501244841775E-2</v>
      </c>
      <c r="D13" s="384">
        <v>4.1892895093087239E-2</v>
      </c>
      <c r="E13" s="384">
        <v>1.234594704124241E-2</v>
      </c>
      <c r="F13" s="385">
        <v>5.0013391110999783E-2</v>
      </c>
      <c r="G13" s="356"/>
      <c r="H13" s="400" t="s">
        <v>125</v>
      </c>
      <c r="I13" s="384">
        <v>5.928924234589255E-2</v>
      </c>
      <c r="J13" s="384">
        <v>2.0172257479601087E-2</v>
      </c>
      <c r="K13" s="384">
        <v>4.6701590688342912E-2</v>
      </c>
      <c r="L13" s="385">
        <v>4.1029049409933863E-2</v>
      </c>
      <c r="M13" s="357"/>
      <c r="S13" s="357"/>
    </row>
    <row r="14" spans="2:24" ht="15.75" customHeight="1" x14ac:dyDescent="0.2">
      <c r="B14" s="399" t="s">
        <v>126</v>
      </c>
      <c r="C14" s="382">
        <v>0.85545526868550437</v>
      </c>
      <c r="D14" s="382">
        <v>0.12374755576257782</v>
      </c>
      <c r="E14" s="382">
        <v>8.6269656904250161E-2</v>
      </c>
      <c r="F14" s="383">
        <v>0.36009757206633514</v>
      </c>
      <c r="G14" s="356"/>
      <c r="H14" s="399" t="s">
        <v>126</v>
      </c>
      <c r="I14" s="382">
        <v>0.21440416540361262</v>
      </c>
      <c r="J14" s="382">
        <v>0.1133121789060139</v>
      </c>
      <c r="K14" s="382">
        <v>6.101619349394137E-2</v>
      </c>
      <c r="L14" s="383">
        <v>0.12619958500842951</v>
      </c>
      <c r="M14" s="357"/>
      <c r="S14" s="357"/>
    </row>
    <row r="15" spans="2:24" ht="15.75" customHeight="1" x14ac:dyDescent="0.2">
      <c r="B15" s="400" t="s">
        <v>127</v>
      </c>
      <c r="C15" s="384">
        <v>4.5443879098677319E-3</v>
      </c>
      <c r="D15" s="384">
        <v>0.68743358709733771</v>
      </c>
      <c r="E15" s="384">
        <v>0.14931648610900039</v>
      </c>
      <c r="F15" s="385">
        <v>0.31426721721152751</v>
      </c>
      <c r="G15" s="356"/>
      <c r="H15" s="400" t="s">
        <v>127</v>
      </c>
      <c r="I15" s="384">
        <v>0.42518856653768655</v>
      </c>
      <c r="J15" s="384">
        <v>9.6721063765488058E-2</v>
      </c>
      <c r="K15" s="384">
        <v>8.2511981911692123E-2</v>
      </c>
      <c r="L15" s="385">
        <v>0.19143647602991398</v>
      </c>
      <c r="M15" s="357"/>
      <c r="S15" s="357"/>
    </row>
    <row r="16" spans="2:24" ht="15.75" customHeight="1" x14ac:dyDescent="0.2">
      <c r="B16" s="399" t="s">
        <v>128</v>
      </c>
      <c r="C16" s="382">
        <v>1.9001722746550215E-3</v>
      </c>
      <c r="D16" s="382">
        <v>0.11325249761034853</v>
      </c>
      <c r="E16" s="382">
        <v>0.57614901977812027</v>
      </c>
      <c r="F16" s="383">
        <v>0.19901117724243306</v>
      </c>
      <c r="G16" s="356"/>
      <c r="H16" s="399" t="s">
        <v>128</v>
      </c>
      <c r="I16" s="382">
        <v>0.21864802696100283</v>
      </c>
      <c r="J16" s="382">
        <v>0.29397098821396195</v>
      </c>
      <c r="K16" s="382">
        <v>7.4677961243889618E-2</v>
      </c>
      <c r="L16" s="383">
        <v>0.19672653784636665</v>
      </c>
      <c r="M16" s="357"/>
      <c r="S16" s="357"/>
    </row>
    <row r="17" spans="2:19" ht="15.75" customHeight="1" x14ac:dyDescent="0.2">
      <c r="B17" s="400" t="s">
        <v>129</v>
      </c>
      <c r="C17" s="384">
        <v>3.1478757562056079E-4</v>
      </c>
      <c r="D17" s="384">
        <v>2.2513670747269488E-3</v>
      </c>
      <c r="E17" s="384">
        <v>0.11039708213021862</v>
      </c>
      <c r="F17" s="385">
        <v>3.0393005023111708E-2</v>
      </c>
      <c r="G17" s="356"/>
      <c r="H17" s="400" t="s">
        <v>129</v>
      </c>
      <c r="I17" s="384">
        <v>6.7759134109591484E-3</v>
      </c>
      <c r="J17" s="384">
        <v>0.25974614687216679</v>
      </c>
      <c r="K17" s="384">
        <v>0.14706303838988583</v>
      </c>
      <c r="L17" s="385">
        <v>0.1448471879998271</v>
      </c>
      <c r="M17" s="357"/>
      <c r="S17" s="357"/>
    </row>
    <row r="18" spans="2:19" ht="15.75" customHeight="1" x14ac:dyDescent="0.2">
      <c r="B18" s="399" t="s">
        <v>130</v>
      </c>
      <c r="C18" s="382">
        <v>9.1574567453254051E-5</v>
      </c>
      <c r="D18" s="382">
        <v>3.5905423174524618E-4</v>
      </c>
      <c r="E18" s="382">
        <v>3.1516177822163365E-2</v>
      </c>
      <c r="F18" s="383">
        <v>8.5645307041797604E-3</v>
      </c>
      <c r="G18" s="356"/>
      <c r="H18" s="399" t="s">
        <v>130</v>
      </c>
      <c r="I18" s="382">
        <v>1.9614486189618589E-3</v>
      </c>
      <c r="J18" s="382">
        <v>5.4971290420066488E-2</v>
      </c>
      <c r="K18" s="382">
        <v>0.29251787334999918</v>
      </c>
      <c r="L18" s="383">
        <v>0.11952081442095708</v>
      </c>
      <c r="M18" s="356"/>
      <c r="S18" s="356"/>
    </row>
    <row r="19" spans="2:19" ht="15.75" customHeight="1" x14ac:dyDescent="0.2">
      <c r="B19" s="400" t="s">
        <v>131</v>
      </c>
      <c r="C19" s="384">
        <v>7.4404336055768907E-5</v>
      </c>
      <c r="D19" s="384">
        <v>4.3668757914962374E-5</v>
      </c>
      <c r="E19" s="384">
        <v>1.1578848338797102E-4</v>
      </c>
      <c r="F19" s="385">
        <v>7.3217585322571635E-5</v>
      </c>
      <c r="G19" s="356"/>
      <c r="H19" s="400" t="s">
        <v>131</v>
      </c>
      <c r="I19" s="384">
        <v>1.1251582532408481E-2</v>
      </c>
      <c r="J19" s="384">
        <v>0.11533695980658809</v>
      </c>
      <c r="K19" s="384">
        <v>0.28600544559973251</v>
      </c>
      <c r="L19" s="385">
        <v>0.14171313707690311</v>
      </c>
    </row>
    <row r="20" spans="2:19" x14ac:dyDescent="0.2">
      <c r="B20" s="361" t="s">
        <v>3</v>
      </c>
      <c r="C20" s="388">
        <v>1</v>
      </c>
      <c r="D20" s="388">
        <v>1</v>
      </c>
      <c r="E20" s="388">
        <v>0.99999999999999989</v>
      </c>
      <c r="F20" s="389">
        <v>0.99999999999999978</v>
      </c>
      <c r="G20" s="356"/>
      <c r="H20" s="361" t="s">
        <v>3</v>
      </c>
      <c r="I20" s="388">
        <v>1</v>
      </c>
      <c r="J20" s="388">
        <v>1</v>
      </c>
      <c r="K20" s="388">
        <v>1</v>
      </c>
      <c r="L20" s="389">
        <v>1</v>
      </c>
    </row>
    <row r="23" spans="2:19" ht="15" customHeight="1" x14ac:dyDescent="0.2"/>
    <row r="24" spans="2:19" ht="15" customHeight="1" x14ac:dyDescent="0.2">
      <c r="H24" s="493"/>
      <c r="I24" s="493"/>
      <c r="J24" s="493"/>
      <c r="K24" s="493"/>
      <c r="L24" s="493"/>
    </row>
    <row r="25" spans="2:19" ht="15" customHeight="1" x14ac:dyDescent="0.2">
      <c r="B25" s="1189" t="s">
        <v>134</v>
      </c>
      <c r="C25" s="1190"/>
      <c r="D25" s="1190"/>
      <c r="E25" s="1190"/>
      <c r="F25" s="1191"/>
      <c r="H25" s="1198" t="s">
        <v>136</v>
      </c>
      <c r="I25" s="1198"/>
      <c r="J25" s="1198"/>
      <c r="K25" s="1198"/>
      <c r="L25" s="1198"/>
    </row>
    <row r="26" spans="2:19" ht="15" customHeight="1" x14ac:dyDescent="0.2">
      <c r="B26" s="358" t="s">
        <v>132</v>
      </c>
      <c r="C26" s="359" t="s">
        <v>51</v>
      </c>
      <c r="D26" s="359" t="s">
        <v>36</v>
      </c>
      <c r="E26" s="359" t="s">
        <v>35</v>
      </c>
      <c r="F26" s="360" t="s">
        <v>3</v>
      </c>
      <c r="H26" s="494" t="s">
        <v>132</v>
      </c>
      <c r="I26" s="495" t="s">
        <v>51</v>
      </c>
      <c r="J26" s="495" t="s">
        <v>36</v>
      </c>
      <c r="K26" s="495" t="s">
        <v>35</v>
      </c>
      <c r="L26" s="494" t="s">
        <v>3</v>
      </c>
    </row>
    <row r="27" spans="2:19" ht="15.75" customHeight="1" x14ac:dyDescent="0.2">
      <c r="B27" s="398" t="s">
        <v>123</v>
      </c>
      <c r="C27" s="384">
        <v>4.2546485975417589E-2</v>
      </c>
      <c r="D27" s="384">
        <v>5.0498110614908963E-2</v>
      </c>
      <c r="E27" s="384">
        <v>4.5438282647584975E-2</v>
      </c>
      <c r="F27" s="385">
        <v>4.6063745917333032E-2</v>
      </c>
      <c r="H27" s="496" t="s">
        <v>123</v>
      </c>
      <c r="I27" s="491">
        <v>2.1696751643330573E-2</v>
      </c>
      <c r="J27" s="491">
        <v>1.1960742902215001E-2</v>
      </c>
      <c r="K27" s="491">
        <v>2.5850950174646139E-3</v>
      </c>
      <c r="L27" s="491">
        <v>1.1473116702382272E-2</v>
      </c>
    </row>
    <row r="28" spans="2:19" ht="15.75" customHeight="1" x14ac:dyDescent="0.2">
      <c r="B28" s="399" t="s">
        <v>124</v>
      </c>
      <c r="C28" s="382">
        <v>2.4267254963756698E-2</v>
      </c>
      <c r="D28" s="382">
        <v>2.3016145654414292E-2</v>
      </c>
      <c r="E28" s="382">
        <v>7.1556350626118066E-4</v>
      </c>
      <c r="F28" s="383">
        <v>1.6443293163644554E-2</v>
      </c>
      <c r="H28" s="497" t="s">
        <v>124</v>
      </c>
      <c r="I28" s="492">
        <v>4.1526159907522044E-2</v>
      </c>
      <c r="J28" s="492">
        <v>1.7426048127443333E-2</v>
      </c>
      <c r="K28" s="492">
        <v>1.8549579022535165E-2</v>
      </c>
      <c r="L28" s="492">
        <v>2.4092829570375247E-2</v>
      </c>
    </row>
    <row r="29" spans="2:19" ht="15.75" customHeight="1" x14ac:dyDescent="0.2">
      <c r="B29" s="400" t="s">
        <v>125</v>
      </c>
      <c r="C29" s="384">
        <v>1.7964071856287425E-2</v>
      </c>
      <c r="D29" s="384">
        <v>5.8399175541051186E-3</v>
      </c>
      <c r="E29" s="384">
        <v>1.8604651162790697E-2</v>
      </c>
      <c r="F29" s="385">
        <v>1.4190787250816534E-2</v>
      </c>
      <c r="H29" s="496" t="s">
        <v>125</v>
      </c>
      <c r="I29" s="491">
        <v>8.3414844353851311E-2</v>
      </c>
      <c r="J29" s="491">
        <v>4.5334448232611665E-2</v>
      </c>
      <c r="K29" s="491">
        <v>2.9305124245091366E-2</v>
      </c>
      <c r="L29" s="491">
        <v>5.0112155350364729E-2</v>
      </c>
    </row>
    <row r="30" spans="2:19" ht="15.75" customHeight="1" x14ac:dyDescent="0.2">
      <c r="B30" s="399" t="s">
        <v>126</v>
      </c>
      <c r="C30" s="382">
        <v>9.1711314213677911E-2</v>
      </c>
      <c r="D30" s="382">
        <v>4.5001717622810029E-2</v>
      </c>
      <c r="E30" s="382">
        <v>2.21824686940966E-2</v>
      </c>
      <c r="F30" s="383">
        <v>5.4510643090438113E-2</v>
      </c>
      <c r="H30" s="497" t="s">
        <v>126</v>
      </c>
      <c r="I30" s="492">
        <v>0.68189497732511606</v>
      </c>
      <c r="J30" s="492">
        <v>0.12110306065712968</v>
      </c>
      <c r="K30" s="492">
        <v>9.1153660926316493E-2</v>
      </c>
      <c r="L30" s="492">
        <v>0.25812544942634419</v>
      </c>
    </row>
    <row r="31" spans="2:19" ht="15.75" customHeight="1" x14ac:dyDescent="0.2">
      <c r="B31" s="400" t="s">
        <v>127</v>
      </c>
      <c r="C31" s="384">
        <v>0.27418846517491335</v>
      </c>
      <c r="D31" s="384">
        <v>0.10477499141188595</v>
      </c>
      <c r="E31" s="384">
        <v>2.9695885509838999E-2</v>
      </c>
      <c r="F31" s="385">
        <v>0.14168262191688252</v>
      </c>
      <c r="H31" s="496" t="s">
        <v>127</v>
      </c>
      <c r="I31" s="491">
        <v>0.10526891796685295</v>
      </c>
      <c r="J31" s="491">
        <v>0.48961462701877945</v>
      </c>
      <c r="K31" s="491">
        <v>0.10655352032371811</v>
      </c>
      <c r="L31" s="491">
        <v>0.26524293170866081</v>
      </c>
    </row>
    <row r="32" spans="2:19" ht="15.75" customHeight="1" x14ac:dyDescent="0.2">
      <c r="B32" s="399" t="s">
        <v>128</v>
      </c>
      <c r="C32" s="382">
        <v>0.51307910494799869</v>
      </c>
      <c r="D32" s="382">
        <v>0.13328753005839916</v>
      </c>
      <c r="E32" s="382">
        <v>4.6869409660107338E-2</v>
      </c>
      <c r="F32" s="383">
        <v>0.24180650974208806</v>
      </c>
      <c r="H32" s="497" t="s">
        <v>128</v>
      </c>
      <c r="I32" s="492">
        <v>5.922146145269739E-2</v>
      </c>
      <c r="J32" s="492">
        <v>0.21355206048041239</v>
      </c>
      <c r="K32" s="492">
        <v>0.38330814664740298</v>
      </c>
      <c r="L32" s="492">
        <v>0.22803490231573073</v>
      </c>
    </row>
    <row r="33" spans="2:12" ht="15.75" customHeight="1" x14ac:dyDescent="0.2">
      <c r="B33" s="400" t="s">
        <v>129</v>
      </c>
      <c r="C33" s="384">
        <v>2.6158209895997479E-2</v>
      </c>
      <c r="D33" s="384">
        <v>0.50429405702507735</v>
      </c>
      <c r="E33" s="384">
        <v>9.9821109123434698E-2</v>
      </c>
      <c r="F33" s="385">
        <v>0.20610429102376393</v>
      </c>
      <c r="H33" s="496" t="s">
        <v>129</v>
      </c>
      <c r="I33" s="491">
        <v>9.2341156111274509E-4</v>
      </c>
      <c r="J33" s="491">
        <v>8.0527048519669492E-2</v>
      </c>
      <c r="K33" s="491">
        <v>0.14948159711266476</v>
      </c>
      <c r="L33" s="491">
        <v>8.2000407837637693E-2</v>
      </c>
    </row>
    <row r="34" spans="2:12" ht="15.75" customHeight="1" x14ac:dyDescent="0.2">
      <c r="B34" s="399" t="s">
        <v>130</v>
      </c>
      <c r="C34" s="382">
        <v>4.0970690198550265E-3</v>
      </c>
      <c r="D34" s="382">
        <v>5.7712126417038816E-2</v>
      </c>
      <c r="E34" s="382">
        <v>0.1810375670840787</v>
      </c>
      <c r="F34" s="383">
        <v>7.7373578105642521E-2</v>
      </c>
      <c r="H34" s="497" t="s">
        <v>130</v>
      </c>
      <c r="I34" s="492">
        <v>7.7976976271742918E-4</v>
      </c>
      <c r="J34" s="492">
        <v>9.0987849609282401E-3</v>
      </c>
      <c r="K34" s="492">
        <v>0.13038400008856857</v>
      </c>
      <c r="L34" s="492">
        <v>4.6133949621319177E-2</v>
      </c>
    </row>
    <row r="35" spans="2:12" ht="15.75" customHeight="1" x14ac:dyDescent="0.2">
      <c r="B35" s="400" t="s">
        <v>131</v>
      </c>
      <c r="C35" s="384">
        <v>5.9880239520958087E-3</v>
      </c>
      <c r="D35" s="384">
        <v>7.5575403641360353E-2</v>
      </c>
      <c r="E35" s="384">
        <v>0.55563506261180684</v>
      </c>
      <c r="F35" s="385">
        <v>0.20182452978939069</v>
      </c>
      <c r="H35" s="496" t="s">
        <v>131</v>
      </c>
      <c r="I35" s="491">
        <v>5.2737060267994554E-3</v>
      </c>
      <c r="J35" s="491">
        <v>1.1383179100810744E-2</v>
      </c>
      <c r="K35" s="491">
        <v>8.8679276616237937E-2</v>
      </c>
      <c r="L35" s="491">
        <v>3.4784257467185171E-2</v>
      </c>
    </row>
    <row r="36" spans="2:12" x14ac:dyDescent="0.2">
      <c r="B36" s="361" t="s">
        <v>3</v>
      </c>
      <c r="C36" s="388">
        <v>1</v>
      </c>
      <c r="D36" s="388">
        <v>1</v>
      </c>
      <c r="E36" s="388">
        <v>1</v>
      </c>
      <c r="F36" s="389">
        <v>0.99999999999999989</v>
      </c>
      <c r="H36" s="497" t="s">
        <v>3</v>
      </c>
      <c r="I36" s="498">
        <v>0.99999999999999989</v>
      </c>
      <c r="J36" s="498">
        <v>1</v>
      </c>
      <c r="K36" s="498">
        <v>1</v>
      </c>
      <c r="L36" s="499">
        <v>1.0000000000000002</v>
      </c>
    </row>
    <row r="37" spans="2:12" x14ac:dyDescent="0.2">
      <c r="H37" s="493"/>
      <c r="I37" s="493"/>
      <c r="J37" s="493"/>
      <c r="K37" s="493"/>
      <c r="L37" s="493"/>
    </row>
  </sheetData>
  <mergeCells count="7">
    <mergeCell ref="B3:D3"/>
    <mergeCell ref="B9:F9"/>
    <mergeCell ref="B25:F25"/>
    <mergeCell ref="H9:L9"/>
    <mergeCell ref="H25:L25"/>
    <mergeCell ref="B4:V4"/>
    <mergeCell ref="B5:V5"/>
  </mergeCells>
  <conditionalFormatting sqref="C11:C19">
    <cfRule type="colorScale" priority="4">
      <colorScale>
        <cfvo type="min"/>
        <cfvo type="max"/>
        <color rgb="FFFCFCFF"/>
        <color rgb="FF63BE7B"/>
      </colorScale>
    </cfRule>
  </conditionalFormatting>
  <conditionalFormatting sqref="D11:D19">
    <cfRule type="colorScale" priority="5">
      <colorScale>
        <cfvo type="min"/>
        <cfvo type="max"/>
        <color rgb="FFFCFCFF"/>
        <color rgb="FF63BE7B"/>
      </colorScale>
    </cfRule>
  </conditionalFormatting>
  <conditionalFormatting sqref="E11:E19">
    <cfRule type="colorScale" priority="6">
      <colorScale>
        <cfvo type="min"/>
        <cfvo type="max"/>
        <color rgb="FFFCFCFF"/>
        <color rgb="FF63BE7B"/>
      </colorScale>
    </cfRule>
  </conditionalFormatting>
  <conditionalFormatting sqref="C27:C35">
    <cfRule type="colorScale" priority="7">
      <colorScale>
        <cfvo type="min"/>
        <cfvo type="max"/>
        <color rgb="FFFCFCFF"/>
        <color rgb="FF63BE7B"/>
      </colorScale>
    </cfRule>
  </conditionalFormatting>
  <conditionalFormatting sqref="D27:D35">
    <cfRule type="colorScale" priority="8">
      <colorScale>
        <cfvo type="min"/>
        <cfvo type="max"/>
        <color rgb="FFFCFCFF"/>
        <color rgb="FF63BE7B"/>
      </colorScale>
    </cfRule>
  </conditionalFormatting>
  <conditionalFormatting sqref="E27:E35">
    <cfRule type="colorScale" priority="9">
      <colorScale>
        <cfvo type="min"/>
        <cfvo type="max"/>
        <color rgb="FFFCFCFF"/>
        <color rgb="FF63BE7B"/>
      </colorScale>
    </cfRule>
  </conditionalFormatting>
  <conditionalFormatting sqref="I11:I19">
    <cfRule type="colorScale" priority="10">
      <colorScale>
        <cfvo type="min"/>
        <cfvo type="max"/>
        <color rgb="FFFCFCFF"/>
        <color rgb="FF63BE7B"/>
      </colorScale>
    </cfRule>
  </conditionalFormatting>
  <conditionalFormatting sqref="J11:J19">
    <cfRule type="colorScale" priority="11">
      <colorScale>
        <cfvo type="min"/>
        <cfvo type="max"/>
        <color rgb="FFFCFCFF"/>
        <color rgb="FF63BE7B"/>
      </colorScale>
    </cfRule>
  </conditionalFormatting>
  <conditionalFormatting sqref="K11:K19">
    <cfRule type="colorScale" priority="12">
      <colorScale>
        <cfvo type="min"/>
        <cfvo type="max"/>
        <color rgb="FFFCFCFF"/>
        <color rgb="FF63BE7B"/>
      </colorScale>
    </cfRule>
  </conditionalFormatting>
  <printOptions horizontalCentered="1"/>
  <pageMargins left="0" right="0" top="0.43307086614173229" bottom="0.43307086614173229" header="0" footer="0"/>
  <pageSetup paperSize="9" scale="83"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2" customFormat="1" x14ac:dyDescent="0.2">
      <c r="A1" s="362" t="s">
        <v>102</v>
      </c>
      <c r="B1" s="362" t="s">
        <v>69</v>
      </c>
      <c r="C1" s="362" t="s">
        <v>69</v>
      </c>
      <c r="I1" s="362" t="s">
        <v>102</v>
      </c>
      <c r="J1" s="362" t="s">
        <v>70</v>
      </c>
      <c r="Q1" s="362" t="s">
        <v>87</v>
      </c>
    </row>
    <row r="2" spans="1:18" s="362" customFormat="1" x14ac:dyDescent="0.2"/>
    <row r="3" spans="1:18" s="362" customFormat="1" x14ac:dyDescent="0.2"/>
    <row r="4" spans="1:18" s="362" customFormat="1" x14ac:dyDescent="0.2"/>
    <row r="5" spans="1:18" s="362" customFormat="1" ht="16.5" customHeight="1" x14ac:dyDescent="0.2"/>
    <row r="6" spans="1:18" s="7" customFormat="1" ht="42.75" customHeight="1" x14ac:dyDescent="0.2">
      <c r="A6" s="365"/>
      <c r="B6" s="1185" t="s">
        <v>470</v>
      </c>
      <c r="C6" s="1185"/>
      <c r="D6" s="1185"/>
      <c r="E6" s="1185"/>
      <c r="F6" s="1185"/>
      <c r="G6" s="1185"/>
      <c r="H6" s="1185"/>
      <c r="I6" s="1185"/>
      <c r="J6" s="390"/>
      <c r="K6" s="390"/>
      <c r="L6" s="390"/>
      <c r="M6" s="363"/>
      <c r="N6" s="363"/>
      <c r="O6" s="363"/>
      <c r="P6" s="363"/>
      <c r="Q6" s="363"/>
      <c r="R6" s="363"/>
    </row>
    <row r="7" spans="1:18" s="7" customFormat="1" ht="15.75" customHeight="1" x14ac:dyDescent="0.2">
      <c r="A7" s="365"/>
      <c r="B7" s="1186" t="str">
        <f>porsaad!B6</f>
        <v>Situación a 31 de enero de 2023</v>
      </c>
      <c r="C7" s="1186"/>
      <c r="D7" s="1186"/>
      <c r="E7" s="1186"/>
      <c r="F7" s="1186"/>
      <c r="G7" s="1186"/>
      <c r="H7" s="1186"/>
      <c r="I7" s="1186"/>
      <c r="J7" s="402"/>
      <c r="K7" s="402"/>
      <c r="L7" s="402"/>
      <c r="M7" s="364"/>
      <c r="N7" s="364"/>
      <c r="O7" s="364"/>
      <c r="P7" s="364"/>
      <c r="Q7" s="364"/>
      <c r="R7" s="364"/>
    </row>
    <row r="8" spans="1:18" s="362" customFormat="1" ht="6" customHeight="1" x14ac:dyDescent="0.2">
      <c r="A8" s="366"/>
      <c r="B8" s="366"/>
      <c r="C8" s="366"/>
      <c r="D8" s="366"/>
      <c r="E8" s="366"/>
      <c r="F8" s="366"/>
      <c r="G8" s="366"/>
      <c r="H8" s="366"/>
      <c r="I8" s="366"/>
      <c r="J8" s="366"/>
      <c r="K8" s="366"/>
      <c r="L8" s="366"/>
    </row>
    <row r="9" spans="1:18" ht="15" x14ac:dyDescent="0.25">
      <c r="B9" s="1193" t="s">
        <v>15</v>
      </c>
      <c r="C9" s="1195" t="s">
        <v>51</v>
      </c>
      <c r="D9" s="1196"/>
      <c r="E9" s="1195" t="s">
        <v>36</v>
      </c>
      <c r="F9" s="1197"/>
      <c r="G9" s="1196" t="s">
        <v>35</v>
      </c>
      <c r="H9" s="1197"/>
      <c r="I9" s="367"/>
      <c r="J9" s="367"/>
      <c r="K9" s="367"/>
      <c r="L9" s="367"/>
      <c r="M9" s="367"/>
      <c r="N9" s="367"/>
      <c r="O9" s="367"/>
    </row>
    <row r="10" spans="1:18" ht="46.5" customHeight="1" x14ac:dyDescent="0.2">
      <c r="B10" s="1194"/>
      <c r="C10" s="443" t="s">
        <v>140</v>
      </c>
      <c r="D10" s="444" t="s">
        <v>165</v>
      </c>
      <c r="E10" s="443" t="s">
        <v>140</v>
      </c>
      <c r="F10" s="444" t="s">
        <v>165</v>
      </c>
      <c r="G10" s="443" t="s">
        <v>140</v>
      </c>
      <c r="H10" s="445" t="s">
        <v>165</v>
      </c>
      <c r="I10" s="367"/>
      <c r="J10" s="367"/>
      <c r="K10" s="367"/>
      <c r="L10" s="367"/>
      <c r="M10" s="367"/>
      <c r="N10" s="367"/>
      <c r="O10" s="367"/>
    </row>
    <row r="11" spans="1:18" ht="15" customHeight="1" x14ac:dyDescent="0.2">
      <c r="B11" s="368" t="s">
        <v>11</v>
      </c>
      <c r="C11" s="376">
        <v>147.6153761640081</v>
      </c>
      <c r="D11" s="371">
        <v>0.22887042392763085</v>
      </c>
      <c r="E11" s="377">
        <v>269.40321239658516</v>
      </c>
      <c r="F11" s="373">
        <v>0.14221324928626966</v>
      </c>
      <c r="G11" s="377">
        <v>396.20326574607776</v>
      </c>
      <c r="H11" s="373">
        <v>0.12361671742203836</v>
      </c>
      <c r="I11" s="367"/>
      <c r="J11" s="367"/>
      <c r="K11" s="367"/>
      <c r="L11" s="367"/>
      <c r="M11" s="367"/>
      <c r="N11" s="367"/>
      <c r="O11" s="367"/>
    </row>
    <row r="12" spans="1:18" ht="15" customHeight="1" x14ac:dyDescent="0.2">
      <c r="B12" s="369" t="s">
        <v>10</v>
      </c>
      <c r="C12" s="376">
        <v>111.45852443857312</v>
      </c>
      <c r="D12" s="371">
        <v>0.33058889668152752</v>
      </c>
      <c r="E12" s="378">
        <v>201.0780740117803</v>
      </c>
      <c r="F12" s="374">
        <v>0.30968061807531194</v>
      </c>
      <c r="G12" s="378">
        <v>307.42308535447341</v>
      </c>
      <c r="H12" s="374">
        <v>0.207192697054397</v>
      </c>
      <c r="I12" s="367"/>
      <c r="J12" s="367"/>
      <c r="K12" s="367"/>
      <c r="L12" s="367"/>
      <c r="M12" s="367"/>
      <c r="N12" s="367"/>
      <c r="O12" s="367"/>
    </row>
    <row r="13" spans="1:18" ht="15" customHeight="1" x14ac:dyDescent="0.2">
      <c r="B13" s="369" t="s">
        <v>40</v>
      </c>
      <c r="C13" s="376">
        <v>101.62804753820323</v>
      </c>
      <c r="D13" s="371">
        <v>0.40154014943484828</v>
      </c>
      <c r="E13" s="378">
        <v>180.90450574139368</v>
      </c>
      <c r="F13" s="374">
        <v>0.40806280384350996</v>
      </c>
      <c r="G13" s="378">
        <v>257.22376466137632</v>
      </c>
      <c r="H13" s="374">
        <v>0.41504558028596777</v>
      </c>
      <c r="I13" s="367"/>
      <c r="J13" s="367"/>
      <c r="K13" s="367"/>
      <c r="L13" s="367"/>
      <c r="M13" s="367"/>
      <c r="N13" s="367"/>
      <c r="O13" s="367"/>
    </row>
    <row r="14" spans="1:18" ht="15" customHeight="1" x14ac:dyDescent="0.2">
      <c r="B14" s="369" t="s">
        <v>41</v>
      </c>
      <c r="C14" s="376">
        <v>141.49718445764705</v>
      </c>
      <c r="D14" s="371">
        <v>0.13923576550218977</v>
      </c>
      <c r="E14" s="378">
        <v>240.36924795379031</v>
      </c>
      <c r="F14" s="374">
        <v>0.20097548349982014</v>
      </c>
      <c r="G14" s="378">
        <v>335.75333904606646</v>
      </c>
      <c r="H14" s="374">
        <v>0.22542725200643166</v>
      </c>
      <c r="I14" s="367"/>
      <c r="J14" s="367"/>
      <c r="K14" s="367"/>
      <c r="L14" s="367"/>
      <c r="M14" s="367"/>
      <c r="N14" s="367"/>
      <c r="O14" s="367"/>
    </row>
    <row r="15" spans="1:18" ht="15" customHeight="1" x14ac:dyDescent="0.2">
      <c r="B15" s="369" t="s">
        <v>9</v>
      </c>
      <c r="C15" s="376">
        <v>149.41720368525577</v>
      </c>
      <c r="D15" s="371">
        <v>0.18930260366631446</v>
      </c>
      <c r="E15" s="378">
        <v>242.35750774944077</v>
      </c>
      <c r="F15" s="374">
        <v>0.24837455515984874</v>
      </c>
      <c r="G15" s="378">
        <v>344.18979966257393</v>
      </c>
      <c r="H15" s="374">
        <v>0.22212359091151729</v>
      </c>
      <c r="I15" s="367"/>
      <c r="J15" s="367"/>
      <c r="K15" s="367"/>
      <c r="L15" s="367"/>
      <c r="M15" s="367"/>
      <c r="N15" s="367"/>
      <c r="O15" s="367"/>
    </row>
    <row r="16" spans="1:18" ht="15" customHeight="1" x14ac:dyDescent="0.2">
      <c r="B16" s="369" t="s">
        <v>8</v>
      </c>
      <c r="C16" s="376">
        <v>108.61616187253183</v>
      </c>
      <c r="D16" s="371">
        <v>0.59455812398952557</v>
      </c>
      <c r="E16" s="378">
        <v>176.49933352240532</v>
      </c>
      <c r="F16" s="374">
        <v>0.53063463911933817</v>
      </c>
      <c r="G16" s="378">
        <v>240.7894672754978</v>
      </c>
      <c r="H16" s="374">
        <v>0.51386753369605176</v>
      </c>
      <c r="I16" s="367"/>
      <c r="J16" s="367"/>
      <c r="K16" s="367"/>
      <c r="L16" s="367"/>
      <c r="M16" s="367"/>
      <c r="N16" s="367"/>
      <c r="O16" s="367"/>
    </row>
    <row r="17" spans="1:15" ht="15" customHeight="1" x14ac:dyDescent="0.2">
      <c r="B17" s="369" t="s">
        <v>7</v>
      </c>
      <c r="C17" s="376">
        <v>92.806912191925363</v>
      </c>
      <c r="D17" s="371">
        <v>0.67994811946810441</v>
      </c>
      <c r="E17" s="378">
        <v>160.26550574511913</v>
      </c>
      <c r="F17" s="374">
        <v>0.69096132570812641</v>
      </c>
      <c r="G17" s="378">
        <v>221.56708999441574</v>
      </c>
      <c r="H17" s="374">
        <v>0.69203379240467644</v>
      </c>
      <c r="I17" s="367"/>
      <c r="J17" s="367"/>
      <c r="K17" s="367"/>
      <c r="L17" s="367"/>
      <c r="M17" s="367"/>
      <c r="N17" s="367"/>
      <c r="O17" s="367"/>
    </row>
    <row r="18" spans="1:15" ht="15" customHeight="1" x14ac:dyDescent="0.2">
      <c r="B18" s="369" t="s">
        <v>43</v>
      </c>
      <c r="C18" s="376">
        <v>134.30125066524724</v>
      </c>
      <c r="D18" s="371">
        <v>0.24045169608784023</v>
      </c>
      <c r="E18" s="378">
        <v>235.9758075169093</v>
      </c>
      <c r="F18" s="374">
        <v>0.25172928242970738</v>
      </c>
      <c r="G18" s="378">
        <v>327.52935983629118</v>
      </c>
      <c r="H18" s="374">
        <v>0.26021655081695194</v>
      </c>
      <c r="I18" s="367"/>
      <c r="J18" s="367"/>
      <c r="K18" s="367"/>
      <c r="L18" s="367"/>
      <c r="M18" s="367"/>
      <c r="N18" s="367"/>
      <c r="O18" s="367"/>
    </row>
    <row r="19" spans="1:15" ht="15" customHeight="1" x14ac:dyDescent="0.2">
      <c r="B19" s="369" t="s">
        <v>44</v>
      </c>
      <c r="C19" s="376">
        <v>150.97204689606684</v>
      </c>
      <c r="D19" s="371">
        <v>0.11273533171305777</v>
      </c>
      <c r="E19" s="378">
        <v>253.6242543814395</v>
      </c>
      <c r="F19" s="374">
        <v>0.23696586384300369</v>
      </c>
      <c r="G19" s="378">
        <v>349.92242875998369</v>
      </c>
      <c r="H19" s="374">
        <v>0.28902220153950386</v>
      </c>
      <c r="I19" s="367"/>
      <c r="J19" s="367"/>
      <c r="K19" s="367"/>
      <c r="L19" s="367"/>
      <c r="M19" s="367"/>
      <c r="N19" s="367"/>
      <c r="O19" s="367"/>
    </row>
    <row r="20" spans="1:15" ht="15" customHeight="1" x14ac:dyDescent="0.2">
      <c r="B20" s="369" t="s">
        <v>6</v>
      </c>
      <c r="C20" s="376">
        <v>152.80638167806237</v>
      </c>
      <c r="D20" s="371">
        <v>0.12815025239761729</v>
      </c>
      <c r="E20" s="378">
        <v>263.49233836267729</v>
      </c>
      <c r="F20" s="374">
        <v>0.12457326330272583</v>
      </c>
      <c r="G20" s="378">
        <v>377.66826081331993</v>
      </c>
      <c r="H20" s="374">
        <v>0.1229014941757916</v>
      </c>
      <c r="I20" s="367"/>
      <c r="J20" s="367"/>
      <c r="K20" s="367"/>
      <c r="L20" s="367"/>
      <c r="M20" s="367"/>
      <c r="N20" s="367"/>
      <c r="O20" s="367"/>
    </row>
    <row r="21" spans="1:15" ht="15" customHeight="1" x14ac:dyDescent="0.2">
      <c r="B21" s="369" t="s">
        <v>5</v>
      </c>
      <c r="C21" s="376">
        <v>126.98479123173298</v>
      </c>
      <c r="D21" s="371">
        <v>0.25703445034488731</v>
      </c>
      <c r="E21" s="378">
        <v>225.21650649862107</v>
      </c>
      <c r="F21" s="374">
        <v>0.24815884419127418</v>
      </c>
      <c r="G21" s="378">
        <v>315.84969432314711</v>
      </c>
      <c r="H21" s="374">
        <v>0.28070994356977197</v>
      </c>
      <c r="I21" s="367"/>
      <c r="J21" s="367"/>
      <c r="K21" s="367"/>
      <c r="L21" s="367"/>
      <c r="M21" s="367"/>
      <c r="N21" s="367"/>
      <c r="O21" s="367"/>
    </row>
    <row r="22" spans="1:15" ht="15" customHeight="1" x14ac:dyDescent="0.2">
      <c r="B22" s="369" t="s">
        <v>38</v>
      </c>
      <c r="C22" s="376">
        <v>98.382548534448574</v>
      </c>
      <c r="D22" s="371">
        <v>0.60619748525640005</v>
      </c>
      <c r="E22" s="378">
        <v>164.07240187072486</v>
      </c>
      <c r="F22" s="374">
        <v>0.61927761672806114</v>
      </c>
      <c r="G22" s="378">
        <v>210.03707822239849</v>
      </c>
      <c r="H22" s="374">
        <v>0.60952544309286738</v>
      </c>
      <c r="I22" s="367"/>
      <c r="J22" s="367"/>
      <c r="K22" s="367"/>
      <c r="L22" s="367"/>
      <c r="M22" s="367"/>
      <c r="N22" s="367"/>
      <c r="O22" s="367"/>
    </row>
    <row r="23" spans="1:15" ht="15" customHeight="1" x14ac:dyDescent="0.2">
      <c r="B23" s="369" t="s">
        <v>45</v>
      </c>
      <c r="C23" s="376">
        <v>155.76316051469936</v>
      </c>
      <c r="D23" s="371">
        <v>0.1295400848026925</v>
      </c>
      <c r="E23" s="378">
        <v>234.59271079636929</v>
      </c>
      <c r="F23" s="374">
        <v>0.18874150059753814</v>
      </c>
      <c r="G23" s="378">
        <v>321.67912559731735</v>
      </c>
      <c r="H23" s="374">
        <v>0.25138517046363246</v>
      </c>
      <c r="I23" s="367"/>
      <c r="J23" s="367"/>
      <c r="K23" s="367"/>
      <c r="L23" s="367"/>
      <c r="M23" s="367"/>
      <c r="N23" s="367"/>
      <c r="O23" s="367"/>
    </row>
    <row r="24" spans="1:15" ht="15" customHeight="1" x14ac:dyDescent="0.2">
      <c r="B24" s="369" t="s">
        <v>46</v>
      </c>
      <c r="C24" s="376">
        <v>113.40821716554603</v>
      </c>
      <c r="D24" s="371">
        <v>0.36894418827763309</v>
      </c>
      <c r="E24" s="378">
        <v>190.53881077799298</v>
      </c>
      <c r="F24" s="374">
        <v>0.43674187067047621</v>
      </c>
      <c r="G24" s="378">
        <v>267.68032349754981</v>
      </c>
      <c r="H24" s="374">
        <v>0.43917237629798089</v>
      </c>
      <c r="I24" s="367"/>
      <c r="J24" s="367"/>
      <c r="K24" s="367"/>
      <c r="L24" s="367"/>
      <c r="M24" s="367"/>
      <c r="N24" s="367"/>
      <c r="O24" s="367"/>
    </row>
    <row r="25" spans="1:15" ht="15" customHeight="1" x14ac:dyDescent="0.2">
      <c r="B25" s="369" t="s">
        <v>47</v>
      </c>
      <c r="C25" s="376">
        <v>100.13600363123118</v>
      </c>
      <c r="D25" s="371">
        <v>0.45572099514334374</v>
      </c>
      <c r="E25" s="378">
        <v>234.60990306947053</v>
      </c>
      <c r="F25" s="374">
        <v>0.44510878595453413</v>
      </c>
      <c r="G25" s="378">
        <v>281.34371034482837</v>
      </c>
      <c r="H25" s="374">
        <v>0.45046219331749793</v>
      </c>
      <c r="I25" s="367"/>
      <c r="J25" s="367"/>
      <c r="K25" s="367"/>
      <c r="L25" s="367"/>
      <c r="M25" s="367"/>
      <c r="N25" s="367"/>
      <c r="O25" s="367"/>
    </row>
    <row r="26" spans="1:15" ht="15" customHeight="1" x14ac:dyDescent="0.2">
      <c r="B26" s="369" t="s">
        <v>48</v>
      </c>
      <c r="C26" s="376">
        <v>163.10317176987721</v>
      </c>
      <c r="D26" s="371">
        <v>0.23126114999553443</v>
      </c>
      <c r="E26" s="378">
        <v>276.93395986455556</v>
      </c>
      <c r="F26" s="374">
        <v>0.30949946335913953</v>
      </c>
      <c r="G26" s="378">
        <v>363.63253180661212</v>
      </c>
      <c r="H26" s="374">
        <v>0.37045174837758488</v>
      </c>
      <c r="I26" s="367"/>
      <c r="J26" s="367"/>
      <c r="K26" s="367"/>
      <c r="L26" s="367"/>
      <c r="M26" s="367"/>
      <c r="N26" s="367"/>
      <c r="O26" s="367"/>
    </row>
    <row r="27" spans="1:15" ht="15" customHeight="1" x14ac:dyDescent="0.2">
      <c r="B27" s="369" t="s">
        <v>49</v>
      </c>
      <c r="C27" s="376">
        <v>154.16875000000002</v>
      </c>
      <c r="D27" s="371">
        <v>0.30823118714214409</v>
      </c>
      <c r="E27" s="378">
        <v>177.77225102319127</v>
      </c>
      <c r="F27" s="374">
        <v>0.40418419756762164</v>
      </c>
      <c r="G27" s="378">
        <v>245.75892249527456</v>
      </c>
      <c r="H27" s="374">
        <v>0.42890759041955845</v>
      </c>
      <c r="I27" s="367"/>
      <c r="J27" s="367"/>
      <c r="K27" s="367"/>
      <c r="L27" s="367"/>
      <c r="M27" s="367"/>
      <c r="N27" s="367"/>
      <c r="O27" s="367"/>
    </row>
    <row r="28" spans="1:15" ht="15" customHeight="1" x14ac:dyDescent="0.2">
      <c r="B28" s="369" t="s">
        <v>4</v>
      </c>
      <c r="C28" s="376" t="s">
        <v>376</v>
      </c>
      <c r="D28" s="371" t="s">
        <v>376</v>
      </c>
      <c r="E28" s="378" t="s">
        <v>376</v>
      </c>
      <c r="F28" s="374" t="s">
        <v>376</v>
      </c>
      <c r="G28" s="378" t="s">
        <v>376</v>
      </c>
      <c r="H28" s="374" t="s">
        <v>376</v>
      </c>
      <c r="I28" s="367"/>
      <c r="J28" s="367"/>
      <c r="K28" s="367"/>
      <c r="L28" s="367"/>
      <c r="M28" s="367"/>
      <c r="N28" s="367"/>
      <c r="O28" s="367"/>
    </row>
    <row r="29" spans="1:15" ht="15" customHeight="1" x14ac:dyDescent="0.2">
      <c r="B29" s="370" t="s">
        <v>3</v>
      </c>
      <c r="C29" s="379">
        <v>139.64988169153813</v>
      </c>
      <c r="D29" s="372">
        <v>0.28475204728781228</v>
      </c>
      <c r="E29" s="379">
        <v>240.46985107506077</v>
      </c>
      <c r="F29" s="375">
        <v>0.29791477701025659</v>
      </c>
      <c r="G29" s="379">
        <v>335.02783190964811</v>
      </c>
      <c r="H29" s="375">
        <v>0.31734094510159838</v>
      </c>
      <c r="I29" s="367"/>
      <c r="J29" s="367"/>
      <c r="K29" s="367"/>
      <c r="L29" s="367"/>
      <c r="M29" s="367"/>
      <c r="N29" s="367"/>
      <c r="O29" s="367"/>
    </row>
    <row r="30" spans="1:15" x14ac:dyDescent="0.2">
      <c r="A30" s="367"/>
      <c r="B30" s="367"/>
      <c r="C30" s="367"/>
      <c r="D30" s="367"/>
      <c r="E30" s="367"/>
      <c r="F30" s="367"/>
      <c r="G30" s="367"/>
      <c r="H30" s="367"/>
      <c r="I30" s="367"/>
      <c r="J30" s="367"/>
      <c r="K30" s="367"/>
      <c r="L30" s="367"/>
      <c r="M30" s="367"/>
      <c r="N30" s="367"/>
      <c r="O30" s="367"/>
    </row>
    <row r="31" spans="1:15" ht="12.75" customHeight="1" x14ac:dyDescent="0.2">
      <c r="B31" s="851" t="s">
        <v>198</v>
      </c>
      <c r="C31" s="851"/>
      <c r="D31" s="851"/>
      <c r="E31" s="851"/>
      <c r="F31" s="851"/>
      <c r="G31" s="851"/>
      <c r="H31" s="851"/>
      <c r="I31" s="627"/>
      <c r="J31" s="627"/>
      <c r="K31" s="627"/>
      <c r="L31" s="627"/>
      <c r="M31" s="627"/>
      <c r="N31" s="627"/>
      <c r="O31" s="627"/>
    </row>
    <row r="32" spans="1:15" ht="36.75" customHeight="1" x14ac:dyDescent="0.2">
      <c r="B32" s="1192" t="s">
        <v>300</v>
      </c>
      <c r="C32" s="1192"/>
      <c r="D32" s="1192"/>
      <c r="E32" s="1192"/>
      <c r="F32" s="1192"/>
      <c r="G32" s="1192"/>
      <c r="H32" s="1192"/>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153"/>
        <color rgb="FFFCFCFF"/>
        <color rgb="FF63BE7B"/>
      </colorScale>
    </cfRule>
  </conditionalFormatting>
  <conditionalFormatting sqref="E11:E28">
    <cfRule type="colorScale" priority="2">
      <colorScale>
        <cfvo type="num" val="153"/>
        <cfvo type="num" val="269"/>
        <color rgb="FFFCFCFF"/>
        <color rgb="FF63BE7B"/>
      </colorScale>
    </cfRule>
  </conditionalFormatting>
  <conditionalFormatting sqref="G11:G28">
    <cfRule type="colorScale" priority="1">
      <colorScale>
        <cfvo type="num" val="260"/>
        <cfvo type="num" val="387"/>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2" customFormat="1" x14ac:dyDescent="0.2">
      <c r="A1" s="362" t="s">
        <v>102</v>
      </c>
      <c r="B1" s="362" t="s">
        <v>68</v>
      </c>
      <c r="C1" s="362" t="s">
        <v>68</v>
      </c>
      <c r="I1" s="362" t="s">
        <v>102</v>
      </c>
      <c r="J1" s="362" t="s">
        <v>70</v>
      </c>
      <c r="Q1" s="362" t="s">
        <v>87</v>
      </c>
    </row>
    <row r="2" spans="1:18" s="362" customFormat="1" x14ac:dyDescent="0.2"/>
    <row r="3" spans="1:18" s="362" customFormat="1" x14ac:dyDescent="0.2"/>
    <row r="4" spans="1:18" s="362" customFormat="1" x14ac:dyDescent="0.2"/>
    <row r="5" spans="1:18" s="362" customFormat="1" ht="16.5" customHeight="1" x14ac:dyDescent="0.2"/>
    <row r="6" spans="1:18" s="7" customFormat="1" ht="42.75" customHeight="1" x14ac:dyDescent="0.2">
      <c r="A6" s="365"/>
      <c r="B6" s="1185" t="s">
        <v>469</v>
      </c>
      <c r="C6" s="1185"/>
      <c r="D6" s="1185"/>
      <c r="E6" s="1185"/>
      <c r="F6" s="1185"/>
      <c r="G6" s="1185"/>
      <c r="H6" s="1185"/>
      <c r="I6" s="1185"/>
      <c r="J6" s="390"/>
      <c r="K6" s="390"/>
      <c r="L6" s="390"/>
      <c r="M6" s="363"/>
      <c r="N6" s="363"/>
      <c r="O6" s="363"/>
      <c r="P6" s="363"/>
      <c r="Q6" s="363"/>
      <c r="R6" s="363"/>
    </row>
    <row r="7" spans="1:18" s="7" customFormat="1" ht="15.75" customHeight="1" x14ac:dyDescent="0.2">
      <c r="A7" s="365"/>
      <c r="B7" s="1186" t="str">
        <f>porsaad!B6</f>
        <v>Situación a 31 de enero de 2023</v>
      </c>
      <c r="C7" s="1186"/>
      <c r="D7" s="1186"/>
      <c r="E7" s="1186"/>
      <c r="F7" s="1186"/>
      <c r="G7" s="1186"/>
      <c r="H7" s="1186"/>
      <c r="I7" s="1186"/>
      <c r="J7" s="402"/>
      <c r="K7" s="402"/>
      <c r="L7" s="402"/>
      <c r="M7" s="364"/>
      <c r="N7" s="364"/>
      <c r="O7" s="364"/>
      <c r="P7" s="364"/>
      <c r="Q7" s="364"/>
      <c r="R7" s="364"/>
    </row>
    <row r="8" spans="1:18" s="362" customFormat="1" ht="6" customHeight="1" x14ac:dyDescent="0.2">
      <c r="A8" s="366"/>
      <c r="B8" s="366"/>
      <c r="C8" s="366"/>
      <c r="D8" s="366"/>
      <c r="E8" s="366"/>
      <c r="F8" s="366"/>
      <c r="G8" s="366"/>
      <c r="H8" s="366"/>
      <c r="I8" s="366"/>
      <c r="J8" s="366"/>
      <c r="K8" s="366"/>
      <c r="L8" s="366"/>
    </row>
    <row r="9" spans="1:18" ht="15" x14ac:dyDescent="0.25">
      <c r="B9" s="1193" t="s">
        <v>15</v>
      </c>
      <c r="C9" s="1195" t="s">
        <v>51</v>
      </c>
      <c r="D9" s="1196"/>
      <c r="E9" s="1195" t="s">
        <v>36</v>
      </c>
      <c r="F9" s="1197"/>
      <c r="G9" s="1196" t="s">
        <v>35</v>
      </c>
      <c r="H9" s="1197"/>
      <c r="I9" s="367"/>
      <c r="J9" s="367"/>
      <c r="K9" s="367"/>
      <c r="L9" s="367"/>
      <c r="M9" s="367"/>
      <c r="N9" s="367"/>
      <c r="O9" s="367"/>
    </row>
    <row r="10" spans="1:18" ht="46.5" customHeight="1" x14ac:dyDescent="0.2">
      <c r="B10" s="1194"/>
      <c r="C10" s="443" t="s">
        <v>140</v>
      </c>
      <c r="D10" s="444" t="s">
        <v>165</v>
      </c>
      <c r="E10" s="443" t="s">
        <v>140</v>
      </c>
      <c r="F10" s="444" t="s">
        <v>165</v>
      </c>
      <c r="G10" s="443" t="s">
        <v>140</v>
      </c>
      <c r="H10" s="445" t="s">
        <v>165</v>
      </c>
      <c r="I10" s="367"/>
      <c r="J10" s="367"/>
      <c r="K10" s="367"/>
      <c r="L10" s="367"/>
      <c r="M10" s="367"/>
      <c r="N10" s="367"/>
      <c r="O10" s="367"/>
    </row>
    <row r="11" spans="1:18" ht="15" customHeight="1" x14ac:dyDescent="0.2">
      <c r="B11" s="368" t="s">
        <v>11</v>
      </c>
      <c r="C11" s="376" t="s">
        <v>376</v>
      </c>
      <c r="D11" s="371" t="s">
        <v>376</v>
      </c>
      <c r="E11" s="377">
        <v>199.77500000000001</v>
      </c>
      <c r="F11" s="373">
        <v>0.77288944477621357</v>
      </c>
      <c r="G11" s="377">
        <v>691.10749999999985</v>
      </c>
      <c r="H11" s="373">
        <v>0.2339074510107762</v>
      </c>
      <c r="I11" s="367"/>
      <c r="J11" s="367"/>
      <c r="K11" s="367"/>
      <c r="L11" s="367"/>
      <c r="M11" s="367"/>
      <c r="N11" s="367"/>
      <c r="O11" s="367"/>
    </row>
    <row r="12" spans="1:18" ht="15" customHeight="1" x14ac:dyDescent="0.2">
      <c r="B12" s="369" t="s">
        <v>10</v>
      </c>
      <c r="C12" s="376" t="s">
        <v>376</v>
      </c>
      <c r="D12" s="371" t="s">
        <v>376</v>
      </c>
      <c r="E12" s="378" t="s">
        <v>376</v>
      </c>
      <c r="F12" s="374" t="s">
        <v>376</v>
      </c>
      <c r="G12" s="378" t="s">
        <v>376</v>
      </c>
      <c r="H12" s="374" t="s">
        <v>376</v>
      </c>
      <c r="I12" s="367"/>
      <c r="J12" s="367"/>
      <c r="K12" s="367"/>
      <c r="L12" s="367"/>
      <c r="M12" s="367"/>
      <c r="N12" s="367"/>
      <c r="O12" s="367"/>
    </row>
    <row r="13" spans="1:18" ht="15" customHeight="1" x14ac:dyDescent="0.2">
      <c r="B13" s="369" t="s">
        <v>40</v>
      </c>
      <c r="C13" s="376">
        <v>252</v>
      </c>
      <c r="D13" s="371">
        <v>0.10647942749999</v>
      </c>
      <c r="E13" s="378">
        <v>323.19749999999999</v>
      </c>
      <c r="F13" s="374">
        <v>0.31123000313911914</v>
      </c>
      <c r="G13" s="378">
        <v>635.54750000000001</v>
      </c>
      <c r="H13" s="374">
        <v>0.1171729787553331</v>
      </c>
      <c r="I13" s="367"/>
      <c r="J13" s="367"/>
      <c r="K13" s="367"/>
      <c r="L13" s="367"/>
      <c r="M13" s="367"/>
      <c r="N13" s="367"/>
      <c r="O13" s="367"/>
    </row>
    <row r="14" spans="1:18" ht="15" customHeight="1" x14ac:dyDescent="0.2">
      <c r="B14" s="369" t="s">
        <v>41</v>
      </c>
      <c r="C14" s="376" t="s">
        <v>376</v>
      </c>
      <c r="D14" s="371" t="s">
        <v>376</v>
      </c>
      <c r="E14" s="378" t="s">
        <v>376</v>
      </c>
      <c r="F14" s="374" t="s">
        <v>376</v>
      </c>
      <c r="G14" s="378" t="s">
        <v>376</v>
      </c>
      <c r="H14" s="374" t="s">
        <v>376</v>
      </c>
      <c r="I14" s="367"/>
      <c r="J14" s="367"/>
      <c r="K14" s="367"/>
      <c r="L14" s="367"/>
      <c r="M14" s="367"/>
      <c r="N14" s="367"/>
      <c r="O14" s="367"/>
    </row>
    <row r="15" spans="1:18" ht="15" customHeight="1" x14ac:dyDescent="0.2">
      <c r="B15" s="369" t="s">
        <v>9</v>
      </c>
      <c r="C15" s="376" t="s">
        <v>376</v>
      </c>
      <c r="D15" s="371" t="s">
        <v>376</v>
      </c>
      <c r="E15" s="378" t="s">
        <v>376</v>
      </c>
      <c r="F15" s="374" t="s">
        <v>376</v>
      </c>
      <c r="G15" s="378" t="s">
        <v>376</v>
      </c>
      <c r="H15" s="374" t="s">
        <v>376</v>
      </c>
      <c r="I15" s="367"/>
      <c r="J15" s="367"/>
      <c r="K15" s="367"/>
      <c r="L15" s="367"/>
      <c r="M15" s="367"/>
      <c r="N15" s="367"/>
      <c r="O15" s="367"/>
    </row>
    <row r="16" spans="1:18" ht="15" customHeight="1" x14ac:dyDescent="0.2">
      <c r="B16" s="369" t="s">
        <v>8</v>
      </c>
      <c r="C16" s="376" t="s">
        <v>376</v>
      </c>
      <c r="D16" s="371" t="s">
        <v>376</v>
      </c>
      <c r="E16" s="378" t="s">
        <v>376</v>
      </c>
      <c r="F16" s="374" t="s">
        <v>376</v>
      </c>
      <c r="G16" s="378" t="s">
        <v>376</v>
      </c>
      <c r="H16" s="374" t="s">
        <v>376</v>
      </c>
      <c r="I16" s="367"/>
      <c r="J16" s="367"/>
      <c r="K16" s="367"/>
      <c r="L16" s="367"/>
      <c r="M16" s="367"/>
      <c r="N16" s="367"/>
      <c r="O16" s="367"/>
    </row>
    <row r="17" spans="1:15" ht="15" customHeight="1" x14ac:dyDescent="0.2">
      <c r="B17" s="369" t="s">
        <v>7</v>
      </c>
      <c r="C17" s="376">
        <v>280.26929104477665</v>
      </c>
      <c r="D17" s="371">
        <v>0.50450485346397655</v>
      </c>
      <c r="E17" s="378">
        <v>477.86016467065809</v>
      </c>
      <c r="F17" s="374">
        <v>0.54821076426639914</v>
      </c>
      <c r="G17" s="378">
        <v>645.92890034364245</v>
      </c>
      <c r="H17" s="374">
        <v>0.4151537040140319</v>
      </c>
      <c r="I17" s="367"/>
      <c r="J17" s="367"/>
      <c r="K17" s="367"/>
      <c r="L17" s="367"/>
      <c r="M17" s="367"/>
      <c r="N17" s="367"/>
      <c r="O17" s="367"/>
    </row>
    <row r="18" spans="1:15" ht="15" customHeight="1" x14ac:dyDescent="0.2">
      <c r="B18" s="369" t="s">
        <v>43</v>
      </c>
      <c r="C18" s="376">
        <v>412.62</v>
      </c>
      <c r="D18" s="371">
        <v>0.29290056812660864</v>
      </c>
      <c r="E18" s="378">
        <v>776.00800000000004</v>
      </c>
      <c r="F18" s="374">
        <v>6.9132976613869412E-2</v>
      </c>
      <c r="G18" s="378">
        <v>916.23727272727274</v>
      </c>
      <c r="H18" s="374">
        <v>0.43705613848263208</v>
      </c>
      <c r="I18" s="367"/>
      <c r="J18" s="367"/>
      <c r="K18" s="367"/>
      <c r="L18" s="367"/>
      <c r="M18" s="367"/>
      <c r="N18" s="367"/>
      <c r="O18" s="367"/>
    </row>
    <row r="19" spans="1:15" ht="15" customHeight="1" x14ac:dyDescent="0.2">
      <c r="B19" s="369" t="s">
        <v>44</v>
      </c>
      <c r="C19" s="376">
        <v>269.5</v>
      </c>
      <c r="D19" s="371">
        <v>0.14936313264799847</v>
      </c>
      <c r="E19" s="378">
        <v>508.66952380952387</v>
      </c>
      <c r="F19" s="374">
        <v>0.35359947888034782</v>
      </c>
      <c r="G19" s="378">
        <v>750.5468333333331</v>
      </c>
      <c r="H19" s="374">
        <v>0.49971686271920829</v>
      </c>
      <c r="I19" s="367"/>
      <c r="J19" s="367"/>
      <c r="K19" s="367"/>
      <c r="L19" s="367"/>
      <c r="M19" s="367"/>
      <c r="N19" s="367"/>
      <c r="O19" s="367"/>
    </row>
    <row r="20" spans="1:15" ht="15" customHeight="1" x14ac:dyDescent="0.2">
      <c r="B20" s="369" t="s">
        <v>6</v>
      </c>
      <c r="C20" s="376">
        <v>298.79589743589747</v>
      </c>
      <c r="D20" s="371">
        <v>0.16182514417735205</v>
      </c>
      <c r="E20" s="378">
        <v>1145.1047826086956</v>
      </c>
      <c r="F20" s="374">
        <v>0.46580560859902914</v>
      </c>
      <c r="G20" s="441">
        <v>1483.550833333333</v>
      </c>
      <c r="H20" s="374">
        <v>0.20590038679889877</v>
      </c>
      <c r="I20" s="367"/>
      <c r="J20" s="367"/>
      <c r="K20" s="367"/>
      <c r="L20" s="367"/>
      <c r="M20" s="367"/>
      <c r="N20" s="367"/>
      <c r="O20" s="367"/>
    </row>
    <row r="21" spans="1:15" ht="15" customHeight="1" x14ac:dyDescent="0.2">
      <c r="B21" s="369" t="s">
        <v>5</v>
      </c>
      <c r="C21" s="376" t="s">
        <v>376</v>
      </c>
      <c r="D21" s="371" t="s">
        <v>376</v>
      </c>
      <c r="E21" s="378" t="s">
        <v>376</v>
      </c>
      <c r="F21" s="374" t="s">
        <v>376</v>
      </c>
      <c r="G21" s="378" t="s">
        <v>376</v>
      </c>
      <c r="H21" s="374" t="s">
        <v>376</v>
      </c>
      <c r="I21" s="367"/>
      <c r="J21" s="367"/>
      <c r="K21" s="367"/>
      <c r="L21" s="367"/>
      <c r="M21" s="367"/>
      <c r="N21" s="367"/>
      <c r="O21" s="367"/>
    </row>
    <row r="22" spans="1:15" ht="15" customHeight="1" x14ac:dyDescent="0.2">
      <c r="B22" s="369" t="s">
        <v>38</v>
      </c>
      <c r="C22" s="376">
        <v>200.2</v>
      </c>
      <c r="D22" s="371">
        <v>0.70498758004413054</v>
      </c>
      <c r="E22" s="378">
        <v>399.58986199999998</v>
      </c>
      <c r="F22" s="374">
        <v>0.89393271184394008</v>
      </c>
      <c r="G22" s="378">
        <v>602.49176056338024</v>
      </c>
      <c r="H22" s="374">
        <v>0.54356288602341174</v>
      </c>
      <c r="I22" s="367"/>
      <c r="J22" s="367"/>
      <c r="K22" s="367"/>
      <c r="L22" s="367"/>
      <c r="M22" s="367"/>
      <c r="N22" s="367"/>
      <c r="O22" s="367"/>
    </row>
    <row r="23" spans="1:15" ht="15" customHeight="1" x14ac:dyDescent="0.2">
      <c r="B23" s="369" t="s">
        <v>45</v>
      </c>
      <c r="C23" s="376" t="s">
        <v>376</v>
      </c>
      <c r="D23" s="371" t="s">
        <v>376</v>
      </c>
      <c r="E23" s="378">
        <v>368.32437499999997</v>
      </c>
      <c r="F23" s="374">
        <v>0.17121460153186505</v>
      </c>
      <c r="G23" s="378">
        <v>521.65382352941151</v>
      </c>
      <c r="H23" s="374">
        <v>0.3267655659052881</v>
      </c>
      <c r="I23" s="367"/>
      <c r="J23" s="367"/>
      <c r="K23" s="367"/>
      <c r="L23" s="367"/>
      <c r="M23" s="367"/>
      <c r="N23" s="367"/>
      <c r="O23" s="367"/>
    </row>
    <row r="24" spans="1:15" ht="15" customHeight="1" x14ac:dyDescent="0.2">
      <c r="B24" s="369" t="s">
        <v>46</v>
      </c>
      <c r="C24" s="376">
        <v>233.93</v>
      </c>
      <c r="D24" s="371">
        <v>0</v>
      </c>
      <c r="E24" s="378" t="s">
        <v>376</v>
      </c>
      <c r="F24" s="374" t="s">
        <v>376</v>
      </c>
      <c r="G24" s="378">
        <v>234.64</v>
      </c>
      <c r="H24" s="374">
        <v>1.2234538485599837</v>
      </c>
      <c r="I24" s="367"/>
      <c r="J24" s="367"/>
      <c r="K24" s="367"/>
      <c r="L24" s="367"/>
      <c r="M24" s="367"/>
      <c r="N24" s="367"/>
      <c r="O24" s="367"/>
    </row>
    <row r="25" spans="1:15" ht="15" customHeight="1" x14ac:dyDescent="0.2">
      <c r="B25" s="369" t="s">
        <v>47</v>
      </c>
      <c r="C25" s="376">
        <v>565.20571428571429</v>
      </c>
      <c r="D25" s="371">
        <v>0.17124253375404608</v>
      </c>
      <c r="E25" s="378">
        <v>852.40230769230766</v>
      </c>
      <c r="F25" s="374">
        <v>0.5678641886309872</v>
      </c>
      <c r="G25" s="378">
        <v>1049.3154545454547</v>
      </c>
      <c r="H25" s="374">
        <v>0.27940773545837005</v>
      </c>
      <c r="I25" s="367"/>
      <c r="J25" s="367"/>
      <c r="K25" s="367"/>
      <c r="L25" s="367"/>
      <c r="M25" s="367"/>
      <c r="N25" s="367"/>
      <c r="O25" s="367"/>
    </row>
    <row r="26" spans="1:15" ht="15" customHeight="1" x14ac:dyDescent="0.2">
      <c r="B26" s="369" t="s">
        <v>48</v>
      </c>
      <c r="C26" s="376">
        <v>257.95473547267943</v>
      </c>
      <c r="D26" s="371">
        <v>0.31983163446862189</v>
      </c>
      <c r="E26" s="378">
        <v>378.44409519321192</v>
      </c>
      <c r="F26" s="374">
        <v>0.37365693137802036</v>
      </c>
      <c r="G26" s="378">
        <v>653.56156601842281</v>
      </c>
      <c r="H26" s="374">
        <v>0.39322181716948723</v>
      </c>
      <c r="I26" s="367"/>
      <c r="J26" s="367"/>
      <c r="K26" s="367"/>
      <c r="L26" s="367"/>
      <c r="M26" s="367"/>
      <c r="N26" s="367"/>
      <c r="O26" s="367"/>
    </row>
    <row r="27" spans="1:15" ht="15" customHeight="1" x14ac:dyDescent="0.2">
      <c r="B27" s="369" t="s">
        <v>49</v>
      </c>
      <c r="C27" s="376" t="s">
        <v>376</v>
      </c>
      <c r="D27" s="371" t="s">
        <v>376</v>
      </c>
      <c r="E27" s="378" t="s">
        <v>376</v>
      </c>
      <c r="F27" s="374" t="s">
        <v>376</v>
      </c>
      <c r="G27" s="378" t="s">
        <v>376</v>
      </c>
      <c r="H27" s="374" t="s">
        <v>376</v>
      </c>
      <c r="I27" s="367"/>
      <c r="J27" s="367"/>
      <c r="K27" s="367"/>
      <c r="L27" s="367"/>
      <c r="M27" s="367"/>
      <c r="N27" s="367"/>
      <c r="O27" s="367"/>
    </row>
    <row r="28" spans="1:15" ht="15" customHeight="1" x14ac:dyDescent="0.2">
      <c r="B28" s="369" t="s">
        <v>4</v>
      </c>
      <c r="C28" s="376" t="s">
        <v>376</v>
      </c>
      <c r="D28" s="371" t="s">
        <v>376</v>
      </c>
      <c r="E28" s="378" t="s">
        <v>376</v>
      </c>
      <c r="F28" s="374" t="s">
        <v>376</v>
      </c>
      <c r="G28" s="378" t="s">
        <v>376</v>
      </c>
      <c r="H28" s="374" t="s">
        <v>376</v>
      </c>
      <c r="I28" s="367"/>
      <c r="J28" s="367"/>
      <c r="K28" s="367"/>
      <c r="L28" s="367"/>
      <c r="M28" s="367"/>
      <c r="N28" s="367"/>
      <c r="O28" s="367"/>
    </row>
    <row r="29" spans="1:15" ht="15" customHeight="1" x14ac:dyDescent="0.2">
      <c r="B29" s="370" t="s">
        <v>3</v>
      </c>
      <c r="C29" s="379">
        <v>264.99370942325805</v>
      </c>
      <c r="D29" s="372">
        <v>0.38532242958629509</v>
      </c>
      <c r="E29" s="379">
        <v>410.93109761937427</v>
      </c>
      <c r="F29" s="375">
        <v>0.50170537027474482</v>
      </c>
      <c r="G29" s="379">
        <v>659.04784794275679</v>
      </c>
      <c r="H29" s="375">
        <v>0.42059065812172231</v>
      </c>
      <c r="I29" s="367"/>
      <c r="J29" s="367"/>
      <c r="K29" s="367"/>
      <c r="L29" s="367"/>
      <c r="M29" s="367"/>
      <c r="N29" s="367"/>
      <c r="O29" s="367"/>
    </row>
    <row r="30" spans="1:15" x14ac:dyDescent="0.2">
      <c r="A30" s="367"/>
      <c r="B30" s="367"/>
      <c r="C30" s="367"/>
      <c r="D30" s="367"/>
      <c r="E30" s="367"/>
      <c r="F30" s="367"/>
      <c r="G30" s="367"/>
      <c r="H30" s="367"/>
      <c r="I30" s="367"/>
      <c r="J30" s="367"/>
      <c r="K30" s="367"/>
      <c r="L30" s="367"/>
      <c r="M30" s="367"/>
      <c r="N30" s="367"/>
      <c r="O30" s="367"/>
    </row>
    <row r="31" spans="1:15" ht="12.75" customHeight="1" x14ac:dyDescent="0.2">
      <c r="B31" s="851" t="s">
        <v>198</v>
      </c>
      <c r="C31" s="851"/>
      <c r="D31" s="851"/>
      <c r="E31" s="851"/>
      <c r="F31" s="851"/>
      <c r="G31" s="851"/>
      <c r="H31" s="851"/>
      <c r="I31" s="627"/>
      <c r="J31" s="627"/>
      <c r="K31" s="627"/>
      <c r="L31" s="627"/>
      <c r="M31" s="627"/>
      <c r="N31" s="627"/>
      <c r="O31" s="627"/>
    </row>
    <row r="32" spans="1:15" ht="36.75" customHeight="1" x14ac:dyDescent="0.2">
      <c r="B32" s="1192" t="s">
        <v>300</v>
      </c>
      <c r="C32" s="1192"/>
      <c r="D32" s="1192"/>
      <c r="E32" s="1192"/>
      <c r="F32" s="1192"/>
      <c r="G32" s="1192"/>
      <c r="H32" s="1192"/>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2" customFormat="1" x14ac:dyDescent="0.2">
      <c r="A1" s="362" t="s">
        <v>102</v>
      </c>
      <c r="B1" s="362" t="s">
        <v>70</v>
      </c>
      <c r="C1" s="362" t="s">
        <v>203</v>
      </c>
      <c r="I1" s="362" t="s">
        <v>102</v>
      </c>
      <c r="J1" s="362" t="s">
        <v>70</v>
      </c>
      <c r="Q1" s="362" t="s">
        <v>87</v>
      </c>
    </row>
    <row r="2" spans="1:18" s="362" customFormat="1" x14ac:dyDescent="0.2"/>
    <row r="3" spans="1:18" s="362" customFormat="1" x14ac:dyDescent="0.2"/>
    <row r="4" spans="1:18" s="362" customFormat="1" x14ac:dyDescent="0.2"/>
    <row r="5" spans="1:18" s="362" customFormat="1" ht="16.5" customHeight="1" x14ac:dyDescent="0.2"/>
    <row r="6" spans="1:18" s="7" customFormat="1" ht="42.75" customHeight="1" x14ac:dyDescent="0.2">
      <c r="A6" s="365"/>
      <c r="B6" s="1185" t="s">
        <v>468</v>
      </c>
      <c r="C6" s="1185"/>
      <c r="D6" s="1185"/>
      <c r="E6" s="1185"/>
      <c r="F6" s="1185"/>
      <c r="G6" s="1185"/>
      <c r="H6" s="1185"/>
      <c r="I6" s="1185"/>
      <c r="J6" s="390"/>
      <c r="K6" s="390"/>
      <c r="L6" s="390"/>
      <c r="M6" s="363"/>
      <c r="N6" s="363"/>
      <c r="O6" s="363"/>
      <c r="P6" s="363"/>
      <c r="Q6" s="363"/>
      <c r="R6" s="363"/>
    </row>
    <row r="7" spans="1:18" s="7" customFormat="1" ht="15.75" customHeight="1" x14ac:dyDescent="0.2">
      <c r="A7" s="365"/>
      <c r="B7" s="1186" t="str">
        <f>porsaad!B6</f>
        <v>Situación a 31 de enero de 2023</v>
      </c>
      <c r="C7" s="1186"/>
      <c r="D7" s="1186"/>
      <c r="E7" s="1186"/>
      <c r="F7" s="1186"/>
      <c r="G7" s="1186"/>
      <c r="H7" s="1186"/>
      <c r="I7" s="1186"/>
      <c r="J7" s="402"/>
      <c r="K7" s="402"/>
      <c r="L7" s="402"/>
      <c r="M7" s="364"/>
      <c r="N7" s="364"/>
      <c r="O7" s="364"/>
      <c r="P7" s="364"/>
      <c r="Q7" s="364"/>
      <c r="R7" s="364"/>
    </row>
    <row r="8" spans="1:18" s="362" customFormat="1" ht="6" customHeight="1" x14ac:dyDescent="0.2">
      <c r="A8" s="366"/>
      <c r="B8" s="366"/>
      <c r="C8" s="366"/>
      <c r="D8" s="366"/>
      <c r="E8" s="366"/>
      <c r="F8" s="366"/>
      <c r="G8" s="366"/>
      <c r="H8" s="366"/>
      <c r="I8" s="366"/>
      <c r="J8" s="366"/>
      <c r="K8" s="366"/>
      <c r="L8" s="366"/>
    </row>
    <row r="9" spans="1:18" ht="15" x14ac:dyDescent="0.25">
      <c r="B9" s="1193" t="s">
        <v>15</v>
      </c>
      <c r="C9" s="1195" t="s">
        <v>51</v>
      </c>
      <c r="D9" s="1196"/>
      <c r="E9" s="1195" t="s">
        <v>36</v>
      </c>
      <c r="F9" s="1197"/>
      <c r="G9" s="1196" t="s">
        <v>35</v>
      </c>
      <c r="H9" s="1197"/>
      <c r="I9" s="367"/>
      <c r="J9" s="367"/>
      <c r="K9" s="367"/>
      <c r="L9" s="367"/>
      <c r="M9" s="367"/>
      <c r="N9" s="367"/>
      <c r="O9" s="367"/>
    </row>
    <row r="10" spans="1:18" ht="46.5" customHeight="1" x14ac:dyDescent="0.2">
      <c r="B10" s="1194"/>
      <c r="C10" s="443" t="s">
        <v>140</v>
      </c>
      <c r="D10" s="444" t="s">
        <v>165</v>
      </c>
      <c r="E10" s="443" t="s">
        <v>140</v>
      </c>
      <c r="F10" s="444" t="s">
        <v>165</v>
      </c>
      <c r="G10" s="443" t="s">
        <v>140</v>
      </c>
      <c r="H10" s="445" t="s">
        <v>165</v>
      </c>
      <c r="I10" s="367"/>
      <c r="J10" s="367"/>
      <c r="K10" s="367"/>
      <c r="L10" s="367"/>
      <c r="M10" s="367"/>
      <c r="N10" s="367"/>
      <c r="O10" s="367"/>
    </row>
    <row r="11" spans="1:18" ht="15" customHeight="1" x14ac:dyDescent="0.2">
      <c r="B11" s="368" t="s">
        <v>11</v>
      </c>
      <c r="C11" s="376" t="s">
        <v>376</v>
      </c>
      <c r="D11" s="371" t="s">
        <v>376</v>
      </c>
      <c r="E11" s="377" t="s">
        <v>376</v>
      </c>
      <c r="F11" s="373" t="s">
        <v>376</v>
      </c>
      <c r="G11" s="377" t="s">
        <v>376</v>
      </c>
      <c r="H11" s="373" t="s">
        <v>376</v>
      </c>
      <c r="I11" s="367"/>
      <c r="J11" s="367"/>
      <c r="K11" s="367"/>
      <c r="L11" s="367"/>
      <c r="M11" s="367"/>
      <c r="N11" s="367"/>
      <c r="O11" s="367"/>
    </row>
    <row r="12" spans="1:18" ht="15" customHeight="1" x14ac:dyDescent="0.2">
      <c r="B12" s="369" t="s">
        <v>10</v>
      </c>
      <c r="C12" s="376">
        <v>118.94666666666667</v>
      </c>
      <c r="D12" s="371">
        <v>0.75642528262395969</v>
      </c>
      <c r="E12" s="378">
        <v>114.66666666666667</v>
      </c>
      <c r="F12" s="374">
        <v>0.15608597393789272</v>
      </c>
      <c r="G12" s="378">
        <v>250</v>
      </c>
      <c r="H12" s="374">
        <v>0</v>
      </c>
      <c r="I12" s="367"/>
      <c r="J12" s="367"/>
      <c r="K12" s="367"/>
      <c r="L12" s="367"/>
      <c r="M12" s="367"/>
      <c r="N12" s="367"/>
      <c r="O12" s="367"/>
    </row>
    <row r="13" spans="1:18" ht="15" customHeight="1" x14ac:dyDescent="0.2">
      <c r="B13" s="369" t="s">
        <v>40</v>
      </c>
      <c r="C13" s="376">
        <v>133.81311688311689</v>
      </c>
      <c r="D13" s="371">
        <v>0.25958606152547031</v>
      </c>
      <c r="E13" s="378">
        <v>231.84705882352932</v>
      </c>
      <c r="F13" s="374">
        <v>0.55236113410438203</v>
      </c>
      <c r="G13" s="378">
        <v>324.5573684210529</v>
      </c>
      <c r="H13" s="374">
        <v>0.39832874252736206</v>
      </c>
      <c r="I13" s="367"/>
      <c r="J13" s="367"/>
      <c r="K13" s="367"/>
      <c r="L13" s="367"/>
      <c r="M13" s="367"/>
      <c r="N13" s="367"/>
      <c r="O13" s="367"/>
    </row>
    <row r="14" spans="1:18" ht="15" customHeight="1" x14ac:dyDescent="0.2">
      <c r="B14" s="369" t="s">
        <v>41</v>
      </c>
      <c r="C14" s="376" t="s">
        <v>376</v>
      </c>
      <c r="D14" s="371" t="s">
        <v>376</v>
      </c>
      <c r="E14" s="378" t="s">
        <v>376</v>
      </c>
      <c r="F14" s="374" t="s">
        <v>376</v>
      </c>
      <c r="G14" s="378" t="s">
        <v>376</v>
      </c>
      <c r="H14" s="374" t="s">
        <v>376</v>
      </c>
      <c r="I14" s="367"/>
      <c r="J14" s="367"/>
      <c r="K14" s="367"/>
      <c r="L14" s="367"/>
      <c r="M14" s="367"/>
      <c r="N14" s="367"/>
      <c r="O14" s="367"/>
    </row>
    <row r="15" spans="1:18" ht="15" customHeight="1" x14ac:dyDescent="0.2">
      <c r="B15" s="369" t="s">
        <v>9</v>
      </c>
      <c r="C15" s="376">
        <v>258.81895656779659</v>
      </c>
      <c r="D15" s="371">
        <v>0.24544258822914897</v>
      </c>
      <c r="E15" s="378">
        <v>369.64131807419562</v>
      </c>
      <c r="F15" s="374">
        <v>0.20697088164521379</v>
      </c>
      <c r="G15" s="378">
        <v>601.00169091822829</v>
      </c>
      <c r="H15" s="374">
        <v>0.21576262026638768</v>
      </c>
      <c r="I15" s="367"/>
      <c r="J15" s="367"/>
      <c r="K15" s="367"/>
      <c r="L15" s="367"/>
      <c r="M15" s="367"/>
      <c r="N15" s="367"/>
      <c r="O15" s="367"/>
    </row>
    <row r="16" spans="1:18" ht="15" customHeight="1" x14ac:dyDescent="0.2">
      <c r="B16" s="369" t="s">
        <v>8</v>
      </c>
      <c r="C16" s="376" t="s">
        <v>376</v>
      </c>
      <c r="D16" s="371" t="s">
        <v>376</v>
      </c>
      <c r="E16" s="378" t="s">
        <v>376</v>
      </c>
      <c r="F16" s="374" t="s">
        <v>376</v>
      </c>
      <c r="G16" s="378" t="s">
        <v>376</v>
      </c>
      <c r="H16" s="374" t="s">
        <v>376</v>
      </c>
      <c r="I16" s="367"/>
      <c r="J16" s="367"/>
      <c r="K16" s="367"/>
      <c r="L16" s="367"/>
      <c r="M16" s="367"/>
      <c r="N16" s="367"/>
      <c r="O16" s="367"/>
    </row>
    <row r="17" spans="1:15" ht="15" customHeight="1" x14ac:dyDescent="0.2">
      <c r="B17" s="369" t="s">
        <v>7</v>
      </c>
      <c r="C17" s="376">
        <v>220.97932912007852</v>
      </c>
      <c r="D17" s="371">
        <v>0.47450200815372212</v>
      </c>
      <c r="E17" s="378">
        <v>356.05533081933413</v>
      </c>
      <c r="F17" s="374">
        <v>0.587552934248873</v>
      </c>
      <c r="G17" s="378">
        <v>518.61583333333238</v>
      </c>
      <c r="H17" s="374">
        <v>0.49372371308465429</v>
      </c>
      <c r="I17" s="367"/>
      <c r="J17" s="367"/>
      <c r="K17" s="367"/>
      <c r="L17" s="367"/>
      <c r="M17" s="367"/>
      <c r="N17" s="367"/>
      <c r="O17" s="367"/>
    </row>
    <row r="18" spans="1:15" ht="15" customHeight="1" x14ac:dyDescent="0.2">
      <c r="B18" s="369" t="s">
        <v>43</v>
      </c>
      <c r="C18" s="376">
        <v>167.36965246636768</v>
      </c>
      <c r="D18" s="371">
        <v>0.36909504558575135</v>
      </c>
      <c r="E18" s="378">
        <v>287.97360215053806</v>
      </c>
      <c r="F18" s="374">
        <v>0.40565725350653797</v>
      </c>
      <c r="G18" s="378">
        <v>424.84210884353718</v>
      </c>
      <c r="H18" s="374">
        <v>0.52275562237610618</v>
      </c>
      <c r="I18" s="367"/>
      <c r="J18" s="367"/>
      <c r="K18" s="367"/>
      <c r="L18" s="367"/>
      <c r="M18" s="367"/>
      <c r="N18" s="367"/>
      <c r="O18" s="367"/>
    </row>
    <row r="19" spans="1:15" ht="15" customHeight="1" x14ac:dyDescent="0.2">
      <c r="B19" s="369" t="s">
        <v>44</v>
      </c>
      <c r="C19" s="376">
        <v>221.16408423385988</v>
      </c>
      <c r="D19" s="371">
        <v>0.14275712867861989</v>
      </c>
      <c r="E19" s="378">
        <v>291.56022869955632</v>
      </c>
      <c r="F19" s="374">
        <v>0.17929125007547822</v>
      </c>
      <c r="G19" s="378">
        <v>503.33210884353787</v>
      </c>
      <c r="H19" s="374">
        <v>0.1768903301443808</v>
      </c>
      <c r="I19" s="367"/>
      <c r="J19" s="367"/>
      <c r="K19" s="367"/>
      <c r="L19" s="367"/>
      <c r="M19" s="367"/>
      <c r="N19" s="367"/>
      <c r="O19" s="367"/>
    </row>
    <row r="20" spans="1:15" ht="15" customHeight="1" x14ac:dyDescent="0.2">
      <c r="B20" s="369" t="s">
        <v>6</v>
      </c>
      <c r="C20" s="376">
        <v>251.00617869415811</v>
      </c>
      <c r="D20" s="371">
        <v>0.10706850952318543</v>
      </c>
      <c r="E20" s="378">
        <v>386.58801000555854</v>
      </c>
      <c r="F20" s="374">
        <v>8.5116731032090803E-2</v>
      </c>
      <c r="G20" s="441">
        <v>687.93794372294349</v>
      </c>
      <c r="H20" s="374">
        <v>0.10380145385441321</v>
      </c>
      <c r="I20" s="367"/>
      <c r="J20" s="367"/>
      <c r="K20" s="367"/>
      <c r="L20" s="367"/>
      <c r="M20" s="367"/>
      <c r="N20" s="367"/>
      <c r="O20" s="367"/>
    </row>
    <row r="21" spans="1:15" ht="15" customHeight="1" x14ac:dyDescent="0.2">
      <c r="B21" s="369" t="s">
        <v>5</v>
      </c>
      <c r="C21" s="376">
        <v>190.13242958836062</v>
      </c>
      <c r="D21" s="371">
        <v>0.31826557471858197</v>
      </c>
      <c r="E21" s="378">
        <v>346.72615790737694</v>
      </c>
      <c r="F21" s="374">
        <v>0.29190556954160296</v>
      </c>
      <c r="G21" s="378">
        <v>605.45886538462503</v>
      </c>
      <c r="H21" s="374">
        <v>0.27290680051549387</v>
      </c>
      <c r="I21" s="367"/>
      <c r="J21" s="367"/>
      <c r="K21" s="367"/>
      <c r="L21" s="367"/>
      <c r="M21" s="367"/>
      <c r="N21" s="367"/>
      <c r="O21" s="367"/>
    </row>
    <row r="22" spans="1:15" ht="15" customHeight="1" x14ac:dyDescent="0.2">
      <c r="B22" s="369" t="s">
        <v>38</v>
      </c>
      <c r="C22" s="376">
        <v>182.91947826086951</v>
      </c>
      <c r="D22" s="371">
        <v>0.39598109550155319</v>
      </c>
      <c r="E22" s="378">
        <v>238.79581784386576</v>
      </c>
      <c r="F22" s="374">
        <v>0.41409008696722849</v>
      </c>
      <c r="G22" s="378">
        <v>372.58048969072132</v>
      </c>
      <c r="H22" s="374">
        <v>0.4462891244686677</v>
      </c>
      <c r="I22" s="367"/>
      <c r="J22" s="367"/>
      <c r="K22" s="367"/>
      <c r="L22" s="367"/>
      <c r="M22" s="367"/>
      <c r="N22" s="367"/>
      <c r="O22" s="367"/>
    </row>
    <row r="23" spans="1:15" ht="15" customHeight="1" x14ac:dyDescent="0.2">
      <c r="B23" s="369" t="s">
        <v>45</v>
      </c>
      <c r="C23" s="376">
        <v>296.94722444889777</v>
      </c>
      <c r="D23" s="371">
        <v>6.2281188466147615E-2</v>
      </c>
      <c r="E23" s="378">
        <v>314.08924791086315</v>
      </c>
      <c r="F23" s="374">
        <v>0.15549405719066722</v>
      </c>
      <c r="G23" s="378">
        <v>445.60448756218551</v>
      </c>
      <c r="H23" s="374">
        <v>0.27034986897988839</v>
      </c>
      <c r="I23" s="367"/>
      <c r="J23" s="367"/>
      <c r="K23" s="367"/>
      <c r="L23" s="367"/>
      <c r="M23" s="367"/>
      <c r="N23" s="367"/>
      <c r="O23" s="367"/>
    </row>
    <row r="24" spans="1:15" ht="15" customHeight="1" x14ac:dyDescent="0.2">
      <c r="B24" s="369" t="s">
        <v>46</v>
      </c>
      <c r="C24" s="376">
        <v>134.79739130434783</v>
      </c>
      <c r="D24" s="371">
        <v>0.32418725397971421</v>
      </c>
      <c r="E24" s="378">
        <v>217</v>
      </c>
      <c r="F24" s="374">
        <v>0.41057813101154372</v>
      </c>
      <c r="G24" s="378">
        <v>531.68499999999995</v>
      </c>
      <c r="H24" s="374">
        <v>0.25437897699251671</v>
      </c>
      <c r="I24" s="367"/>
      <c r="J24" s="367"/>
      <c r="K24" s="367"/>
      <c r="L24" s="367"/>
      <c r="M24" s="367"/>
      <c r="N24" s="367"/>
      <c r="O24" s="367"/>
    </row>
    <row r="25" spans="1:15" ht="15" customHeight="1" x14ac:dyDescent="0.2">
      <c r="B25" s="369" t="s">
        <v>47</v>
      </c>
      <c r="C25" s="376">
        <v>220.63744845360785</v>
      </c>
      <c r="D25" s="371">
        <v>0.39397999627955166</v>
      </c>
      <c r="E25" s="378">
        <v>460.45365553602835</v>
      </c>
      <c r="F25" s="374">
        <v>0.28140594111014189</v>
      </c>
      <c r="G25" s="378">
        <v>541.96086633663276</v>
      </c>
      <c r="H25" s="374">
        <v>0.26326327373595604</v>
      </c>
      <c r="I25" s="367"/>
      <c r="J25" s="367"/>
      <c r="K25" s="367"/>
      <c r="L25" s="367"/>
      <c r="M25" s="367"/>
      <c r="N25" s="367"/>
      <c r="O25" s="367"/>
    </row>
    <row r="26" spans="1:15" ht="15" customHeight="1" x14ac:dyDescent="0.2">
      <c r="B26" s="369" t="s">
        <v>48</v>
      </c>
      <c r="C26" s="376" t="s">
        <v>376</v>
      </c>
      <c r="D26" s="371" t="s">
        <v>376</v>
      </c>
      <c r="E26" s="378" t="s">
        <v>376</v>
      </c>
      <c r="F26" s="374" t="s">
        <v>376</v>
      </c>
      <c r="G26" s="378" t="s">
        <v>376</v>
      </c>
      <c r="H26" s="374" t="s">
        <v>376</v>
      </c>
      <c r="I26" s="367"/>
      <c r="J26" s="367"/>
      <c r="K26" s="367"/>
      <c r="L26" s="367"/>
      <c r="M26" s="367"/>
      <c r="N26" s="367"/>
      <c r="O26" s="367"/>
    </row>
    <row r="27" spans="1:15" ht="15" customHeight="1" x14ac:dyDescent="0.2">
      <c r="B27" s="369" t="s">
        <v>49</v>
      </c>
      <c r="C27" s="376" t="s">
        <v>376</v>
      </c>
      <c r="D27" s="371" t="s">
        <v>376</v>
      </c>
      <c r="E27" s="378" t="s">
        <v>376</v>
      </c>
      <c r="F27" s="374" t="s">
        <v>376</v>
      </c>
      <c r="G27" s="378" t="s">
        <v>376</v>
      </c>
      <c r="H27" s="374" t="s">
        <v>376</v>
      </c>
      <c r="I27" s="367"/>
      <c r="J27" s="367"/>
      <c r="K27" s="367"/>
      <c r="L27" s="367"/>
      <c r="M27" s="367"/>
      <c r="N27" s="367"/>
      <c r="O27" s="367"/>
    </row>
    <row r="28" spans="1:15" ht="15" customHeight="1" x14ac:dyDescent="0.2">
      <c r="B28" s="369" t="s">
        <v>4</v>
      </c>
      <c r="C28" s="376" t="s">
        <v>376</v>
      </c>
      <c r="D28" s="371" t="s">
        <v>376</v>
      </c>
      <c r="E28" s="378" t="s">
        <v>376</v>
      </c>
      <c r="F28" s="374" t="s">
        <v>376</v>
      </c>
      <c r="G28" s="378" t="s">
        <v>376</v>
      </c>
      <c r="H28" s="374" t="s">
        <v>376</v>
      </c>
      <c r="I28" s="367"/>
      <c r="J28" s="367"/>
      <c r="K28" s="367"/>
      <c r="L28" s="367"/>
      <c r="M28" s="367"/>
      <c r="N28" s="367"/>
      <c r="O28" s="367"/>
    </row>
    <row r="29" spans="1:15" ht="15" customHeight="1" x14ac:dyDescent="0.2">
      <c r="B29" s="370" t="s">
        <v>3</v>
      </c>
      <c r="C29" s="379">
        <v>225.07289657636343</v>
      </c>
      <c r="D29" s="372">
        <v>0.30604063848601609</v>
      </c>
      <c r="E29" s="379">
        <v>350.78895791698579</v>
      </c>
      <c r="F29" s="375">
        <v>0.33694984273094947</v>
      </c>
      <c r="G29" s="379">
        <v>569.98341128403661</v>
      </c>
      <c r="H29" s="375">
        <v>0.31500702544627146</v>
      </c>
      <c r="I29" s="367"/>
      <c r="J29" s="367"/>
      <c r="K29" s="367"/>
      <c r="L29" s="367"/>
      <c r="M29" s="367"/>
      <c r="N29" s="367"/>
      <c r="O29" s="367"/>
    </row>
    <row r="30" spans="1:15" x14ac:dyDescent="0.2">
      <c r="A30" s="367"/>
      <c r="B30" s="367"/>
      <c r="C30" s="367"/>
      <c r="D30" s="367"/>
      <c r="E30" s="367"/>
      <c r="F30" s="367"/>
      <c r="G30" s="367"/>
      <c r="H30" s="367"/>
      <c r="I30" s="367"/>
      <c r="J30" s="367"/>
      <c r="K30" s="367"/>
      <c r="L30" s="367"/>
      <c r="M30" s="367"/>
      <c r="N30" s="367"/>
      <c r="O30" s="367"/>
    </row>
    <row r="31" spans="1:15" ht="12.75" customHeight="1" x14ac:dyDescent="0.2">
      <c r="B31" s="851" t="s">
        <v>198</v>
      </c>
      <c r="C31" s="851"/>
      <c r="D31" s="851"/>
      <c r="E31" s="851"/>
      <c r="F31" s="851"/>
      <c r="G31" s="851"/>
      <c r="H31" s="851"/>
      <c r="I31" s="627"/>
      <c r="J31" s="627"/>
      <c r="K31" s="627"/>
      <c r="L31" s="627"/>
      <c r="M31" s="627"/>
      <c r="N31" s="627"/>
      <c r="O31" s="627"/>
    </row>
    <row r="32" spans="1:15" ht="36.75" customHeight="1" x14ac:dyDescent="0.2">
      <c r="B32" s="1192" t="s">
        <v>300</v>
      </c>
      <c r="C32" s="1192"/>
      <c r="D32" s="1192"/>
      <c r="E32" s="1192"/>
      <c r="F32" s="1192"/>
      <c r="G32" s="1192"/>
      <c r="H32" s="1192"/>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W26"/>
  <sheetViews>
    <sheetView zoomScaleNormal="100" workbookViewId="0"/>
  </sheetViews>
  <sheetFormatPr baseColWidth="10" defaultColWidth="11.42578125" defaultRowHeight="15" x14ac:dyDescent="0.25"/>
  <cols>
    <col min="1" max="1" width="1.85546875" style="872" customWidth="1"/>
    <col min="2" max="2" width="24.5703125" style="872" customWidth="1"/>
    <col min="3" max="8" width="10.85546875" style="872" customWidth="1"/>
    <col min="9" max="10" width="7.140625" style="872" customWidth="1"/>
    <col min="11" max="11" width="7.7109375" style="872" customWidth="1"/>
    <col min="12" max="17" width="8.28515625" style="872" customWidth="1"/>
    <col min="18" max="19" width="7.7109375" style="872" customWidth="1"/>
    <col min="20" max="20" width="11.42578125" style="872" customWidth="1"/>
    <col min="21" max="21" width="11.42578125" style="872"/>
    <col min="22" max="22" width="11.85546875" style="872" bestFit="1" customWidth="1"/>
    <col min="23" max="16384" width="11.42578125" style="872"/>
  </cols>
  <sheetData>
    <row r="1" spans="1:21" x14ac:dyDescent="0.25">
      <c r="A1" s="871"/>
      <c r="B1" s="871"/>
      <c r="H1" s="873"/>
      <c r="I1" s="873"/>
    </row>
    <row r="2" spans="1:21" ht="48.75" customHeight="1" x14ac:dyDescent="0.25">
      <c r="A2" s="871"/>
      <c r="B2" s="871"/>
      <c r="H2" s="873"/>
      <c r="I2" s="873"/>
    </row>
    <row r="3" spans="1:21" ht="24" customHeight="1" x14ac:dyDescent="0.25">
      <c r="A3" s="871"/>
      <c r="B3" s="1041" t="s">
        <v>381</v>
      </c>
      <c r="C3" s="1041"/>
      <c r="D3" s="1041"/>
      <c r="E3" s="1041"/>
      <c r="F3" s="1041"/>
      <c r="G3" s="1041"/>
      <c r="H3" s="1041"/>
      <c r="I3" s="1041"/>
      <c r="J3" s="1041"/>
      <c r="K3" s="1041"/>
      <c r="L3" s="1041"/>
      <c r="M3" s="1041"/>
      <c r="N3" s="1041"/>
      <c r="O3" s="1041"/>
      <c r="P3" s="1041"/>
      <c r="Q3" s="1041"/>
      <c r="R3" s="1041"/>
    </row>
    <row r="5" spans="1:21" x14ac:dyDescent="0.25">
      <c r="B5" s="874"/>
      <c r="C5" s="1042" t="s">
        <v>378</v>
      </c>
      <c r="D5" s="1042"/>
      <c r="E5" s="1042"/>
      <c r="F5" s="1042"/>
      <c r="G5" s="1042"/>
      <c r="H5" s="1042"/>
      <c r="I5" s="1042"/>
      <c r="J5" s="1042" t="s">
        <v>352</v>
      </c>
      <c r="K5" s="1042"/>
      <c r="L5" s="1042"/>
      <c r="M5" s="1042"/>
      <c r="N5" s="1042"/>
      <c r="O5" s="1042"/>
      <c r="P5" s="1042"/>
      <c r="Q5" s="1042"/>
      <c r="R5" s="1042"/>
      <c r="S5" s="1042"/>
    </row>
    <row r="6" spans="1:21" ht="21" customHeight="1" x14ac:dyDescent="0.25">
      <c r="B6" s="874"/>
      <c r="C6" s="1043"/>
      <c r="D6" s="1043"/>
      <c r="E6" s="1043"/>
      <c r="F6" s="1043"/>
      <c r="G6" s="1043"/>
      <c r="H6" s="1043"/>
      <c r="I6" s="1043"/>
      <c r="J6" s="1043">
        <v>43830</v>
      </c>
      <c r="K6" s="1044"/>
      <c r="L6" s="1045">
        <v>44196</v>
      </c>
      <c r="M6" s="1045"/>
      <c r="N6" s="1045">
        <v>44561</v>
      </c>
      <c r="O6" s="1045"/>
      <c r="P6" s="1045">
        <v>44926</v>
      </c>
      <c r="Q6" s="1045"/>
      <c r="R6" s="1045">
        <f>EVO_sol!R6</f>
        <v>44957</v>
      </c>
      <c r="S6" s="1045"/>
    </row>
    <row r="7" spans="1:21" x14ac:dyDescent="0.25">
      <c r="B7" s="944"/>
      <c r="C7" s="876">
        <v>43465</v>
      </c>
      <c r="D7" s="876">
        <v>43830</v>
      </c>
      <c r="E7" s="876">
        <v>44196</v>
      </c>
      <c r="F7" s="876">
        <v>44561</v>
      </c>
      <c r="G7" s="876">
        <v>44926</v>
      </c>
      <c r="H7" s="876">
        <f>EVO!H7</f>
        <v>44957</v>
      </c>
      <c r="I7" s="876"/>
      <c r="J7" s="876" t="s">
        <v>31</v>
      </c>
      <c r="K7" s="876" t="s">
        <v>353</v>
      </c>
      <c r="L7" s="876" t="s">
        <v>31</v>
      </c>
      <c r="M7" s="876" t="s">
        <v>353</v>
      </c>
      <c r="N7" s="876" t="s">
        <v>31</v>
      </c>
      <c r="O7" s="876" t="s">
        <v>353</v>
      </c>
      <c r="P7" s="876" t="s">
        <v>31</v>
      </c>
      <c r="Q7" s="876" t="s">
        <v>353</v>
      </c>
      <c r="R7" s="876" t="s">
        <v>31</v>
      </c>
      <c r="S7" s="876" t="s">
        <v>353</v>
      </c>
    </row>
    <row r="8" spans="1:21" ht="15" customHeight="1" x14ac:dyDescent="0.25">
      <c r="B8" s="915" t="s">
        <v>11</v>
      </c>
      <c r="C8" s="922">
        <v>212243</v>
      </c>
      <c r="D8" s="922">
        <v>220375</v>
      </c>
      <c r="E8" s="922">
        <v>228555</v>
      </c>
      <c r="F8" s="922">
        <v>257227</v>
      </c>
      <c r="G8" s="922">
        <v>270632</v>
      </c>
      <c r="H8" s="922">
        <v>269733</v>
      </c>
      <c r="I8" s="887"/>
      <c r="J8" s="923">
        <v>3.8314573389935047E-2</v>
      </c>
      <c r="K8" s="922">
        <v>8132</v>
      </c>
      <c r="L8" s="924">
        <v>3.7118547929665402E-2</v>
      </c>
      <c r="M8" s="925">
        <v>8180</v>
      </c>
      <c r="N8" s="924">
        <v>0.12544901664807151</v>
      </c>
      <c r="O8" s="925">
        <v>28672</v>
      </c>
      <c r="P8" s="924">
        <v>5.2113502859342242E-2</v>
      </c>
      <c r="Q8" s="925">
        <f>G8-F8</f>
        <v>13405</v>
      </c>
      <c r="R8" s="926">
        <v>4.9859296365058814E-2</v>
      </c>
      <c r="S8" s="925">
        <v>12810</v>
      </c>
    </row>
    <row r="9" spans="1:21" x14ac:dyDescent="0.25">
      <c r="B9" s="945" t="s">
        <v>10</v>
      </c>
      <c r="C9" s="892">
        <v>29146</v>
      </c>
      <c r="D9" s="892">
        <v>32952</v>
      </c>
      <c r="E9" s="892">
        <v>31533</v>
      </c>
      <c r="F9" s="892">
        <v>35145</v>
      </c>
      <c r="G9" s="892">
        <v>37547</v>
      </c>
      <c r="H9" s="892">
        <v>37223</v>
      </c>
      <c r="I9" s="893"/>
      <c r="J9" s="894">
        <v>0.13058395663212785</v>
      </c>
      <c r="K9" s="892">
        <v>3806</v>
      </c>
      <c r="L9" s="897">
        <v>-4.3062636562272383E-2</v>
      </c>
      <c r="M9" s="895">
        <v>-1419</v>
      </c>
      <c r="N9" s="897">
        <v>0.11454666539815439</v>
      </c>
      <c r="O9" s="895">
        <v>3612</v>
      </c>
      <c r="P9" s="897">
        <v>6.8345426091904971E-2</v>
      </c>
      <c r="Q9" s="895">
        <f t="shared" ref="Q9:Q26" si="0">G9-F9</f>
        <v>2402</v>
      </c>
      <c r="R9" s="896">
        <v>5.2895086697027027E-2</v>
      </c>
      <c r="S9" s="895">
        <v>1870</v>
      </c>
    </row>
    <row r="10" spans="1:21" x14ac:dyDescent="0.25">
      <c r="B10" s="945" t="s">
        <v>40</v>
      </c>
      <c r="C10" s="892">
        <v>22049</v>
      </c>
      <c r="D10" s="892">
        <v>21083</v>
      </c>
      <c r="E10" s="892">
        <v>24199</v>
      </c>
      <c r="F10" s="892">
        <v>27700</v>
      </c>
      <c r="G10" s="892">
        <v>28977</v>
      </c>
      <c r="H10" s="892">
        <v>28712</v>
      </c>
      <c r="I10" s="893"/>
      <c r="J10" s="894">
        <v>-4.3811510726110003E-2</v>
      </c>
      <c r="K10" s="892">
        <v>-966</v>
      </c>
      <c r="L10" s="897">
        <v>0.14779680311151155</v>
      </c>
      <c r="M10" s="895">
        <v>3116</v>
      </c>
      <c r="N10" s="897">
        <v>0.14467539980990951</v>
      </c>
      <c r="O10" s="895">
        <v>3501</v>
      </c>
      <c r="P10" s="897">
        <v>4.6101083032491053E-2</v>
      </c>
      <c r="Q10" s="895">
        <f t="shared" si="0"/>
        <v>1277</v>
      </c>
      <c r="R10" s="896">
        <v>3.9875411973488761E-2</v>
      </c>
      <c r="S10" s="895">
        <v>1101</v>
      </c>
    </row>
    <row r="11" spans="1:21" x14ac:dyDescent="0.25">
      <c r="B11" s="945" t="s">
        <v>41</v>
      </c>
      <c r="C11" s="892">
        <v>17328</v>
      </c>
      <c r="D11" s="892">
        <v>20674</v>
      </c>
      <c r="E11" s="892">
        <v>23074</v>
      </c>
      <c r="F11" s="892">
        <v>24476</v>
      </c>
      <c r="G11" s="892">
        <v>26198</v>
      </c>
      <c r="H11" s="892">
        <v>26547</v>
      </c>
      <c r="I11" s="893"/>
      <c r="J11" s="894">
        <v>0.19309787626962138</v>
      </c>
      <c r="K11" s="892">
        <v>3346</v>
      </c>
      <c r="L11" s="897">
        <v>0.11608783979878101</v>
      </c>
      <c r="M11" s="895">
        <v>2400</v>
      </c>
      <c r="N11" s="897">
        <v>6.0761029730432625E-2</v>
      </c>
      <c r="O11" s="895">
        <v>1402</v>
      </c>
      <c r="P11" s="897">
        <v>7.0354633109985354E-2</v>
      </c>
      <c r="Q11" s="895">
        <f t="shared" si="0"/>
        <v>1722</v>
      </c>
      <c r="R11" s="896">
        <v>8.5411726224548179E-2</v>
      </c>
      <c r="S11" s="895">
        <v>2089</v>
      </c>
    </row>
    <row r="12" spans="1:21" x14ac:dyDescent="0.25">
      <c r="B12" s="945" t="s">
        <v>9</v>
      </c>
      <c r="C12" s="892">
        <v>21638</v>
      </c>
      <c r="D12" s="892">
        <v>23390</v>
      </c>
      <c r="E12" s="892">
        <v>25070</v>
      </c>
      <c r="F12" s="892">
        <v>26787</v>
      </c>
      <c r="G12" s="892">
        <v>34697</v>
      </c>
      <c r="H12" s="892">
        <v>35138</v>
      </c>
      <c r="I12" s="893"/>
      <c r="J12" s="894">
        <v>8.0968666235326836E-2</v>
      </c>
      <c r="K12" s="892">
        <v>1752</v>
      </c>
      <c r="L12" s="897">
        <v>7.1825566481402259E-2</v>
      </c>
      <c r="M12" s="895">
        <v>1680</v>
      </c>
      <c r="N12" s="897">
        <v>6.8488232947746308E-2</v>
      </c>
      <c r="O12" s="895">
        <v>1717</v>
      </c>
      <c r="P12" s="897">
        <v>0.29529249262702062</v>
      </c>
      <c r="Q12" s="895">
        <f t="shared" si="0"/>
        <v>7910</v>
      </c>
      <c r="R12" s="896">
        <v>0.32271786184829665</v>
      </c>
      <c r="S12" s="895">
        <v>8573</v>
      </c>
      <c r="U12" s="927"/>
    </row>
    <row r="13" spans="1:21" x14ac:dyDescent="0.25">
      <c r="B13" s="945" t="s">
        <v>8</v>
      </c>
      <c r="C13" s="892">
        <v>15734</v>
      </c>
      <c r="D13" s="892">
        <v>17179</v>
      </c>
      <c r="E13" s="892">
        <v>17123</v>
      </c>
      <c r="F13" s="892">
        <v>17369</v>
      </c>
      <c r="G13" s="892">
        <v>17553</v>
      </c>
      <c r="H13" s="892">
        <v>17682</v>
      </c>
      <c r="I13" s="893"/>
      <c r="J13" s="894">
        <v>9.1839328841998302E-2</v>
      </c>
      <c r="K13" s="892">
        <v>1445</v>
      </c>
      <c r="L13" s="897">
        <v>-3.2597939344548577E-3</v>
      </c>
      <c r="M13" s="895">
        <v>-56</v>
      </c>
      <c r="N13" s="897">
        <v>1.4366641359574883E-2</v>
      </c>
      <c r="O13" s="895">
        <v>246</v>
      </c>
      <c r="P13" s="897">
        <v>1.0593586274396882E-2</v>
      </c>
      <c r="Q13" s="895">
        <f t="shared" si="0"/>
        <v>184</v>
      </c>
      <c r="R13" s="896">
        <v>2.2612920016193305E-2</v>
      </c>
      <c r="S13" s="895">
        <v>391</v>
      </c>
      <c r="U13" s="927"/>
    </row>
    <row r="14" spans="1:21" x14ac:dyDescent="0.25">
      <c r="B14" s="945" t="s">
        <v>7</v>
      </c>
      <c r="C14" s="892">
        <v>93374</v>
      </c>
      <c r="D14" s="892">
        <v>104776</v>
      </c>
      <c r="E14" s="892">
        <v>105589</v>
      </c>
      <c r="F14" s="892">
        <v>108712</v>
      </c>
      <c r="G14" s="892">
        <v>114173</v>
      </c>
      <c r="H14" s="892">
        <v>114750</v>
      </c>
      <c r="I14" s="893"/>
      <c r="J14" s="894">
        <v>0.12211108017221073</v>
      </c>
      <c r="K14" s="892">
        <v>11402</v>
      </c>
      <c r="L14" s="897">
        <v>7.7594105520348844E-3</v>
      </c>
      <c r="M14" s="895">
        <v>813</v>
      </c>
      <c r="N14" s="897">
        <v>2.9576944568089569E-2</v>
      </c>
      <c r="O14" s="895">
        <v>3123</v>
      </c>
      <c r="P14" s="897">
        <v>5.0233644859813076E-2</v>
      </c>
      <c r="Q14" s="895">
        <f t="shared" si="0"/>
        <v>5461</v>
      </c>
      <c r="R14" s="896">
        <v>5.1623486716093625E-2</v>
      </c>
      <c r="S14" s="895">
        <v>5633</v>
      </c>
      <c r="U14" s="927"/>
    </row>
    <row r="15" spans="1:21" x14ac:dyDescent="0.25">
      <c r="B15" s="945" t="s">
        <v>43</v>
      </c>
      <c r="C15" s="892">
        <v>57838</v>
      </c>
      <c r="D15" s="892">
        <v>62182</v>
      </c>
      <c r="E15" s="892">
        <v>59849</v>
      </c>
      <c r="F15" s="892">
        <v>63814</v>
      </c>
      <c r="G15" s="892">
        <v>67338</v>
      </c>
      <c r="H15" s="892">
        <v>67152</v>
      </c>
      <c r="I15" s="893"/>
      <c r="J15" s="894">
        <v>7.5106331477575283E-2</v>
      </c>
      <c r="K15" s="892">
        <v>4344</v>
      </c>
      <c r="L15" s="897">
        <v>-3.7518896143578506E-2</v>
      </c>
      <c r="M15" s="895">
        <v>-2333</v>
      </c>
      <c r="N15" s="897">
        <v>6.6250062657688513E-2</v>
      </c>
      <c r="O15" s="895">
        <v>3965</v>
      </c>
      <c r="P15" s="897">
        <v>5.5222991819976697E-2</v>
      </c>
      <c r="Q15" s="895">
        <f t="shared" si="0"/>
        <v>3524</v>
      </c>
      <c r="R15" s="896">
        <v>5.6729664657654943E-2</v>
      </c>
      <c r="S15" s="895">
        <v>3605</v>
      </c>
      <c r="U15" s="927"/>
    </row>
    <row r="16" spans="1:21" x14ac:dyDescent="0.25">
      <c r="B16" s="945" t="s">
        <v>44</v>
      </c>
      <c r="C16" s="892">
        <v>155037</v>
      </c>
      <c r="D16" s="892">
        <v>163730</v>
      </c>
      <c r="E16" s="892">
        <v>156934</v>
      </c>
      <c r="F16" s="892">
        <v>166875</v>
      </c>
      <c r="G16" s="892">
        <v>187874</v>
      </c>
      <c r="H16" s="892">
        <v>188719</v>
      </c>
      <c r="I16" s="893"/>
      <c r="J16" s="894">
        <v>5.6070486400020547E-2</v>
      </c>
      <c r="K16" s="892">
        <v>8693</v>
      </c>
      <c r="L16" s="897">
        <v>-4.1507359677517841E-2</v>
      </c>
      <c r="M16" s="895">
        <v>-6796</v>
      </c>
      <c r="N16" s="897">
        <v>6.3345100488103379E-2</v>
      </c>
      <c r="O16" s="895">
        <v>9941</v>
      </c>
      <c r="P16" s="897">
        <v>0.12583670411985026</v>
      </c>
      <c r="Q16" s="895">
        <f t="shared" si="0"/>
        <v>20999</v>
      </c>
      <c r="R16" s="896">
        <v>0.13496755414158312</v>
      </c>
      <c r="S16" s="895">
        <v>22442</v>
      </c>
      <c r="U16" s="927"/>
    </row>
    <row r="17" spans="2:23" x14ac:dyDescent="0.25">
      <c r="B17" s="945" t="s">
        <v>6</v>
      </c>
      <c r="C17" s="892">
        <v>74354</v>
      </c>
      <c r="D17" s="892">
        <v>88242</v>
      </c>
      <c r="E17" s="892">
        <v>102104</v>
      </c>
      <c r="F17" s="892">
        <v>117265</v>
      </c>
      <c r="G17" s="892">
        <v>133839</v>
      </c>
      <c r="H17" s="892">
        <v>135053</v>
      </c>
      <c r="I17" s="893"/>
      <c r="J17" s="894">
        <v>0.18678215025418932</v>
      </c>
      <c r="K17" s="892">
        <v>13888</v>
      </c>
      <c r="L17" s="897">
        <v>0.15709072777135602</v>
      </c>
      <c r="M17" s="895">
        <v>13862</v>
      </c>
      <c r="N17" s="897">
        <v>0.14848585755700072</v>
      </c>
      <c r="O17" s="895">
        <v>15161</v>
      </c>
      <c r="P17" s="897">
        <v>0.14133799513921463</v>
      </c>
      <c r="Q17" s="895">
        <f t="shared" si="0"/>
        <v>16574</v>
      </c>
      <c r="R17" s="896">
        <v>0.14967098262549916</v>
      </c>
      <c r="S17" s="895">
        <v>17582</v>
      </c>
      <c r="U17" s="927"/>
    </row>
    <row r="18" spans="2:23" x14ac:dyDescent="0.25">
      <c r="B18" s="945" t="s">
        <v>5</v>
      </c>
      <c r="C18" s="892">
        <v>29189</v>
      </c>
      <c r="D18" s="892">
        <v>28237</v>
      </c>
      <c r="E18" s="892">
        <v>29065</v>
      </c>
      <c r="F18" s="892">
        <v>31070</v>
      </c>
      <c r="G18" s="892">
        <v>32795</v>
      </c>
      <c r="H18" s="892">
        <v>32536</v>
      </c>
      <c r="I18" s="893"/>
      <c r="J18" s="894">
        <v>-3.2615026208503206E-2</v>
      </c>
      <c r="K18" s="892">
        <v>-952</v>
      </c>
      <c r="L18" s="897">
        <v>2.9323228388284939E-2</v>
      </c>
      <c r="M18" s="895">
        <v>828</v>
      </c>
      <c r="N18" s="897">
        <v>6.8983313263375257E-2</v>
      </c>
      <c r="O18" s="895">
        <v>2005</v>
      </c>
      <c r="P18" s="897">
        <v>5.551979401351792E-2</v>
      </c>
      <c r="Q18" s="895">
        <f t="shared" si="0"/>
        <v>1725</v>
      </c>
      <c r="R18" s="896">
        <v>6.3754658994311209E-2</v>
      </c>
      <c r="S18" s="895">
        <v>1950</v>
      </c>
      <c r="U18" s="927"/>
    </row>
    <row r="19" spans="2:23" x14ac:dyDescent="0.25">
      <c r="B19" s="945" t="s">
        <v>38</v>
      </c>
      <c r="C19" s="892">
        <v>60099</v>
      </c>
      <c r="D19" s="892">
        <v>61636</v>
      </c>
      <c r="E19" s="892">
        <v>62544</v>
      </c>
      <c r="F19" s="892">
        <v>65061</v>
      </c>
      <c r="G19" s="892">
        <v>68103</v>
      </c>
      <c r="H19" s="892">
        <v>68745</v>
      </c>
      <c r="I19" s="893"/>
      <c r="J19" s="894">
        <v>2.5574468793158056E-2</v>
      </c>
      <c r="K19" s="892">
        <v>1537</v>
      </c>
      <c r="L19" s="897">
        <v>1.4731650334220303E-2</v>
      </c>
      <c r="M19" s="895">
        <v>908</v>
      </c>
      <c r="N19" s="897">
        <v>4.0243668457405901E-2</v>
      </c>
      <c r="O19" s="895">
        <v>2517</v>
      </c>
      <c r="P19" s="897">
        <v>4.6756121178586296E-2</v>
      </c>
      <c r="Q19" s="895">
        <f t="shared" si="0"/>
        <v>3042</v>
      </c>
      <c r="R19" s="896">
        <v>5.2498622083409829E-2</v>
      </c>
      <c r="S19" s="895">
        <v>3429</v>
      </c>
      <c r="U19" s="927"/>
    </row>
    <row r="20" spans="2:23" x14ac:dyDescent="0.25">
      <c r="B20" s="945" t="s">
        <v>45</v>
      </c>
      <c r="C20" s="892">
        <v>141699</v>
      </c>
      <c r="D20" s="892">
        <v>143622</v>
      </c>
      <c r="E20" s="892">
        <v>133442</v>
      </c>
      <c r="F20" s="892">
        <v>152686</v>
      </c>
      <c r="G20" s="892">
        <v>163762</v>
      </c>
      <c r="H20" s="892">
        <v>162396</v>
      </c>
      <c r="I20" s="893"/>
      <c r="J20" s="894">
        <v>1.3571020261258004E-2</v>
      </c>
      <c r="K20" s="892">
        <v>1923</v>
      </c>
      <c r="L20" s="897">
        <v>-7.0880505772096147E-2</v>
      </c>
      <c r="M20" s="895">
        <v>-10180</v>
      </c>
      <c r="N20" s="897">
        <v>0.14421246683952571</v>
      </c>
      <c r="O20" s="895">
        <v>19244</v>
      </c>
      <c r="P20" s="897">
        <v>7.2541031921721677E-2</v>
      </c>
      <c r="Q20" s="895">
        <f t="shared" si="0"/>
        <v>11076</v>
      </c>
      <c r="R20" s="896">
        <v>7.3302270248835066E-2</v>
      </c>
      <c r="S20" s="895">
        <v>11091</v>
      </c>
      <c r="U20" s="927"/>
    </row>
    <row r="21" spans="2:23" x14ac:dyDescent="0.25">
      <c r="B21" s="945" t="s">
        <v>46</v>
      </c>
      <c r="C21" s="892">
        <v>34999</v>
      </c>
      <c r="D21" s="892">
        <v>35054</v>
      </c>
      <c r="E21" s="892">
        <v>35294</v>
      </c>
      <c r="F21" s="892">
        <v>37047</v>
      </c>
      <c r="G21" s="892">
        <v>37762</v>
      </c>
      <c r="H21" s="892">
        <v>37921</v>
      </c>
      <c r="I21" s="893"/>
      <c r="J21" s="894">
        <v>1.571473470670659E-3</v>
      </c>
      <c r="K21" s="892">
        <v>55</v>
      </c>
      <c r="L21" s="897">
        <v>6.8465795629599757E-3</v>
      </c>
      <c r="M21" s="895">
        <v>240</v>
      </c>
      <c r="N21" s="897">
        <v>4.9668498894996249E-2</v>
      </c>
      <c r="O21" s="895">
        <v>1753</v>
      </c>
      <c r="P21" s="897">
        <v>1.9299808351553427E-2</v>
      </c>
      <c r="Q21" s="895">
        <f t="shared" si="0"/>
        <v>715</v>
      </c>
      <c r="R21" s="896">
        <v>2.7029222977547951E-2</v>
      </c>
      <c r="S21" s="895">
        <v>998</v>
      </c>
      <c r="U21" s="927"/>
    </row>
    <row r="22" spans="2:23" x14ac:dyDescent="0.25">
      <c r="B22" s="945" t="s">
        <v>47</v>
      </c>
      <c r="C22" s="892">
        <v>13668</v>
      </c>
      <c r="D22" s="892">
        <v>13801</v>
      </c>
      <c r="E22" s="892">
        <v>13661</v>
      </c>
      <c r="F22" s="892">
        <v>14164</v>
      </c>
      <c r="G22" s="892">
        <v>15245</v>
      </c>
      <c r="H22" s="892">
        <v>15293</v>
      </c>
      <c r="I22" s="893"/>
      <c r="J22" s="894">
        <v>9.7307579748318052E-3</v>
      </c>
      <c r="K22" s="892">
        <v>133</v>
      </c>
      <c r="L22" s="897">
        <v>-1.0144192449822453E-2</v>
      </c>
      <c r="M22" s="895">
        <v>-140</v>
      </c>
      <c r="N22" s="897">
        <v>3.6820144938145116E-2</v>
      </c>
      <c r="O22" s="895">
        <v>503</v>
      </c>
      <c r="P22" s="897">
        <v>7.6320248517367961E-2</v>
      </c>
      <c r="Q22" s="895">
        <f t="shared" si="0"/>
        <v>1081</v>
      </c>
      <c r="R22" s="896">
        <v>8.8857244571021621E-2</v>
      </c>
      <c r="S22" s="895">
        <v>1248</v>
      </c>
      <c r="U22" s="927"/>
    </row>
    <row r="23" spans="2:23" x14ac:dyDescent="0.25">
      <c r="B23" s="945" t="s">
        <v>48</v>
      </c>
      <c r="C23" s="892">
        <v>65017</v>
      </c>
      <c r="D23" s="892">
        <v>67062</v>
      </c>
      <c r="E23" s="892">
        <v>65757</v>
      </c>
      <c r="F23" s="892">
        <v>65741</v>
      </c>
      <c r="G23" s="892">
        <v>65206</v>
      </c>
      <c r="H23" s="892">
        <v>65174</v>
      </c>
      <c r="I23" s="893"/>
      <c r="J23" s="894">
        <v>3.1453312210652618E-2</v>
      </c>
      <c r="K23" s="892">
        <v>2045</v>
      </c>
      <c r="L23" s="897">
        <v>-1.9459604545047915E-2</v>
      </c>
      <c r="M23" s="895">
        <v>-1305</v>
      </c>
      <c r="N23" s="897">
        <v>-2.4332010280270211E-4</v>
      </c>
      <c r="O23" s="895">
        <v>-16</v>
      </c>
      <c r="P23" s="897">
        <v>-8.137996075508469E-3</v>
      </c>
      <c r="Q23" s="895">
        <f t="shared" si="0"/>
        <v>-535</v>
      </c>
      <c r="R23" s="896">
        <v>-5.5085069047073887E-3</v>
      </c>
      <c r="S23" s="895">
        <v>-361</v>
      </c>
      <c r="U23" s="927"/>
    </row>
    <row r="24" spans="2:23" x14ac:dyDescent="0.25">
      <c r="B24" s="945" t="s">
        <v>49</v>
      </c>
      <c r="C24" s="892">
        <v>8100</v>
      </c>
      <c r="D24" s="892">
        <v>8282</v>
      </c>
      <c r="E24" s="892">
        <v>7638</v>
      </c>
      <c r="F24" s="892">
        <v>8004</v>
      </c>
      <c r="G24" s="892">
        <v>8548</v>
      </c>
      <c r="H24" s="892">
        <v>8562</v>
      </c>
      <c r="I24" s="893"/>
      <c r="J24" s="894">
        <v>2.246913580246912E-2</v>
      </c>
      <c r="K24" s="892">
        <v>182</v>
      </c>
      <c r="L24" s="897">
        <v>-7.7758995411736254E-2</v>
      </c>
      <c r="M24" s="895">
        <v>-644</v>
      </c>
      <c r="N24" s="897">
        <v>4.7918303220738423E-2</v>
      </c>
      <c r="O24" s="895">
        <v>366</v>
      </c>
      <c r="P24" s="897">
        <v>6.7966016991504175E-2</v>
      </c>
      <c r="Q24" s="895">
        <f t="shared" si="0"/>
        <v>544</v>
      </c>
      <c r="R24" s="896">
        <v>7.1321321321321296E-2</v>
      </c>
      <c r="S24" s="895">
        <v>570</v>
      </c>
      <c r="U24" s="927"/>
    </row>
    <row r="25" spans="2:23" x14ac:dyDescent="0.25">
      <c r="B25" s="946" t="s">
        <v>4</v>
      </c>
      <c r="C25" s="908">
        <v>2763</v>
      </c>
      <c r="D25" s="908">
        <v>2906</v>
      </c>
      <c r="E25" s="908">
        <v>2799</v>
      </c>
      <c r="F25" s="908">
        <v>2999</v>
      </c>
      <c r="G25" s="908">
        <v>3188</v>
      </c>
      <c r="H25" s="908">
        <v>3193</v>
      </c>
      <c r="I25" s="909"/>
      <c r="J25" s="911">
        <v>5.1755338400289563E-2</v>
      </c>
      <c r="K25" s="908">
        <v>143</v>
      </c>
      <c r="L25" s="914">
        <v>-3.6820371644872729E-2</v>
      </c>
      <c r="M25" s="912">
        <v>-107</v>
      </c>
      <c r="N25" s="914">
        <v>7.1454090746695176E-2</v>
      </c>
      <c r="O25" s="912">
        <v>200</v>
      </c>
      <c r="P25" s="914">
        <v>6.302100700233404E-2</v>
      </c>
      <c r="Q25" s="912">
        <f t="shared" si="0"/>
        <v>189</v>
      </c>
      <c r="R25" s="913">
        <v>7.4360699865410496E-2</v>
      </c>
      <c r="S25" s="912">
        <v>221</v>
      </c>
      <c r="U25" s="927"/>
      <c r="V25" s="927"/>
      <c r="W25" s="935"/>
    </row>
    <row r="26" spans="2:23" x14ac:dyDescent="0.25">
      <c r="B26" s="877" t="s">
        <v>3</v>
      </c>
      <c r="C26" s="878">
        <v>1054275</v>
      </c>
      <c r="D26" s="878">
        <v>1115183</v>
      </c>
      <c r="E26" s="878">
        <v>1124230</v>
      </c>
      <c r="F26" s="878">
        <v>1222142</v>
      </c>
      <c r="G26" s="878">
        <v>1313437</v>
      </c>
      <c r="H26" s="878">
        <v>1314529</v>
      </c>
      <c r="I26" s="879"/>
      <c r="J26" s="880">
        <v>5.7772402836072212E-2</v>
      </c>
      <c r="K26" s="881">
        <v>60908</v>
      </c>
      <c r="L26" s="882">
        <v>8.1125698652149136E-3</v>
      </c>
      <c r="M26" s="878">
        <v>9047</v>
      </c>
      <c r="N26" s="883">
        <v>8.7092498865890322E-2</v>
      </c>
      <c r="O26" s="884">
        <v>97912</v>
      </c>
      <c r="P26" s="883">
        <v>7.4700812180581222E-2</v>
      </c>
      <c r="Q26" s="884">
        <f t="shared" si="0"/>
        <v>91295</v>
      </c>
      <c r="R26" s="883">
        <f>H26/E26-1</f>
        <v>0.16927052293569811</v>
      </c>
      <c r="S26" s="884">
        <f t="shared" ref="S26" si="1">SUM(S8:S25)</f>
        <v>95242</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EVO_resolPIA!C8:H8</xm:f>
              <xm:sqref>I8</xm:sqref>
            </x14:sparkline>
            <x14:sparkline>
              <xm:f>EVO_resolPIA!C9:H9</xm:f>
              <xm:sqref>I9</xm:sqref>
            </x14:sparkline>
            <x14:sparkline>
              <xm:f>EVO_resolPIA!C10:H10</xm:f>
              <xm:sqref>I10</xm:sqref>
            </x14:sparkline>
            <x14:sparkline>
              <xm:f>EVO_resolPIA!C11:H11</xm:f>
              <xm:sqref>I11</xm:sqref>
            </x14:sparkline>
            <x14:sparkline>
              <xm:f>EVO_resolPIA!C12:H12</xm:f>
              <xm:sqref>I12</xm:sqref>
            </x14:sparkline>
            <x14:sparkline>
              <xm:f>EVO_resolPIA!C13:H13</xm:f>
              <xm:sqref>I13</xm:sqref>
            </x14:sparkline>
            <x14:sparkline>
              <xm:f>EVO_resolPIA!C14:H14</xm:f>
              <xm:sqref>I14</xm:sqref>
            </x14:sparkline>
            <x14:sparkline>
              <xm:f>EVO_resolPIA!C15:H15</xm:f>
              <xm:sqref>I15</xm:sqref>
            </x14:sparkline>
            <x14:sparkline>
              <xm:f>EVO_resolPIA!C16:H16</xm:f>
              <xm:sqref>I16</xm:sqref>
            </x14:sparkline>
            <x14:sparkline>
              <xm:f>EVO_resolPIA!C17:H17</xm:f>
              <xm:sqref>I17</xm:sqref>
            </x14:sparkline>
            <x14:sparkline>
              <xm:f>EVO_resolPIA!C18:H18</xm:f>
              <xm:sqref>I18</xm:sqref>
            </x14:sparkline>
            <x14:sparkline>
              <xm:f>EVO_resolPIA!C19:H19</xm:f>
              <xm:sqref>I19</xm:sqref>
            </x14:sparkline>
            <x14:sparkline>
              <xm:f>EVO_resolPIA!C20:H20</xm:f>
              <xm:sqref>I20</xm:sqref>
            </x14:sparkline>
            <x14:sparkline>
              <xm:f>EVO_resolPIA!C21:H21</xm:f>
              <xm:sqref>I21</xm:sqref>
            </x14:sparkline>
            <x14:sparkline>
              <xm:f>EVO_resolPIA!C22:H22</xm:f>
              <xm:sqref>I22</xm:sqref>
            </x14:sparkline>
            <x14:sparkline>
              <xm:f>EVO_resolPIA!C23:H23</xm:f>
              <xm:sqref>I23</xm:sqref>
            </x14:sparkline>
            <x14:sparkline>
              <xm:f>EVO_resolPIA!C24:H24</xm:f>
              <xm:sqref>I24</xm:sqref>
            </x14:sparkline>
            <x14:sparkline>
              <xm:f>EVO_resolPIA!C25:H25</xm:f>
              <xm:sqref>I25</xm:sqref>
            </x14:sparkline>
            <x14:sparkline>
              <xm:f>EVO_resolPIA!C26:H26</xm:f>
              <xm:sqref>I26</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2" customFormat="1" x14ac:dyDescent="0.2">
      <c r="A1" s="362" t="s">
        <v>102</v>
      </c>
      <c r="B1" s="362" t="s">
        <v>70</v>
      </c>
      <c r="C1" s="362" t="s">
        <v>204</v>
      </c>
      <c r="I1" s="362" t="s">
        <v>102</v>
      </c>
      <c r="J1" s="362" t="s">
        <v>70</v>
      </c>
      <c r="Q1" s="362" t="s">
        <v>87</v>
      </c>
    </row>
    <row r="2" spans="1:18" s="362" customFormat="1" x14ac:dyDescent="0.2"/>
    <row r="3" spans="1:18" s="362" customFormat="1" x14ac:dyDescent="0.2"/>
    <row r="4" spans="1:18" s="362" customFormat="1" x14ac:dyDescent="0.2"/>
    <row r="5" spans="1:18" s="362" customFormat="1" ht="16.5" customHeight="1" x14ac:dyDescent="0.2"/>
    <row r="6" spans="1:18" s="7" customFormat="1" ht="42.75" customHeight="1" x14ac:dyDescent="0.2">
      <c r="A6" s="365"/>
      <c r="B6" s="1185" t="s">
        <v>467</v>
      </c>
      <c r="C6" s="1185"/>
      <c r="D6" s="1185"/>
      <c r="E6" s="1185"/>
      <c r="F6" s="1185"/>
      <c r="G6" s="1185"/>
      <c r="H6" s="1185"/>
      <c r="I6" s="1185"/>
      <c r="J6" s="390"/>
      <c r="K6" s="390"/>
      <c r="L6" s="390"/>
      <c r="M6" s="363"/>
      <c r="N6" s="363"/>
      <c r="O6" s="363"/>
      <c r="P6" s="363"/>
      <c r="Q6" s="363"/>
      <c r="R6" s="363"/>
    </row>
    <row r="7" spans="1:18" s="7" customFormat="1" ht="15.75" customHeight="1" x14ac:dyDescent="0.2">
      <c r="A7" s="365"/>
      <c r="B7" s="1186" t="str">
        <f>porsaad!B6</f>
        <v>Situación a 31 de enero de 2023</v>
      </c>
      <c r="C7" s="1186"/>
      <c r="D7" s="1186"/>
      <c r="E7" s="1186"/>
      <c r="F7" s="1186"/>
      <c r="G7" s="1186"/>
      <c r="H7" s="1186"/>
      <c r="I7" s="1186"/>
      <c r="J7" s="402"/>
      <c r="K7" s="402"/>
      <c r="L7" s="402"/>
      <c r="M7" s="364"/>
      <c r="N7" s="364"/>
      <c r="O7" s="364"/>
      <c r="P7" s="364"/>
      <c r="Q7" s="364"/>
      <c r="R7" s="364"/>
    </row>
    <row r="8" spans="1:18" s="362" customFormat="1" ht="6" customHeight="1" x14ac:dyDescent="0.2">
      <c r="A8" s="366"/>
      <c r="B8" s="366"/>
      <c r="C8" s="366"/>
      <c r="D8" s="366"/>
      <c r="E8" s="366"/>
      <c r="F8" s="366"/>
      <c r="G8" s="366"/>
      <c r="H8" s="366"/>
      <c r="I8" s="366"/>
      <c r="J8" s="366"/>
      <c r="K8" s="366"/>
      <c r="L8" s="366"/>
    </row>
    <row r="9" spans="1:18" ht="15" x14ac:dyDescent="0.25">
      <c r="B9" s="1193" t="s">
        <v>15</v>
      </c>
      <c r="C9" s="1195" t="s">
        <v>51</v>
      </c>
      <c r="D9" s="1196"/>
      <c r="E9" s="1195" t="s">
        <v>36</v>
      </c>
      <c r="F9" s="1197"/>
      <c r="G9" s="1196" t="s">
        <v>35</v>
      </c>
      <c r="H9" s="1197"/>
      <c r="I9" s="367"/>
      <c r="J9" s="367"/>
      <c r="K9" s="367"/>
      <c r="L9" s="367"/>
      <c r="M9" s="367"/>
      <c r="N9" s="367"/>
      <c r="O9" s="367"/>
    </row>
    <row r="10" spans="1:18" ht="46.5" customHeight="1" x14ac:dyDescent="0.2">
      <c r="B10" s="1194"/>
      <c r="C10" s="443" t="s">
        <v>140</v>
      </c>
      <c r="D10" s="444" t="s">
        <v>165</v>
      </c>
      <c r="E10" s="443" t="s">
        <v>140</v>
      </c>
      <c r="F10" s="444" t="s">
        <v>165</v>
      </c>
      <c r="G10" s="443" t="s">
        <v>140</v>
      </c>
      <c r="H10" s="445" t="s">
        <v>165</v>
      </c>
      <c r="I10" s="367"/>
      <c r="J10" s="367"/>
      <c r="K10" s="367"/>
      <c r="L10" s="367"/>
      <c r="M10" s="367"/>
      <c r="N10" s="367"/>
      <c r="O10" s="367"/>
    </row>
    <row r="11" spans="1:18" ht="15" customHeight="1" x14ac:dyDescent="0.2">
      <c r="B11" s="368" t="s">
        <v>11</v>
      </c>
      <c r="C11" s="376">
        <v>269.22066666666666</v>
      </c>
      <c r="D11" s="371">
        <v>0.18693622144201386</v>
      </c>
      <c r="E11" s="377">
        <v>354.96640336135221</v>
      </c>
      <c r="F11" s="373">
        <v>0.28665670272162569</v>
      </c>
      <c r="G11" s="377">
        <v>582.29214870606449</v>
      </c>
      <c r="H11" s="373">
        <v>0.2020340333589235</v>
      </c>
      <c r="I11" s="367"/>
      <c r="J11" s="367"/>
      <c r="K11" s="367"/>
      <c r="L11" s="367"/>
      <c r="M11" s="367"/>
      <c r="N11" s="367"/>
      <c r="O11" s="367"/>
    </row>
    <row r="12" spans="1:18" ht="15" customHeight="1" x14ac:dyDescent="0.2">
      <c r="B12" s="369" t="s">
        <v>10</v>
      </c>
      <c r="C12" s="376">
        <v>214.05789473684212</v>
      </c>
      <c r="D12" s="371">
        <v>0.48093281605083238</v>
      </c>
      <c r="E12" s="378">
        <v>302.26333973743033</v>
      </c>
      <c r="F12" s="374">
        <v>0.45046348651332618</v>
      </c>
      <c r="G12" s="378">
        <v>458.10198281787012</v>
      </c>
      <c r="H12" s="374">
        <v>0.44073063048232869</v>
      </c>
      <c r="I12" s="367"/>
      <c r="J12" s="367"/>
      <c r="K12" s="367"/>
      <c r="L12" s="367"/>
      <c r="M12" s="367"/>
      <c r="N12" s="367"/>
      <c r="O12" s="367"/>
    </row>
    <row r="13" spans="1:18" ht="15" customHeight="1" x14ac:dyDescent="0.2">
      <c r="B13" s="369" t="s">
        <v>40</v>
      </c>
      <c r="C13" s="376">
        <v>261.36966666666672</v>
      </c>
      <c r="D13" s="371">
        <v>0.58298397345872577</v>
      </c>
      <c r="E13" s="378">
        <v>318.46622201492733</v>
      </c>
      <c r="F13" s="374">
        <v>0.54661755319264194</v>
      </c>
      <c r="G13" s="378">
        <v>429.30302345786799</v>
      </c>
      <c r="H13" s="374">
        <v>0.45934773838821258</v>
      </c>
      <c r="I13" s="367"/>
      <c r="J13" s="367"/>
      <c r="K13" s="367"/>
      <c r="L13" s="367"/>
      <c r="M13" s="367"/>
      <c r="N13" s="367"/>
      <c r="O13" s="367"/>
    </row>
    <row r="14" spans="1:18" ht="15" customHeight="1" x14ac:dyDescent="0.2">
      <c r="B14" s="369" t="s">
        <v>41</v>
      </c>
      <c r="C14" s="376">
        <v>403.49</v>
      </c>
      <c r="D14" s="371">
        <v>0</v>
      </c>
      <c r="E14" s="378">
        <v>328.14592006134967</v>
      </c>
      <c r="F14" s="374">
        <v>0.28791324399855733</v>
      </c>
      <c r="G14" s="378">
        <v>506.01069835195563</v>
      </c>
      <c r="H14" s="374">
        <v>0.36915833772890583</v>
      </c>
      <c r="I14" s="367"/>
      <c r="J14" s="367"/>
      <c r="K14" s="367"/>
      <c r="L14" s="367"/>
      <c r="M14" s="367"/>
      <c r="N14" s="367"/>
      <c r="O14" s="367"/>
    </row>
    <row r="15" spans="1:18" ht="15" customHeight="1" x14ac:dyDescent="0.2">
      <c r="B15" s="369" t="s">
        <v>9</v>
      </c>
      <c r="C15" s="376">
        <v>299.67899999999997</v>
      </c>
      <c r="D15" s="371">
        <v>0.60052947222441422</v>
      </c>
      <c r="E15" s="378">
        <v>360.62855072463714</v>
      </c>
      <c r="F15" s="374">
        <v>0.2297460383976469</v>
      </c>
      <c r="G15" s="378">
        <v>594.07832908163209</v>
      </c>
      <c r="H15" s="374">
        <v>0.20754382838889759</v>
      </c>
      <c r="I15" s="367"/>
      <c r="J15" s="367"/>
      <c r="K15" s="367"/>
      <c r="L15" s="367"/>
      <c r="M15" s="367"/>
      <c r="N15" s="367"/>
      <c r="O15" s="367"/>
    </row>
    <row r="16" spans="1:18" ht="15" customHeight="1" x14ac:dyDescent="0.2">
      <c r="B16" s="369" t="s">
        <v>8</v>
      </c>
      <c r="C16" s="376">
        <v>570.32000000000005</v>
      </c>
      <c r="D16" s="371">
        <v>0.35893430557144274</v>
      </c>
      <c r="E16" s="378">
        <v>326.75155555555574</v>
      </c>
      <c r="F16" s="374">
        <v>0.49555420021464502</v>
      </c>
      <c r="G16" s="378">
        <v>484.65052631578919</v>
      </c>
      <c r="H16" s="374">
        <v>0.54390704184232774</v>
      </c>
      <c r="I16" s="367"/>
      <c r="J16" s="367"/>
      <c r="K16" s="367"/>
      <c r="L16" s="367"/>
      <c r="M16" s="367"/>
      <c r="N16" s="367"/>
      <c r="O16" s="367"/>
    </row>
    <row r="17" spans="1:15" ht="15" customHeight="1" x14ac:dyDescent="0.2">
      <c r="B17" s="369" t="s">
        <v>7</v>
      </c>
      <c r="C17" s="376">
        <v>195.69402714932124</v>
      </c>
      <c r="D17" s="371">
        <v>0.75937456909240064</v>
      </c>
      <c r="E17" s="378">
        <v>362.00038132655624</v>
      </c>
      <c r="F17" s="374">
        <v>0.73266535735253469</v>
      </c>
      <c r="G17" s="378">
        <v>504.49916175189122</v>
      </c>
      <c r="H17" s="374">
        <v>0.63068171136194129</v>
      </c>
      <c r="I17" s="367"/>
      <c r="J17" s="367"/>
      <c r="K17" s="367"/>
      <c r="L17" s="367"/>
      <c r="M17" s="367"/>
      <c r="N17" s="367"/>
      <c r="O17" s="367"/>
    </row>
    <row r="18" spans="1:15" ht="15" customHeight="1" x14ac:dyDescent="0.2">
      <c r="B18" s="369" t="s">
        <v>43</v>
      </c>
      <c r="C18" s="376">
        <v>225.23634692442877</v>
      </c>
      <c r="D18" s="371">
        <v>0.41798703688160743</v>
      </c>
      <c r="E18" s="378">
        <v>370.08851810752481</v>
      </c>
      <c r="F18" s="374">
        <v>0.49077760074030002</v>
      </c>
      <c r="G18" s="378">
        <v>453.33392494061246</v>
      </c>
      <c r="H18" s="374">
        <v>0.55931570560499111</v>
      </c>
      <c r="I18" s="367"/>
      <c r="J18" s="367"/>
      <c r="K18" s="367"/>
      <c r="L18" s="367"/>
      <c r="M18" s="367"/>
      <c r="N18" s="367"/>
      <c r="O18" s="367"/>
    </row>
    <row r="19" spans="1:15" ht="15" customHeight="1" x14ac:dyDescent="0.2">
      <c r="B19" s="369" t="s">
        <v>44</v>
      </c>
      <c r="C19" s="376">
        <v>656.84249999999997</v>
      </c>
      <c r="D19" s="371">
        <v>0.40676490255442022</v>
      </c>
      <c r="E19" s="378">
        <v>615.21584782604862</v>
      </c>
      <c r="F19" s="374">
        <v>0.28846946912816496</v>
      </c>
      <c r="G19" s="378">
        <v>618.47566977428278</v>
      </c>
      <c r="H19" s="374">
        <v>0.29017130148137077</v>
      </c>
      <c r="I19" s="367"/>
      <c r="J19" s="367"/>
      <c r="K19" s="367"/>
      <c r="L19" s="367"/>
      <c r="M19" s="367"/>
      <c r="N19" s="367"/>
      <c r="O19" s="367"/>
    </row>
    <row r="20" spans="1:15" ht="15" customHeight="1" x14ac:dyDescent="0.2">
      <c r="B20" s="369" t="s">
        <v>6</v>
      </c>
      <c r="C20" s="376">
        <v>1434.3239166666658</v>
      </c>
      <c r="D20" s="371">
        <v>0.35633859751515717</v>
      </c>
      <c r="E20" s="378">
        <v>834.23712779976256</v>
      </c>
      <c r="F20" s="374">
        <v>0.59469622556245583</v>
      </c>
      <c r="G20" s="441">
        <v>874.24584534729445</v>
      </c>
      <c r="H20" s="374">
        <v>0.37128365419077142</v>
      </c>
      <c r="I20" s="367"/>
      <c r="J20" s="367"/>
      <c r="K20" s="367"/>
      <c r="L20" s="367"/>
      <c r="M20" s="367"/>
      <c r="N20" s="367"/>
      <c r="O20" s="367"/>
    </row>
    <row r="21" spans="1:15" ht="15" customHeight="1" x14ac:dyDescent="0.2">
      <c r="B21" s="369" t="s">
        <v>5</v>
      </c>
      <c r="C21" s="376">
        <v>460.8</v>
      </c>
      <c r="D21" s="371">
        <v>0</v>
      </c>
      <c r="E21" s="378">
        <v>341.43836518046555</v>
      </c>
      <c r="F21" s="374">
        <v>0.35174934095686416</v>
      </c>
      <c r="G21" s="378">
        <v>502.03100318471314</v>
      </c>
      <c r="H21" s="374">
        <v>0.41517336396831406</v>
      </c>
      <c r="I21" s="367"/>
      <c r="J21" s="367"/>
      <c r="K21" s="367"/>
      <c r="L21" s="367"/>
      <c r="M21" s="367"/>
      <c r="N21" s="367"/>
      <c r="O21" s="367"/>
    </row>
    <row r="22" spans="1:15" ht="15" customHeight="1" x14ac:dyDescent="0.2">
      <c r="B22" s="369" t="s">
        <v>38</v>
      </c>
      <c r="C22" s="376">
        <v>212.74368421052631</v>
      </c>
      <c r="D22" s="371">
        <v>0.44584472517006124</v>
      </c>
      <c r="E22" s="378">
        <v>345.79653148346063</v>
      </c>
      <c r="F22" s="374">
        <v>0.54476748437145284</v>
      </c>
      <c r="G22" s="378">
        <v>389.23401930963928</v>
      </c>
      <c r="H22" s="374">
        <v>0.53102830345383389</v>
      </c>
      <c r="I22" s="367"/>
      <c r="J22" s="367"/>
      <c r="K22" s="367"/>
      <c r="L22" s="367"/>
      <c r="M22" s="367"/>
      <c r="N22" s="367"/>
      <c r="O22" s="367"/>
    </row>
    <row r="23" spans="1:15" ht="15" customHeight="1" x14ac:dyDescent="0.2">
      <c r="B23" s="369" t="s">
        <v>45</v>
      </c>
      <c r="C23" s="376">
        <v>364.52</v>
      </c>
      <c r="D23" s="371">
        <v>0.25031564535364997</v>
      </c>
      <c r="E23" s="378">
        <v>376.52664888728543</v>
      </c>
      <c r="F23" s="374">
        <v>0.16082743065824054</v>
      </c>
      <c r="G23" s="378">
        <v>552.42799932939272</v>
      </c>
      <c r="H23" s="374">
        <v>0.27229393327027046</v>
      </c>
      <c r="I23" s="367"/>
      <c r="J23" s="367"/>
      <c r="K23" s="367"/>
      <c r="L23" s="367"/>
      <c r="M23" s="367"/>
      <c r="N23" s="367"/>
      <c r="O23" s="367"/>
    </row>
    <row r="24" spans="1:15" ht="15" customHeight="1" x14ac:dyDescent="0.2">
      <c r="B24" s="369" t="s">
        <v>46</v>
      </c>
      <c r="C24" s="376" t="s">
        <v>376</v>
      </c>
      <c r="D24" s="371" t="s">
        <v>376</v>
      </c>
      <c r="E24" s="378">
        <v>415.29933920704786</v>
      </c>
      <c r="F24" s="374">
        <v>0.13318604432339362</v>
      </c>
      <c r="G24" s="378">
        <v>699.95397228637944</v>
      </c>
      <c r="H24" s="374">
        <v>0.13060863296023753</v>
      </c>
      <c r="I24" s="367"/>
      <c r="J24" s="367"/>
      <c r="K24" s="367"/>
      <c r="L24" s="367"/>
      <c r="M24" s="367"/>
      <c r="N24" s="367"/>
      <c r="O24" s="367"/>
    </row>
    <row r="25" spans="1:15" ht="15" customHeight="1" x14ac:dyDescent="0.2">
      <c r="B25" s="369" t="s">
        <v>47</v>
      </c>
      <c r="C25" s="376">
        <v>1032.0373333333332</v>
      </c>
      <c r="D25" s="371">
        <v>0.54721490605060241</v>
      </c>
      <c r="E25" s="378">
        <v>520.40518367346863</v>
      </c>
      <c r="F25" s="374">
        <v>0.83060799081355696</v>
      </c>
      <c r="G25" s="378">
        <v>599.45971428571409</v>
      </c>
      <c r="H25" s="374">
        <v>0.5734008124351837</v>
      </c>
      <c r="I25" s="367"/>
      <c r="J25" s="367"/>
      <c r="K25" s="367"/>
      <c r="L25" s="367"/>
      <c r="M25" s="367"/>
      <c r="N25" s="367"/>
      <c r="O25" s="367"/>
    </row>
    <row r="26" spans="1:15" ht="15" customHeight="1" x14ac:dyDescent="0.2">
      <c r="B26" s="369" t="s">
        <v>48</v>
      </c>
      <c r="C26" s="376">
        <v>324.63375000000002</v>
      </c>
      <c r="D26" s="371">
        <v>0.36656039385860767</v>
      </c>
      <c r="E26" s="378">
        <v>623.52440514469458</v>
      </c>
      <c r="F26" s="374">
        <v>0.33023659076856843</v>
      </c>
      <c r="G26" s="378">
        <v>683.97335777126068</v>
      </c>
      <c r="H26" s="374">
        <v>0.33997538663791887</v>
      </c>
      <c r="I26" s="367"/>
      <c r="J26" s="367"/>
      <c r="K26" s="367"/>
      <c r="L26" s="367"/>
      <c r="M26" s="367"/>
      <c r="N26" s="367"/>
      <c r="O26" s="367"/>
    </row>
    <row r="27" spans="1:15" ht="15" customHeight="1" x14ac:dyDescent="0.2">
      <c r="B27" s="369" t="s">
        <v>49</v>
      </c>
      <c r="C27" s="376">
        <v>495.75400000000002</v>
      </c>
      <c r="D27" s="371">
        <v>0.30754104255999098</v>
      </c>
      <c r="E27" s="378">
        <v>402.75229797979637</v>
      </c>
      <c r="F27" s="374">
        <v>0.13057564834800631</v>
      </c>
      <c r="G27" s="378">
        <v>669.619356321841</v>
      </c>
      <c r="H27" s="374">
        <v>9.4829932394157393E-2</v>
      </c>
      <c r="I27" s="367"/>
      <c r="J27" s="367"/>
      <c r="K27" s="367"/>
      <c r="L27" s="367"/>
      <c r="M27" s="367"/>
      <c r="N27" s="367"/>
      <c r="O27" s="367"/>
    </row>
    <row r="28" spans="1:15" ht="15" customHeight="1" x14ac:dyDescent="0.2">
      <c r="B28" s="369" t="s">
        <v>4</v>
      </c>
      <c r="C28" s="376" t="s">
        <v>376</v>
      </c>
      <c r="D28" s="371" t="s">
        <v>376</v>
      </c>
      <c r="E28" s="378" t="s">
        <v>376</v>
      </c>
      <c r="F28" s="374" t="s">
        <v>376</v>
      </c>
      <c r="G28" s="378" t="s">
        <v>376</v>
      </c>
      <c r="H28" s="374" t="s">
        <v>376</v>
      </c>
      <c r="I28" s="367"/>
      <c r="J28" s="367"/>
      <c r="K28" s="367"/>
      <c r="L28" s="367"/>
      <c r="M28" s="367"/>
      <c r="N28" s="367"/>
      <c r="O28" s="367"/>
    </row>
    <row r="29" spans="1:15" ht="15" customHeight="1" x14ac:dyDescent="0.2">
      <c r="B29" s="370" t="s">
        <v>3</v>
      </c>
      <c r="C29" s="379">
        <v>452.00299058108658</v>
      </c>
      <c r="D29" s="372">
        <v>1.1660443800970519</v>
      </c>
      <c r="E29" s="379">
        <v>443.62292741618541</v>
      </c>
      <c r="F29" s="375">
        <v>0.6264476233755365</v>
      </c>
      <c r="G29" s="379">
        <v>549.63632982883121</v>
      </c>
      <c r="H29" s="375">
        <v>0.47346534394458006</v>
      </c>
      <c r="I29" s="367"/>
      <c r="J29" s="367"/>
      <c r="K29" s="367"/>
      <c r="L29" s="367"/>
      <c r="M29" s="367"/>
      <c r="N29" s="367"/>
      <c r="O29" s="367"/>
    </row>
    <row r="30" spans="1:15" x14ac:dyDescent="0.2">
      <c r="A30" s="367"/>
      <c r="B30" s="367"/>
      <c r="C30" s="367"/>
      <c r="D30" s="367"/>
      <c r="E30" s="367"/>
      <c r="F30" s="367"/>
      <c r="G30" s="367"/>
      <c r="H30" s="367"/>
      <c r="I30" s="367"/>
      <c r="J30" s="367"/>
      <c r="K30" s="367"/>
      <c r="L30" s="367"/>
      <c r="M30" s="367"/>
      <c r="N30" s="367"/>
      <c r="O30" s="367"/>
    </row>
    <row r="31" spans="1:15" ht="12.75" customHeight="1" x14ac:dyDescent="0.2">
      <c r="B31" s="851" t="s">
        <v>198</v>
      </c>
      <c r="C31" s="851"/>
      <c r="D31" s="851"/>
      <c r="E31" s="851"/>
      <c r="F31" s="851"/>
      <c r="G31" s="851"/>
      <c r="H31" s="851"/>
      <c r="I31" s="627"/>
      <c r="J31" s="627"/>
      <c r="K31" s="627"/>
      <c r="L31" s="627"/>
      <c r="M31" s="627"/>
      <c r="N31" s="627"/>
      <c r="O31" s="627"/>
    </row>
    <row r="32" spans="1:15" ht="36.75" customHeight="1" x14ac:dyDescent="0.2">
      <c r="B32" s="1192" t="s">
        <v>300</v>
      </c>
      <c r="C32" s="1192"/>
      <c r="D32" s="1192"/>
      <c r="E32" s="1192"/>
      <c r="F32" s="1192"/>
      <c r="G32" s="1192"/>
      <c r="H32" s="1192"/>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2" customFormat="1" x14ac:dyDescent="0.2">
      <c r="A1" s="362" t="s">
        <v>102</v>
      </c>
      <c r="B1" s="362" t="s">
        <v>70</v>
      </c>
      <c r="C1" s="362" t="s">
        <v>205</v>
      </c>
      <c r="I1" s="362" t="s">
        <v>102</v>
      </c>
      <c r="J1" s="362" t="s">
        <v>70</v>
      </c>
      <c r="Q1" s="362" t="s">
        <v>87</v>
      </c>
    </row>
    <row r="2" spans="1:18" s="362" customFormat="1" x14ac:dyDescent="0.2"/>
    <row r="3" spans="1:18" s="362" customFormat="1" x14ac:dyDescent="0.2"/>
    <row r="4" spans="1:18" s="362" customFormat="1" x14ac:dyDescent="0.2"/>
    <row r="5" spans="1:18" s="362" customFormat="1" ht="16.5" customHeight="1" x14ac:dyDescent="0.2"/>
    <row r="6" spans="1:18" s="7" customFormat="1" ht="42.75" customHeight="1" x14ac:dyDescent="0.2">
      <c r="A6" s="365"/>
      <c r="B6" s="1185" t="s">
        <v>466</v>
      </c>
      <c r="C6" s="1185"/>
      <c r="D6" s="1185"/>
      <c r="E6" s="1185"/>
      <c r="F6" s="1185"/>
      <c r="G6" s="1185"/>
      <c r="H6" s="1185"/>
      <c r="I6" s="1185"/>
      <c r="J6" s="390"/>
      <c r="K6" s="390"/>
      <c r="L6" s="390"/>
      <c r="M6" s="363"/>
      <c r="N6" s="363"/>
      <c r="O6" s="363"/>
      <c r="P6" s="363"/>
      <c r="Q6" s="363"/>
      <c r="R6" s="363"/>
    </row>
    <row r="7" spans="1:18" s="7" customFormat="1" ht="15.75" customHeight="1" x14ac:dyDescent="0.2">
      <c r="A7" s="365"/>
      <c r="B7" s="1186" t="str">
        <f>porsaad!B6</f>
        <v>Situación a 31 de enero de 2023</v>
      </c>
      <c r="C7" s="1186"/>
      <c r="D7" s="1186"/>
      <c r="E7" s="1186"/>
      <c r="F7" s="1186"/>
      <c r="G7" s="1186"/>
      <c r="H7" s="1186"/>
      <c r="I7" s="1186"/>
      <c r="J7" s="402"/>
      <c r="K7" s="402"/>
      <c r="L7" s="402"/>
      <c r="M7" s="364"/>
      <c r="N7" s="364"/>
      <c r="O7" s="364"/>
      <c r="P7" s="364"/>
      <c r="Q7" s="364"/>
      <c r="R7" s="364"/>
    </row>
    <row r="8" spans="1:18" s="362" customFormat="1" ht="6" customHeight="1" x14ac:dyDescent="0.2">
      <c r="A8" s="366"/>
      <c r="B8" s="366"/>
      <c r="C8" s="366"/>
      <c r="D8" s="366"/>
      <c r="E8" s="366"/>
      <c r="F8" s="366"/>
      <c r="G8" s="366"/>
      <c r="H8" s="366"/>
      <c r="I8" s="366"/>
      <c r="J8" s="366"/>
      <c r="K8" s="366"/>
      <c r="L8" s="366"/>
    </row>
    <row r="9" spans="1:18" ht="15" x14ac:dyDescent="0.25">
      <c r="B9" s="1193" t="s">
        <v>15</v>
      </c>
      <c r="C9" s="1195" t="s">
        <v>51</v>
      </c>
      <c r="D9" s="1196"/>
      <c r="E9" s="1195" t="s">
        <v>36</v>
      </c>
      <c r="F9" s="1197"/>
      <c r="G9" s="1196" t="s">
        <v>35</v>
      </c>
      <c r="H9" s="1197"/>
      <c r="I9" s="367"/>
      <c r="J9" s="367"/>
      <c r="K9" s="367"/>
      <c r="L9" s="367"/>
      <c r="M9" s="367"/>
      <c r="N9" s="367"/>
      <c r="O9" s="367"/>
    </row>
    <row r="10" spans="1:18" ht="46.5" customHeight="1" x14ac:dyDescent="0.2">
      <c r="B10" s="1194"/>
      <c r="C10" s="443" t="s">
        <v>140</v>
      </c>
      <c r="D10" s="444" t="s">
        <v>165</v>
      </c>
      <c r="E10" s="443" t="s">
        <v>140</v>
      </c>
      <c r="F10" s="444" t="s">
        <v>165</v>
      </c>
      <c r="G10" s="443" t="s">
        <v>140</v>
      </c>
      <c r="H10" s="445" t="s">
        <v>165</v>
      </c>
      <c r="I10" s="367"/>
      <c r="J10" s="367"/>
      <c r="K10" s="367"/>
      <c r="L10" s="367"/>
      <c r="M10" s="367"/>
      <c r="N10" s="367"/>
      <c r="O10" s="367"/>
    </row>
    <row r="11" spans="1:18" ht="15" customHeight="1" x14ac:dyDescent="0.2">
      <c r="B11" s="368" t="s">
        <v>11</v>
      </c>
      <c r="C11" s="376">
        <v>249.31034482758622</v>
      </c>
      <c r="D11" s="371">
        <v>0.13683512404847409</v>
      </c>
      <c r="E11" s="377">
        <v>320.30984848484843</v>
      </c>
      <c r="F11" s="373">
        <v>0.34431617642068191</v>
      </c>
      <c r="G11" s="377">
        <v>525.27196721311498</v>
      </c>
      <c r="H11" s="373">
        <v>0.23902226322267206</v>
      </c>
      <c r="I11" s="367"/>
      <c r="J11" s="367"/>
      <c r="K11" s="367"/>
      <c r="L11" s="367"/>
      <c r="M11" s="367"/>
      <c r="N11" s="367"/>
      <c r="O11" s="367"/>
    </row>
    <row r="12" spans="1:18" ht="15" customHeight="1" x14ac:dyDescent="0.2">
      <c r="B12" s="369" t="s">
        <v>10</v>
      </c>
      <c r="C12" s="376">
        <v>90.961176470588228</v>
      </c>
      <c r="D12" s="371">
        <v>0.70383002169046582</v>
      </c>
      <c r="E12" s="378">
        <v>190.43155642023351</v>
      </c>
      <c r="F12" s="374">
        <v>0.54000390564516876</v>
      </c>
      <c r="G12" s="378">
        <v>299.29045662100441</v>
      </c>
      <c r="H12" s="374">
        <v>0.33080273055398857</v>
      </c>
      <c r="I12" s="367"/>
      <c r="J12" s="367"/>
      <c r="K12" s="367"/>
      <c r="L12" s="367"/>
      <c r="M12" s="367"/>
      <c r="N12" s="367"/>
      <c r="O12" s="367"/>
    </row>
    <row r="13" spans="1:18" ht="15" customHeight="1" x14ac:dyDescent="0.2">
      <c r="B13" s="369" t="s">
        <v>40</v>
      </c>
      <c r="C13" s="376">
        <v>153.64227848101265</v>
      </c>
      <c r="D13" s="371">
        <v>0.39203126808841565</v>
      </c>
      <c r="E13" s="378">
        <v>228.51594059405937</v>
      </c>
      <c r="F13" s="374">
        <v>0.33880152415245063</v>
      </c>
      <c r="G13" s="378">
        <v>354.88236111111109</v>
      </c>
      <c r="H13" s="374">
        <v>0.33221748733982426</v>
      </c>
      <c r="I13" s="367"/>
      <c r="J13" s="367"/>
      <c r="K13" s="367"/>
      <c r="L13" s="367"/>
      <c r="M13" s="367"/>
      <c r="N13" s="367"/>
      <c r="O13" s="367"/>
    </row>
    <row r="14" spans="1:18" ht="15" customHeight="1" x14ac:dyDescent="0.2">
      <c r="B14" s="369" t="s">
        <v>41</v>
      </c>
      <c r="C14" s="376">
        <v>142.89729145833334</v>
      </c>
      <c r="D14" s="371">
        <v>0.72618373422547522</v>
      </c>
      <c r="E14" s="378">
        <v>221.93212136363636</v>
      </c>
      <c r="F14" s="374">
        <v>0.61576733902427949</v>
      </c>
      <c r="G14" s="378">
        <v>193.31694416666667</v>
      </c>
      <c r="H14" s="374">
        <v>0.75868112011241606</v>
      </c>
      <c r="I14" s="367"/>
      <c r="J14" s="367"/>
      <c r="K14" s="367"/>
      <c r="L14" s="367"/>
      <c r="M14" s="367"/>
      <c r="N14" s="367"/>
      <c r="O14" s="367"/>
    </row>
    <row r="15" spans="1:18" ht="15" customHeight="1" x14ac:dyDescent="0.2">
      <c r="B15" s="369" t="s">
        <v>9</v>
      </c>
      <c r="C15" s="376">
        <v>261.91000000000003</v>
      </c>
      <c r="D15" s="371">
        <v>0.21298837375192908</v>
      </c>
      <c r="E15" s="378">
        <v>367.622805429864</v>
      </c>
      <c r="F15" s="374">
        <v>0.17602758934061816</v>
      </c>
      <c r="G15" s="378">
        <v>588.36156249999965</v>
      </c>
      <c r="H15" s="374">
        <v>0.24810672368639045</v>
      </c>
      <c r="I15" s="367"/>
      <c r="J15" s="367"/>
      <c r="K15" s="367"/>
      <c r="L15" s="367"/>
      <c r="M15" s="367"/>
      <c r="N15" s="367"/>
      <c r="O15" s="367"/>
    </row>
    <row r="16" spans="1:18" ht="15" customHeight="1" x14ac:dyDescent="0.2">
      <c r="B16" s="369" t="s">
        <v>8</v>
      </c>
      <c r="C16" s="376" t="s">
        <v>376</v>
      </c>
      <c r="D16" s="371" t="s">
        <v>376</v>
      </c>
      <c r="E16" s="378" t="s">
        <v>376</v>
      </c>
      <c r="F16" s="374" t="s">
        <v>376</v>
      </c>
      <c r="G16" s="378" t="s">
        <v>376</v>
      </c>
      <c r="H16" s="374" t="s">
        <v>376</v>
      </c>
      <c r="I16" s="367"/>
      <c r="J16" s="367"/>
      <c r="K16" s="367"/>
      <c r="L16" s="367"/>
      <c r="M16" s="367"/>
      <c r="N16" s="367"/>
      <c r="O16" s="367"/>
    </row>
    <row r="17" spans="1:15" ht="15" customHeight="1" x14ac:dyDescent="0.2">
      <c r="B17" s="369" t="s">
        <v>7</v>
      </c>
      <c r="C17" s="376">
        <v>210.9955895986451</v>
      </c>
      <c r="D17" s="371">
        <v>0.60838249161985092</v>
      </c>
      <c r="E17" s="378">
        <v>374.89055299538882</v>
      </c>
      <c r="F17" s="374">
        <v>0.70744350502479125</v>
      </c>
      <c r="G17" s="378">
        <v>494.78129785853326</v>
      </c>
      <c r="H17" s="374">
        <v>0.60184624687904253</v>
      </c>
      <c r="I17" s="367"/>
      <c r="J17" s="367"/>
      <c r="K17" s="367"/>
      <c r="L17" s="367"/>
      <c r="M17" s="367"/>
      <c r="N17" s="367"/>
      <c r="O17" s="367"/>
    </row>
    <row r="18" spans="1:15" ht="15" customHeight="1" x14ac:dyDescent="0.2">
      <c r="B18" s="369" t="s">
        <v>43</v>
      </c>
      <c r="C18" s="376">
        <v>164.9380240963855</v>
      </c>
      <c r="D18" s="371">
        <v>0.6650650308087156</v>
      </c>
      <c r="E18" s="378">
        <v>206.93537579617839</v>
      </c>
      <c r="F18" s="374">
        <v>0.74275983269599322</v>
      </c>
      <c r="G18" s="378">
        <v>198.04180341880345</v>
      </c>
      <c r="H18" s="374">
        <v>0.80340291648276019</v>
      </c>
      <c r="I18" s="367"/>
      <c r="J18" s="367"/>
      <c r="K18" s="367"/>
      <c r="L18" s="367"/>
      <c r="M18" s="367"/>
      <c r="N18" s="367"/>
      <c r="O18" s="367"/>
    </row>
    <row r="19" spans="1:15" ht="15" customHeight="1" x14ac:dyDescent="0.2">
      <c r="B19" s="369" t="s">
        <v>44</v>
      </c>
      <c r="C19" s="376">
        <v>171.87571428571431</v>
      </c>
      <c r="D19" s="371">
        <v>0.10210293024390564</v>
      </c>
      <c r="E19" s="378">
        <v>389.57236000000017</v>
      </c>
      <c r="F19" s="374">
        <v>0.16009983914953738</v>
      </c>
      <c r="G19" s="378">
        <v>399.87360975609676</v>
      </c>
      <c r="H19" s="374">
        <v>0.14506953172374307</v>
      </c>
      <c r="I19" s="367"/>
      <c r="J19" s="367"/>
      <c r="K19" s="367"/>
      <c r="L19" s="367"/>
      <c r="M19" s="367"/>
      <c r="N19" s="367"/>
      <c r="O19" s="367"/>
    </row>
    <row r="20" spans="1:15" ht="15" customHeight="1" x14ac:dyDescent="0.2">
      <c r="B20" s="369" t="s">
        <v>6</v>
      </c>
      <c r="C20" s="376">
        <v>415.49207317073171</v>
      </c>
      <c r="D20" s="371">
        <v>0.76309663807552253</v>
      </c>
      <c r="E20" s="378">
        <v>541.86134883720706</v>
      </c>
      <c r="F20" s="374">
        <v>0.53057111166757909</v>
      </c>
      <c r="G20" s="441">
        <v>680.75051502146198</v>
      </c>
      <c r="H20" s="374">
        <v>0.33306751123635037</v>
      </c>
      <c r="I20" s="367"/>
      <c r="J20" s="367"/>
      <c r="K20" s="367"/>
      <c r="L20" s="367"/>
      <c r="M20" s="367"/>
      <c r="N20" s="367"/>
      <c r="O20" s="367"/>
    </row>
    <row r="21" spans="1:15" ht="15" customHeight="1" x14ac:dyDescent="0.2">
      <c r="B21" s="369" t="s">
        <v>5</v>
      </c>
      <c r="C21" s="376">
        <v>270.62185328185325</v>
      </c>
      <c r="D21" s="371">
        <v>0.20858933353855641</v>
      </c>
      <c r="E21" s="378">
        <v>334.16678030303041</v>
      </c>
      <c r="F21" s="374">
        <v>0.33959880611992088</v>
      </c>
      <c r="G21" s="378">
        <v>388.3505333333332</v>
      </c>
      <c r="H21" s="374">
        <v>0.36431933894815927</v>
      </c>
      <c r="I21" s="367"/>
      <c r="J21" s="367"/>
      <c r="K21" s="367"/>
      <c r="L21" s="367"/>
      <c r="M21" s="367"/>
      <c r="N21" s="367"/>
      <c r="O21" s="367"/>
    </row>
    <row r="22" spans="1:15" ht="15" customHeight="1" x14ac:dyDescent="0.2">
      <c r="B22" s="369" t="s">
        <v>38</v>
      </c>
      <c r="C22" s="376">
        <v>190.07557220708446</v>
      </c>
      <c r="D22" s="371">
        <v>0.43763984199781997</v>
      </c>
      <c r="E22" s="378">
        <v>229.44977695167381</v>
      </c>
      <c r="F22" s="374">
        <v>0.43268873726828116</v>
      </c>
      <c r="G22" s="378">
        <v>365.80336322869914</v>
      </c>
      <c r="H22" s="374">
        <v>0.43985677303902915</v>
      </c>
      <c r="I22" s="367"/>
      <c r="J22" s="367"/>
      <c r="K22" s="367"/>
      <c r="L22" s="367"/>
      <c r="M22" s="367"/>
      <c r="N22" s="367"/>
      <c r="O22" s="367"/>
    </row>
    <row r="23" spans="1:15" ht="15" customHeight="1" x14ac:dyDescent="0.2">
      <c r="B23" s="369" t="s">
        <v>45</v>
      </c>
      <c r="C23" s="376">
        <v>294.33476997578691</v>
      </c>
      <c r="D23" s="371">
        <v>9.7517694778689407E-2</v>
      </c>
      <c r="E23" s="378">
        <v>318.35010471204163</v>
      </c>
      <c r="F23" s="374">
        <v>0.17116523030253394</v>
      </c>
      <c r="G23" s="378">
        <v>427.10109175377289</v>
      </c>
      <c r="H23" s="374">
        <v>0.27350351105504783</v>
      </c>
      <c r="I23" s="367"/>
      <c r="J23" s="367"/>
      <c r="K23" s="367"/>
      <c r="L23" s="367"/>
      <c r="M23" s="367"/>
      <c r="N23" s="367"/>
      <c r="O23" s="367"/>
    </row>
    <row r="24" spans="1:15" ht="15" customHeight="1" x14ac:dyDescent="0.2">
      <c r="B24" s="369" t="s">
        <v>46</v>
      </c>
      <c r="C24" s="376">
        <v>298.91872340425533</v>
      </c>
      <c r="D24" s="371">
        <v>2.4798911167222926E-2</v>
      </c>
      <c r="E24" s="378">
        <v>426.11999999999989</v>
      </c>
      <c r="F24" s="374">
        <v>1.9372552463322711E-8</v>
      </c>
      <c r="G24" s="378">
        <v>709.82399999999973</v>
      </c>
      <c r="H24" s="374">
        <v>6.4004165374141331E-2</v>
      </c>
      <c r="I24" s="367"/>
      <c r="J24" s="367"/>
      <c r="K24" s="367"/>
      <c r="L24" s="367"/>
      <c r="M24" s="367"/>
      <c r="N24" s="367"/>
      <c r="O24" s="367"/>
    </row>
    <row r="25" spans="1:15" ht="15" customHeight="1" x14ac:dyDescent="0.2">
      <c r="B25" s="369" t="s">
        <v>47</v>
      </c>
      <c r="C25" s="376">
        <v>473.92496551724145</v>
      </c>
      <c r="D25" s="371">
        <v>0.61878022798397592</v>
      </c>
      <c r="E25" s="378">
        <v>518.20234234234283</v>
      </c>
      <c r="F25" s="374">
        <v>0.52063886820979532</v>
      </c>
      <c r="G25" s="378">
        <v>451.58818181818174</v>
      </c>
      <c r="H25" s="374">
        <v>0.57002437403949446</v>
      </c>
      <c r="I25" s="367"/>
      <c r="J25" s="367"/>
      <c r="K25" s="367"/>
      <c r="L25" s="367"/>
      <c r="M25" s="367"/>
      <c r="N25" s="367"/>
      <c r="O25" s="367"/>
    </row>
    <row r="26" spans="1:15" ht="15" customHeight="1" x14ac:dyDescent="0.2">
      <c r="B26" s="369" t="s">
        <v>48</v>
      </c>
      <c r="C26" s="376" t="s">
        <v>376</v>
      </c>
      <c r="D26" s="371" t="s">
        <v>376</v>
      </c>
      <c r="E26" s="378">
        <v>397.5</v>
      </c>
      <c r="F26" s="374">
        <v>0.34688257190283467</v>
      </c>
      <c r="G26" s="378">
        <v>316.5</v>
      </c>
      <c r="H26" s="374">
        <v>0.50045837497956547</v>
      </c>
      <c r="I26" s="367"/>
      <c r="J26" s="367"/>
      <c r="K26" s="367"/>
      <c r="L26" s="367"/>
      <c r="M26" s="367"/>
      <c r="N26" s="367"/>
      <c r="O26" s="367"/>
    </row>
    <row r="27" spans="1:15" ht="15" customHeight="1" x14ac:dyDescent="0.2">
      <c r="B27" s="369" t="s">
        <v>49</v>
      </c>
      <c r="C27" s="376">
        <v>222.85714285714286</v>
      </c>
      <c r="D27" s="371">
        <v>0.2442660017451409</v>
      </c>
      <c r="E27" s="378">
        <v>300.84320000000002</v>
      </c>
      <c r="F27" s="374">
        <v>0.26562707256351742</v>
      </c>
      <c r="G27" s="378">
        <v>591.42291666666642</v>
      </c>
      <c r="H27" s="374">
        <v>0.17073173900531197</v>
      </c>
      <c r="I27" s="367"/>
      <c r="J27" s="367"/>
      <c r="K27" s="367"/>
      <c r="L27" s="367"/>
      <c r="M27" s="367"/>
      <c r="N27" s="367"/>
      <c r="O27" s="367"/>
    </row>
    <row r="28" spans="1:15" ht="15" customHeight="1" x14ac:dyDescent="0.2">
      <c r="B28" s="369" t="s">
        <v>4</v>
      </c>
      <c r="C28" s="376" t="s">
        <v>376</v>
      </c>
      <c r="D28" s="371" t="s">
        <v>376</v>
      </c>
      <c r="E28" s="378" t="s">
        <v>376</v>
      </c>
      <c r="F28" s="374" t="s">
        <v>376</v>
      </c>
      <c r="G28" s="378" t="s">
        <v>376</v>
      </c>
      <c r="H28" s="374" t="s">
        <v>376</v>
      </c>
      <c r="I28" s="367"/>
      <c r="J28" s="367"/>
      <c r="K28" s="367"/>
      <c r="L28" s="367"/>
      <c r="M28" s="367"/>
      <c r="N28" s="367"/>
      <c r="O28" s="367"/>
    </row>
    <row r="29" spans="1:15" ht="15" customHeight="1" x14ac:dyDescent="0.2">
      <c r="B29" s="370" t="s">
        <v>3</v>
      </c>
      <c r="C29" s="379">
        <v>216.20948137451649</v>
      </c>
      <c r="D29" s="372">
        <v>0.59946703438636051</v>
      </c>
      <c r="E29" s="379">
        <v>338.95809209346936</v>
      </c>
      <c r="F29" s="375">
        <v>0.58273115952940269</v>
      </c>
      <c r="G29" s="379">
        <v>444.61153656789469</v>
      </c>
      <c r="H29" s="375">
        <v>0.51575588493263225</v>
      </c>
      <c r="I29" s="367"/>
      <c r="J29" s="367"/>
      <c r="K29" s="367"/>
      <c r="L29" s="367"/>
      <c r="M29" s="367"/>
      <c r="N29" s="367"/>
      <c r="O29" s="367"/>
    </row>
    <row r="30" spans="1:15" x14ac:dyDescent="0.2">
      <c r="A30" s="367"/>
      <c r="B30" s="367"/>
      <c r="C30" s="367"/>
      <c r="D30" s="367"/>
      <c r="E30" s="367"/>
      <c r="F30" s="367"/>
      <c r="G30" s="367"/>
      <c r="H30" s="367"/>
      <c r="I30" s="367"/>
      <c r="J30" s="367"/>
      <c r="K30" s="367"/>
      <c r="L30" s="367"/>
      <c r="M30" s="367"/>
      <c r="N30" s="367"/>
      <c r="O30" s="367"/>
    </row>
    <row r="31" spans="1:15" ht="12.75" customHeight="1" x14ac:dyDescent="0.2">
      <c r="B31" s="851" t="s">
        <v>198</v>
      </c>
      <c r="C31" s="851"/>
      <c r="D31" s="851"/>
      <c r="E31" s="851"/>
      <c r="F31" s="851"/>
      <c r="G31" s="851"/>
      <c r="H31" s="851"/>
      <c r="I31" s="627"/>
      <c r="J31" s="627"/>
      <c r="K31" s="627"/>
      <c r="L31" s="627"/>
      <c r="M31" s="627"/>
      <c r="N31" s="627"/>
      <c r="O31" s="627"/>
    </row>
    <row r="32" spans="1:15" ht="36.75" customHeight="1" x14ac:dyDescent="0.2">
      <c r="B32" s="1192" t="s">
        <v>300</v>
      </c>
      <c r="C32" s="1192"/>
      <c r="D32" s="1192"/>
      <c r="E32" s="1192"/>
      <c r="F32" s="1192"/>
      <c r="G32" s="1192"/>
      <c r="H32" s="1192"/>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2" customFormat="1" x14ac:dyDescent="0.2">
      <c r="A1" s="362" t="s">
        <v>102</v>
      </c>
      <c r="B1" s="362" t="s">
        <v>70</v>
      </c>
      <c r="C1" s="362" t="s">
        <v>206</v>
      </c>
      <c r="I1" s="362" t="s">
        <v>102</v>
      </c>
      <c r="J1" s="362" t="s">
        <v>70</v>
      </c>
      <c r="Q1" s="362" t="s">
        <v>87</v>
      </c>
    </row>
    <row r="2" spans="1:18" s="362" customFormat="1" x14ac:dyDescent="0.2"/>
    <row r="3" spans="1:18" s="362" customFormat="1" x14ac:dyDescent="0.2"/>
    <row r="4" spans="1:18" s="362" customFormat="1" x14ac:dyDescent="0.2"/>
    <row r="5" spans="1:18" s="362" customFormat="1" ht="16.5" customHeight="1" x14ac:dyDescent="0.2"/>
    <row r="6" spans="1:18" s="7" customFormat="1" ht="42.75" customHeight="1" x14ac:dyDescent="0.2">
      <c r="A6" s="365"/>
      <c r="B6" s="1185" t="s">
        <v>465</v>
      </c>
      <c r="C6" s="1185"/>
      <c r="D6" s="1185"/>
      <c r="E6" s="1185"/>
      <c r="F6" s="1185"/>
      <c r="G6" s="1185"/>
      <c r="H6" s="1185"/>
      <c r="I6" s="1185"/>
      <c r="J6" s="390"/>
      <c r="K6" s="390"/>
      <c r="L6" s="390"/>
      <c r="M6" s="363"/>
      <c r="N6" s="363"/>
      <c r="O6" s="363"/>
      <c r="P6" s="363"/>
      <c r="Q6" s="363"/>
      <c r="R6" s="363"/>
    </row>
    <row r="7" spans="1:18" s="7" customFormat="1" ht="15.75" customHeight="1" x14ac:dyDescent="0.2">
      <c r="A7" s="365"/>
      <c r="B7" s="1186" t="str">
        <f>porsaad!B6</f>
        <v>Situación a 31 de enero de 2023</v>
      </c>
      <c r="C7" s="1186"/>
      <c r="D7" s="1186"/>
      <c r="E7" s="1186"/>
      <c r="F7" s="1186"/>
      <c r="G7" s="1186"/>
      <c r="H7" s="1186"/>
      <c r="I7" s="1186"/>
      <c r="J7" s="402"/>
      <c r="K7" s="402"/>
      <c r="L7" s="402"/>
      <c r="M7" s="364"/>
      <c r="N7" s="364"/>
      <c r="O7" s="364"/>
      <c r="P7" s="364"/>
      <c r="Q7" s="364"/>
      <c r="R7" s="364"/>
    </row>
    <row r="8" spans="1:18" s="362" customFormat="1" ht="6" customHeight="1" x14ac:dyDescent="0.2">
      <c r="A8" s="366"/>
      <c r="B8" s="366"/>
      <c r="C8" s="366"/>
      <c r="D8" s="366"/>
      <c r="E8" s="366"/>
      <c r="F8" s="366"/>
      <c r="G8" s="366"/>
      <c r="H8" s="366"/>
      <c r="I8" s="366"/>
      <c r="J8" s="366"/>
      <c r="K8" s="366"/>
      <c r="L8" s="366"/>
    </row>
    <row r="9" spans="1:18" ht="15" x14ac:dyDescent="0.25">
      <c r="B9" s="1193" t="s">
        <v>15</v>
      </c>
      <c r="C9" s="1195" t="s">
        <v>51</v>
      </c>
      <c r="D9" s="1196"/>
      <c r="E9" s="1195" t="s">
        <v>36</v>
      </c>
      <c r="F9" s="1197"/>
      <c r="G9" s="1196" t="s">
        <v>35</v>
      </c>
      <c r="H9" s="1197"/>
      <c r="I9" s="367"/>
      <c r="J9" s="367"/>
      <c r="K9" s="367"/>
      <c r="L9" s="367"/>
      <c r="M9" s="367"/>
      <c r="N9" s="367"/>
      <c r="O9" s="367"/>
    </row>
    <row r="10" spans="1:18" ht="46.5" customHeight="1" x14ac:dyDescent="0.2">
      <c r="B10" s="1194"/>
      <c r="C10" s="443" t="s">
        <v>140</v>
      </c>
      <c r="D10" s="444" t="s">
        <v>165</v>
      </c>
      <c r="E10" s="443" t="s">
        <v>140</v>
      </c>
      <c r="F10" s="444" t="s">
        <v>165</v>
      </c>
      <c r="G10" s="443" t="s">
        <v>140</v>
      </c>
      <c r="H10" s="445" t="s">
        <v>165</v>
      </c>
      <c r="I10" s="367"/>
      <c r="J10" s="367"/>
      <c r="K10" s="367"/>
      <c r="L10" s="367"/>
      <c r="M10" s="367"/>
      <c r="N10" s="367"/>
      <c r="O10" s="367"/>
    </row>
    <row r="11" spans="1:18" ht="15" customHeight="1" x14ac:dyDescent="0.2">
      <c r="B11" s="368" t="s">
        <v>11</v>
      </c>
      <c r="C11" s="376" t="s">
        <v>376</v>
      </c>
      <c r="D11" s="371" t="s">
        <v>376</v>
      </c>
      <c r="E11" s="377" t="s">
        <v>376</v>
      </c>
      <c r="F11" s="373" t="s">
        <v>376</v>
      </c>
      <c r="G11" s="377" t="s">
        <v>376</v>
      </c>
      <c r="H11" s="373" t="s">
        <v>376</v>
      </c>
      <c r="I11" s="367"/>
      <c r="J11" s="367"/>
      <c r="K11" s="367"/>
      <c r="L11" s="367"/>
      <c r="M11" s="367"/>
      <c r="N11" s="367"/>
      <c r="O11" s="367"/>
    </row>
    <row r="12" spans="1:18" ht="15" customHeight="1" x14ac:dyDescent="0.2">
      <c r="B12" s="369" t="s">
        <v>10</v>
      </c>
      <c r="C12" s="376" t="s">
        <v>376</v>
      </c>
      <c r="D12" s="371" t="s">
        <v>376</v>
      </c>
      <c r="E12" s="378" t="s">
        <v>376</v>
      </c>
      <c r="F12" s="374" t="s">
        <v>376</v>
      </c>
      <c r="G12" s="378" t="s">
        <v>376</v>
      </c>
      <c r="H12" s="374" t="s">
        <v>376</v>
      </c>
      <c r="I12" s="367"/>
      <c r="J12" s="367"/>
      <c r="K12" s="367"/>
      <c r="L12" s="367"/>
      <c r="M12" s="367"/>
      <c r="N12" s="367"/>
      <c r="O12" s="367"/>
    </row>
    <row r="13" spans="1:18" ht="15" customHeight="1" x14ac:dyDescent="0.2">
      <c r="B13" s="369" t="s">
        <v>40</v>
      </c>
      <c r="C13" s="376">
        <v>246.94881868131907</v>
      </c>
      <c r="D13" s="371">
        <v>0.64991472307186127</v>
      </c>
      <c r="E13" s="378" t="s">
        <v>376</v>
      </c>
      <c r="F13" s="374" t="s">
        <v>376</v>
      </c>
      <c r="G13" s="378" t="s">
        <v>376</v>
      </c>
      <c r="H13" s="374" t="s">
        <v>376</v>
      </c>
      <c r="I13" s="367"/>
      <c r="J13" s="367"/>
      <c r="K13" s="367"/>
      <c r="L13" s="367"/>
      <c r="M13" s="367"/>
      <c r="N13" s="367"/>
      <c r="O13" s="367"/>
    </row>
    <row r="14" spans="1:18" ht="15" customHeight="1" x14ac:dyDescent="0.2">
      <c r="B14" s="369" t="s">
        <v>41</v>
      </c>
      <c r="C14" s="376" t="s">
        <v>376</v>
      </c>
      <c r="D14" s="371" t="s">
        <v>376</v>
      </c>
      <c r="E14" s="378" t="s">
        <v>376</v>
      </c>
      <c r="F14" s="374" t="s">
        <v>376</v>
      </c>
      <c r="G14" s="378" t="s">
        <v>376</v>
      </c>
      <c r="H14" s="374" t="s">
        <v>376</v>
      </c>
      <c r="I14" s="367"/>
      <c r="J14" s="367"/>
      <c r="K14" s="367"/>
      <c r="L14" s="367"/>
      <c r="M14" s="367"/>
      <c r="N14" s="367"/>
      <c r="O14" s="367"/>
    </row>
    <row r="15" spans="1:18" ht="15" customHeight="1" x14ac:dyDescent="0.2">
      <c r="B15" s="369" t="s">
        <v>9</v>
      </c>
      <c r="C15" s="376">
        <v>261.7454565952649</v>
      </c>
      <c r="D15" s="371">
        <v>0.31755798110559591</v>
      </c>
      <c r="E15" s="378">
        <v>369.06233393177746</v>
      </c>
      <c r="F15" s="374">
        <v>0.21379148264830436</v>
      </c>
      <c r="G15" s="378">
        <v>565.80234726688093</v>
      </c>
      <c r="H15" s="374">
        <v>0.30154717826601773</v>
      </c>
      <c r="I15" s="367"/>
      <c r="J15" s="367"/>
      <c r="K15" s="367"/>
      <c r="L15" s="367"/>
      <c r="M15" s="367"/>
      <c r="N15" s="367"/>
      <c r="O15" s="367"/>
    </row>
    <row r="16" spans="1:18" ht="15" customHeight="1" x14ac:dyDescent="0.2">
      <c r="B16" s="369" t="s">
        <v>8</v>
      </c>
      <c r="C16" s="376" t="s">
        <v>376</v>
      </c>
      <c r="D16" s="371" t="s">
        <v>376</v>
      </c>
      <c r="E16" s="378" t="s">
        <v>376</v>
      </c>
      <c r="F16" s="374" t="s">
        <v>376</v>
      </c>
      <c r="G16" s="378" t="s">
        <v>376</v>
      </c>
      <c r="H16" s="374" t="s">
        <v>376</v>
      </c>
      <c r="I16" s="367"/>
      <c r="J16" s="367"/>
      <c r="K16" s="367"/>
      <c r="L16" s="367"/>
      <c r="M16" s="367"/>
      <c r="N16" s="367"/>
      <c r="O16" s="367"/>
    </row>
    <row r="17" spans="1:15" ht="15" customHeight="1" x14ac:dyDescent="0.2">
      <c r="B17" s="369" t="s">
        <v>7</v>
      </c>
      <c r="C17" s="376">
        <v>92.843705263157744</v>
      </c>
      <c r="D17" s="371">
        <v>1.132618923744251</v>
      </c>
      <c r="E17" s="378">
        <v>134.22378440366896</v>
      </c>
      <c r="F17" s="374">
        <v>1.1721019893587064</v>
      </c>
      <c r="G17" s="378">
        <v>192.41558765915968</v>
      </c>
      <c r="H17" s="374">
        <v>1.0107021401941574</v>
      </c>
      <c r="I17" s="367"/>
      <c r="J17" s="367"/>
      <c r="K17" s="367"/>
      <c r="L17" s="367"/>
      <c r="M17" s="367"/>
      <c r="N17" s="367"/>
      <c r="O17" s="367"/>
    </row>
    <row r="18" spans="1:15" ht="15" customHeight="1" x14ac:dyDescent="0.2">
      <c r="B18" s="369" t="s">
        <v>43</v>
      </c>
      <c r="C18" s="376">
        <v>135.2755591572124</v>
      </c>
      <c r="D18" s="371">
        <v>0.57198546358584135</v>
      </c>
      <c r="E18" s="378">
        <v>171.73694485842017</v>
      </c>
      <c r="F18" s="374">
        <v>0.58609583882639316</v>
      </c>
      <c r="G18" s="378">
        <v>237.42505617977554</v>
      </c>
      <c r="H18" s="374">
        <v>0.77034265492099452</v>
      </c>
      <c r="I18" s="367"/>
      <c r="J18" s="367"/>
      <c r="K18" s="367"/>
      <c r="L18" s="367"/>
      <c r="M18" s="367"/>
      <c r="N18" s="367"/>
      <c r="O18" s="367"/>
    </row>
    <row r="19" spans="1:15" ht="15" customHeight="1" x14ac:dyDescent="0.2">
      <c r="B19" s="369" t="s">
        <v>44</v>
      </c>
      <c r="C19" s="376" t="s">
        <v>376</v>
      </c>
      <c r="D19" s="371" t="s">
        <v>376</v>
      </c>
      <c r="E19" s="378" t="s">
        <v>376</v>
      </c>
      <c r="F19" s="374" t="s">
        <v>376</v>
      </c>
      <c r="G19" s="378" t="s">
        <v>376</v>
      </c>
      <c r="H19" s="374" t="s">
        <v>376</v>
      </c>
      <c r="I19" s="367"/>
      <c r="J19" s="367"/>
      <c r="K19" s="367"/>
      <c r="L19" s="367"/>
      <c r="M19" s="367"/>
      <c r="N19" s="367"/>
      <c r="O19" s="367"/>
    </row>
    <row r="20" spans="1:15" ht="15" customHeight="1" x14ac:dyDescent="0.2">
      <c r="B20" s="369" t="s">
        <v>6</v>
      </c>
      <c r="C20" s="376">
        <v>247.4288047808765</v>
      </c>
      <c r="D20" s="371">
        <v>0.32566801232196191</v>
      </c>
      <c r="E20" s="378">
        <v>330.98361477572485</v>
      </c>
      <c r="F20" s="374">
        <v>0.35594647923683281</v>
      </c>
      <c r="G20" s="441">
        <v>436.93557093425659</v>
      </c>
      <c r="H20" s="374">
        <v>0.47069372429799072</v>
      </c>
      <c r="I20" s="367"/>
      <c r="J20" s="367"/>
      <c r="K20" s="367"/>
      <c r="L20" s="367"/>
      <c r="M20" s="367"/>
      <c r="N20" s="367"/>
      <c r="O20" s="367"/>
    </row>
    <row r="21" spans="1:15" ht="15" customHeight="1" x14ac:dyDescent="0.2">
      <c r="B21" s="369" t="s">
        <v>5</v>
      </c>
      <c r="C21" s="376">
        <v>274.7923352165725</v>
      </c>
      <c r="D21" s="371">
        <v>0.21836990609329759</v>
      </c>
      <c r="E21" s="378">
        <v>345.16304918032773</v>
      </c>
      <c r="F21" s="374">
        <v>0.32382454381444725</v>
      </c>
      <c r="G21" s="378">
        <v>378.90978142076506</v>
      </c>
      <c r="H21" s="374">
        <v>0.4988617934742019</v>
      </c>
      <c r="I21" s="367"/>
      <c r="J21" s="367"/>
      <c r="K21" s="367"/>
      <c r="L21" s="367"/>
      <c r="M21" s="367"/>
      <c r="N21" s="367"/>
      <c r="O21" s="367"/>
    </row>
    <row r="22" spans="1:15" ht="15" customHeight="1" x14ac:dyDescent="0.2">
      <c r="B22" s="369" t="s">
        <v>38</v>
      </c>
      <c r="C22" s="376">
        <v>228.59866519174045</v>
      </c>
      <c r="D22" s="371">
        <v>0.36491062509950206</v>
      </c>
      <c r="E22" s="378">
        <v>338.85456813819457</v>
      </c>
      <c r="F22" s="374">
        <v>0.36696523934425568</v>
      </c>
      <c r="G22" s="378">
        <v>547.79218340611533</v>
      </c>
      <c r="H22" s="374">
        <v>0.40150477899219439</v>
      </c>
      <c r="I22" s="367"/>
      <c r="J22" s="367"/>
      <c r="K22" s="367"/>
      <c r="L22" s="367"/>
      <c r="M22" s="367"/>
      <c r="N22" s="367"/>
      <c r="O22" s="367"/>
    </row>
    <row r="23" spans="1:15" ht="15" customHeight="1" x14ac:dyDescent="0.2">
      <c r="B23" s="369" t="s">
        <v>45</v>
      </c>
      <c r="C23" s="376">
        <v>290.72195008912655</v>
      </c>
      <c r="D23" s="371">
        <v>0.11922752054607938</v>
      </c>
      <c r="E23" s="378">
        <v>308.12060064935025</v>
      </c>
      <c r="F23" s="374">
        <v>0.22556599570792671</v>
      </c>
      <c r="G23" s="378">
        <v>416.02695171026016</v>
      </c>
      <c r="H23" s="374">
        <v>0.35685742070590898</v>
      </c>
      <c r="I23" s="367"/>
      <c r="J23" s="367"/>
      <c r="K23" s="367"/>
      <c r="L23" s="367"/>
      <c r="M23" s="367"/>
      <c r="N23" s="367"/>
      <c r="O23" s="367"/>
    </row>
    <row r="24" spans="1:15" ht="15" customHeight="1" x14ac:dyDescent="0.2">
      <c r="B24" s="369" t="s">
        <v>46</v>
      </c>
      <c r="C24" s="376">
        <v>295.6521739130435</v>
      </c>
      <c r="D24" s="371">
        <v>0.122156233278207</v>
      </c>
      <c r="E24" s="378">
        <v>421.82626168224351</v>
      </c>
      <c r="F24" s="374">
        <v>6.7365632046418239E-2</v>
      </c>
      <c r="G24" s="378">
        <v>697.56887640449418</v>
      </c>
      <c r="H24" s="374">
        <v>0.13466682670150784</v>
      </c>
      <c r="I24" s="367"/>
      <c r="J24" s="367"/>
      <c r="K24" s="367"/>
      <c r="L24" s="367"/>
      <c r="M24" s="367"/>
      <c r="N24" s="367"/>
      <c r="O24" s="367"/>
    </row>
    <row r="25" spans="1:15" ht="15" customHeight="1" x14ac:dyDescent="0.2">
      <c r="B25" s="369" t="s">
        <v>47</v>
      </c>
      <c r="C25" s="376">
        <v>291.17851851851873</v>
      </c>
      <c r="D25" s="371">
        <v>0.13770496352747905</v>
      </c>
      <c r="E25" s="378" t="s">
        <v>376</v>
      </c>
      <c r="F25" s="374" t="s">
        <v>376</v>
      </c>
      <c r="G25" s="378" t="s">
        <v>376</v>
      </c>
      <c r="H25" s="374" t="s">
        <v>376</v>
      </c>
      <c r="I25" s="367"/>
      <c r="J25" s="367"/>
      <c r="K25" s="367"/>
      <c r="L25" s="367"/>
      <c r="M25" s="367"/>
      <c r="N25" s="367"/>
      <c r="O25" s="367"/>
    </row>
    <row r="26" spans="1:15" ht="15" customHeight="1" x14ac:dyDescent="0.2">
      <c r="B26" s="369" t="s">
        <v>48</v>
      </c>
      <c r="C26" s="376" t="s">
        <v>376</v>
      </c>
      <c r="D26" s="371" t="s">
        <v>376</v>
      </c>
      <c r="E26" s="378" t="s">
        <v>376</v>
      </c>
      <c r="F26" s="374" t="s">
        <v>376</v>
      </c>
      <c r="G26" s="378" t="s">
        <v>376</v>
      </c>
      <c r="H26" s="374" t="s">
        <v>376</v>
      </c>
      <c r="I26" s="367"/>
      <c r="J26" s="367"/>
      <c r="K26" s="367"/>
      <c r="L26" s="367"/>
      <c r="M26" s="367"/>
      <c r="N26" s="367"/>
      <c r="O26" s="367"/>
    </row>
    <row r="27" spans="1:15" ht="15" customHeight="1" x14ac:dyDescent="0.2">
      <c r="B27" s="369" t="s">
        <v>49</v>
      </c>
      <c r="C27" s="376" t="s">
        <v>376</v>
      </c>
      <c r="D27" s="371" t="s">
        <v>376</v>
      </c>
      <c r="E27" s="378" t="s">
        <v>376</v>
      </c>
      <c r="F27" s="374" t="s">
        <v>376</v>
      </c>
      <c r="G27" s="378" t="s">
        <v>376</v>
      </c>
      <c r="H27" s="374" t="s">
        <v>376</v>
      </c>
      <c r="I27" s="367"/>
      <c r="J27" s="367"/>
      <c r="K27" s="367"/>
      <c r="L27" s="367"/>
      <c r="M27" s="367"/>
      <c r="N27" s="367"/>
      <c r="O27" s="367"/>
    </row>
    <row r="28" spans="1:15" ht="15" customHeight="1" x14ac:dyDescent="0.2">
      <c r="B28" s="369" t="s">
        <v>4</v>
      </c>
      <c r="C28" s="376" t="s">
        <v>376</v>
      </c>
      <c r="D28" s="371" t="s">
        <v>376</v>
      </c>
      <c r="E28" s="378" t="s">
        <v>376</v>
      </c>
      <c r="F28" s="374" t="s">
        <v>376</v>
      </c>
      <c r="G28" s="378" t="s">
        <v>376</v>
      </c>
      <c r="H28" s="374" t="s">
        <v>376</v>
      </c>
      <c r="I28" s="367"/>
      <c r="J28" s="367"/>
      <c r="K28" s="367"/>
      <c r="L28" s="367"/>
      <c r="M28" s="367"/>
      <c r="N28" s="367"/>
      <c r="O28" s="367"/>
    </row>
    <row r="29" spans="1:15" ht="15" customHeight="1" x14ac:dyDescent="0.2">
      <c r="B29" s="370" t="s">
        <v>3</v>
      </c>
      <c r="C29" s="379">
        <v>222.34506268914782</v>
      </c>
      <c r="D29" s="372">
        <v>0.5125607815625397</v>
      </c>
      <c r="E29" s="379">
        <v>242.84472446236987</v>
      </c>
      <c r="F29" s="375">
        <v>0.64256033198092455</v>
      </c>
      <c r="G29" s="379">
        <v>321.08359013531714</v>
      </c>
      <c r="H29" s="375">
        <v>0.72293268178498626</v>
      </c>
      <c r="I29" s="367"/>
      <c r="J29" s="367"/>
      <c r="K29" s="367"/>
      <c r="L29" s="367"/>
      <c r="M29" s="367"/>
      <c r="N29" s="367"/>
      <c r="O29" s="367"/>
    </row>
    <row r="30" spans="1:15" x14ac:dyDescent="0.2">
      <c r="A30" s="367"/>
      <c r="B30" s="367"/>
      <c r="C30" s="367"/>
      <c r="D30" s="367"/>
      <c r="E30" s="367"/>
      <c r="F30" s="367"/>
      <c r="G30" s="367"/>
      <c r="H30" s="367"/>
      <c r="I30" s="367"/>
      <c r="J30" s="367"/>
      <c r="K30" s="367"/>
      <c r="L30" s="367"/>
      <c r="M30" s="367"/>
      <c r="N30" s="367"/>
      <c r="O30" s="367"/>
    </row>
    <row r="31" spans="1:15" ht="12.75" customHeight="1" x14ac:dyDescent="0.2">
      <c r="B31" s="851" t="s">
        <v>198</v>
      </c>
      <c r="C31" s="851"/>
      <c r="D31" s="851"/>
      <c r="E31" s="851"/>
      <c r="F31" s="851"/>
      <c r="G31" s="851"/>
      <c r="H31" s="851"/>
      <c r="I31" s="627"/>
      <c r="J31" s="627"/>
      <c r="K31" s="627"/>
      <c r="L31" s="627"/>
      <c r="M31" s="627"/>
      <c r="N31" s="627"/>
      <c r="O31" s="627"/>
    </row>
    <row r="32" spans="1:15" ht="36.75" customHeight="1" x14ac:dyDescent="0.2">
      <c r="B32" s="1192" t="s">
        <v>300</v>
      </c>
      <c r="C32" s="1192"/>
      <c r="D32" s="1192"/>
      <c r="E32" s="1192"/>
      <c r="F32" s="1192"/>
      <c r="G32" s="1192"/>
      <c r="H32" s="1192"/>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2" customFormat="1" x14ac:dyDescent="0.2">
      <c r="A1" s="362" t="s">
        <v>102</v>
      </c>
      <c r="B1" s="362" t="s">
        <v>70</v>
      </c>
      <c r="C1" s="362" t="s">
        <v>207</v>
      </c>
      <c r="I1" s="362" t="s">
        <v>102</v>
      </c>
      <c r="J1" s="362" t="s">
        <v>70</v>
      </c>
      <c r="Q1" s="362" t="s">
        <v>87</v>
      </c>
    </row>
    <row r="2" spans="1:18" s="362" customFormat="1" x14ac:dyDescent="0.2"/>
    <row r="3" spans="1:18" s="362" customFormat="1" x14ac:dyDescent="0.2"/>
    <row r="4" spans="1:18" s="362" customFormat="1" x14ac:dyDescent="0.2"/>
    <row r="5" spans="1:18" s="362" customFormat="1" ht="16.5" customHeight="1" x14ac:dyDescent="0.2"/>
    <row r="6" spans="1:18" s="7" customFormat="1" ht="42.75" customHeight="1" x14ac:dyDescent="0.2">
      <c r="A6" s="365"/>
      <c r="B6" s="1185" t="s">
        <v>464</v>
      </c>
      <c r="C6" s="1185"/>
      <c r="D6" s="1185"/>
      <c r="E6" s="1185"/>
      <c r="F6" s="1185"/>
      <c r="G6" s="1185"/>
      <c r="H6" s="1185"/>
      <c r="I6" s="1185"/>
      <c r="J6" s="390"/>
      <c r="K6" s="390"/>
      <c r="L6" s="390"/>
      <c r="M6" s="363"/>
      <c r="N6" s="363"/>
      <c r="O6" s="363"/>
      <c r="P6" s="363"/>
      <c r="Q6" s="363"/>
      <c r="R6" s="363"/>
    </row>
    <row r="7" spans="1:18" s="7" customFormat="1" ht="15.75" customHeight="1" x14ac:dyDescent="0.2">
      <c r="A7" s="365"/>
      <c r="B7" s="1186" t="str">
        <f>porsaad!B6</f>
        <v>Situación a 31 de enero de 2023</v>
      </c>
      <c r="C7" s="1186"/>
      <c r="D7" s="1186"/>
      <c r="E7" s="1186"/>
      <c r="F7" s="1186"/>
      <c r="G7" s="1186"/>
      <c r="H7" s="1186"/>
      <c r="I7" s="1186"/>
      <c r="J7" s="402"/>
      <c r="K7" s="402"/>
      <c r="L7" s="402"/>
      <c r="M7" s="364"/>
      <c r="N7" s="364"/>
      <c r="O7" s="364"/>
      <c r="P7" s="364"/>
      <c r="Q7" s="364"/>
      <c r="R7" s="364"/>
    </row>
    <row r="8" spans="1:18" s="362" customFormat="1" ht="6" customHeight="1" x14ac:dyDescent="0.2">
      <c r="A8" s="366"/>
      <c r="B8" s="366"/>
      <c r="C8" s="366"/>
      <c r="D8" s="366"/>
      <c r="E8" s="366"/>
      <c r="F8" s="366"/>
      <c r="G8" s="366"/>
      <c r="H8" s="366"/>
      <c r="I8" s="366"/>
      <c r="J8" s="366"/>
      <c r="K8" s="366"/>
      <c r="L8" s="366"/>
    </row>
    <row r="9" spans="1:18" ht="15" x14ac:dyDescent="0.25">
      <c r="B9" s="1193" t="s">
        <v>15</v>
      </c>
      <c r="C9" s="1195" t="s">
        <v>51</v>
      </c>
      <c r="D9" s="1196"/>
      <c r="E9" s="1195" t="s">
        <v>36</v>
      </c>
      <c r="F9" s="1197"/>
      <c r="G9" s="1196" t="s">
        <v>35</v>
      </c>
      <c r="H9" s="1197"/>
      <c r="I9" s="367"/>
      <c r="J9" s="367"/>
      <c r="K9" s="367"/>
      <c r="L9" s="367"/>
      <c r="M9" s="367"/>
      <c r="N9" s="367"/>
      <c r="O9" s="367"/>
    </row>
    <row r="10" spans="1:18" ht="46.5" customHeight="1" x14ac:dyDescent="0.2">
      <c r="B10" s="1194"/>
      <c r="C10" s="443" t="s">
        <v>140</v>
      </c>
      <c r="D10" s="444" t="s">
        <v>165</v>
      </c>
      <c r="E10" s="443" t="s">
        <v>140</v>
      </c>
      <c r="F10" s="444" t="s">
        <v>165</v>
      </c>
      <c r="G10" s="443" t="s">
        <v>140</v>
      </c>
      <c r="H10" s="445" t="s">
        <v>165</v>
      </c>
      <c r="I10" s="367"/>
      <c r="J10" s="367"/>
      <c r="K10" s="367"/>
      <c r="L10" s="367"/>
      <c r="M10" s="367"/>
      <c r="N10" s="367"/>
      <c r="O10" s="367"/>
    </row>
    <row r="11" spans="1:18" ht="15" customHeight="1" x14ac:dyDescent="0.2">
      <c r="B11" s="368" t="s">
        <v>11</v>
      </c>
      <c r="C11" s="376" t="s">
        <v>376</v>
      </c>
      <c r="D11" s="371" t="s">
        <v>376</v>
      </c>
      <c r="E11" s="377" t="s">
        <v>376</v>
      </c>
      <c r="F11" s="373" t="s">
        <v>376</v>
      </c>
      <c r="G11" s="377" t="s">
        <v>376</v>
      </c>
      <c r="H11" s="373" t="s">
        <v>376</v>
      </c>
      <c r="I11" s="367"/>
      <c r="J11" s="367"/>
      <c r="K11" s="367"/>
      <c r="L11" s="367"/>
      <c r="M11" s="367"/>
      <c r="N11" s="367"/>
      <c r="O11" s="367"/>
    </row>
    <row r="12" spans="1:18" ht="15" customHeight="1" x14ac:dyDescent="0.2">
      <c r="B12" s="369" t="s">
        <v>10</v>
      </c>
      <c r="C12" s="376" t="s">
        <v>376</v>
      </c>
      <c r="D12" s="371" t="s">
        <v>376</v>
      </c>
      <c r="E12" s="378" t="s">
        <v>376</v>
      </c>
      <c r="F12" s="374" t="s">
        <v>376</v>
      </c>
      <c r="G12" s="378" t="s">
        <v>376</v>
      </c>
      <c r="H12" s="374" t="s">
        <v>376</v>
      </c>
      <c r="I12" s="367"/>
      <c r="J12" s="367"/>
      <c r="K12" s="367"/>
      <c r="L12" s="367"/>
      <c r="M12" s="367"/>
      <c r="N12" s="367"/>
      <c r="O12" s="367"/>
    </row>
    <row r="13" spans="1:18" ht="15" customHeight="1" x14ac:dyDescent="0.2">
      <c r="B13" s="369" t="s">
        <v>40</v>
      </c>
      <c r="C13" s="376">
        <v>15.325588235294102</v>
      </c>
      <c r="D13" s="371">
        <v>4.349475408628295E-2</v>
      </c>
      <c r="E13" s="378">
        <v>14.952352941176466</v>
      </c>
      <c r="F13" s="374">
        <v>0.1289534982637458</v>
      </c>
      <c r="G13" s="378">
        <v>15.419999999999998</v>
      </c>
      <c r="H13" s="374">
        <v>1.5461645856132459E-8</v>
      </c>
      <c r="I13" s="367"/>
      <c r="J13" s="367"/>
      <c r="K13" s="367"/>
      <c r="L13" s="367"/>
      <c r="M13" s="367"/>
      <c r="N13" s="367"/>
      <c r="O13" s="367"/>
    </row>
    <row r="14" spans="1:18" ht="15" customHeight="1" x14ac:dyDescent="0.2">
      <c r="B14" s="369" t="s">
        <v>41</v>
      </c>
      <c r="C14" s="376" t="s">
        <v>376</v>
      </c>
      <c r="D14" s="371" t="s">
        <v>376</v>
      </c>
      <c r="E14" s="378" t="s">
        <v>376</v>
      </c>
      <c r="F14" s="374" t="s">
        <v>376</v>
      </c>
      <c r="G14" s="378" t="s">
        <v>376</v>
      </c>
      <c r="H14" s="374" t="s">
        <v>376</v>
      </c>
      <c r="I14" s="367"/>
      <c r="J14" s="367"/>
      <c r="K14" s="367"/>
      <c r="L14" s="367"/>
      <c r="M14" s="367"/>
      <c r="N14" s="367"/>
      <c r="O14" s="367"/>
    </row>
    <row r="15" spans="1:18" ht="15" customHeight="1" x14ac:dyDescent="0.2">
      <c r="B15" s="369" t="s">
        <v>9</v>
      </c>
      <c r="C15" s="376" t="s">
        <v>376</v>
      </c>
      <c r="D15" s="371" t="s">
        <v>376</v>
      </c>
      <c r="E15" s="378" t="s">
        <v>376</v>
      </c>
      <c r="F15" s="374" t="s">
        <v>376</v>
      </c>
      <c r="G15" s="378" t="s">
        <v>376</v>
      </c>
      <c r="H15" s="374" t="s">
        <v>376</v>
      </c>
      <c r="I15" s="367"/>
      <c r="J15" s="367"/>
      <c r="K15" s="367"/>
      <c r="L15" s="367"/>
      <c r="M15" s="367"/>
      <c r="N15" s="367"/>
      <c r="O15" s="367"/>
    </row>
    <row r="16" spans="1:18" ht="15" customHeight="1" x14ac:dyDescent="0.2">
      <c r="B16" s="369" t="s">
        <v>8</v>
      </c>
      <c r="C16" s="376" t="s">
        <v>376</v>
      </c>
      <c r="D16" s="371" t="s">
        <v>376</v>
      </c>
      <c r="E16" s="378" t="s">
        <v>376</v>
      </c>
      <c r="F16" s="374" t="s">
        <v>376</v>
      </c>
      <c r="G16" s="378" t="s">
        <v>376</v>
      </c>
      <c r="H16" s="374" t="s">
        <v>376</v>
      </c>
      <c r="I16" s="367"/>
      <c r="J16" s="367"/>
      <c r="K16" s="367"/>
      <c r="L16" s="367"/>
      <c r="M16" s="367"/>
      <c r="N16" s="367"/>
      <c r="O16" s="367"/>
    </row>
    <row r="17" spans="1:15" ht="15" customHeight="1" x14ac:dyDescent="0.2">
      <c r="B17" s="369" t="s">
        <v>7</v>
      </c>
      <c r="C17" s="376" t="s">
        <v>376</v>
      </c>
      <c r="D17" s="371" t="s">
        <v>376</v>
      </c>
      <c r="E17" s="378" t="s">
        <v>376</v>
      </c>
      <c r="F17" s="374" t="s">
        <v>376</v>
      </c>
      <c r="G17" s="378" t="s">
        <v>376</v>
      </c>
      <c r="H17" s="374" t="s">
        <v>376</v>
      </c>
      <c r="I17" s="367"/>
      <c r="J17" s="367"/>
      <c r="K17" s="367"/>
      <c r="L17" s="367"/>
      <c r="M17" s="367"/>
      <c r="N17" s="367"/>
      <c r="O17" s="367"/>
    </row>
    <row r="18" spans="1:15" ht="15" customHeight="1" x14ac:dyDescent="0.2">
      <c r="B18" s="369" t="s">
        <v>43</v>
      </c>
      <c r="C18" s="376" t="s">
        <v>376</v>
      </c>
      <c r="D18" s="371" t="s">
        <v>376</v>
      </c>
      <c r="E18" s="378" t="s">
        <v>376</v>
      </c>
      <c r="F18" s="374" t="s">
        <v>376</v>
      </c>
      <c r="G18" s="378" t="s">
        <v>376</v>
      </c>
      <c r="H18" s="374" t="s">
        <v>376</v>
      </c>
      <c r="I18" s="367"/>
      <c r="J18" s="367"/>
      <c r="K18" s="367"/>
      <c r="L18" s="367"/>
      <c r="M18" s="367"/>
      <c r="N18" s="367"/>
      <c r="O18" s="367"/>
    </row>
    <row r="19" spans="1:15" ht="15" customHeight="1" x14ac:dyDescent="0.2">
      <c r="B19" s="369" t="s">
        <v>44</v>
      </c>
      <c r="C19" s="376" t="s">
        <v>376</v>
      </c>
      <c r="D19" s="371" t="s">
        <v>376</v>
      </c>
      <c r="E19" s="378" t="s">
        <v>376</v>
      </c>
      <c r="F19" s="374" t="s">
        <v>376</v>
      </c>
      <c r="G19" s="378" t="s">
        <v>376</v>
      </c>
      <c r="H19" s="374" t="s">
        <v>376</v>
      </c>
      <c r="I19" s="367"/>
      <c r="J19" s="367"/>
      <c r="K19" s="367"/>
      <c r="L19" s="367"/>
      <c r="M19" s="367"/>
      <c r="N19" s="367"/>
      <c r="O19" s="367"/>
    </row>
    <row r="20" spans="1:15" ht="15" customHeight="1" x14ac:dyDescent="0.2">
      <c r="B20" s="369" t="s">
        <v>6</v>
      </c>
      <c r="C20" s="376" t="s">
        <v>376</v>
      </c>
      <c r="D20" s="371" t="s">
        <v>376</v>
      </c>
      <c r="E20" s="378" t="s">
        <v>376</v>
      </c>
      <c r="F20" s="374" t="s">
        <v>376</v>
      </c>
      <c r="G20" s="441" t="s">
        <v>376</v>
      </c>
      <c r="H20" s="374" t="s">
        <v>376</v>
      </c>
      <c r="I20" s="367"/>
      <c r="J20" s="367"/>
      <c r="K20" s="367"/>
      <c r="L20" s="367"/>
      <c r="M20" s="367"/>
      <c r="N20" s="367"/>
      <c r="O20" s="367"/>
    </row>
    <row r="21" spans="1:15" ht="15" customHeight="1" x14ac:dyDescent="0.2">
      <c r="B21" s="369" t="s">
        <v>5</v>
      </c>
      <c r="C21" s="376" t="s">
        <v>376</v>
      </c>
      <c r="D21" s="371" t="s">
        <v>376</v>
      </c>
      <c r="E21" s="378" t="s">
        <v>376</v>
      </c>
      <c r="F21" s="374" t="s">
        <v>376</v>
      </c>
      <c r="G21" s="378" t="s">
        <v>376</v>
      </c>
      <c r="H21" s="374" t="s">
        <v>376</v>
      </c>
      <c r="I21" s="367"/>
      <c r="J21" s="367"/>
      <c r="K21" s="367"/>
      <c r="L21" s="367"/>
      <c r="M21" s="367"/>
      <c r="N21" s="367"/>
      <c r="O21" s="367"/>
    </row>
    <row r="22" spans="1:15" ht="15" customHeight="1" x14ac:dyDescent="0.2">
      <c r="B22" s="369" t="s">
        <v>38</v>
      </c>
      <c r="C22" s="376" t="s">
        <v>376</v>
      </c>
      <c r="D22" s="371" t="s">
        <v>376</v>
      </c>
      <c r="E22" s="378" t="s">
        <v>376</v>
      </c>
      <c r="F22" s="374" t="s">
        <v>376</v>
      </c>
      <c r="G22" s="378" t="s">
        <v>376</v>
      </c>
      <c r="H22" s="374" t="s">
        <v>376</v>
      </c>
      <c r="I22" s="367"/>
      <c r="J22" s="367"/>
      <c r="K22" s="367"/>
      <c r="L22" s="367"/>
      <c r="M22" s="367"/>
      <c r="N22" s="367"/>
      <c r="O22" s="367"/>
    </row>
    <row r="23" spans="1:15" ht="15" customHeight="1" x14ac:dyDescent="0.2">
      <c r="B23" s="369" t="s">
        <v>45</v>
      </c>
      <c r="C23" s="376" t="s">
        <v>376</v>
      </c>
      <c r="D23" s="371" t="s">
        <v>376</v>
      </c>
      <c r="E23" s="378" t="s">
        <v>376</v>
      </c>
      <c r="F23" s="374" t="s">
        <v>376</v>
      </c>
      <c r="G23" s="378" t="s">
        <v>376</v>
      </c>
      <c r="H23" s="374" t="s">
        <v>376</v>
      </c>
      <c r="I23" s="367"/>
      <c r="J23" s="367"/>
      <c r="K23" s="367"/>
      <c r="L23" s="367"/>
      <c r="M23" s="367"/>
      <c r="N23" s="367"/>
      <c r="O23" s="367"/>
    </row>
    <row r="24" spans="1:15" ht="15" customHeight="1" x14ac:dyDescent="0.2">
      <c r="B24" s="369" t="s">
        <v>46</v>
      </c>
      <c r="C24" s="376" t="s">
        <v>376</v>
      </c>
      <c r="D24" s="371" t="s">
        <v>376</v>
      </c>
      <c r="E24" s="378" t="s">
        <v>376</v>
      </c>
      <c r="F24" s="374" t="s">
        <v>376</v>
      </c>
      <c r="G24" s="378" t="s">
        <v>376</v>
      </c>
      <c r="H24" s="374" t="s">
        <v>376</v>
      </c>
      <c r="I24" s="367"/>
      <c r="J24" s="367"/>
      <c r="K24" s="367"/>
      <c r="L24" s="367"/>
      <c r="M24" s="367"/>
      <c r="N24" s="367"/>
      <c r="O24" s="367"/>
    </row>
    <row r="25" spans="1:15" ht="15" customHeight="1" x14ac:dyDescent="0.2">
      <c r="B25" s="369" t="s">
        <v>47</v>
      </c>
      <c r="C25" s="376" t="s">
        <v>376</v>
      </c>
      <c r="D25" s="371" t="s">
        <v>376</v>
      </c>
      <c r="E25" s="378" t="s">
        <v>376</v>
      </c>
      <c r="F25" s="374" t="s">
        <v>376</v>
      </c>
      <c r="G25" s="378" t="s">
        <v>376</v>
      </c>
      <c r="H25" s="374" t="s">
        <v>376</v>
      </c>
      <c r="I25" s="367"/>
      <c r="J25" s="367"/>
      <c r="K25" s="367"/>
      <c r="L25" s="367"/>
      <c r="M25" s="367"/>
      <c r="N25" s="367"/>
      <c r="O25" s="367"/>
    </row>
    <row r="26" spans="1:15" ht="15" customHeight="1" x14ac:dyDescent="0.2">
      <c r="B26" s="369" t="s">
        <v>48</v>
      </c>
      <c r="C26" s="376" t="s">
        <v>376</v>
      </c>
      <c r="D26" s="371" t="s">
        <v>376</v>
      </c>
      <c r="E26" s="378" t="s">
        <v>376</v>
      </c>
      <c r="F26" s="374" t="s">
        <v>376</v>
      </c>
      <c r="G26" s="378" t="s">
        <v>376</v>
      </c>
      <c r="H26" s="374" t="s">
        <v>376</v>
      </c>
      <c r="I26" s="367"/>
      <c r="J26" s="367"/>
      <c r="K26" s="367"/>
      <c r="L26" s="367"/>
      <c r="M26" s="367"/>
      <c r="N26" s="367"/>
      <c r="O26" s="367"/>
    </row>
    <row r="27" spans="1:15" ht="15" customHeight="1" x14ac:dyDescent="0.2">
      <c r="B27" s="369" t="s">
        <v>49</v>
      </c>
      <c r="C27" s="376">
        <v>17.058513513513514</v>
      </c>
      <c r="D27" s="371">
        <v>7.8797499372083302E-2</v>
      </c>
      <c r="E27" s="378">
        <v>17</v>
      </c>
      <c r="F27" s="374">
        <v>0</v>
      </c>
      <c r="G27" s="378">
        <v>17</v>
      </c>
      <c r="H27" s="374">
        <v>0</v>
      </c>
      <c r="I27" s="367"/>
      <c r="J27" s="367"/>
      <c r="K27" s="367"/>
      <c r="L27" s="367"/>
      <c r="M27" s="367"/>
      <c r="N27" s="367"/>
      <c r="O27" s="367"/>
    </row>
    <row r="28" spans="1:15" ht="15" customHeight="1" x14ac:dyDescent="0.2">
      <c r="B28" s="369" t="s">
        <v>4</v>
      </c>
      <c r="C28" s="376" t="s">
        <v>376</v>
      </c>
      <c r="D28" s="371" t="s">
        <v>376</v>
      </c>
      <c r="E28" s="378" t="s">
        <v>376</v>
      </c>
      <c r="F28" s="374" t="s">
        <v>376</v>
      </c>
      <c r="G28" s="378" t="s">
        <v>376</v>
      </c>
      <c r="H28" s="374" t="s">
        <v>376</v>
      </c>
      <c r="I28" s="367"/>
      <c r="J28" s="367"/>
      <c r="K28" s="367"/>
      <c r="L28" s="367"/>
      <c r="M28" s="367"/>
      <c r="N28" s="367"/>
      <c r="O28" s="367"/>
    </row>
    <row r="29" spans="1:15" ht="15" customHeight="1" x14ac:dyDescent="0.2">
      <c r="B29" s="370" t="s">
        <v>3</v>
      </c>
      <c r="C29" s="379">
        <v>16.228661971830977</v>
      </c>
      <c r="D29" s="372">
        <v>8.4965458195616142E-2</v>
      </c>
      <c r="E29" s="379">
        <v>16.35537037037037</v>
      </c>
      <c r="F29" s="375">
        <v>8.7410481027036413E-2</v>
      </c>
      <c r="G29" s="379">
        <v>16.506250000000001</v>
      </c>
      <c r="H29" s="375">
        <v>4.5823092169781511E-2</v>
      </c>
      <c r="I29" s="367"/>
      <c r="J29" s="367"/>
      <c r="K29" s="367"/>
      <c r="L29" s="367"/>
      <c r="M29" s="367"/>
      <c r="N29" s="367"/>
      <c r="O29" s="367"/>
    </row>
    <row r="30" spans="1:15" x14ac:dyDescent="0.2">
      <c r="A30" s="367"/>
      <c r="B30" s="367"/>
      <c r="C30" s="367"/>
      <c r="D30" s="367"/>
      <c r="E30" s="367"/>
      <c r="F30" s="367"/>
      <c r="G30" s="367"/>
      <c r="H30" s="367"/>
      <c r="I30" s="367"/>
      <c r="J30" s="367"/>
      <c r="K30" s="367"/>
      <c r="L30" s="367"/>
      <c r="M30" s="367"/>
      <c r="N30" s="367"/>
      <c r="O30" s="367"/>
    </row>
    <row r="31" spans="1:15" ht="12.75" customHeight="1" x14ac:dyDescent="0.2">
      <c r="B31" s="851" t="s">
        <v>198</v>
      </c>
      <c r="C31" s="851"/>
      <c r="D31" s="851"/>
      <c r="E31" s="851"/>
      <c r="F31" s="851"/>
      <c r="G31" s="851"/>
      <c r="H31" s="851"/>
      <c r="I31" s="627"/>
      <c r="J31" s="627"/>
      <c r="K31" s="627"/>
      <c r="L31" s="627"/>
      <c r="M31" s="627"/>
      <c r="N31" s="627"/>
      <c r="O31" s="627"/>
    </row>
    <row r="32" spans="1:15" ht="36.75" customHeight="1" x14ac:dyDescent="0.2">
      <c r="B32" s="1192" t="s">
        <v>300</v>
      </c>
      <c r="C32" s="1192"/>
      <c r="D32" s="1192"/>
      <c r="E32" s="1192"/>
      <c r="F32" s="1192"/>
      <c r="G32" s="1192"/>
      <c r="H32" s="1192"/>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X55"/>
  <sheetViews>
    <sheetView zoomScale="80" zoomScaleNormal="80" workbookViewId="0"/>
  </sheetViews>
  <sheetFormatPr baseColWidth="10" defaultColWidth="11.42578125" defaultRowHeight="15" x14ac:dyDescent="0.2"/>
  <cols>
    <col min="1" max="1" width="0.7109375" style="262" customWidth="1"/>
    <col min="2" max="2" width="28.7109375" style="262" customWidth="1"/>
    <col min="3" max="3" width="11.28515625" style="262" bestFit="1" customWidth="1"/>
    <col min="4" max="4" width="10.7109375" style="262" customWidth="1"/>
    <col min="5" max="5" width="0.7109375" style="262" customWidth="1"/>
    <col min="6" max="6" width="12.85546875" style="262" customWidth="1"/>
    <col min="7" max="7" width="10.7109375" style="262" customWidth="1"/>
    <col min="8" max="8" width="0.7109375" style="262" customWidth="1"/>
    <col min="9" max="9" width="11.7109375" style="262" customWidth="1"/>
    <col min="10" max="10" width="11.140625" style="262" customWidth="1"/>
    <col min="11" max="16" width="11.42578125" style="262"/>
    <col min="17" max="17" width="7.5703125" style="262" customWidth="1"/>
    <col min="18" max="18" width="2.28515625" style="262" customWidth="1"/>
    <col min="19" max="16384" width="11.42578125" style="262"/>
  </cols>
  <sheetData>
    <row r="1" spans="1:258" s="2" customFormat="1" ht="9" customHeight="1" x14ac:dyDescent="0.2">
      <c r="A1" s="202"/>
      <c r="B1" s="203"/>
      <c r="C1" s="203"/>
      <c r="D1" s="203"/>
      <c r="E1" s="204"/>
      <c r="F1" s="202"/>
      <c r="G1" s="202"/>
      <c r="H1" s="204"/>
      <c r="I1" s="202"/>
      <c r="J1" s="265"/>
      <c r="K1" s="265"/>
      <c r="L1" s="265"/>
      <c r="M1" s="265"/>
      <c r="N1" s="202"/>
      <c r="O1" s="202"/>
      <c r="P1" s="202"/>
      <c r="Q1" s="265"/>
      <c r="R1" s="265"/>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c r="DL1" s="202"/>
      <c r="DM1" s="202"/>
      <c r="DN1" s="202"/>
      <c r="DO1" s="202"/>
      <c r="DP1" s="202"/>
      <c r="DQ1" s="202"/>
      <c r="DR1" s="202"/>
      <c r="DS1" s="202"/>
      <c r="DT1" s="202"/>
      <c r="DU1" s="202"/>
      <c r="DV1" s="202"/>
      <c r="DW1" s="202"/>
      <c r="DX1" s="202"/>
      <c r="DY1" s="202"/>
      <c r="DZ1" s="202"/>
      <c r="EA1" s="202"/>
      <c r="EB1" s="202"/>
      <c r="EC1" s="202"/>
      <c r="ED1" s="202"/>
      <c r="EE1" s="202"/>
      <c r="EF1" s="202"/>
      <c r="EG1" s="202"/>
      <c r="EH1" s="202"/>
      <c r="EI1" s="202"/>
      <c r="EJ1" s="202"/>
      <c r="EK1" s="202"/>
      <c r="EL1" s="202"/>
      <c r="EM1" s="202"/>
      <c r="EN1" s="202"/>
      <c r="EO1" s="202"/>
      <c r="EP1" s="202"/>
      <c r="EQ1" s="202"/>
      <c r="ER1" s="202"/>
      <c r="ES1" s="202"/>
      <c r="ET1" s="202"/>
      <c r="EU1" s="202"/>
      <c r="EV1" s="202"/>
      <c r="EW1" s="202"/>
      <c r="EX1" s="202"/>
      <c r="EY1" s="202"/>
      <c r="EZ1" s="202"/>
      <c r="FA1" s="202"/>
      <c r="FB1" s="202"/>
      <c r="FC1" s="202"/>
      <c r="FD1" s="202"/>
      <c r="FE1" s="202"/>
      <c r="FF1" s="202"/>
      <c r="FG1" s="202"/>
      <c r="FH1" s="202"/>
      <c r="FI1" s="202"/>
      <c r="FJ1" s="202"/>
      <c r="FK1" s="202"/>
      <c r="FL1" s="202"/>
      <c r="FM1" s="202"/>
      <c r="FN1" s="202"/>
      <c r="FO1" s="202"/>
      <c r="FP1" s="202"/>
      <c r="FQ1" s="202"/>
      <c r="FR1" s="202"/>
      <c r="FS1" s="202"/>
      <c r="FT1" s="202"/>
      <c r="FU1" s="202"/>
      <c r="FV1" s="202"/>
      <c r="FW1" s="202"/>
      <c r="FX1" s="202"/>
      <c r="FY1" s="202"/>
      <c r="FZ1" s="202"/>
      <c r="GA1" s="202"/>
      <c r="GB1" s="202"/>
      <c r="GC1" s="202"/>
      <c r="GD1" s="202"/>
      <c r="GE1" s="202"/>
      <c r="GF1" s="202"/>
      <c r="GG1" s="202"/>
      <c r="GH1" s="202"/>
      <c r="GI1" s="202"/>
      <c r="GJ1" s="202"/>
      <c r="GK1" s="202"/>
      <c r="GL1" s="202"/>
      <c r="GM1" s="202"/>
      <c r="GN1" s="202"/>
      <c r="GO1" s="202"/>
      <c r="GP1" s="202"/>
      <c r="GQ1" s="202"/>
      <c r="GR1" s="202"/>
      <c r="GS1" s="202"/>
      <c r="GT1" s="202"/>
      <c r="GU1" s="202"/>
      <c r="GV1" s="202"/>
      <c r="GW1" s="202"/>
      <c r="GX1" s="202"/>
      <c r="GY1" s="202"/>
      <c r="GZ1" s="202"/>
      <c r="HA1" s="202"/>
      <c r="HB1" s="202"/>
      <c r="HC1" s="202"/>
      <c r="HD1" s="202"/>
      <c r="HE1" s="202"/>
      <c r="HF1" s="202"/>
      <c r="HG1" s="202"/>
      <c r="HH1" s="202"/>
      <c r="HI1" s="202"/>
      <c r="HJ1" s="202"/>
      <c r="HK1" s="202"/>
      <c r="HL1" s="202"/>
      <c r="HM1" s="202"/>
      <c r="HN1" s="202"/>
      <c r="HO1" s="202"/>
      <c r="HP1" s="202"/>
      <c r="HQ1" s="202"/>
      <c r="HR1" s="202"/>
      <c r="HS1" s="202"/>
      <c r="HT1" s="202"/>
      <c r="HU1" s="202"/>
      <c r="HV1" s="202"/>
      <c r="HW1" s="202"/>
      <c r="HX1" s="202"/>
      <c r="HY1" s="202"/>
      <c r="HZ1" s="202"/>
      <c r="IA1" s="202"/>
      <c r="IB1" s="202"/>
      <c r="IC1" s="202"/>
      <c r="ID1" s="202"/>
      <c r="IE1" s="202"/>
      <c r="IF1" s="202"/>
      <c r="IG1" s="202"/>
      <c r="IH1" s="202"/>
      <c r="II1" s="202"/>
      <c r="IJ1" s="202"/>
      <c r="IK1" s="202"/>
      <c r="IL1" s="202"/>
      <c r="IM1" s="202"/>
      <c r="IN1" s="202"/>
      <c r="IO1" s="202"/>
      <c r="IP1" s="202"/>
      <c r="IQ1" s="202"/>
      <c r="IR1" s="202"/>
      <c r="IS1" s="202"/>
      <c r="IT1" s="202"/>
      <c r="IU1" s="202"/>
      <c r="IV1" s="202"/>
      <c r="IW1" s="202"/>
      <c r="IX1" s="202"/>
    </row>
    <row r="2" spans="1:258" s="44" customFormat="1" ht="49.5" customHeight="1" x14ac:dyDescent="0.2">
      <c r="A2" s="206"/>
      <c r="B2" s="266"/>
      <c r="C2" s="266"/>
      <c r="D2" s="266"/>
      <c r="E2" s="266"/>
      <c r="F2" s="266"/>
      <c r="G2" s="266"/>
      <c r="H2" s="266"/>
      <c r="I2" s="206"/>
      <c r="J2" s="265"/>
      <c r="K2" s="265"/>
      <c r="L2" s="265"/>
      <c r="M2" s="265"/>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c r="BW2" s="206"/>
      <c r="BX2" s="206"/>
      <c r="BY2" s="206"/>
      <c r="BZ2" s="206"/>
      <c r="CA2" s="206"/>
      <c r="CB2" s="206"/>
      <c r="CC2" s="206"/>
      <c r="CD2" s="206"/>
      <c r="CE2" s="206"/>
      <c r="CF2" s="206"/>
      <c r="CG2" s="206"/>
      <c r="CH2" s="206"/>
      <c r="CI2" s="206"/>
      <c r="CJ2" s="206"/>
      <c r="CK2" s="206"/>
      <c r="CL2" s="206"/>
      <c r="CM2" s="206"/>
      <c r="CN2" s="206"/>
      <c r="CO2" s="206"/>
      <c r="CP2" s="206"/>
      <c r="CQ2" s="206"/>
      <c r="CR2" s="206"/>
      <c r="CS2" s="206"/>
      <c r="CT2" s="206"/>
      <c r="CU2" s="206"/>
      <c r="CV2" s="206"/>
      <c r="CW2" s="206"/>
      <c r="CX2" s="206"/>
      <c r="CY2" s="206"/>
      <c r="CZ2" s="206"/>
      <c r="DA2" s="206"/>
      <c r="DB2" s="206"/>
      <c r="DC2" s="206"/>
      <c r="DD2" s="206"/>
      <c r="DE2" s="206"/>
      <c r="DF2" s="206"/>
      <c r="DG2" s="206"/>
      <c r="DH2" s="206"/>
      <c r="DI2" s="206"/>
      <c r="DJ2" s="206"/>
      <c r="DK2" s="206"/>
      <c r="DL2" s="206"/>
      <c r="DM2" s="206"/>
      <c r="DN2" s="206"/>
      <c r="DO2" s="206"/>
      <c r="DP2" s="206"/>
      <c r="DQ2" s="206"/>
      <c r="DR2" s="206"/>
      <c r="DS2" s="206"/>
      <c r="DT2" s="206"/>
      <c r="DU2" s="206"/>
      <c r="DV2" s="206"/>
      <c r="DW2" s="206"/>
      <c r="DX2" s="206"/>
      <c r="DY2" s="206"/>
      <c r="DZ2" s="206"/>
      <c r="EA2" s="206"/>
      <c r="EB2" s="206"/>
      <c r="EC2" s="206"/>
      <c r="ED2" s="206"/>
      <c r="EE2" s="206"/>
      <c r="EF2" s="206"/>
      <c r="EG2" s="206"/>
      <c r="EH2" s="206"/>
      <c r="EI2" s="206"/>
      <c r="EJ2" s="206"/>
      <c r="EK2" s="206"/>
      <c r="EL2" s="206"/>
      <c r="EM2" s="206"/>
      <c r="EN2" s="206"/>
      <c r="EO2" s="206"/>
      <c r="EP2" s="206"/>
      <c r="EQ2" s="206"/>
      <c r="ER2" s="206"/>
      <c r="ES2" s="206"/>
      <c r="ET2" s="206"/>
      <c r="EU2" s="206"/>
      <c r="EV2" s="206"/>
      <c r="EW2" s="206"/>
      <c r="EX2" s="206"/>
      <c r="EY2" s="206"/>
      <c r="EZ2" s="206"/>
      <c r="FA2" s="206"/>
      <c r="FB2" s="206"/>
      <c r="FC2" s="206"/>
      <c r="FD2" s="206"/>
      <c r="FE2" s="206"/>
      <c r="FF2" s="206"/>
      <c r="FG2" s="206"/>
      <c r="FH2" s="206"/>
      <c r="FI2" s="206"/>
      <c r="FJ2" s="206"/>
      <c r="FK2" s="206"/>
      <c r="FL2" s="206"/>
      <c r="FM2" s="206"/>
      <c r="FN2" s="206"/>
      <c r="FO2" s="206"/>
      <c r="FP2" s="206"/>
      <c r="FQ2" s="206"/>
      <c r="FR2" s="206"/>
      <c r="FS2" s="206"/>
      <c r="FT2" s="206"/>
      <c r="FU2" s="206"/>
      <c r="FV2" s="206"/>
      <c r="FW2" s="206"/>
      <c r="FX2" s="206"/>
      <c r="FY2" s="206"/>
      <c r="FZ2" s="206"/>
      <c r="GA2" s="206"/>
      <c r="GB2" s="206"/>
      <c r="GC2" s="206"/>
      <c r="GD2" s="206"/>
      <c r="GE2" s="206"/>
      <c r="GF2" s="206"/>
      <c r="GG2" s="206"/>
      <c r="GH2" s="206"/>
      <c r="GI2" s="206"/>
      <c r="GJ2" s="206"/>
      <c r="GK2" s="206"/>
      <c r="GL2" s="206"/>
      <c r="GM2" s="206"/>
      <c r="GN2" s="206"/>
      <c r="GO2" s="206"/>
      <c r="GP2" s="206"/>
      <c r="GQ2" s="206"/>
      <c r="GR2" s="206"/>
      <c r="GS2" s="206"/>
      <c r="GT2" s="206"/>
      <c r="GU2" s="206"/>
      <c r="GV2" s="206"/>
      <c r="GW2" s="206"/>
      <c r="GX2" s="206"/>
      <c r="GY2" s="206"/>
      <c r="GZ2" s="206"/>
      <c r="HA2" s="206"/>
      <c r="HB2" s="206"/>
      <c r="HC2" s="206"/>
      <c r="HD2" s="206"/>
      <c r="HE2" s="206"/>
      <c r="HF2" s="206"/>
      <c r="HG2" s="206"/>
      <c r="HH2" s="206"/>
      <c r="HI2" s="206"/>
      <c r="HJ2" s="206"/>
      <c r="HK2" s="206"/>
      <c r="HL2" s="206"/>
      <c r="HM2" s="206"/>
      <c r="HN2" s="206"/>
      <c r="HO2" s="206"/>
      <c r="HP2" s="206"/>
      <c r="HQ2" s="206"/>
      <c r="HR2" s="206"/>
      <c r="HS2" s="206"/>
      <c r="HT2" s="206"/>
      <c r="HU2" s="206"/>
      <c r="HV2" s="206"/>
      <c r="HW2" s="206"/>
      <c r="HX2" s="206"/>
      <c r="HY2" s="206"/>
      <c r="HZ2" s="206"/>
      <c r="IA2" s="206"/>
      <c r="IB2" s="206"/>
      <c r="IC2" s="206"/>
      <c r="ID2" s="206"/>
      <c r="IE2" s="206"/>
      <c r="IF2" s="206"/>
      <c r="IG2" s="206"/>
      <c r="IH2" s="206"/>
      <c r="II2" s="206"/>
      <c r="IJ2" s="206"/>
      <c r="IK2" s="206"/>
      <c r="IL2" s="206"/>
      <c r="IM2" s="206"/>
      <c r="IN2" s="206"/>
      <c r="IO2" s="206"/>
      <c r="IP2" s="206"/>
      <c r="IQ2" s="206"/>
      <c r="IR2" s="206"/>
      <c r="IS2" s="206"/>
      <c r="IT2" s="206"/>
      <c r="IU2" s="206"/>
      <c r="IV2" s="206"/>
      <c r="IW2" s="206"/>
      <c r="IX2" s="206"/>
    </row>
    <row r="3" spans="1:258" s="7" customFormat="1" ht="6.95" customHeight="1" x14ac:dyDescent="0.2">
      <c r="A3" s="209"/>
      <c r="B3" s="1058"/>
      <c r="C3" s="1058"/>
      <c r="D3" s="1058"/>
      <c r="E3" s="1058"/>
      <c r="F3" s="1058"/>
      <c r="G3" s="1058"/>
      <c r="H3" s="1058"/>
      <c r="I3" s="209"/>
      <c r="J3" s="265"/>
      <c r="K3" s="265"/>
      <c r="L3" s="265"/>
      <c r="M3" s="265"/>
      <c r="N3" s="209"/>
      <c r="O3" s="209"/>
      <c r="P3" s="209"/>
      <c r="Q3" s="206"/>
      <c r="R3" s="206"/>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209"/>
      <c r="CV3" s="209"/>
      <c r="CW3" s="209"/>
      <c r="CX3" s="209"/>
      <c r="CY3" s="209"/>
      <c r="CZ3" s="209"/>
      <c r="DA3" s="209"/>
      <c r="DB3" s="209"/>
      <c r="DC3" s="209"/>
      <c r="DD3" s="209"/>
      <c r="DE3" s="209"/>
      <c r="DF3" s="209"/>
      <c r="DG3" s="209"/>
      <c r="DH3" s="209"/>
      <c r="DI3" s="209"/>
      <c r="DJ3" s="209"/>
      <c r="DK3" s="209"/>
      <c r="DL3" s="209"/>
      <c r="DM3" s="209"/>
      <c r="DN3" s="209"/>
      <c r="DO3" s="209"/>
      <c r="DP3" s="209"/>
      <c r="DQ3" s="209"/>
      <c r="DR3" s="209"/>
      <c r="DS3" s="209"/>
      <c r="DT3" s="209"/>
      <c r="DU3" s="209"/>
      <c r="DV3" s="209"/>
      <c r="DW3" s="209"/>
      <c r="DX3" s="209"/>
      <c r="DY3" s="209"/>
      <c r="DZ3" s="209"/>
      <c r="EA3" s="209"/>
      <c r="EB3" s="209"/>
      <c r="EC3" s="209"/>
      <c r="ED3" s="209"/>
      <c r="EE3" s="209"/>
      <c r="EF3" s="209"/>
      <c r="EG3" s="209"/>
      <c r="EH3" s="209"/>
      <c r="EI3" s="209"/>
      <c r="EJ3" s="209"/>
      <c r="EK3" s="209"/>
      <c r="EL3" s="209"/>
      <c r="EM3" s="209"/>
      <c r="EN3" s="209"/>
      <c r="EO3" s="209"/>
      <c r="EP3" s="209"/>
      <c r="EQ3" s="209"/>
      <c r="ER3" s="209"/>
      <c r="ES3" s="209"/>
      <c r="ET3" s="209"/>
      <c r="EU3" s="209"/>
      <c r="EV3" s="209"/>
      <c r="EW3" s="209"/>
      <c r="EX3" s="209"/>
      <c r="EY3" s="209"/>
      <c r="EZ3" s="209"/>
      <c r="FA3" s="209"/>
      <c r="FB3" s="209"/>
      <c r="FC3" s="209"/>
      <c r="FD3" s="209"/>
      <c r="FE3" s="209"/>
      <c r="FF3" s="209"/>
      <c r="FG3" s="209"/>
      <c r="FH3" s="209"/>
      <c r="FI3" s="209"/>
      <c r="FJ3" s="209"/>
      <c r="FK3" s="209"/>
      <c r="FL3" s="209"/>
      <c r="FM3" s="209"/>
      <c r="FN3" s="209"/>
      <c r="FO3" s="209"/>
      <c r="FP3" s="209"/>
      <c r="FQ3" s="209"/>
      <c r="FR3" s="209"/>
      <c r="FS3" s="209"/>
      <c r="FT3" s="209"/>
      <c r="FU3" s="209"/>
      <c r="FV3" s="209"/>
      <c r="FW3" s="209"/>
      <c r="FX3" s="209"/>
      <c r="FY3" s="209"/>
      <c r="FZ3" s="209"/>
      <c r="GA3" s="209"/>
      <c r="GB3" s="209"/>
      <c r="GC3" s="209"/>
      <c r="GD3" s="209"/>
      <c r="GE3" s="209"/>
      <c r="GF3" s="209"/>
      <c r="GG3" s="209"/>
      <c r="GH3" s="209"/>
      <c r="GI3" s="209"/>
      <c r="GJ3" s="209"/>
      <c r="GK3" s="209"/>
      <c r="GL3" s="209"/>
      <c r="GM3" s="209"/>
      <c r="GN3" s="209"/>
      <c r="GO3" s="209"/>
      <c r="GP3" s="209"/>
      <c r="GQ3" s="209"/>
      <c r="GR3" s="209"/>
      <c r="GS3" s="209"/>
      <c r="GT3" s="209"/>
      <c r="GU3" s="209"/>
      <c r="GV3" s="209"/>
      <c r="GW3" s="209"/>
      <c r="GX3" s="209"/>
      <c r="GY3" s="209"/>
      <c r="GZ3" s="209"/>
      <c r="HA3" s="209"/>
      <c r="HB3" s="209"/>
      <c r="HC3" s="209"/>
      <c r="HD3" s="209"/>
      <c r="HE3" s="209"/>
      <c r="HF3" s="209"/>
      <c r="HG3" s="209"/>
      <c r="HH3" s="209"/>
      <c r="HI3" s="209"/>
      <c r="HJ3" s="209"/>
      <c r="HK3" s="209"/>
      <c r="HL3" s="209"/>
      <c r="HM3" s="209"/>
      <c r="HN3" s="209"/>
      <c r="HO3" s="209"/>
      <c r="HP3" s="209"/>
      <c r="HQ3" s="209"/>
      <c r="HR3" s="209"/>
      <c r="HS3" s="209"/>
      <c r="HT3" s="209"/>
      <c r="HU3" s="209"/>
      <c r="HV3" s="209"/>
      <c r="HW3" s="209"/>
      <c r="HX3" s="209"/>
      <c r="HY3" s="209"/>
      <c r="HZ3" s="209"/>
      <c r="IA3" s="209"/>
      <c r="IB3" s="209"/>
      <c r="IC3" s="209"/>
      <c r="ID3" s="209"/>
      <c r="IE3" s="209"/>
      <c r="IF3" s="209"/>
      <c r="IG3" s="209"/>
      <c r="IH3" s="209"/>
      <c r="II3" s="209"/>
      <c r="IJ3" s="209"/>
      <c r="IK3" s="209"/>
      <c r="IL3" s="209"/>
      <c r="IM3" s="209"/>
      <c r="IN3" s="209"/>
      <c r="IO3" s="209"/>
      <c r="IP3" s="209"/>
      <c r="IQ3" s="209"/>
      <c r="IR3" s="209"/>
      <c r="IS3" s="209"/>
      <c r="IT3" s="209"/>
      <c r="IU3" s="209"/>
      <c r="IV3" s="209"/>
      <c r="IW3" s="209"/>
      <c r="IX3" s="209"/>
    </row>
    <row r="4" spans="1:258" s="7" customFormat="1" ht="21.75" customHeight="1" x14ac:dyDescent="0.2">
      <c r="A4" s="1124" t="s">
        <v>345</v>
      </c>
      <c r="B4" s="1124"/>
      <c r="C4" s="1124"/>
      <c r="D4" s="1124"/>
      <c r="E4" s="1124"/>
      <c r="F4" s="1124"/>
      <c r="G4" s="1124"/>
      <c r="H4" s="1124"/>
      <c r="I4" s="1124"/>
      <c r="J4" s="1124"/>
      <c r="K4" s="1124"/>
      <c r="L4" s="1124"/>
      <c r="M4" s="1124"/>
      <c r="N4" s="1124"/>
      <c r="O4" s="1124"/>
      <c r="P4" s="1124"/>
      <c r="Q4" s="267"/>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209"/>
      <c r="DE4" s="209"/>
      <c r="DF4" s="209"/>
      <c r="DG4" s="209"/>
      <c r="DH4" s="209"/>
      <c r="DI4" s="209"/>
      <c r="DJ4" s="209"/>
      <c r="DK4" s="209"/>
      <c r="DL4" s="209"/>
      <c r="DM4" s="209"/>
      <c r="DN4" s="209"/>
      <c r="DO4" s="209"/>
      <c r="DP4" s="209"/>
      <c r="DQ4" s="209"/>
      <c r="DR4" s="209"/>
      <c r="DS4" s="209"/>
      <c r="DT4" s="209"/>
      <c r="DU4" s="209"/>
      <c r="DV4" s="209"/>
      <c r="DW4" s="209"/>
      <c r="DX4" s="209"/>
      <c r="DY4" s="209"/>
      <c r="DZ4" s="209"/>
      <c r="EA4" s="209"/>
      <c r="EB4" s="209"/>
      <c r="EC4" s="209"/>
      <c r="ED4" s="209"/>
      <c r="EE4" s="209"/>
      <c r="EF4" s="209"/>
      <c r="EG4" s="209"/>
      <c r="EH4" s="209"/>
      <c r="EI4" s="209"/>
      <c r="EJ4" s="209"/>
      <c r="EK4" s="209"/>
      <c r="EL4" s="209"/>
      <c r="EM4" s="209"/>
      <c r="EN4" s="209"/>
      <c r="EO4" s="209"/>
      <c r="EP4" s="209"/>
      <c r="EQ4" s="209"/>
      <c r="ER4" s="209"/>
      <c r="ES4" s="209"/>
      <c r="ET4" s="209"/>
      <c r="EU4" s="209"/>
      <c r="EV4" s="209"/>
      <c r="EW4" s="209"/>
      <c r="EX4" s="209"/>
      <c r="EY4" s="209"/>
      <c r="EZ4" s="209"/>
      <c r="FA4" s="209"/>
      <c r="FB4" s="209"/>
      <c r="FC4" s="209"/>
      <c r="FD4" s="209"/>
      <c r="FE4" s="209"/>
      <c r="FF4" s="209"/>
      <c r="FG4" s="209"/>
      <c r="FH4" s="209"/>
      <c r="FI4" s="209"/>
      <c r="FJ4" s="209"/>
      <c r="FK4" s="209"/>
      <c r="FL4" s="209"/>
      <c r="FM4" s="209"/>
      <c r="FN4" s="209"/>
      <c r="FO4" s="209"/>
      <c r="FP4" s="209"/>
      <c r="FQ4" s="209"/>
      <c r="FR4" s="209"/>
      <c r="FS4" s="209"/>
      <c r="FT4" s="209"/>
      <c r="FU4" s="209"/>
      <c r="FV4" s="209"/>
      <c r="FW4" s="209"/>
      <c r="FX4" s="209"/>
      <c r="FY4" s="209"/>
      <c r="FZ4" s="209"/>
      <c r="GA4" s="209"/>
      <c r="GB4" s="209"/>
      <c r="GC4" s="209"/>
      <c r="GD4" s="209"/>
      <c r="GE4" s="209"/>
      <c r="GF4" s="209"/>
      <c r="GG4" s="209"/>
      <c r="GH4" s="209"/>
      <c r="GI4" s="209"/>
      <c r="GJ4" s="209"/>
      <c r="GK4" s="209"/>
      <c r="GL4" s="209"/>
      <c r="GM4" s="209"/>
      <c r="GN4" s="209"/>
      <c r="GO4" s="209"/>
      <c r="GP4" s="209"/>
      <c r="GQ4" s="209"/>
      <c r="GR4" s="209"/>
      <c r="GS4" s="209"/>
      <c r="GT4" s="209"/>
      <c r="GU4" s="209"/>
      <c r="GV4" s="209"/>
      <c r="GW4" s="209"/>
      <c r="GX4" s="209"/>
      <c r="GY4" s="209"/>
      <c r="GZ4" s="209"/>
      <c r="HA4" s="209"/>
      <c r="HB4" s="209"/>
      <c r="HC4" s="209"/>
      <c r="HD4" s="209"/>
      <c r="HE4" s="209"/>
      <c r="HF4" s="209"/>
      <c r="HG4" s="209"/>
      <c r="HH4" s="209"/>
      <c r="HI4" s="209"/>
      <c r="HJ4" s="209"/>
      <c r="HK4" s="209"/>
      <c r="HL4" s="209"/>
      <c r="HM4" s="209"/>
      <c r="HN4" s="209"/>
      <c r="HO4" s="209"/>
      <c r="HP4" s="209"/>
      <c r="HQ4" s="209"/>
      <c r="HR4" s="209"/>
      <c r="HS4" s="209"/>
      <c r="HT4" s="209"/>
      <c r="HU4" s="209"/>
      <c r="HV4" s="209"/>
      <c r="HW4" s="209"/>
      <c r="HX4" s="209"/>
      <c r="HY4" s="209"/>
      <c r="HZ4" s="209"/>
      <c r="IA4" s="209"/>
      <c r="IB4" s="209"/>
      <c r="IC4" s="209"/>
      <c r="ID4" s="209"/>
      <c r="IE4" s="209"/>
      <c r="IF4" s="209"/>
      <c r="IG4" s="209"/>
      <c r="IH4" s="209"/>
      <c r="II4" s="209"/>
      <c r="IJ4" s="209"/>
      <c r="IK4" s="209"/>
      <c r="IL4" s="209"/>
      <c r="IM4" s="209"/>
      <c r="IN4" s="209"/>
      <c r="IO4" s="209"/>
      <c r="IP4" s="209"/>
      <c r="IQ4" s="209"/>
      <c r="IR4" s="209"/>
      <c r="IS4" s="209"/>
      <c r="IT4" s="209"/>
      <c r="IU4" s="209"/>
      <c r="IV4" s="209"/>
      <c r="IW4" s="209"/>
      <c r="IX4" s="209"/>
    </row>
    <row r="5" spans="1:258" s="7" customFormat="1" ht="17.25" customHeight="1" x14ac:dyDescent="0.2">
      <c r="A5" s="209"/>
      <c r="B5" s="1059" t="str">
        <f>porsaad!B6</f>
        <v>Situación a 31 de enero de 2023</v>
      </c>
      <c r="C5" s="1059"/>
      <c r="D5" s="1059"/>
      <c r="E5" s="1059"/>
      <c r="F5" s="1059"/>
      <c r="G5" s="1059"/>
      <c r="H5" s="1059"/>
      <c r="I5" s="1059"/>
      <c r="J5" s="1059"/>
      <c r="K5" s="1059"/>
      <c r="L5" s="1059"/>
      <c r="M5" s="1059"/>
      <c r="N5" s="1059"/>
      <c r="O5" s="1059"/>
      <c r="P5" s="1059"/>
      <c r="Q5" s="91"/>
      <c r="R5" s="91"/>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c r="BQ5" s="209"/>
      <c r="BR5" s="209"/>
      <c r="BS5" s="209"/>
      <c r="BT5" s="209"/>
      <c r="BU5" s="209"/>
      <c r="BV5" s="209"/>
      <c r="BW5" s="209"/>
      <c r="BX5" s="209"/>
      <c r="BY5" s="209"/>
      <c r="BZ5" s="209"/>
      <c r="CA5" s="209"/>
      <c r="CB5" s="209"/>
      <c r="CC5" s="209"/>
      <c r="CD5" s="209"/>
      <c r="CE5" s="209"/>
      <c r="CF5" s="209"/>
      <c r="CG5" s="209"/>
      <c r="CH5" s="209"/>
      <c r="CI5" s="209"/>
      <c r="CJ5" s="209"/>
      <c r="CK5" s="209"/>
      <c r="CL5" s="209"/>
      <c r="CM5" s="209"/>
      <c r="CN5" s="209"/>
      <c r="CO5" s="209"/>
      <c r="CP5" s="209"/>
      <c r="CQ5" s="209"/>
      <c r="CR5" s="209"/>
      <c r="CS5" s="209"/>
      <c r="CT5" s="209"/>
      <c r="CU5" s="209"/>
      <c r="CV5" s="209"/>
      <c r="CW5" s="209"/>
      <c r="CX5" s="209"/>
      <c r="CY5" s="209"/>
      <c r="CZ5" s="209"/>
      <c r="DA5" s="209"/>
      <c r="DB5" s="209"/>
      <c r="DC5" s="209"/>
      <c r="DD5" s="209"/>
      <c r="DE5" s="209"/>
      <c r="DF5" s="209"/>
      <c r="DG5" s="209"/>
      <c r="DH5" s="209"/>
      <c r="DI5" s="209"/>
      <c r="DJ5" s="209"/>
      <c r="DK5" s="209"/>
      <c r="DL5" s="209"/>
      <c r="DM5" s="209"/>
      <c r="DN5" s="209"/>
      <c r="DO5" s="209"/>
      <c r="DP5" s="209"/>
      <c r="DQ5" s="209"/>
      <c r="DR5" s="209"/>
      <c r="DS5" s="209"/>
      <c r="DT5" s="209"/>
      <c r="DU5" s="209"/>
      <c r="DV5" s="209"/>
      <c r="DW5" s="209"/>
      <c r="DX5" s="209"/>
      <c r="DY5" s="209"/>
      <c r="DZ5" s="209"/>
      <c r="EA5" s="209"/>
      <c r="EB5" s="209"/>
      <c r="EC5" s="209"/>
      <c r="ED5" s="209"/>
      <c r="EE5" s="209"/>
      <c r="EF5" s="209"/>
      <c r="EG5" s="209"/>
      <c r="EH5" s="209"/>
      <c r="EI5" s="209"/>
      <c r="EJ5" s="209"/>
      <c r="EK5" s="209"/>
      <c r="EL5" s="209"/>
      <c r="EM5" s="209"/>
      <c r="EN5" s="209"/>
      <c r="EO5" s="209"/>
      <c r="EP5" s="209"/>
      <c r="EQ5" s="209"/>
      <c r="ER5" s="209"/>
      <c r="ES5" s="209"/>
      <c r="ET5" s="209"/>
      <c r="EU5" s="209"/>
      <c r="EV5" s="209"/>
      <c r="EW5" s="209"/>
      <c r="EX5" s="209"/>
      <c r="EY5" s="209"/>
      <c r="EZ5" s="209"/>
      <c r="FA5" s="209"/>
      <c r="FB5" s="209"/>
      <c r="FC5" s="209"/>
      <c r="FD5" s="209"/>
      <c r="FE5" s="209"/>
      <c r="FF5" s="209"/>
      <c r="FG5" s="209"/>
      <c r="FH5" s="209"/>
      <c r="FI5" s="209"/>
      <c r="FJ5" s="209"/>
      <c r="FK5" s="209"/>
      <c r="FL5" s="209"/>
      <c r="FM5" s="209"/>
      <c r="FN5" s="209"/>
      <c r="FO5" s="209"/>
      <c r="FP5" s="209"/>
      <c r="FQ5" s="209"/>
      <c r="FR5" s="209"/>
      <c r="FS5" s="209"/>
      <c r="FT5" s="209"/>
      <c r="FU5" s="209"/>
      <c r="FV5" s="209"/>
      <c r="FW5" s="209"/>
      <c r="FX5" s="209"/>
      <c r="FY5" s="209"/>
      <c r="FZ5" s="209"/>
      <c r="GA5" s="209"/>
      <c r="GB5" s="209"/>
      <c r="GC5" s="209"/>
      <c r="GD5" s="209"/>
      <c r="GE5" s="209"/>
      <c r="GF5" s="209"/>
      <c r="GG5" s="209"/>
      <c r="GH5" s="209"/>
      <c r="GI5" s="209"/>
      <c r="GJ5" s="209"/>
      <c r="GK5" s="209"/>
      <c r="GL5" s="209"/>
      <c r="GM5" s="209"/>
      <c r="GN5" s="209"/>
      <c r="GO5" s="209"/>
      <c r="GP5" s="209"/>
      <c r="GQ5" s="209"/>
      <c r="GR5" s="209"/>
      <c r="GS5" s="209"/>
      <c r="GT5" s="209"/>
      <c r="GU5" s="209"/>
      <c r="GV5" s="209"/>
      <c r="GW5" s="209"/>
      <c r="GX5" s="209"/>
      <c r="GY5" s="209"/>
      <c r="GZ5" s="209"/>
      <c r="HA5" s="209"/>
      <c r="HB5" s="209"/>
      <c r="HC5" s="209"/>
      <c r="HD5" s="209"/>
      <c r="HE5" s="209"/>
      <c r="HF5" s="209"/>
      <c r="HG5" s="209"/>
      <c r="HH5" s="209"/>
      <c r="HI5" s="209"/>
      <c r="HJ5" s="209"/>
      <c r="HK5" s="209"/>
      <c r="HL5" s="209"/>
      <c r="HM5" s="209"/>
      <c r="HN5" s="209"/>
      <c r="HO5" s="209"/>
      <c r="HP5" s="209"/>
      <c r="HQ5" s="209"/>
      <c r="HR5" s="209"/>
      <c r="HS5" s="209"/>
      <c r="HT5" s="209"/>
      <c r="HU5" s="209"/>
      <c r="HV5" s="209"/>
      <c r="HW5" s="209"/>
      <c r="HX5" s="209"/>
      <c r="HY5" s="209"/>
      <c r="HZ5" s="209"/>
      <c r="IA5" s="209"/>
      <c r="IB5" s="209"/>
      <c r="IC5" s="209"/>
      <c r="ID5" s="209"/>
      <c r="IE5" s="209"/>
      <c r="IF5" s="209"/>
      <c r="IG5" s="209"/>
      <c r="IH5" s="209"/>
      <c r="II5" s="209"/>
      <c r="IJ5" s="209"/>
      <c r="IK5" s="209"/>
      <c r="IL5" s="209"/>
      <c r="IM5" s="209"/>
      <c r="IN5" s="209"/>
      <c r="IO5" s="209"/>
      <c r="IP5" s="209"/>
      <c r="IQ5" s="209"/>
      <c r="IR5" s="209"/>
      <c r="IS5" s="209"/>
      <c r="IT5" s="209"/>
      <c r="IU5" s="209"/>
      <c r="IV5" s="209"/>
      <c r="IW5" s="209"/>
      <c r="IX5" s="209"/>
    </row>
    <row r="6" spans="1:258" s="7" customFormat="1" ht="6.95" customHeight="1" x14ac:dyDescent="0.2">
      <c r="A6" s="209"/>
      <c r="B6" s="209"/>
      <c r="C6" s="209"/>
      <c r="D6" s="209"/>
      <c r="E6" s="209"/>
      <c r="F6" s="209"/>
      <c r="G6" s="209"/>
      <c r="H6" s="209"/>
      <c r="I6" s="209"/>
      <c r="J6" s="209"/>
      <c r="K6" s="268"/>
      <c r="L6" s="268"/>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c r="BW6" s="209"/>
      <c r="BX6" s="209"/>
      <c r="BY6" s="209"/>
      <c r="BZ6" s="209"/>
      <c r="CA6" s="209"/>
      <c r="CB6" s="209"/>
      <c r="CC6" s="209"/>
      <c r="CD6" s="209"/>
      <c r="CE6" s="209"/>
      <c r="CF6" s="209"/>
      <c r="CG6" s="209"/>
      <c r="CH6" s="209"/>
      <c r="CI6" s="209"/>
      <c r="CJ6" s="209"/>
      <c r="CK6" s="209"/>
      <c r="CL6" s="209"/>
      <c r="CM6" s="209"/>
      <c r="CN6" s="209"/>
      <c r="CO6" s="209"/>
      <c r="CP6" s="209"/>
      <c r="CQ6" s="209"/>
      <c r="CR6" s="209"/>
      <c r="CS6" s="209"/>
      <c r="CT6" s="209"/>
      <c r="CU6" s="209"/>
      <c r="CV6" s="209"/>
      <c r="CW6" s="209"/>
      <c r="CX6" s="209"/>
      <c r="CY6" s="209"/>
      <c r="CZ6" s="209"/>
      <c r="DA6" s="209"/>
      <c r="DB6" s="209"/>
      <c r="DC6" s="209"/>
      <c r="DD6" s="209"/>
      <c r="DE6" s="209"/>
      <c r="DF6" s="209"/>
      <c r="DG6" s="209"/>
      <c r="DH6" s="209"/>
      <c r="DI6" s="209"/>
      <c r="DJ6" s="209"/>
      <c r="DK6" s="209"/>
      <c r="DL6" s="209"/>
      <c r="DM6" s="209"/>
      <c r="DN6" s="209"/>
      <c r="DO6" s="209"/>
      <c r="DP6" s="209"/>
      <c r="DQ6" s="209"/>
      <c r="DR6" s="209"/>
      <c r="DS6" s="209"/>
      <c r="DT6" s="209"/>
      <c r="DU6" s="209"/>
      <c r="DV6" s="209"/>
      <c r="DW6" s="209"/>
      <c r="DX6" s="209"/>
      <c r="DY6" s="209"/>
      <c r="DZ6" s="209"/>
      <c r="EA6" s="209"/>
      <c r="EB6" s="209"/>
      <c r="EC6" s="209"/>
      <c r="ED6" s="209"/>
      <c r="EE6" s="209"/>
      <c r="EF6" s="209"/>
      <c r="EG6" s="209"/>
      <c r="EH6" s="209"/>
      <c r="EI6" s="209"/>
      <c r="EJ6" s="209"/>
      <c r="EK6" s="209"/>
      <c r="EL6" s="209"/>
      <c r="EM6" s="209"/>
      <c r="EN6" s="209"/>
      <c r="EO6" s="209"/>
      <c r="EP6" s="209"/>
      <c r="EQ6" s="209"/>
      <c r="ER6" s="209"/>
      <c r="ES6" s="209"/>
      <c r="ET6" s="209"/>
      <c r="EU6" s="209"/>
      <c r="EV6" s="209"/>
      <c r="EW6" s="209"/>
      <c r="EX6" s="209"/>
      <c r="EY6" s="209"/>
      <c r="EZ6" s="209"/>
      <c r="FA6" s="209"/>
      <c r="FB6" s="209"/>
      <c r="FC6" s="209"/>
      <c r="FD6" s="209"/>
      <c r="FE6" s="209"/>
      <c r="FF6" s="209"/>
      <c r="FG6" s="209"/>
      <c r="FH6" s="209"/>
      <c r="FI6" s="209"/>
      <c r="FJ6" s="209"/>
      <c r="FK6" s="209"/>
      <c r="FL6" s="209"/>
      <c r="FM6" s="209"/>
      <c r="FN6" s="209"/>
      <c r="FO6" s="209"/>
      <c r="FP6" s="209"/>
      <c r="FQ6" s="209"/>
      <c r="FR6" s="209"/>
      <c r="FS6" s="209"/>
      <c r="FT6" s="209"/>
      <c r="FU6" s="209"/>
      <c r="FV6" s="209"/>
      <c r="FW6" s="209"/>
      <c r="FX6" s="209"/>
      <c r="FY6" s="209"/>
      <c r="FZ6" s="209"/>
      <c r="GA6" s="209"/>
      <c r="GB6" s="209"/>
      <c r="GC6" s="209"/>
      <c r="GD6" s="209"/>
      <c r="GE6" s="209"/>
      <c r="GF6" s="209"/>
      <c r="GG6" s="209"/>
      <c r="GH6" s="209"/>
      <c r="GI6" s="209"/>
      <c r="GJ6" s="209"/>
      <c r="GK6" s="209"/>
      <c r="GL6" s="209"/>
      <c r="GM6" s="209"/>
      <c r="GN6" s="209"/>
      <c r="GO6" s="209"/>
      <c r="GP6" s="209"/>
      <c r="GQ6" s="209"/>
      <c r="GR6" s="209"/>
      <c r="GS6" s="209"/>
      <c r="GT6" s="209"/>
      <c r="GU6" s="209"/>
      <c r="GV6" s="209"/>
      <c r="GW6" s="209"/>
      <c r="GX6" s="209"/>
      <c r="GY6" s="209"/>
      <c r="GZ6" s="209"/>
      <c r="HA6" s="209"/>
      <c r="HB6" s="209"/>
      <c r="HC6" s="209"/>
      <c r="HD6" s="209"/>
      <c r="HE6" s="209"/>
      <c r="HF6" s="209"/>
      <c r="HG6" s="209"/>
      <c r="HH6" s="209"/>
      <c r="HI6" s="209"/>
      <c r="HJ6" s="209"/>
      <c r="HK6" s="209"/>
      <c r="HL6" s="209"/>
      <c r="HM6" s="209"/>
      <c r="HN6" s="209"/>
      <c r="HO6" s="209"/>
      <c r="HP6" s="209"/>
      <c r="HQ6" s="209"/>
      <c r="HR6" s="209"/>
      <c r="HS6" s="209"/>
      <c r="HT6" s="209"/>
      <c r="HU6" s="209"/>
      <c r="HV6" s="209"/>
      <c r="HW6" s="209"/>
      <c r="HX6" s="209"/>
      <c r="HY6" s="209"/>
      <c r="HZ6" s="209"/>
      <c r="IA6" s="209"/>
      <c r="IB6" s="209"/>
      <c r="IC6" s="209"/>
      <c r="ID6" s="209"/>
      <c r="IE6" s="209"/>
      <c r="IF6" s="209"/>
      <c r="IG6" s="209"/>
      <c r="IH6" s="209"/>
      <c r="II6" s="209"/>
      <c r="IJ6" s="209"/>
      <c r="IK6" s="209"/>
      <c r="IL6" s="209"/>
      <c r="IM6" s="209"/>
      <c r="IN6" s="209"/>
      <c r="IO6" s="209"/>
      <c r="IP6" s="209"/>
      <c r="IQ6" s="209"/>
      <c r="IR6" s="209"/>
      <c r="IS6" s="209"/>
      <c r="IT6" s="209"/>
      <c r="IU6" s="209"/>
      <c r="IV6" s="209"/>
      <c r="IW6" s="209"/>
      <c r="IX6" s="209"/>
    </row>
    <row r="7" spans="1:258" s="7" customFormat="1" ht="4.5" customHeight="1" x14ac:dyDescent="0.2">
      <c r="A7" s="209"/>
      <c r="B7" s="209"/>
      <c r="C7" s="209"/>
      <c r="D7" s="209"/>
      <c r="E7" s="209"/>
      <c r="F7" s="209"/>
      <c r="G7" s="209"/>
      <c r="H7" s="209"/>
      <c r="I7" s="209"/>
      <c r="J7" s="209"/>
      <c r="K7" s="269"/>
      <c r="L7" s="269"/>
      <c r="M7" s="214"/>
      <c r="N7" s="214"/>
      <c r="O7" s="214"/>
      <c r="P7" s="214"/>
      <c r="Q7" s="212"/>
      <c r="R7" s="212"/>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c r="DB7" s="209"/>
      <c r="DC7" s="209"/>
      <c r="DD7" s="209"/>
      <c r="DE7" s="209"/>
      <c r="DF7" s="209"/>
      <c r="DG7" s="209"/>
      <c r="DH7" s="209"/>
      <c r="DI7" s="209"/>
      <c r="DJ7" s="209"/>
      <c r="DK7" s="209"/>
      <c r="DL7" s="209"/>
      <c r="DM7" s="209"/>
      <c r="DN7" s="209"/>
      <c r="DO7" s="209"/>
      <c r="DP7" s="209"/>
      <c r="DQ7" s="209"/>
      <c r="DR7" s="209"/>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09"/>
      <c r="EY7" s="209"/>
      <c r="EZ7" s="209"/>
      <c r="FA7" s="209"/>
      <c r="FB7" s="209"/>
      <c r="FC7" s="209"/>
      <c r="FD7" s="209"/>
      <c r="FE7" s="209"/>
      <c r="FF7" s="209"/>
      <c r="FG7" s="209"/>
      <c r="FH7" s="209"/>
      <c r="FI7" s="209"/>
      <c r="FJ7" s="209"/>
      <c r="FK7" s="209"/>
      <c r="FL7" s="209"/>
      <c r="FM7" s="209"/>
      <c r="FN7" s="209"/>
      <c r="FO7" s="209"/>
      <c r="FP7" s="209"/>
      <c r="FQ7" s="209"/>
      <c r="FR7" s="209"/>
      <c r="FS7" s="209"/>
      <c r="FT7" s="209"/>
      <c r="FU7" s="209"/>
      <c r="FV7" s="209"/>
      <c r="FW7" s="209"/>
      <c r="FX7" s="209"/>
      <c r="FY7" s="209"/>
      <c r="FZ7" s="209"/>
      <c r="GA7" s="209"/>
      <c r="GB7" s="209"/>
      <c r="GC7" s="209"/>
      <c r="GD7" s="209"/>
      <c r="GE7" s="209"/>
      <c r="GF7" s="209"/>
      <c r="GG7" s="209"/>
      <c r="GH7" s="209"/>
      <c r="GI7" s="209"/>
      <c r="GJ7" s="209"/>
      <c r="GK7" s="209"/>
      <c r="GL7" s="209"/>
      <c r="GM7" s="209"/>
      <c r="GN7" s="209"/>
      <c r="GO7" s="209"/>
      <c r="GP7" s="209"/>
      <c r="GQ7" s="209"/>
      <c r="GR7" s="209"/>
      <c r="GS7" s="209"/>
      <c r="GT7" s="209"/>
      <c r="GU7" s="209"/>
      <c r="GV7" s="209"/>
      <c r="GW7" s="209"/>
      <c r="GX7" s="209"/>
      <c r="GY7" s="209"/>
      <c r="GZ7" s="209"/>
      <c r="HA7" s="209"/>
      <c r="HB7" s="209"/>
      <c r="HC7" s="209"/>
      <c r="HD7" s="209"/>
      <c r="HE7" s="209"/>
      <c r="HF7" s="209"/>
      <c r="HG7" s="209"/>
      <c r="HH7" s="209"/>
      <c r="HI7" s="209"/>
      <c r="HJ7" s="209"/>
      <c r="HK7" s="209"/>
      <c r="HL7" s="209"/>
      <c r="HM7" s="209"/>
      <c r="HN7" s="209"/>
      <c r="HO7" s="209"/>
      <c r="HP7" s="209"/>
      <c r="HQ7" s="209"/>
      <c r="HR7" s="209"/>
      <c r="HS7" s="209"/>
      <c r="HT7" s="209"/>
      <c r="HU7" s="209"/>
      <c r="HV7" s="209"/>
      <c r="HW7" s="209"/>
      <c r="HX7" s="209"/>
      <c r="HY7" s="209"/>
      <c r="HZ7" s="209"/>
      <c r="IA7" s="209"/>
      <c r="IB7" s="209"/>
      <c r="IC7" s="209"/>
      <c r="ID7" s="209"/>
      <c r="IE7" s="209"/>
      <c r="IF7" s="209"/>
      <c r="IG7" s="209"/>
      <c r="IH7" s="209"/>
      <c r="II7" s="209"/>
      <c r="IJ7" s="209"/>
      <c r="IK7" s="209"/>
      <c r="IL7" s="209"/>
      <c r="IM7" s="209"/>
      <c r="IN7" s="209"/>
      <c r="IO7" s="209"/>
      <c r="IP7" s="209"/>
      <c r="IQ7" s="209"/>
      <c r="IR7" s="209"/>
      <c r="IS7" s="209"/>
      <c r="IT7" s="209"/>
      <c r="IU7" s="209"/>
      <c r="IV7" s="209"/>
      <c r="IW7" s="209"/>
      <c r="IX7" s="209"/>
    </row>
    <row r="8" spans="1:258" s="7" customFormat="1" ht="27" customHeight="1" x14ac:dyDescent="0.2">
      <c r="A8" s="209"/>
      <c r="B8" s="1202" t="s">
        <v>494</v>
      </c>
      <c r="C8" s="1203"/>
      <c r="D8" s="1203"/>
      <c r="E8" s="1203"/>
      <c r="F8" s="1203"/>
      <c r="G8" s="1203"/>
      <c r="H8" s="1203"/>
      <c r="I8" s="1203"/>
      <c r="J8" s="1204"/>
      <c r="K8" s="269"/>
      <c r="L8" s="269"/>
      <c r="M8" s="214"/>
      <c r="N8" s="214"/>
      <c r="O8" s="214"/>
      <c r="P8" s="214"/>
      <c r="Q8" s="212"/>
      <c r="R8" s="212"/>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c r="CA8" s="209"/>
      <c r="CB8" s="209"/>
      <c r="CC8" s="209"/>
      <c r="CD8" s="209"/>
      <c r="CE8" s="209"/>
      <c r="CF8" s="209"/>
      <c r="CG8" s="209"/>
      <c r="CH8" s="209"/>
      <c r="CI8" s="209"/>
      <c r="CJ8" s="209"/>
      <c r="CK8" s="209"/>
      <c r="CL8" s="209"/>
      <c r="CM8" s="209"/>
      <c r="CN8" s="209"/>
      <c r="CO8" s="209"/>
      <c r="CP8" s="209"/>
      <c r="CQ8" s="209"/>
      <c r="CR8" s="209"/>
      <c r="CS8" s="209"/>
      <c r="CT8" s="209"/>
      <c r="CU8" s="209"/>
      <c r="CV8" s="209"/>
      <c r="CW8" s="209"/>
      <c r="CX8" s="209"/>
      <c r="CY8" s="209"/>
      <c r="CZ8" s="209"/>
      <c r="DA8" s="209"/>
      <c r="DB8" s="209"/>
      <c r="DC8" s="209"/>
      <c r="DD8" s="209"/>
      <c r="DE8" s="209"/>
      <c r="DF8" s="209"/>
      <c r="DG8" s="209"/>
      <c r="DH8" s="209"/>
      <c r="DI8" s="209"/>
      <c r="DJ8" s="209"/>
      <c r="DK8" s="209"/>
      <c r="DL8" s="209"/>
      <c r="DM8" s="209"/>
      <c r="DN8" s="209"/>
      <c r="DO8" s="209"/>
      <c r="DP8" s="209"/>
      <c r="DQ8" s="209"/>
      <c r="DR8" s="209"/>
      <c r="DS8" s="209"/>
      <c r="DT8" s="209"/>
      <c r="DU8" s="209"/>
      <c r="DV8" s="209"/>
      <c r="DW8" s="209"/>
      <c r="DX8" s="209"/>
      <c r="DY8" s="209"/>
      <c r="DZ8" s="209"/>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09"/>
      <c r="FB8" s="209"/>
      <c r="FC8" s="209"/>
      <c r="FD8" s="209"/>
      <c r="FE8" s="209"/>
      <c r="FF8" s="209"/>
      <c r="FG8" s="209"/>
      <c r="FH8" s="209"/>
      <c r="FI8" s="209"/>
      <c r="FJ8" s="209"/>
      <c r="FK8" s="209"/>
      <c r="FL8" s="209"/>
      <c r="FM8" s="209"/>
      <c r="FN8" s="209"/>
      <c r="FO8" s="209"/>
      <c r="FP8" s="209"/>
      <c r="FQ8" s="209"/>
      <c r="FR8" s="209"/>
      <c r="FS8" s="209"/>
      <c r="FT8" s="209"/>
      <c r="FU8" s="209"/>
      <c r="FV8" s="209"/>
      <c r="FW8" s="209"/>
      <c r="FX8" s="209"/>
      <c r="FY8" s="209"/>
      <c r="FZ8" s="209"/>
      <c r="GA8" s="209"/>
      <c r="GB8" s="209"/>
      <c r="GC8" s="209"/>
      <c r="GD8" s="209"/>
      <c r="GE8" s="209"/>
      <c r="GF8" s="209"/>
      <c r="GG8" s="209"/>
      <c r="GH8" s="209"/>
      <c r="GI8" s="209"/>
      <c r="GJ8" s="209"/>
      <c r="GK8" s="209"/>
      <c r="GL8" s="209"/>
      <c r="GM8" s="209"/>
      <c r="GN8" s="209"/>
      <c r="GO8" s="209"/>
      <c r="GP8" s="209"/>
      <c r="GQ8" s="209"/>
      <c r="GR8" s="209"/>
      <c r="GS8" s="209"/>
      <c r="GT8" s="209"/>
      <c r="GU8" s="209"/>
      <c r="GV8" s="209"/>
      <c r="GW8" s="209"/>
      <c r="GX8" s="209"/>
      <c r="GY8" s="209"/>
      <c r="GZ8" s="209"/>
      <c r="HA8" s="209"/>
      <c r="HB8" s="209"/>
      <c r="HC8" s="209"/>
      <c r="HD8" s="209"/>
      <c r="HE8" s="209"/>
      <c r="HF8" s="209"/>
      <c r="HG8" s="209"/>
      <c r="HH8" s="209"/>
      <c r="HI8" s="209"/>
      <c r="HJ8" s="209"/>
      <c r="HK8" s="209"/>
      <c r="HL8" s="209"/>
      <c r="HM8" s="209"/>
      <c r="HN8" s="209"/>
      <c r="HO8" s="209"/>
      <c r="HP8" s="209"/>
      <c r="HQ8" s="209"/>
      <c r="HR8" s="209"/>
      <c r="HS8" s="209"/>
      <c r="HT8" s="209"/>
      <c r="HU8" s="209"/>
      <c r="HV8" s="209"/>
      <c r="HW8" s="209"/>
      <c r="HX8" s="209"/>
      <c r="HY8" s="209"/>
      <c r="HZ8" s="209"/>
      <c r="IA8" s="209"/>
      <c r="IB8" s="209"/>
      <c r="IC8" s="209"/>
      <c r="ID8" s="209"/>
      <c r="IE8" s="209"/>
      <c r="IF8" s="209"/>
      <c r="IG8" s="209"/>
      <c r="IH8" s="209"/>
      <c r="II8" s="209"/>
      <c r="IJ8" s="209"/>
      <c r="IK8" s="209"/>
      <c r="IL8" s="209"/>
      <c r="IM8" s="209"/>
      <c r="IN8" s="209"/>
      <c r="IO8" s="209"/>
      <c r="IP8" s="209"/>
      <c r="IQ8" s="209"/>
      <c r="IR8" s="209"/>
      <c r="IS8" s="209"/>
      <c r="IT8" s="209"/>
      <c r="IU8" s="209"/>
      <c r="IV8" s="209"/>
      <c r="IW8" s="209"/>
      <c r="IX8" s="209"/>
    </row>
    <row r="9" spans="1:258" s="7" customFormat="1" ht="16.5" customHeight="1" x14ac:dyDescent="0.2">
      <c r="A9" s="209"/>
      <c r="B9" s="1060" t="s">
        <v>15</v>
      </c>
      <c r="C9" s="500"/>
      <c r="D9" s="501"/>
      <c r="E9" s="501"/>
      <c r="F9" s="501"/>
      <c r="G9" s="501"/>
      <c r="H9" s="501"/>
      <c r="I9" s="1067" t="s">
        <v>175</v>
      </c>
      <c r="J9" s="1068"/>
      <c r="K9" s="270"/>
      <c r="L9" s="270"/>
      <c r="M9" s="220"/>
      <c r="N9" s="220"/>
      <c r="O9" s="220"/>
      <c r="P9" s="220"/>
      <c r="Q9" s="217"/>
      <c r="R9" s="217"/>
      <c r="S9" s="209"/>
      <c r="T9" s="209"/>
      <c r="U9" s="209"/>
      <c r="V9" s="209"/>
      <c r="W9" s="209"/>
      <c r="X9" s="209"/>
      <c r="Y9" s="209"/>
      <c r="Z9" s="209"/>
      <c r="AA9" s="209"/>
      <c r="AB9" s="209"/>
      <c r="AC9" s="209"/>
      <c r="AD9" s="209"/>
      <c r="AE9" s="209"/>
      <c r="AF9" s="209"/>
      <c r="AG9" s="209"/>
      <c r="AH9" s="209"/>
      <c r="AI9" s="209"/>
      <c r="AJ9" s="209"/>
      <c r="AK9" s="209"/>
      <c r="AL9" s="209"/>
      <c r="AM9" s="209"/>
      <c r="AN9" s="209"/>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c r="BT9" s="209"/>
      <c r="BU9" s="209"/>
      <c r="BV9" s="209"/>
      <c r="BW9" s="209"/>
      <c r="BX9" s="209"/>
      <c r="BY9" s="209"/>
      <c r="BZ9" s="209"/>
      <c r="CA9" s="209"/>
      <c r="CB9" s="209"/>
      <c r="CC9" s="209"/>
      <c r="CD9" s="209"/>
      <c r="CE9" s="209"/>
      <c r="CF9" s="209"/>
      <c r="CG9" s="209"/>
      <c r="CH9" s="209"/>
      <c r="CI9" s="209"/>
      <c r="CJ9" s="209"/>
      <c r="CK9" s="209"/>
      <c r="CL9" s="209"/>
      <c r="CM9" s="209"/>
      <c r="CN9" s="209"/>
      <c r="CO9" s="209"/>
      <c r="CP9" s="209"/>
      <c r="CQ9" s="209"/>
      <c r="CR9" s="209"/>
      <c r="CS9" s="209"/>
      <c r="CT9" s="209"/>
      <c r="CU9" s="209"/>
      <c r="CV9" s="209"/>
      <c r="CW9" s="209"/>
      <c r="CX9" s="209"/>
      <c r="CY9" s="209"/>
      <c r="CZ9" s="209"/>
      <c r="DA9" s="209"/>
      <c r="DB9" s="209"/>
      <c r="DC9" s="209"/>
      <c r="DD9" s="209"/>
      <c r="DE9" s="209"/>
      <c r="DF9" s="209"/>
      <c r="DG9" s="209"/>
      <c r="DH9" s="209"/>
      <c r="DI9" s="209"/>
      <c r="DJ9" s="209"/>
      <c r="DK9" s="209"/>
      <c r="DL9" s="209"/>
      <c r="DM9" s="209"/>
      <c r="DN9" s="209"/>
      <c r="DO9" s="209"/>
      <c r="DP9" s="209"/>
      <c r="DQ9" s="209"/>
      <c r="DR9" s="209"/>
      <c r="DS9" s="209"/>
      <c r="DT9" s="209"/>
      <c r="DU9" s="209"/>
      <c r="DV9" s="209"/>
      <c r="DW9" s="209"/>
      <c r="DX9" s="209"/>
      <c r="DY9" s="209"/>
      <c r="DZ9" s="209"/>
      <c r="EA9" s="209"/>
      <c r="EB9" s="209"/>
      <c r="EC9" s="209"/>
      <c r="ED9" s="209"/>
      <c r="EE9" s="209"/>
      <c r="EF9" s="209"/>
      <c r="EG9" s="209"/>
      <c r="EH9" s="209"/>
      <c r="EI9" s="209"/>
      <c r="EJ9" s="209"/>
      <c r="EK9" s="209"/>
      <c r="EL9" s="209"/>
      <c r="EM9" s="209"/>
      <c r="EN9" s="209"/>
      <c r="EO9" s="209"/>
      <c r="EP9" s="209"/>
      <c r="EQ9" s="209"/>
      <c r="ER9" s="209"/>
      <c r="ES9" s="209"/>
      <c r="ET9" s="209"/>
      <c r="EU9" s="209"/>
      <c r="EV9" s="209"/>
      <c r="EW9" s="209"/>
      <c r="EX9" s="209"/>
      <c r="EY9" s="209"/>
      <c r="EZ9" s="209"/>
      <c r="FA9" s="209"/>
      <c r="FB9" s="209"/>
      <c r="FC9" s="209"/>
      <c r="FD9" s="209"/>
      <c r="FE9" s="209"/>
      <c r="FF9" s="209"/>
      <c r="FG9" s="209"/>
      <c r="FH9" s="209"/>
      <c r="FI9" s="209"/>
      <c r="FJ9" s="209"/>
      <c r="FK9" s="209"/>
      <c r="FL9" s="209"/>
      <c r="FM9" s="209"/>
      <c r="FN9" s="209"/>
      <c r="FO9" s="209"/>
      <c r="FP9" s="209"/>
      <c r="FQ9" s="209"/>
      <c r="FR9" s="209"/>
      <c r="FS9" s="209"/>
      <c r="FT9" s="209"/>
      <c r="FU9" s="209"/>
      <c r="FV9" s="209"/>
      <c r="FW9" s="209"/>
      <c r="FX9" s="209"/>
      <c r="FY9" s="209"/>
      <c r="FZ9" s="209"/>
      <c r="GA9" s="209"/>
      <c r="GB9" s="209"/>
      <c r="GC9" s="209"/>
      <c r="GD9" s="209"/>
      <c r="GE9" s="209"/>
      <c r="GF9" s="209"/>
      <c r="GG9" s="209"/>
      <c r="GH9" s="209"/>
      <c r="GI9" s="209"/>
      <c r="GJ9" s="209"/>
      <c r="GK9" s="209"/>
      <c r="GL9" s="209"/>
      <c r="GM9" s="209"/>
      <c r="GN9" s="209"/>
      <c r="GO9" s="209"/>
      <c r="GP9" s="209"/>
      <c r="GQ9" s="209"/>
      <c r="GR9" s="209"/>
      <c r="GS9" s="209"/>
      <c r="GT9" s="209"/>
      <c r="GU9" s="209"/>
      <c r="GV9" s="209"/>
      <c r="GW9" s="209"/>
      <c r="GX9" s="209"/>
      <c r="GY9" s="209"/>
      <c r="GZ9" s="209"/>
      <c r="HA9" s="209"/>
      <c r="HB9" s="209"/>
      <c r="HC9" s="209"/>
      <c r="HD9" s="209"/>
      <c r="HE9" s="209"/>
      <c r="HF9" s="209"/>
      <c r="HG9" s="209"/>
      <c r="HH9" s="209"/>
      <c r="HI9" s="209"/>
      <c r="HJ9" s="209"/>
      <c r="HK9" s="209"/>
      <c r="HL9" s="209"/>
      <c r="HM9" s="209"/>
      <c r="HN9" s="209"/>
      <c r="HO9" s="209"/>
      <c r="HP9" s="209"/>
      <c r="HQ9" s="209"/>
      <c r="HR9" s="209"/>
      <c r="HS9" s="209"/>
      <c r="HT9" s="209"/>
      <c r="HU9" s="209"/>
      <c r="HV9" s="209"/>
      <c r="HW9" s="209"/>
      <c r="HX9" s="209"/>
      <c r="HY9" s="209"/>
      <c r="HZ9" s="209"/>
      <c r="IA9" s="209"/>
      <c r="IB9" s="209"/>
      <c r="IC9" s="209"/>
      <c r="ID9" s="209"/>
      <c r="IE9" s="209"/>
      <c r="IF9" s="209"/>
      <c r="IG9" s="209"/>
      <c r="IH9" s="209"/>
      <c r="II9" s="209"/>
      <c r="IJ9" s="209"/>
      <c r="IK9" s="209"/>
      <c r="IL9" s="209"/>
      <c r="IM9" s="209"/>
      <c r="IN9" s="209"/>
      <c r="IO9" s="209"/>
      <c r="IP9" s="209"/>
      <c r="IQ9" s="209"/>
      <c r="IR9" s="209"/>
      <c r="IS9" s="209"/>
      <c r="IT9" s="209"/>
      <c r="IU9" s="209"/>
      <c r="IV9" s="209"/>
      <c r="IW9" s="209"/>
      <c r="IX9" s="209"/>
    </row>
    <row r="10" spans="1:258" s="7" customFormat="1" ht="65.25" customHeight="1" x14ac:dyDescent="0.2">
      <c r="A10" s="209"/>
      <c r="B10" s="1061"/>
      <c r="C10" s="1069" t="s">
        <v>174</v>
      </c>
      <c r="D10" s="1068"/>
      <c r="E10" s="212"/>
      <c r="F10" s="1069" t="s">
        <v>173</v>
      </c>
      <c r="G10" s="1068"/>
      <c r="H10" s="502"/>
      <c r="I10" s="1090"/>
      <c r="J10" s="1089"/>
      <c r="K10" s="506"/>
      <c r="L10" s="506"/>
      <c r="M10" s="436"/>
      <c r="N10" s="436"/>
      <c r="O10" s="436"/>
      <c r="P10" s="436"/>
      <c r="Q10" s="507"/>
      <c r="R10" s="507"/>
      <c r="S10" s="508"/>
      <c r="T10" s="508"/>
      <c r="U10" s="508"/>
      <c r="V10" s="508"/>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c r="FU10" s="209"/>
      <c r="FV10" s="209"/>
      <c r="FW10" s="209"/>
      <c r="FX10" s="209"/>
      <c r="FY10" s="209"/>
      <c r="FZ10" s="209"/>
      <c r="GA10" s="209"/>
      <c r="GB10" s="209"/>
      <c r="GC10" s="209"/>
      <c r="GD10" s="209"/>
      <c r="GE10" s="209"/>
      <c r="GF10" s="209"/>
      <c r="GG10" s="209"/>
      <c r="GH10" s="209"/>
      <c r="GI10" s="209"/>
      <c r="GJ10" s="209"/>
      <c r="GK10" s="209"/>
      <c r="GL10" s="209"/>
      <c r="GM10" s="209"/>
      <c r="GN10" s="209"/>
      <c r="GO10" s="209"/>
      <c r="GP10" s="209"/>
      <c r="GQ10" s="209"/>
      <c r="GR10" s="209"/>
      <c r="GS10" s="209"/>
      <c r="GT10" s="209"/>
      <c r="GU10" s="209"/>
      <c r="GV10" s="209"/>
      <c r="GW10" s="209"/>
      <c r="GX10" s="209"/>
      <c r="GY10" s="209"/>
      <c r="GZ10" s="209"/>
      <c r="HA10" s="209"/>
      <c r="HB10" s="209"/>
      <c r="HC10" s="209"/>
      <c r="HD10" s="209"/>
      <c r="HE10" s="209"/>
      <c r="HF10" s="209"/>
      <c r="HG10" s="209"/>
      <c r="HH10" s="209"/>
      <c r="HI10" s="209"/>
      <c r="HJ10" s="209"/>
      <c r="HK10" s="209"/>
      <c r="HL10" s="209"/>
      <c r="HM10" s="209"/>
      <c r="HN10" s="209"/>
      <c r="HO10" s="209"/>
      <c r="HP10" s="209"/>
      <c r="HQ10" s="209"/>
      <c r="HR10" s="209"/>
      <c r="HS10" s="209"/>
      <c r="HT10" s="209"/>
      <c r="HU10" s="209"/>
      <c r="HV10" s="209"/>
      <c r="HW10" s="209"/>
      <c r="HX10" s="209"/>
      <c r="HY10" s="209"/>
      <c r="HZ10" s="209"/>
      <c r="IA10" s="209"/>
      <c r="IB10" s="209"/>
      <c r="IC10" s="209"/>
      <c r="ID10" s="209"/>
      <c r="IE10" s="209"/>
      <c r="IF10" s="209"/>
      <c r="IG10" s="209"/>
      <c r="IH10" s="209"/>
      <c r="II10" s="209"/>
      <c r="IJ10" s="209"/>
      <c r="IK10" s="209"/>
      <c r="IL10" s="209"/>
      <c r="IM10" s="209"/>
      <c r="IN10" s="209"/>
      <c r="IO10" s="209"/>
      <c r="IP10" s="209"/>
      <c r="IQ10" s="209"/>
      <c r="IR10" s="209"/>
      <c r="IS10" s="209"/>
      <c r="IT10" s="209"/>
      <c r="IU10" s="209"/>
      <c r="IV10" s="209"/>
      <c r="IW10" s="209"/>
      <c r="IX10" s="209"/>
    </row>
    <row r="11" spans="1:258" s="124" customFormat="1" ht="30.75" customHeight="1" x14ac:dyDescent="0.2">
      <c r="A11" s="271"/>
      <c r="B11" s="1062"/>
      <c r="C11" s="218" t="s">
        <v>167</v>
      </c>
      <c r="D11" s="219" t="s">
        <v>166</v>
      </c>
      <c r="E11" s="217"/>
      <c r="F11" s="218" t="s">
        <v>168</v>
      </c>
      <c r="G11" s="219" t="s">
        <v>166</v>
      </c>
      <c r="H11" s="217"/>
      <c r="I11" s="218" t="s">
        <v>168</v>
      </c>
      <c r="J11" s="219" t="s">
        <v>166</v>
      </c>
      <c r="K11" s="509"/>
      <c r="L11" s="509"/>
      <c r="M11" s="232"/>
      <c r="N11" s="232"/>
      <c r="O11" s="232"/>
      <c r="P11" s="232"/>
      <c r="Q11" s="232"/>
      <c r="R11" s="232"/>
      <c r="S11" s="510"/>
      <c r="T11" s="510"/>
      <c r="U11" s="510"/>
      <c r="V11" s="510"/>
      <c r="W11" s="271"/>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1"/>
      <c r="BU11" s="271"/>
      <c r="BV11" s="271"/>
      <c r="BW11" s="271"/>
      <c r="BX11" s="271"/>
      <c r="BY11" s="271"/>
      <c r="BZ11" s="271"/>
      <c r="CA11" s="271"/>
      <c r="CB11" s="271"/>
      <c r="CC11" s="271"/>
      <c r="CD11" s="271"/>
      <c r="CE11" s="271"/>
      <c r="CF11" s="271"/>
      <c r="CG11" s="271"/>
      <c r="CH11" s="271"/>
      <c r="CI11" s="271"/>
      <c r="CJ11" s="271"/>
      <c r="CK11" s="271"/>
      <c r="CL11" s="271"/>
      <c r="CM11" s="271"/>
      <c r="CN11" s="271"/>
      <c r="CO11" s="271"/>
      <c r="CP11" s="271"/>
      <c r="CQ11" s="271"/>
      <c r="CR11" s="271"/>
      <c r="CS11" s="271"/>
      <c r="CT11" s="271"/>
      <c r="CU11" s="271"/>
      <c r="CV11" s="271"/>
      <c r="CW11" s="271"/>
      <c r="CX11" s="271"/>
      <c r="CY11" s="271"/>
      <c r="CZ11" s="271"/>
      <c r="DA11" s="271"/>
      <c r="DB11" s="271"/>
      <c r="DC11" s="271"/>
      <c r="DD11" s="271"/>
      <c r="DE11" s="271"/>
      <c r="DF11" s="271"/>
      <c r="DG11" s="271"/>
      <c r="DH11" s="271"/>
      <c r="DI11" s="271"/>
      <c r="DJ11" s="271"/>
      <c r="DK11" s="271"/>
      <c r="DL11" s="271"/>
      <c r="DM11" s="271"/>
      <c r="DN11" s="271"/>
      <c r="DO11" s="271"/>
      <c r="DP11" s="271"/>
      <c r="DQ11" s="271"/>
      <c r="DR11" s="271"/>
      <c r="DS11" s="271"/>
      <c r="DT11" s="271"/>
      <c r="DU11" s="271"/>
      <c r="DV11" s="271"/>
      <c r="DW11" s="271"/>
      <c r="DX11" s="271"/>
      <c r="DY11" s="271"/>
      <c r="DZ11" s="271"/>
      <c r="EA11" s="271"/>
      <c r="EB11" s="271"/>
      <c r="EC11" s="271"/>
      <c r="ED11" s="271"/>
      <c r="EE11" s="271"/>
      <c r="EF11" s="271"/>
      <c r="EG11" s="271"/>
      <c r="EH11" s="271"/>
      <c r="EI11" s="271"/>
      <c r="EJ11" s="271"/>
      <c r="EK11" s="271"/>
      <c r="EL11" s="271"/>
      <c r="EM11" s="271"/>
      <c r="EN11" s="271"/>
      <c r="EO11" s="271"/>
      <c r="EP11" s="271"/>
      <c r="EQ11" s="271"/>
      <c r="ER11" s="271"/>
      <c r="ES11" s="271"/>
      <c r="ET11" s="271"/>
      <c r="EU11" s="271"/>
      <c r="EV11" s="271"/>
      <c r="EW11" s="271"/>
      <c r="EX11" s="271"/>
      <c r="EY11" s="271"/>
      <c r="EZ11" s="271"/>
      <c r="FA11" s="271"/>
      <c r="FB11" s="271"/>
      <c r="FC11" s="271"/>
      <c r="FD11" s="271"/>
      <c r="FE11" s="271"/>
      <c r="FF11" s="271"/>
      <c r="FG11" s="271"/>
      <c r="FH11" s="271"/>
      <c r="FI11" s="271"/>
      <c r="FJ11" s="271"/>
      <c r="FK11" s="271"/>
      <c r="FL11" s="271"/>
      <c r="FM11" s="271"/>
      <c r="FN11" s="271"/>
      <c r="FO11" s="271"/>
      <c r="FP11" s="271"/>
      <c r="FQ11" s="271"/>
      <c r="FR11" s="271"/>
      <c r="FS11" s="271"/>
      <c r="FT11" s="271"/>
      <c r="FU11" s="271"/>
      <c r="FV11" s="271"/>
      <c r="FW11" s="271"/>
      <c r="FX11" s="271"/>
      <c r="FY11" s="271"/>
      <c r="FZ11" s="271"/>
      <c r="GA11" s="271"/>
      <c r="GB11" s="271"/>
      <c r="GC11" s="271"/>
      <c r="GD11" s="271"/>
      <c r="GE11" s="271"/>
      <c r="GF11" s="271"/>
      <c r="GG11" s="271"/>
      <c r="GH11" s="271"/>
      <c r="GI11" s="271"/>
      <c r="GJ11" s="271"/>
      <c r="GK11" s="271"/>
      <c r="GL11" s="271"/>
      <c r="GM11" s="271"/>
      <c r="GN11" s="271"/>
      <c r="GO11" s="271"/>
      <c r="GP11" s="271"/>
      <c r="GQ11" s="271"/>
      <c r="GR11" s="271"/>
      <c r="GS11" s="271"/>
      <c r="GT11" s="271"/>
      <c r="GU11" s="271"/>
      <c r="GV11" s="271"/>
      <c r="GW11" s="271"/>
      <c r="GX11" s="271"/>
      <c r="GY11" s="271"/>
      <c r="GZ11" s="271"/>
      <c r="HA11" s="271"/>
      <c r="HB11" s="271"/>
      <c r="HC11" s="271"/>
      <c r="HD11" s="271"/>
      <c r="HE11" s="271"/>
      <c r="HF11" s="271"/>
      <c r="HG11" s="271"/>
      <c r="HH11" s="271"/>
      <c r="HI11" s="271"/>
      <c r="HJ11" s="271"/>
      <c r="HK11" s="271"/>
      <c r="HL11" s="271"/>
      <c r="HM11" s="271"/>
      <c r="HN11" s="271"/>
      <c r="HO11" s="271"/>
      <c r="HP11" s="271"/>
      <c r="HQ11" s="271"/>
      <c r="HR11" s="271"/>
      <c r="HS11" s="271"/>
      <c r="HT11" s="271"/>
      <c r="HU11" s="271"/>
      <c r="HV11" s="271"/>
      <c r="HW11" s="271"/>
      <c r="HX11" s="271"/>
      <c r="HY11" s="271"/>
      <c r="HZ11" s="271"/>
      <c r="IA11" s="271"/>
      <c r="IB11" s="271"/>
      <c r="IC11" s="271"/>
      <c r="ID11" s="271"/>
      <c r="IE11" s="271"/>
      <c r="IF11" s="271"/>
      <c r="IG11" s="271"/>
      <c r="IH11" s="271"/>
      <c r="II11" s="271"/>
      <c r="IJ11" s="271"/>
      <c r="IK11" s="271"/>
      <c r="IL11" s="271"/>
      <c r="IM11" s="271"/>
      <c r="IN11" s="271"/>
      <c r="IO11" s="271"/>
      <c r="IP11" s="271"/>
      <c r="IQ11" s="271"/>
      <c r="IR11" s="271"/>
      <c r="IS11" s="271"/>
      <c r="IT11" s="271"/>
      <c r="IU11" s="271"/>
      <c r="IV11" s="271"/>
      <c r="IW11" s="271"/>
      <c r="IX11" s="271"/>
    </row>
    <row r="12" spans="1:258" s="39" customFormat="1" ht="7.5" customHeight="1" x14ac:dyDescent="0.2">
      <c r="A12" s="217"/>
      <c r="B12" s="220"/>
      <c r="C12" s="222"/>
      <c r="D12" s="222"/>
      <c r="E12" s="220"/>
      <c r="F12" s="220"/>
      <c r="G12" s="220"/>
      <c r="H12" s="220"/>
      <c r="I12" s="220"/>
      <c r="J12" s="220"/>
      <c r="K12" s="274"/>
      <c r="L12" s="275"/>
      <c r="M12" s="232"/>
      <c r="N12" s="232"/>
      <c r="O12" s="232"/>
      <c r="P12" s="232"/>
      <c r="Q12" s="511"/>
      <c r="R12" s="511"/>
      <c r="S12" s="507"/>
      <c r="T12" s="507"/>
      <c r="U12" s="507"/>
      <c r="V12" s="50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c r="HV12" s="217"/>
      <c r="HW12" s="217"/>
      <c r="HX12" s="217"/>
      <c r="HY12" s="217"/>
      <c r="HZ12" s="217"/>
      <c r="IA12" s="217"/>
      <c r="IB12" s="217"/>
      <c r="IC12" s="217"/>
      <c r="ID12" s="217"/>
      <c r="IE12" s="217"/>
      <c r="IF12" s="217"/>
      <c r="IG12" s="217"/>
      <c r="IH12" s="217"/>
      <c r="II12" s="217"/>
      <c r="IJ12" s="217"/>
      <c r="IK12" s="217"/>
      <c r="IL12" s="217"/>
      <c r="IM12" s="217"/>
      <c r="IN12" s="217"/>
      <c r="IO12" s="217"/>
      <c r="IP12" s="217"/>
      <c r="IQ12" s="217"/>
      <c r="IR12" s="217"/>
      <c r="IS12" s="217"/>
      <c r="IT12" s="217"/>
      <c r="IU12" s="217"/>
      <c r="IV12" s="217"/>
      <c r="IW12" s="217"/>
      <c r="IX12" s="217"/>
    </row>
    <row r="13" spans="1:258" s="27" customFormat="1" ht="18" customHeight="1" x14ac:dyDescent="0.2">
      <c r="A13" s="223"/>
      <c r="B13" s="226" t="s">
        <v>11</v>
      </c>
      <c r="C13" s="405">
        <v>51789</v>
      </c>
      <c r="D13" s="996">
        <v>334.66</v>
      </c>
      <c r="E13" s="277"/>
      <c r="F13" s="228">
        <v>33414</v>
      </c>
      <c r="G13" s="996">
        <v>187.86</v>
      </c>
      <c r="H13" s="277"/>
      <c r="I13" s="278">
        <v>33414</v>
      </c>
      <c r="J13" s="996">
        <v>538.08000000000004</v>
      </c>
      <c r="K13" s="512"/>
      <c r="L13" s="512">
        <f>_xlfn.RANK.EQ(J13,J$13:J$33,0)</f>
        <v>2</v>
      </c>
      <c r="M13" s="512">
        <v>1</v>
      </c>
      <c r="N13" s="512">
        <f>MATCH(M13,L$13:L$33,0)</f>
        <v>5</v>
      </c>
      <c r="O13" s="513" t="str">
        <f t="shared" ref="O13:O32" si="0">INDEX(B$13:B$33,N13,1)</f>
        <v>Canarias</v>
      </c>
      <c r="P13" s="516">
        <f>INDEX(J$13:J$33,N13,1)</f>
        <v>963.19</v>
      </c>
      <c r="Q13" s="511"/>
      <c r="R13" s="511"/>
      <c r="S13" s="514"/>
      <c r="T13" s="514"/>
      <c r="U13" s="514"/>
      <c r="V13" s="514"/>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c r="HV13" s="223"/>
      <c r="HW13" s="223"/>
      <c r="HX13" s="223"/>
      <c r="HY13" s="223"/>
      <c r="HZ13" s="223"/>
      <c r="IA13" s="223"/>
      <c r="IB13" s="223"/>
      <c r="IC13" s="223"/>
      <c r="ID13" s="223"/>
      <c r="IE13" s="223"/>
      <c r="IF13" s="223"/>
      <c r="IG13" s="223"/>
      <c r="IH13" s="223"/>
      <c r="II13" s="223"/>
      <c r="IJ13" s="223"/>
      <c r="IK13" s="223"/>
      <c r="IL13" s="223"/>
      <c r="IM13" s="223"/>
      <c r="IN13" s="223"/>
      <c r="IO13" s="223"/>
      <c r="IP13" s="223"/>
      <c r="IQ13" s="223"/>
      <c r="IR13" s="223"/>
      <c r="IS13" s="223"/>
      <c r="IT13" s="223"/>
      <c r="IU13" s="223"/>
      <c r="IV13" s="223"/>
      <c r="IW13" s="223"/>
      <c r="IX13" s="223"/>
    </row>
    <row r="14" spans="1:258" s="125" customFormat="1" ht="18" customHeight="1" x14ac:dyDescent="0.2">
      <c r="A14" s="282"/>
      <c r="B14" s="234" t="s">
        <v>10</v>
      </c>
      <c r="C14" s="406">
        <v>8109</v>
      </c>
      <c r="D14" s="997">
        <v>157.76</v>
      </c>
      <c r="E14" s="277"/>
      <c r="F14" s="235">
        <v>5964</v>
      </c>
      <c r="G14" s="997">
        <v>62.48</v>
      </c>
      <c r="H14" s="277"/>
      <c r="I14" s="283">
        <v>5964</v>
      </c>
      <c r="J14" s="997">
        <v>220.11</v>
      </c>
      <c r="K14" s="512"/>
      <c r="L14" s="512">
        <f t="shared" ref="L14:L33" si="1">_xlfn.RANK.EQ(J14,J$13:J$33,0)</f>
        <v>13</v>
      </c>
      <c r="M14" s="512">
        <v>2</v>
      </c>
      <c r="N14" s="512">
        <f t="shared" ref="N14:N32" si="2">MATCH(M14,L$13:L$33,0)</f>
        <v>1</v>
      </c>
      <c r="O14" s="513" t="str">
        <f t="shared" si="0"/>
        <v>Andalucía</v>
      </c>
      <c r="P14" s="516">
        <f t="shared" ref="P14:P32" si="3">INDEX(J$13:J$33,N14,1)</f>
        <v>538.08000000000004</v>
      </c>
      <c r="Q14" s="511"/>
      <c r="R14" s="511"/>
      <c r="S14" s="514"/>
      <c r="T14" s="514"/>
      <c r="U14" s="514"/>
      <c r="V14" s="514"/>
      <c r="W14" s="282"/>
      <c r="X14" s="282"/>
      <c r="Y14" s="282"/>
      <c r="Z14" s="282"/>
      <c r="AA14" s="282"/>
      <c r="AB14" s="282"/>
      <c r="AC14" s="282"/>
      <c r="AD14" s="282"/>
      <c r="AE14" s="282"/>
      <c r="AF14" s="282"/>
      <c r="AG14" s="282"/>
      <c r="AH14" s="282"/>
      <c r="AI14" s="282"/>
      <c r="AJ14" s="282"/>
      <c r="AK14" s="282"/>
      <c r="AL14" s="282"/>
      <c r="AM14" s="282"/>
      <c r="AN14" s="282"/>
      <c r="AO14" s="282"/>
      <c r="AP14" s="282"/>
      <c r="AQ14" s="282"/>
      <c r="AR14" s="282"/>
      <c r="AS14" s="282"/>
      <c r="AT14" s="282"/>
      <c r="AU14" s="282"/>
      <c r="AV14" s="282"/>
      <c r="AW14" s="282"/>
      <c r="AX14" s="282"/>
      <c r="AY14" s="282"/>
      <c r="AZ14" s="282"/>
      <c r="BA14" s="282"/>
      <c r="BB14" s="282"/>
      <c r="BC14" s="282"/>
      <c r="BD14" s="282"/>
      <c r="BE14" s="282"/>
      <c r="BF14" s="282"/>
      <c r="BG14" s="282"/>
      <c r="BH14" s="282"/>
      <c r="BI14" s="282"/>
      <c r="BJ14" s="282"/>
      <c r="BK14" s="282"/>
      <c r="BL14" s="282"/>
      <c r="BM14" s="282"/>
      <c r="BN14" s="282"/>
      <c r="BO14" s="282"/>
      <c r="BP14" s="282"/>
      <c r="BQ14" s="282"/>
      <c r="BR14" s="282"/>
      <c r="BS14" s="282"/>
      <c r="BT14" s="282"/>
      <c r="BU14" s="282"/>
      <c r="BV14" s="282"/>
      <c r="BW14" s="282"/>
      <c r="BX14" s="282"/>
      <c r="BY14" s="282"/>
      <c r="BZ14" s="282"/>
      <c r="CA14" s="282"/>
      <c r="CB14" s="282"/>
      <c r="CC14" s="282"/>
      <c r="CD14" s="282"/>
      <c r="CE14" s="282"/>
      <c r="CF14" s="282"/>
      <c r="CG14" s="282"/>
      <c r="CH14" s="282"/>
      <c r="CI14" s="282"/>
      <c r="CJ14" s="282"/>
      <c r="CK14" s="282"/>
      <c r="CL14" s="282"/>
      <c r="CM14" s="282"/>
      <c r="CN14" s="282"/>
      <c r="CO14" s="282"/>
      <c r="CP14" s="282"/>
      <c r="CQ14" s="282"/>
      <c r="CR14" s="282"/>
      <c r="CS14" s="282"/>
      <c r="CT14" s="282"/>
      <c r="CU14" s="282"/>
      <c r="CV14" s="282"/>
      <c r="CW14" s="282"/>
      <c r="CX14" s="282"/>
      <c r="CY14" s="282"/>
      <c r="CZ14" s="282"/>
      <c r="DA14" s="282"/>
      <c r="DB14" s="282"/>
      <c r="DC14" s="282"/>
      <c r="DD14" s="282"/>
      <c r="DE14" s="282"/>
      <c r="DF14" s="282"/>
      <c r="DG14" s="282"/>
      <c r="DH14" s="282"/>
      <c r="DI14" s="282"/>
      <c r="DJ14" s="282"/>
      <c r="DK14" s="282"/>
      <c r="DL14" s="282"/>
      <c r="DM14" s="282"/>
      <c r="DN14" s="282"/>
      <c r="DO14" s="282"/>
      <c r="DP14" s="282"/>
      <c r="DQ14" s="282"/>
      <c r="DR14" s="282"/>
      <c r="DS14" s="282"/>
      <c r="DT14" s="282"/>
      <c r="DU14" s="282"/>
      <c r="DV14" s="282"/>
      <c r="DW14" s="282"/>
      <c r="DX14" s="282"/>
      <c r="DY14" s="282"/>
      <c r="DZ14" s="282"/>
      <c r="EA14" s="282"/>
      <c r="EB14" s="282"/>
      <c r="EC14" s="282"/>
      <c r="ED14" s="282"/>
      <c r="EE14" s="282"/>
      <c r="EF14" s="282"/>
      <c r="EG14" s="282"/>
      <c r="EH14" s="282"/>
      <c r="EI14" s="282"/>
      <c r="EJ14" s="282"/>
      <c r="EK14" s="282"/>
      <c r="EL14" s="282"/>
      <c r="EM14" s="282"/>
      <c r="EN14" s="282"/>
      <c r="EO14" s="282"/>
      <c r="EP14" s="282"/>
      <c r="EQ14" s="282"/>
      <c r="ER14" s="282"/>
      <c r="ES14" s="282"/>
      <c r="ET14" s="282"/>
      <c r="EU14" s="282"/>
      <c r="EV14" s="282"/>
      <c r="EW14" s="282"/>
      <c r="EX14" s="282"/>
      <c r="EY14" s="282"/>
      <c r="EZ14" s="282"/>
      <c r="FA14" s="282"/>
      <c r="FB14" s="282"/>
      <c r="FC14" s="282"/>
      <c r="FD14" s="282"/>
      <c r="FE14" s="282"/>
      <c r="FF14" s="282"/>
      <c r="FG14" s="282"/>
      <c r="FH14" s="282"/>
      <c r="FI14" s="282"/>
      <c r="FJ14" s="282"/>
      <c r="FK14" s="282"/>
      <c r="FL14" s="282"/>
      <c r="FM14" s="282"/>
      <c r="FN14" s="282"/>
      <c r="FO14" s="282"/>
      <c r="FP14" s="282"/>
      <c r="FQ14" s="282"/>
      <c r="FR14" s="282"/>
      <c r="FS14" s="282"/>
      <c r="FT14" s="282"/>
      <c r="FU14" s="282"/>
      <c r="FV14" s="282"/>
      <c r="FW14" s="282"/>
      <c r="FX14" s="282"/>
      <c r="FY14" s="282"/>
      <c r="FZ14" s="282"/>
      <c r="GA14" s="282"/>
      <c r="GB14" s="282"/>
      <c r="GC14" s="282"/>
      <c r="GD14" s="282"/>
      <c r="GE14" s="282"/>
      <c r="GF14" s="282"/>
      <c r="GG14" s="282"/>
      <c r="GH14" s="282"/>
      <c r="GI14" s="282"/>
      <c r="GJ14" s="282"/>
      <c r="GK14" s="282"/>
      <c r="GL14" s="282"/>
      <c r="GM14" s="282"/>
      <c r="GN14" s="282"/>
      <c r="GO14" s="282"/>
      <c r="GP14" s="282"/>
      <c r="GQ14" s="282"/>
      <c r="GR14" s="282"/>
      <c r="GS14" s="282"/>
      <c r="GT14" s="282"/>
      <c r="GU14" s="282"/>
      <c r="GV14" s="282"/>
      <c r="GW14" s="282"/>
      <c r="GX14" s="282"/>
      <c r="GY14" s="282"/>
      <c r="GZ14" s="282"/>
      <c r="HA14" s="282"/>
      <c r="HB14" s="282"/>
      <c r="HC14" s="282"/>
      <c r="HD14" s="282"/>
      <c r="HE14" s="282"/>
      <c r="HF14" s="282"/>
      <c r="HG14" s="282"/>
      <c r="HH14" s="282"/>
      <c r="HI14" s="282"/>
      <c r="HJ14" s="282"/>
      <c r="HK14" s="282"/>
      <c r="HL14" s="282"/>
      <c r="HM14" s="282"/>
      <c r="HN14" s="282"/>
      <c r="HO14" s="282"/>
      <c r="HP14" s="282"/>
      <c r="HQ14" s="282"/>
      <c r="HR14" s="282"/>
      <c r="HS14" s="282"/>
      <c r="HT14" s="282"/>
      <c r="HU14" s="282"/>
      <c r="HV14" s="282"/>
      <c r="HW14" s="282"/>
      <c r="HX14" s="282"/>
      <c r="HY14" s="282"/>
      <c r="HZ14" s="282"/>
      <c r="IA14" s="282"/>
      <c r="IB14" s="282"/>
      <c r="IC14" s="282"/>
      <c r="ID14" s="282"/>
      <c r="IE14" s="282"/>
      <c r="IF14" s="282"/>
      <c r="IG14" s="282"/>
      <c r="IH14" s="282"/>
      <c r="II14" s="282"/>
      <c r="IJ14" s="282"/>
      <c r="IK14" s="282"/>
      <c r="IL14" s="282"/>
      <c r="IM14" s="282"/>
      <c r="IN14" s="282"/>
      <c r="IO14" s="282"/>
      <c r="IP14" s="282"/>
      <c r="IQ14" s="282"/>
      <c r="IR14" s="282"/>
      <c r="IS14" s="282"/>
      <c r="IT14" s="282"/>
      <c r="IU14" s="282"/>
      <c r="IV14" s="282"/>
      <c r="IW14" s="282"/>
      <c r="IX14" s="282"/>
    </row>
    <row r="15" spans="1:258" s="125" customFormat="1" ht="18" customHeight="1" x14ac:dyDescent="0.2">
      <c r="A15" s="282"/>
      <c r="B15" s="234" t="s">
        <v>40</v>
      </c>
      <c r="C15" s="406">
        <v>7379</v>
      </c>
      <c r="D15" s="997">
        <v>141.27000000000001</v>
      </c>
      <c r="E15" s="277"/>
      <c r="F15" s="235">
        <v>5205</v>
      </c>
      <c r="G15" s="997">
        <v>109.42</v>
      </c>
      <c r="H15" s="277"/>
      <c r="I15" s="283">
        <v>5205</v>
      </c>
      <c r="J15" s="997">
        <v>243.82</v>
      </c>
      <c r="K15" s="512"/>
      <c r="L15" s="512">
        <f t="shared" si="1"/>
        <v>11</v>
      </c>
      <c r="M15" s="512">
        <v>3</v>
      </c>
      <c r="N15" s="512">
        <f>MATCH(M15,L$13:L$33,0)</f>
        <v>14</v>
      </c>
      <c r="O15" s="513" t="str">
        <f t="shared" si="0"/>
        <v>Murcia, Región de</v>
      </c>
      <c r="P15" s="516">
        <f t="shared" si="3"/>
        <v>486.36</v>
      </c>
      <c r="Q15" s="511"/>
      <c r="R15" s="511"/>
      <c r="S15" s="514"/>
      <c r="T15" s="514"/>
      <c r="U15" s="514"/>
      <c r="V15" s="514"/>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282"/>
      <c r="AX15" s="282"/>
      <c r="AY15" s="282"/>
      <c r="AZ15" s="282"/>
      <c r="BA15" s="282"/>
      <c r="BB15" s="282"/>
      <c r="BC15" s="282"/>
      <c r="BD15" s="282"/>
      <c r="BE15" s="282"/>
      <c r="BF15" s="282"/>
      <c r="BG15" s="282"/>
      <c r="BH15" s="282"/>
      <c r="BI15" s="282"/>
      <c r="BJ15" s="282"/>
      <c r="BK15" s="282"/>
      <c r="BL15" s="282"/>
      <c r="BM15" s="282"/>
      <c r="BN15" s="282"/>
      <c r="BO15" s="282"/>
      <c r="BP15" s="282"/>
      <c r="BQ15" s="282"/>
      <c r="BR15" s="282"/>
      <c r="BS15" s="282"/>
      <c r="BT15" s="282"/>
      <c r="BU15" s="282"/>
      <c r="BV15" s="282"/>
      <c r="BW15" s="282"/>
      <c r="BX15" s="282"/>
      <c r="BY15" s="282"/>
      <c r="BZ15" s="282"/>
      <c r="CA15" s="282"/>
      <c r="CB15" s="282"/>
      <c r="CC15" s="282"/>
      <c r="CD15" s="282"/>
      <c r="CE15" s="282"/>
      <c r="CF15" s="282"/>
      <c r="CG15" s="282"/>
      <c r="CH15" s="282"/>
      <c r="CI15" s="282"/>
      <c r="CJ15" s="282"/>
      <c r="CK15" s="282"/>
      <c r="CL15" s="282"/>
      <c r="CM15" s="282"/>
      <c r="CN15" s="282"/>
      <c r="CO15" s="282"/>
      <c r="CP15" s="282"/>
      <c r="CQ15" s="282"/>
      <c r="CR15" s="282"/>
      <c r="CS15" s="282"/>
      <c r="CT15" s="282"/>
      <c r="CU15" s="282"/>
      <c r="CV15" s="282"/>
      <c r="CW15" s="282"/>
      <c r="CX15" s="282"/>
      <c r="CY15" s="282"/>
      <c r="CZ15" s="282"/>
      <c r="DA15" s="282"/>
      <c r="DB15" s="282"/>
      <c r="DC15" s="282"/>
      <c r="DD15" s="282"/>
      <c r="DE15" s="282"/>
      <c r="DF15" s="282"/>
      <c r="DG15" s="282"/>
      <c r="DH15" s="282"/>
      <c r="DI15" s="282"/>
      <c r="DJ15" s="282"/>
      <c r="DK15" s="282"/>
      <c r="DL15" s="282"/>
      <c r="DM15" s="282"/>
      <c r="DN15" s="282"/>
      <c r="DO15" s="282"/>
      <c r="DP15" s="282"/>
      <c r="DQ15" s="282"/>
      <c r="DR15" s="282"/>
      <c r="DS15" s="282"/>
      <c r="DT15" s="282"/>
      <c r="DU15" s="282"/>
      <c r="DV15" s="282"/>
      <c r="DW15" s="282"/>
      <c r="DX15" s="282"/>
      <c r="DY15" s="282"/>
      <c r="DZ15" s="282"/>
      <c r="EA15" s="282"/>
      <c r="EB15" s="282"/>
      <c r="EC15" s="282"/>
      <c r="ED15" s="282"/>
      <c r="EE15" s="282"/>
      <c r="EF15" s="282"/>
      <c r="EG15" s="282"/>
      <c r="EH15" s="282"/>
      <c r="EI15" s="282"/>
      <c r="EJ15" s="282"/>
      <c r="EK15" s="282"/>
      <c r="EL15" s="282"/>
      <c r="EM15" s="282"/>
      <c r="EN15" s="282"/>
      <c r="EO15" s="282"/>
      <c r="EP15" s="282"/>
      <c r="EQ15" s="282"/>
      <c r="ER15" s="282"/>
      <c r="ES15" s="282"/>
      <c r="ET15" s="282"/>
      <c r="EU15" s="282"/>
      <c r="EV15" s="282"/>
      <c r="EW15" s="282"/>
      <c r="EX15" s="282"/>
      <c r="EY15" s="282"/>
      <c r="EZ15" s="282"/>
      <c r="FA15" s="282"/>
      <c r="FB15" s="282"/>
      <c r="FC15" s="282"/>
      <c r="FD15" s="282"/>
      <c r="FE15" s="282"/>
      <c r="FF15" s="282"/>
      <c r="FG15" s="282"/>
      <c r="FH15" s="282"/>
      <c r="FI15" s="282"/>
      <c r="FJ15" s="282"/>
      <c r="FK15" s="282"/>
      <c r="FL15" s="282"/>
      <c r="FM15" s="282"/>
      <c r="FN15" s="282"/>
      <c r="FO15" s="282"/>
      <c r="FP15" s="282"/>
      <c r="FQ15" s="282"/>
      <c r="FR15" s="282"/>
      <c r="FS15" s="282"/>
      <c r="FT15" s="282"/>
      <c r="FU15" s="282"/>
      <c r="FV15" s="282"/>
      <c r="FW15" s="282"/>
      <c r="FX15" s="282"/>
      <c r="FY15" s="282"/>
      <c r="FZ15" s="282"/>
      <c r="GA15" s="282"/>
      <c r="GB15" s="282"/>
      <c r="GC15" s="282"/>
      <c r="GD15" s="282"/>
      <c r="GE15" s="282"/>
      <c r="GF15" s="282"/>
      <c r="GG15" s="282"/>
      <c r="GH15" s="282"/>
      <c r="GI15" s="282"/>
      <c r="GJ15" s="282"/>
      <c r="GK15" s="282"/>
      <c r="GL15" s="282"/>
      <c r="GM15" s="282"/>
      <c r="GN15" s="282"/>
      <c r="GO15" s="282"/>
      <c r="GP15" s="282"/>
      <c r="GQ15" s="282"/>
      <c r="GR15" s="282"/>
      <c r="GS15" s="282"/>
      <c r="GT15" s="282"/>
      <c r="GU15" s="282"/>
      <c r="GV15" s="282"/>
      <c r="GW15" s="282"/>
      <c r="GX15" s="282"/>
      <c r="GY15" s="282"/>
      <c r="GZ15" s="282"/>
      <c r="HA15" s="282"/>
      <c r="HB15" s="282"/>
      <c r="HC15" s="282"/>
      <c r="HD15" s="282"/>
      <c r="HE15" s="282"/>
      <c r="HF15" s="282"/>
      <c r="HG15" s="282"/>
      <c r="HH15" s="282"/>
      <c r="HI15" s="282"/>
      <c r="HJ15" s="282"/>
      <c r="HK15" s="282"/>
      <c r="HL15" s="282"/>
      <c r="HM15" s="282"/>
      <c r="HN15" s="282"/>
      <c r="HO15" s="282"/>
      <c r="HP15" s="282"/>
      <c r="HQ15" s="282"/>
      <c r="HR15" s="282"/>
      <c r="HS15" s="282"/>
      <c r="HT15" s="282"/>
      <c r="HU15" s="282"/>
      <c r="HV15" s="282"/>
      <c r="HW15" s="282"/>
      <c r="HX15" s="282"/>
      <c r="HY15" s="282"/>
      <c r="HZ15" s="282"/>
      <c r="IA15" s="282"/>
      <c r="IB15" s="282"/>
      <c r="IC15" s="282"/>
      <c r="ID15" s="282"/>
      <c r="IE15" s="282"/>
      <c r="IF15" s="282"/>
      <c r="IG15" s="282"/>
      <c r="IH15" s="282"/>
      <c r="II15" s="282"/>
      <c r="IJ15" s="282"/>
      <c r="IK15" s="282"/>
      <c r="IL15" s="282"/>
      <c r="IM15" s="282"/>
      <c r="IN15" s="282"/>
      <c r="IO15" s="282"/>
      <c r="IP15" s="282"/>
      <c r="IQ15" s="282"/>
      <c r="IR15" s="282"/>
      <c r="IS15" s="282"/>
      <c r="IT15" s="282"/>
      <c r="IU15" s="282"/>
      <c r="IV15" s="282"/>
      <c r="IW15" s="282"/>
      <c r="IX15" s="282"/>
    </row>
    <row r="16" spans="1:258" s="125" customFormat="1" ht="18" customHeight="1" x14ac:dyDescent="0.2">
      <c r="A16" s="282"/>
      <c r="B16" s="234" t="s">
        <v>41</v>
      </c>
      <c r="C16" s="406">
        <v>7277</v>
      </c>
      <c r="D16" s="997">
        <v>132.55000000000001</v>
      </c>
      <c r="E16" s="277"/>
      <c r="F16" s="235">
        <v>5877</v>
      </c>
      <c r="G16" s="997">
        <v>93.47</v>
      </c>
      <c r="H16" s="277"/>
      <c r="I16" s="283">
        <v>5877</v>
      </c>
      <c r="J16" s="997">
        <v>226.88</v>
      </c>
      <c r="K16" s="512"/>
      <c r="L16" s="512">
        <f t="shared" si="1"/>
        <v>12</v>
      </c>
      <c r="M16" s="512">
        <v>4</v>
      </c>
      <c r="N16" s="512">
        <f t="shared" si="2"/>
        <v>11</v>
      </c>
      <c r="O16" s="513" t="str">
        <f t="shared" si="0"/>
        <v>Extremadura</v>
      </c>
      <c r="P16" s="516">
        <f t="shared" si="3"/>
        <v>378.02</v>
      </c>
      <c r="Q16" s="511"/>
      <c r="R16" s="511"/>
      <c r="S16" s="514"/>
      <c r="T16" s="514"/>
      <c r="U16" s="514"/>
      <c r="V16" s="514"/>
      <c r="W16" s="282"/>
      <c r="X16" s="282"/>
      <c r="Y16" s="282"/>
      <c r="Z16" s="282"/>
      <c r="AA16" s="282"/>
      <c r="AB16" s="282"/>
      <c r="AC16" s="282"/>
      <c r="AD16" s="282"/>
      <c r="AE16" s="282"/>
      <c r="AF16" s="282"/>
      <c r="AG16" s="282"/>
      <c r="AH16" s="282"/>
      <c r="AI16" s="282"/>
      <c r="AJ16" s="282"/>
      <c r="AK16" s="282"/>
      <c r="AL16" s="282"/>
      <c r="AM16" s="282"/>
      <c r="AN16" s="282"/>
      <c r="AO16" s="282"/>
      <c r="AP16" s="282"/>
      <c r="AQ16" s="282"/>
      <c r="AR16" s="282"/>
      <c r="AS16" s="282"/>
      <c r="AT16" s="282"/>
      <c r="AU16" s="282"/>
      <c r="AV16" s="282"/>
      <c r="AW16" s="282"/>
      <c r="AX16" s="282"/>
      <c r="AY16" s="282"/>
      <c r="AZ16" s="282"/>
      <c r="BA16" s="282"/>
      <c r="BB16" s="282"/>
      <c r="BC16" s="282"/>
      <c r="BD16" s="282"/>
      <c r="BE16" s="282"/>
      <c r="BF16" s="282"/>
      <c r="BG16" s="282"/>
      <c r="BH16" s="282"/>
      <c r="BI16" s="282"/>
      <c r="BJ16" s="282"/>
      <c r="BK16" s="282"/>
      <c r="BL16" s="282"/>
      <c r="BM16" s="282"/>
      <c r="BN16" s="282"/>
      <c r="BO16" s="282"/>
      <c r="BP16" s="282"/>
      <c r="BQ16" s="282"/>
      <c r="BR16" s="282"/>
      <c r="BS16" s="282"/>
      <c r="BT16" s="282"/>
      <c r="BU16" s="282"/>
      <c r="BV16" s="282"/>
      <c r="BW16" s="282"/>
      <c r="BX16" s="282"/>
      <c r="BY16" s="282"/>
      <c r="BZ16" s="282"/>
      <c r="CA16" s="282"/>
      <c r="CB16" s="282"/>
      <c r="CC16" s="282"/>
      <c r="CD16" s="282"/>
      <c r="CE16" s="282"/>
      <c r="CF16" s="282"/>
      <c r="CG16" s="282"/>
      <c r="CH16" s="282"/>
      <c r="CI16" s="282"/>
      <c r="CJ16" s="282"/>
      <c r="CK16" s="282"/>
      <c r="CL16" s="282"/>
      <c r="CM16" s="282"/>
      <c r="CN16" s="282"/>
      <c r="CO16" s="282"/>
      <c r="CP16" s="282"/>
      <c r="CQ16" s="282"/>
      <c r="CR16" s="282"/>
      <c r="CS16" s="282"/>
      <c r="CT16" s="282"/>
      <c r="CU16" s="282"/>
      <c r="CV16" s="282"/>
      <c r="CW16" s="282"/>
      <c r="CX16" s="282"/>
      <c r="CY16" s="282"/>
      <c r="CZ16" s="282"/>
      <c r="DA16" s="282"/>
      <c r="DB16" s="282"/>
      <c r="DC16" s="282"/>
      <c r="DD16" s="282"/>
      <c r="DE16" s="282"/>
      <c r="DF16" s="282"/>
      <c r="DG16" s="282"/>
      <c r="DH16" s="282"/>
      <c r="DI16" s="282"/>
      <c r="DJ16" s="282"/>
      <c r="DK16" s="282"/>
      <c r="DL16" s="282"/>
      <c r="DM16" s="282"/>
      <c r="DN16" s="282"/>
      <c r="DO16" s="282"/>
      <c r="DP16" s="282"/>
      <c r="DQ16" s="282"/>
      <c r="DR16" s="282"/>
      <c r="DS16" s="282"/>
      <c r="DT16" s="282"/>
      <c r="DU16" s="282"/>
      <c r="DV16" s="282"/>
      <c r="DW16" s="282"/>
      <c r="DX16" s="282"/>
      <c r="DY16" s="282"/>
      <c r="DZ16" s="282"/>
      <c r="EA16" s="282"/>
      <c r="EB16" s="282"/>
      <c r="EC16" s="282"/>
      <c r="ED16" s="282"/>
      <c r="EE16" s="282"/>
      <c r="EF16" s="282"/>
      <c r="EG16" s="282"/>
      <c r="EH16" s="282"/>
      <c r="EI16" s="282"/>
      <c r="EJ16" s="282"/>
      <c r="EK16" s="282"/>
      <c r="EL16" s="282"/>
      <c r="EM16" s="282"/>
      <c r="EN16" s="282"/>
      <c r="EO16" s="282"/>
      <c r="EP16" s="282"/>
      <c r="EQ16" s="282"/>
      <c r="ER16" s="282"/>
      <c r="ES16" s="282"/>
      <c r="ET16" s="282"/>
      <c r="EU16" s="282"/>
      <c r="EV16" s="282"/>
      <c r="EW16" s="282"/>
      <c r="EX16" s="282"/>
      <c r="EY16" s="282"/>
      <c r="EZ16" s="282"/>
      <c r="FA16" s="282"/>
      <c r="FB16" s="282"/>
      <c r="FC16" s="282"/>
      <c r="FD16" s="282"/>
      <c r="FE16" s="282"/>
      <c r="FF16" s="282"/>
      <c r="FG16" s="282"/>
      <c r="FH16" s="282"/>
      <c r="FI16" s="282"/>
      <c r="FJ16" s="282"/>
      <c r="FK16" s="282"/>
      <c r="FL16" s="282"/>
      <c r="FM16" s="282"/>
      <c r="FN16" s="282"/>
      <c r="FO16" s="282"/>
      <c r="FP16" s="282"/>
      <c r="FQ16" s="282"/>
      <c r="FR16" s="282"/>
      <c r="FS16" s="282"/>
      <c r="FT16" s="282"/>
      <c r="FU16" s="282"/>
      <c r="FV16" s="282"/>
      <c r="FW16" s="282"/>
      <c r="FX16" s="282"/>
      <c r="FY16" s="282"/>
      <c r="FZ16" s="282"/>
      <c r="GA16" s="282"/>
      <c r="GB16" s="282"/>
      <c r="GC16" s="282"/>
      <c r="GD16" s="282"/>
      <c r="GE16" s="282"/>
      <c r="GF16" s="282"/>
      <c r="GG16" s="282"/>
      <c r="GH16" s="282"/>
      <c r="GI16" s="282"/>
      <c r="GJ16" s="282"/>
      <c r="GK16" s="282"/>
      <c r="GL16" s="282"/>
      <c r="GM16" s="282"/>
      <c r="GN16" s="282"/>
      <c r="GO16" s="282"/>
      <c r="GP16" s="282"/>
      <c r="GQ16" s="282"/>
      <c r="GR16" s="282"/>
      <c r="GS16" s="282"/>
      <c r="GT16" s="282"/>
      <c r="GU16" s="282"/>
      <c r="GV16" s="282"/>
      <c r="GW16" s="282"/>
      <c r="GX16" s="282"/>
      <c r="GY16" s="282"/>
      <c r="GZ16" s="282"/>
      <c r="HA16" s="282"/>
      <c r="HB16" s="282"/>
      <c r="HC16" s="282"/>
      <c r="HD16" s="282"/>
      <c r="HE16" s="282"/>
      <c r="HF16" s="282"/>
      <c r="HG16" s="282"/>
      <c r="HH16" s="282"/>
      <c r="HI16" s="282"/>
      <c r="HJ16" s="282"/>
      <c r="HK16" s="282"/>
      <c r="HL16" s="282"/>
      <c r="HM16" s="282"/>
      <c r="HN16" s="282"/>
      <c r="HO16" s="282"/>
      <c r="HP16" s="282"/>
      <c r="HQ16" s="282"/>
      <c r="HR16" s="282"/>
      <c r="HS16" s="282"/>
      <c r="HT16" s="282"/>
      <c r="HU16" s="282"/>
      <c r="HV16" s="282"/>
      <c r="HW16" s="282"/>
      <c r="HX16" s="282"/>
      <c r="HY16" s="282"/>
      <c r="HZ16" s="282"/>
      <c r="IA16" s="282"/>
      <c r="IB16" s="282"/>
      <c r="IC16" s="282"/>
      <c r="ID16" s="282"/>
      <c r="IE16" s="282"/>
      <c r="IF16" s="282"/>
      <c r="IG16" s="282"/>
      <c r="IH16" s="282"/>
      <c r="II16" s="282"/>
      <c r="IJ16" s="282"/>
      <c r="IK16" s="282"/>
      <c r="IL16" s="282"/>
      <c r="IM16" s="282"/>
      <c r="IN16" s="282"/>
      <c r="IO16" s="282"/>
      <c r="IP16" s="282"/>
      <c r="IQ16" s="282"/>
      <c r="IR16" s="282"/>
      <c r="IS16" s="282"/>
      <c r="IT16" s="282"/>
      <c r="IU16" s="282"/>
      <c r="IV16" s="282"/>
      <c r="IW16" s="282"/>
      <c r="IX16" s="282"/>
    </row>
    <row r="17" spans="1:258" s="125" customFormat="1" ht="18" customHeight="1" x14ac:dyDescent="0.2">
      <c r="A17" s="282"/>
      <c r="B17" s="234" t="s">
        <v>9</v>
      </c>
      <c r="C17" s="406">
        <v>9811</v>
      </c>
      <c r="D17" s="997">
        <v>541.82000000000005</v>
      </c>
      <c r="E17" s="277"/>
      <c r="F17" s="235">
        <v>9936</v>
      </c>
      <c r="G17" s="997">
        <v>274.26</v>
      </c>
      <c r="H17" s="277"/>
      <c r="I17" s="283">
        <v>9936</v>
      </c>
      <c r="J17" s="997">
        <v>963.19</v>
      </c>
      <c r="K17" s="512"/>
      <c r="L17" s="512">
        <f t="shared" si="1"/>
        <v>1</v>
      </c>
      <c r="M17" s="512">
        <v>5</v>
      </c>
      <c r="N17" s="512">
        <f t="shared" si="2"/>
        <v>12</v>
      </c>
      <c r="O17" s="513" t="str">
        <f t="shared" si="0"/>
        <v>Galicia</v>
      </c>
      <c r="P17" s="516">
        <f t="shared" si="3"/>
        <v>371.77</v>
      </c>
      <c r="Q17" s="511"/>
      <c r="R17" s="511"/>
      <c r="S17" s="514"/>
      <c r="T17" s="514"/>
      <c r="U17" s="514"/>
      <c r="V17" s="514"/>
      <c r="W17" s="282"/>
      <c r="X17" s="282"/>
      <c r="Y17" s="282"/>
      <c r="Z17" s="282"/>
      <c r="AA17" s="282"/>
      <c r="AB17" s="282"/>
      <c r="AC17" s="282"/>
      <c r="AD17" s="282"/>
      <c r="AE17" s="282"/>
      <c r="AF17" s="282"/>
      <c r="AG17" s="282"/>
      <c r="AH17" s="282"/>
      <c r="AI17" s="282"/>
      <c r="AJ17" s="282"/>
      <c r="AK17" s="282"/>
      <c r="AL17" s="282"/>
      <c r="AM17" s="282"/>
      <c r="AN17" s="282"/>
      <c r="AO17" s="282"/>
      <c r="AP17" s="282"/>
      <c r="AQ17" s="282"/>
      <c r="AR17" s="282"/>
      <c r="AS17" s="282"/>
      <c r="AT17" s="282"/>
      <c r="AU17" s="282"/>
      <c r="AV17" s="282"/>
      <c r="AW17" s="282"/>
      <c r="AX17" s="282"/>
      <c r="AY17" s="282"/>
      <c r="AZ17" s="282"/>
      <c r="BA17" s="282"/>
      <c r="BB17" s="282"/>
      <c r="BC17" s="282"/>
      <c r="BD17" s="282"/>
      <c r="BE17" s="282"/>
      <c r="BF17" s="282"/>
      <c r="BG17" s="282"/>
      <c r="BH17" s="282"/>
      <c r="BI17" s="282"/>
      <c r="BJ17" s="282"/>
      <c r="BK17" s="282"/>
      <c r="BL17" s="282"/>
      <c r="BM17" s="282"/>
      <c r="BN17" s="282"/>
      <c r="BO17" s="282"/>
      <c r="BP17" s="282"/>
      <c r="BQ17" s="282"/>
      <c r="BR17" s="282"/>
      <c r="BS17" s="282"/>
      <c r="BT17" s="282"/>
      <c r="BU17" s="282"/>
      <c r="BV17" s="282"/>
      <c r="BW17" s="282"/>
      <c r="BX17" s="282"/>
      <c r="BY17" s="282"/>
      <c r="BZ17" s="282"/>
      <c r="CA17" s="282"/>
      <c r="CB17" s="282"/>
      <c r="CC17" s="282"/>
      <c r="CD17" s="282"/>
      <c r="CE17" s="282"/>
      <c r="CF17" s="282"/>
      <c r="CG17" s="282"/>
      <c r="CH17" s="282"/>
      <c r="CI17" s="282"/>
      <c r="CJ17" s="282"/>
      <c r="CK17" s="282"/>
      <c r="CL17" s="282"/>
      <c r="CM17" s="282"/>
      <c r="CN17" s="282"/>
      <c r="CO17" s="282"/>
      <c r="CP17" s="282"/>
      <c r="CQ17" s="282"/>
      <c r="CR17" s="282"/>
      <c r="CS17" s="282"/>
      <c r="CT17" s="282"/>
      <c r="CU17" s="282"/>
      <c r="CV17" s="282"/>
      <c r="CW17" s="282"/>
      <c r="CX17" s="282"/>
      <c r="CY17" s="282"/>
      <c r="CZ17" s="282"/>
      <c r="DA17" s="282"/>
      <c r="DB17" s="282"/>
      <c r="DC17" s="282"/>
      <c r="DD17" s="282"/>
      <c r="DE17" s="282"/>
      <c r="DF17" s="282"/>
      <c r="DG17" s="282"/>
      <c r="DH17" s="282"/>
      <c r="DI17" s="282"/>
      <c r="DJ17" s="282"/>
      <c r="DK17" s="282"/>
      <c r="DL17" s="282"/>
      <c r="DM17" s="282"/>
      <c r="DN17" s="282"/>
      <c r="DO17" s="282"/>
      <c r="DP17" s="282"/>
      <c r="DQ17" s="282"/>
      <c r="DR17" s="282"/>
      <c r="DS17" s="282"/>
      <c r="DT17" s="282"/>
      <c r="DU17" s="282"/>
      <c r="DV17" s="282"/>
      <c r="DW17" s="282"/>
      <c r="DX17" s="282"/>
      <c r="DY17" s="282"/>
      <c r="DZ17" s="282"/>
      <c r="EA17" s="282"/>
      <c r="EB17" s="282"/>
      <c r="EC17" s="282"/>
      <c r="ED17" s="282"/>
      <c r="EE17" s="282"/>
      <c r="EF17" s="282"/>
      <c r="EG17" s="282"/>
      <c r="EH17" s="282"/>
      <c r="EI17" s="282"/>
      <c r="EJ17" s="282"/>
      <c r="EK17" s="282"/>
      <c r="EL17" s="282"/>
      <c r="EM17" s="282"/>
      <c r="EN17" s="282"/>
      <c r="EO17" s="282"/>
      <c r="EP17" s="282"/>
      <c r="EQ17" s="282"/>
      <c r="ER17" s="282"/>
      <c r="ES17" s="282"/>
      <c r="ET17" s="282"/>
      <c r="EU17" s="282"/>
      <c r="EV17" s="282"/>
      <c r="EW17" s="282"/>
      <c r="EX17" s="282"/>
      <c r="EY17" s="282"/>
      <c r="EZ17" s="282"/>
      <c r="FA17" s="282"/>
      <c r="FB17" s="282"/>
      <c r="FC17" s="282"/>
      <c r="FD17" s="282"/>
      <c r="FE17" s="282"/>
      <c r="FF17" s="282"/>
      <c r="FG17" s="282"/>
      <c r="FH17" s="282"/>
      <c r="FI17" s="282"/>
      <c r="FJ17" s="282"/>
      <c r="FK17" s="282"/>
      <c r="FL17" s="282"/>
      <c r="FM17" s="282"/>
      <c r="FN17" s="282"/>
      <c r="FO17" s="282"/>
      <c r="FP17" s="282"/>
      <c r="FQ17" s="282"/>
      <c r="FR17" s="282"/>
      <c r="FS17" s="282"/>
      <c r="FT17" s="282"/>
      <c r="FU17" s="282"/>
      <c r="FV17" s="282"/>
      <c r="FW17" s="282"/>
      <c r="FX17" s="282"/>
      <c r="FY17" s="282"/>
      <c r="FZ17" s="282"/>
      <c r="GA17" s="282"/>
      <c r="GB17" s="282"/>
      <c r="GC17" s="282"/>
      <c r="GD17" s="282"/>
      <c r="GE17" s="282"/>
      <c r="GF17" s="282"/>
      <c r="GG17" s="282"/>
      <c r="GH17" s="282"/>
      <c r="GI17" s="282"/>
      <c r="GJ17" s="282"/>
      <c r="GK17" s="282"/>
      <c r="GL17" s="282"/>
      <c r="GM17" s="282"/>
      <c r="GN17" s="282"/>
      <c r="GO17" s="282"/>
      <c r="GP17" s="282"/>
      <c r="GQ17" s="282"/>
      <c r="GR17" s="282"/>
      <c r="GS17" s="282"/>
      <c r="GT17" s="282"/>
      <c r="GU17" s="282"/>
      <c r="GV17" s="282"/>
      <c r="GW17" s="282"/>
      <c r="GX17" s="282"/>
      <c r="GY17" s="282"/>
      <c r="GZ17" s="282"/>
      <c r="HA17" s="282"/>
      <c r="HB17" s="282"/>
      <c r="HC17" s="282"/>
      <c r="HD17" s="282"/>
      <c r="HE17" s="282"/>
      <c r="HF17" s="282"/>
      <c r="HG17" s="282"/>
      <c r="HH17" s="282"/>
      <c r="HI17" s="282"/>
      <c r="HJ17" s="282"/>
      <c r="HK17" s="282"/>
      <c r="HL17" s="282"/>
      <c r="HM17" s="282"/>
      <c r="HN17" s="282"/>
      <c r="HO17" s="282"/>
      <c r="HP17" s="282"/>
      <c r="HQ17" s="282"/>
      <c r="HR17" s="282"/>
      <c r="HS17" s="282"/>
      <c r="HT17" s="282"/>
      <c r="HU17" s="282"/>
      <c r="HV17" s="282"/>
      <c r="HW17" s="282"/>
      <c r="HX17" s="282"/>
      <c r="HY17" s="282"/>
      <c r="HZ17" s="282"/>
      <c r="IA17" s="282"/>
      <c r="IB17" s="282"/>
      <c r="IC17" s="282"/>
      <c r="ID17" s="282"/>
      <c r="IE17" s="282"/>
      <c r="IF17" s="282"/>
      <c r="IG17" s="282"/>
      <c r="IH17" s="282"/>
      <c r="II17" s="282"/>
      <c r="IJ17" s="282"/>
      <c r="IK17" s="282"/>
      <c r="IL17" s="282"/>
      <c r="IM17" s="282"/>
      <c r="IN17" s="282"/>
      <c r="IO17" s="282"/>
      <c r="IP17" s="282"/>
      <c r="IQ17" s="282"/>
      <c r="IR17" s="282"/>
      <c r="IS17" s="282"/>
      <c r="IT17" s="282"/>
      <c r="IU17" s="282"/>
      <c r="IV17" s="282"/>
      <c r="IW17" s="282"/>
      <c r="IX17" s="282"/>
    </row>
    <row r="18" spans="1:258" s="125" customFormat="1" ht="18" customHeight="1" x14ac:dyDescent="0.2">
      <c r="A18" s="282"/>
      <c r="B18" s="234" t="s">
        <v>8</v>
      </c>
      <c r="C18" s="407">
        <v>3190</v>
      </c>
      <c r="D18" s="997">
        <v>90.73</v>
      </c>
      <c r="E18" s="277"/>
      <c r="F18" s="239">
        <v>2436</v>
      </c>
      <c r="G18" s="997">
        <v>109.71</v>
      </c>
      <c r="H18" s="277"/>
      <c r="I18" s="283">
        <v>2436</v>
      </c>
      <c r="J18" s="997">
        <v>194.83</v>
      </c>
      <c r="K18" s="512"/>
      <c r="L18" s="512">
        <f t="shared" si="1"/>
        <v>15</v>
      </c>
      <c r="M18" s="512">
        <v>6</v>
      </c>
      <c r="N18" s="512">
        <f t="shared" si="2"/>
        <v>21</v>
      </c>
      <c r="O18" s="513" t="str">
        <f t="shared" si="0"/>
        <v>TOTAL</v>
      </c>
      <c r="P18" s="517">
        <f t="shared" si="3"/>
        <v>342.22</v>
      </c>
      <c r="Q18" s="511"/>
      <c r="R18" s="511"/>
      <c r="S18" s="514"/>
      <c r="T18" s="514"/>
      <c r="U18" s="514"/>
      <c r="V18" s="514"/>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82"/>
      <c r="AZ18" s="282"/>
      <c r="BA18" s="282"/>
      <c r="BB18" s="282"/>
      <c r="BC18" s="282"/>
      <c r="BD18" s="282"/>
      <c r="BE18" s="282"/>
      <c r="BF18" s="282"/>
      <c r="BG18" s="282"/>
      <c r="BH18" s="282"/>
      <c r="BI18" s="282"/>
      <c r="BJ18" s="282"/>
      <c r="BK18" s="282"/>
      <c r="BL18" s="282"/>
      <c r="BM18" s="282"/>
      <c r="BN18" s="282"/>
      <c r="BO18" s="282"/>
      <c r="BP18" s="282"/>
      <c r="BQ18" s="282"/>
      <c r="BR18" s="282"/>
      <c r="BS18" s="282"/>
      <c r="BT18" s="282"/>
      <c r="BU18" s="282"/>
      <c r="BV18" s="282"/>
      <c r="BW18" s="282"/>
      <c r="BX18" s="282"/>
      <c r="BY18" s="282"/>
      <c r="BZ18" s="282"/>
      <c r="CA18" s="282"/>
      <c r="CB18" s="282"/>
      <c r="CC18" s="282"/>
      <c r="CD18" s="282"/>
      <c r="CE18" s="282"/>
      <c r="CF18" s="282"/>
      <c r="CG18" s="282"/>
      <c r="CH18" s="282"/>
      <c r="CI18" s="282"/>
      <c r="CJ18" s="282"/>
      <c r="CK18" s="282"/>
      <c r="CL18" s="282"/>
      <c r="CM18" s="282"/>
      <c r="CN18" s="282"/>
      <c r="CO18" s="282"/>
      <c r="CP18" s="282"/>
      <c r="CQ18" s="282"/>
      <c r="CR18" s="282"/>
      <c r="CS18" s="282"/>
      <c r="CT18" s="282"/>
      <c r="CU18" s="282"/>
      <c r="CV18" s="282"/>
      <c r="CW18" s="282"/>
      <c r="CX18" s="282"/>
      <c r="CY18" s="282"/>
      <c r="CZ18" s="282"/>
      <c r="DA18" s="282"/>
      <c r="DB18" s="282"/>
      <c r="DC18" s="282"/>
      <c r="DD18" s="282"/>
      <c r="DE18" s="282"/>
      <c r="DF18" s="282"/>
      <c r="DG18" s="282"/>
      <c r="DH18" s="282"/>
      <c r="DI18" s="282"/>
      <c r="DJ18" s="282"/>
      <c r="DK18" s="282"/>
      <c r="DL18" s="282"/>
      <c r="DM18" s="282"/>
      <c r="DN18" s="282"/>
      <c r="DO18" s="282"/>
      <c r="DP18" s="282"/>
      <c r="DQ18" s="282"/>
      <c r="DR18" s="282"/>
      <c r="DS18" s="282"/>
      <c r="DT18" s="282"/>
      <c r="DU18" s="282"/>
      <c r="DV18" s="282"/>
      <c r="DW18" s="282"/>
      <c r="DX18" s="282"/>
      <c r="DY18" s="282"/>
      <c r="DZ18" s="282"/>
      <c r="EA18" s="282"/>
      <c r="EB18" s="282"/>
      <c r="EC18" s="282"/>
      <c r="ED18" s="282"/>
      <c r="EE18" s="282"/>
      <c r="EF18" s="282"/>
      <c r="EG18" s="282"/>
      <c r="EH18" s="282"/>
      <c r="EI18" s="282"/>
      <c r="EJ18" s="282"/>
      <c r="EK18" s="282"/>
      <c r="EL18" s="282"/>
      <c r="EM18" s="282"/>
      <c r="EN18" s="282"/>
      <c r="EO18" s="282"/>
      <c r="EP18" s="282"/>
      <c r="EQ18" s="282"/>
      <c r="ER18" s="282"/>
      <c r="ES18" s="282"/>
      <c r="ET18" s="282"/>
      <c r="EU18" s="282"/>
      <c r="EV18" s="282"/>
      <c r="EW18" s="282"/>
      <c r="EX18" s="282"/>
      <c r="EY18" s="282"/>
      <c r="EZ18" s="282"/>
      <c r="FA18" s="282"/>
      <c r="FB18" s="282"/>
      <c r="FC18" s="282"/>
      <c r="FD18" s="282"/>
      <c r="FE18" s="282"/>
      <c r="FF18" s="282"/>
      <c r="FG18" s="282"/>
      <c r="FH18" s="282"/>
      <c r="FI18" s="282"/>
      <c r="FJ18" s="282"/>
      <c r="FK18" s="282"/>
      <c r="FL18" s="282"/>
      <c r="FM18" s="282"/>
      <c r="FN18" s="282"/>
      <c r="FO18" s="282"/>
      <c r="FP18" s="282"/>
      <c r="FQ18" s="282"/>
      <c r="FR18" s="282"/>
      <c r="FS18" s="282"/>
      <c r="FT18" s="282"/>
      <c r="FU18" s="282"/>
      <c r="FV18" s="282"/>
      <c r="FW18" s="282"/>
      <c r="FX18" s="282"/>
      <c r="FY18" s="282"/>
      <c r="FZ18" s="282"/>
      <c r="GA18" s="282"/>
      <c r="GB18" s="282"/>
      <c r="GC18" s="282"/>
      <c r="GD18" s="282"/>
      <c r="GE18" s="282"/>
      <c r="GF18" s="282"/>
      <c r="GG18" s="282"/>
      <c r="GH18" s="282"/>
      <c r="GI18" s="282"/>
      <c r="GJ18" s="282"/>
      <c r="GK18" s="282"/>
      <c r="GL18" s="282"/>
      <c r="GM18" s="282"/>
      <c r="GN18" s="282"/>
      <c r="GO18" s="282"/>
      <c r="GP18" s="282"/>
      <c r="GQ18" s="282"/>
      <c r="GR18" s="282"/>
      <c r="GS18" s="282"/>
      <c r="GT18" s="282"/>
      <c r="GU18" s="282"/>
      <c r="GV18" s="282"/>
      <c r="GW18" s="282"/>
      <c r="GX18" s="282"/>
      <c r="GY18" s="282"/>
      <c r="GZ18" s="282"/>
      <c r="HA18" s="282"/>
      <c r="HB18" s="282"/>
      <c r="HC18" s="282"/>
      <c r="HD18" s="282"/>
      <c r="HE18" s="282"/>
      <c r="HF18" s="282"/>
      <c r="HG18" s="282"/>
      <c r="HH18" s="282"/>
      <c r="HI18" s="282"/>
      <c r="HJ18" s="282"/>
      <c r="HK18" s="282"/>
      <c r="HL18" s="282"/>
      <c r="HM18" s="282"/>
      <c r="HN18" s="282"/>
      <c r="HO18" s="282"/>
      <c r="HP18" s="282"/>
      <c r="HQ18" s="282"/>
      <c r="HR18" s="282"/>
      <c r="HS18" s="282"/>
      <c r="HT18" s="282"/>
      <c r="HU18" s="282"/>
      <c r="HV18" s="282"/>
      <c r="HW18" s="282"/>
      <c r="HX18" s="282"/>
      <c r="HY18" s="282"/>
      <c r="HZ18" s="282"/>
      <c r="IA18" s="282"/>
      <c r="IB18" s="282"/>
      <c r="IC18" s="282"/>
      <c r="ID18" s="282"/>
      <c r="IE18" s="282"/>
      <c r="IF18" s="282"/>
      <c r="IG18" s="282"/>
      <c r="IH18" s="282"/>
      <c r="II18" s="282"/>
      <c r="IJ18" s="282"/>
      <c r="IK18" s="282"/>
      <c r="IL18" s="282"/>
      <c r="IM18" s="282"/>
      <c r="IN18" s="282"/>
      <c r="IO18" s="282"/>
      <c r="IP18" s="282"/>
      <c r="IQ18" s="282"/>
      <c r="IR18" s="282"/>
      <c r="IS18" s="282"/>
      <c r="IT18" s="282"/>
      <c r="IU18" s="282"/>
      <c r="IV18" s="282"/>
      <c r="IW18" s="282"/>
      <c r="IX18" s="282"/>
    </row>
    <row r="19" spans="1:258" s="128" customFormat="1" ht="18" customHeight="1" x14ac:dyDescent="0.2">
      <c r="A19" s="285"/>
      <c r="B19" s="286" t="s">
        <v>170</v>
      </c>
      <c r="C19" s="406">
        <v>19387</v>
      </c>
      <c r="D19" s="997">
        <v>120.14</v>
      </c>
      <c r="E19" s="277"/>
      <c r="F19" s="287">
        <v>16784</v>
      </c>
      <c r="G19" s="997">
        <v>0.02</v>
      </c>
      <c r="H19" s="277"/>
      <c r="I19" s="289">
        <v>16784</v>
      </c>
      <c r="J19" s="997">
        <v>124.51</v>
      </c>
      <c r="K19" s="512"/>
      <c r="L19" s="512">
        <f t="shared" si="1"/>
        <v>19</v>
      </c>
      <c r="M19" s="512">
        <v>7</v>
      </c>
      <c r="N19" s="512">
        <f t="shared" si="2"/>
        <v>10</v>
      </c>
      <c r="O19" s="513" t="str">
        <f t="shared" si="0"/>
        <v>Comunitat Valenciana</v>
      </c>
      <c r="P19" s="516">
        <f t="shared" si="3"/>
        <v>300.29000000000002</v>
      </c>
      <c r="Q19" s="511"/>
      <c r="R19" s="511"/>
      <c r="S19" s="514"/>
      <c r="T19" s="514"/>
      <c r="U19" s="514"/>
      <c r="V19" s="514"/>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5"/>
      <c r="BA19" s="285"/>
      <c r="BB19" s="285"/>
      <c r="BC19" s="285"/>
      <c r="BD19" s="285"/>
      <c r="BE19" s="285"/>
      <c r="BF19" s="285"/>
      <c r="BG19" s="285"/>
      <c r="BH19" s="285"/>
      <c r="BI19" s="285"/>
      <c r="BJ19" s="285"/>
      <c r="BK19" s="285"/>
      <c r="BL19" s="285"/>
      <c r="BM19" s="285"/>
      <c r="BN19" s="285"/>
      <c r="BO19" s="285"/>
      <c r="BP19" s="285"/>
      <c r="BQ19" s="285"/>
      <c r="BR19" s="285"/>
      <c r="BS19" s="285"/>
      <c r="BT19" s="285"/>
      <c r="BU19" s="285"/>
      <c r="BV19" s="285"/>
      <c r="BW19" s="285"/>
      <c r="BX19" s="285"/>
      <c r="BY19" s="285"/>
      <c r="BZ19" s="285"/>
      <c r="CA19" s="285"/>
      <c r="CB19" s="285"/>
      <c r="CC19" s="285"/>
      <c r="CD19" s="285"/>
      <c r="CE19" s="285"/>
      <c r="CF19" s="285"/>
      <c r="CG19" s="285"/>
      <c r="CH19" s="285"/>
      <c r="CI19" s="285"/>
      <c r="CJ19" s="285"/>
      <c r="CK19" s="285"/>
      <c r="CL19" s="285"/>
      <c r="CM19" s="285"/>
      <c r="CN19" s="285"/>
      <c r="CO19" s="285"/>
      <c r="CP19" s="285"/>
      <c r="CQ19" s="285"/>
      <c r="CR19" s="285"/>
      <c r="CS19" s="285"/>
      <c r="CT19" s="285"/>
      <c r="CU19" s="285"/>
      <c r="CV19" s="285"/>
      <c r="CW19" s="285"/>
      <c r="CX19" s="285"/>
      <c r="CY19" s="285"/>
      <c r="CZ19" s="285"/>
      <c r="DA19" s="285"/>
      <c r="DB19" s="285"/>
      <c r="DC19" s="285"/>
      <c r="DD19" s="285"/>
      <c r="DE19" s="285"/>
      <c r="DF19" s="285"/>
      <c r="DG19" s="285"/>
      <c r="DH19" s="285"/>
      <c r="DI19" s="285"/>
      <c r="DJ19" s="285"/>
      <c r="DK19" s="285"/>
      <c r="DL19" s="285"/>
      <c r="DM19" s="285"/>
      <c r="DN19" s="285"/>
      <c r="DO19" s="285"/>
      <c r="DP19" s="285"/>
      <c r="DQ19" s="285"/>
      <c r="DR19" s="285"/>
      <c r="DS19" s="285"/>
      <c r="DT19" s="285"/>
      <c r="DU19" s="285"/>
      <c r="DV19" s="285"/>
      <c r="DW19" s="285"/>
      <c r="DX19" s="285"/>
      <c r="DY19" s="285"/>
      <c r="DZ19" s="285"/>
      <c r="EA19" s="285"/>
      <c r="EB19" s="285"/>
      <c r="EC19" s="285"/>
      <c r="ED19" s="285"/>
      <c r="EE19" s="285"/>
      <c r="EF19" s="285"/>
      <c r="EG19" s="285"/>
      <c r="EH19" s="285"/>
      <c r="EI19" s="285"/>
      <c r="EJ19" s="285"/>
      <c r="EK19" s="285"/>
      <c r="EL19" s="285"/>
      <c r="EM19" s="285"/>
      <c r="EN19" s="285"/>
      <c r="EO19" s="285"/>
      <c r="EP19" s="285"/>
      <c r="EQ19" s="285"/>
      <c r="ER19" s="285"/>
      <c r="ES19" s="285"/>
      <c r="ET19" s="285"/>
      <c r="EU19" s="285"/>
      <c r="EV19" s="285"/>
      <c r="EW19" s="285"/>
      <c r="EX19" s="285"/>
      <c r="EY19" s="285"/>
      <c r="EZ19" s="285"/>
      <c r="FA19" s="285"/>
      <c r="FB19" s="285"/>
      <c r="FC19" s="285"/>
      <c r="FD19" s="285"/>
      <c r="FE19" s="285"/>
      <c r="FF19" s="285"/>
      <c r="FG19" s="285"/>
      <c r="FH19" s="285"/>
      <c r="FI19" s="285"/>
      <c r="FJ19" s="285"/>
      <c r="FK19" s="285"/>
      <c r="FL19" s="285"/>
      <c r="FM19" s="285"/>
      <c r="FN19" s="285"/>
      <c r="FO19" s="285"/>
      <c r="FP19" s="285"/>
      <c r="FQ19" s="285"/>
      <c r="FR19" s="285"/>
      <c r="FS19" s="285"/>
      <c r="FT19" s="285"/>
      <c r="FU19" s="285"/>
      <c r="FV19" s="285"/>
      <c r="FW19" s="285"/>
      <c r="FX19" s="285"/>
      <c r="FY19" s="285"/>
      <c r="FZ19" s="285"/>
      <c r="GA19" s="285"/>
      <c r="GB19" s="285"/>
      <c r="GC19" s="285"/>
      <c r="GD19" s="285"/>
      <c r="GE19" s="285"/>
      <c r="GF19" s="285"/>
      <c r="GG19" s="285"/>
      <c r="GH19" s="285"/>
      <c r="GI19" s="285"/>
      <c r="GJ19" s="285"/>
      <c r="GK19" s="285"/>
      <c r="GL19" s="285"/>
      <c r="GM19" s="285"/>
      <c r="GN19" s="285"/>
      <c r="GO19" s="285"/>
      <c r="GP19" s="285"/>
      <c r="GQ19" s="285"/>
      <c r="GR19" s="285"/>
      <c r="GS19" s="285"/>
      <c r="GT19" s="285"/>
      <c r="GU19" s="285"/>
      <c r="GV19" s="285"/>
      <c r="GW19" s="285"/>
      <c r="GX19" s="285"/>
      <c r="GY19" s="285"/>
      <c r="GZ19" s="285"/>
      <c r="HA19" s="285"/>
      <c r="HB19" s="285"/>
      <c r="HC19" s="285"/>
      <c r="HD19" s="285"/>
      <c r="HE19" s="285"/>
      <c r="HF19" s="285"/>
      <c r="HG19" s="285"/>
      <c r="HH19" s="285"/>
      <c r="HI19" s="285"/>
      <c r="HJ19" s="285"/>
      <c r="HK19" s="285"/>
      <c r="HL19" s="285"/>
      <c r="HM19" s="285"/>
      <c r="HN19" s="285"/>
      <c r="HO19" s="285"/>
      <c r="HP19" s="285"/>
      <c r="HQ19" s="285"/>
      <c r="HR19" s="285"/>
      <c r="HS19" s="285"/>
      <c r="HT19" s="285"/>
      <c r="HU19" s="285"/>
      <c r="HV19" s="285"/>
      <c r="HW19" s="285"/>
      <c r="HX19" s="285"/>
      <c r="HY19" s="285"/>
      <c r="HZ19" s="285"/>
      <c r="IA19" s="285"/>
      <c r="IB19" s="285"/>
      <c r="IC19" s="285"/>
      <c r="ID19" s="285"/>
      <c r="IE19" s="285"/>
      <c r="IF19" s="285"/>
      <c r="IG19" s="285"/>
      <c r="IH19" s="285"/>
      <c r="II19" s="285"/>
      <c r="IJ19" s="285"/>
      <c r="IK19" s="285"/>
      <c r="IL19" s="285"/>
      <c r="IM19" s="285"/>
      <c r="IN19" s="285"/>
      <c r="IO19" s="285"/>
      <c r="IP19" s="285"/>
      <c r="IQ19" s="285"/>
      <c r="IR19" s="285"/>
      <c r="IS19" s="285"/>
      <c r="IT19" s="285"/>
      <c r="IU19" s="285"/>
      <c r="IV19" s="285"/>
      <c r="IW19" s="285"/>
      <c r="IX19" s="285"/>
    </row>
    <row r="20" spans="1:258" s="128" customFormat="1" ht="18" customHeight="1" x14ac:dyDescent="0.2">
      <c r="A20" s="285"/>
      <c r="B20" s="286" t="s">
        <v>43</v>
      </c>
      <c r="C20" s="406">
        <v>13878</v>
      </c>
      <c r="D20" s="997">
        <v>117.27</v>
      </c>
      <c r="E20" s="277"/>
      <c r="F20" s="287">
        <v>11700</v>
      </c>
      <c r="G20" s="997">
        <v>77.87</v>
      </c>
      <c r="H20" s="277"/>
      <c r="I20" s="289">
        <v>11700</v>
      </c>
      <c r="J20" s="997">
        <v>189.84</v>
      </c>
      <c r="K20" s="512"/>
      <c r="L20" s="512">
        <f t="shared" si="1"/>
        <v>16</v>
      </c>
      <c r="M20" s="512">
        <v>8</v>
      </c>
      <c r="N20" s="512">
        <f t="shared" si="2"/>
        <v>9</v>
      </c>
      <c r="O20" s="513" t="str">
        <f t="shared" si="0"/>
        <v>Cataluña</v>
      </c>
      <c r="P20" s="516">
        <f t="shared" si="3"/>
        <v>294.31</v>
      </c>
      <c r="Q20" s="511"/>
      <c r="R20" s="511"/>
      <c r="S20" s="514"/>
      <c r="T20" s="514"/>
      <c r="U20" s="514"/>
      <c r="V20" s="514"/>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c r="BB20" s="285"/>
      <c r="BC20" s="285"/>
      <c r="BD20" s="285"/>
      <c r="BE20" s="285"/>
      <c r="BF20" s="285"/>
      <c r="BG20" s="285"/>
      <c r="BH20" s="285"/>
      <c r="BI20" s="285"/>
      <c r="BJ20" s="285"/>
      <c r="BK20" s="285"/>
      <c r="BL20" s="285"/>
      <c r="BM20" s="285"/>
      <c r="BN20" s="285"/>
      <c r="BO20" s="285"/>
      <c r="BP20" s="285"/>
      <c r="BQ20" s="285"/>
      <c r="BR20" s="285"/>
      <c r="BS20" s="285"/>
      <c r="BT20" s="285"/>
      <c r="BU20" s="285"/>
      <c r="BV20" s="285"/>
      <c r="BW20" s="285"/>
      <c r="BX20" s="285"/>
      <c r="BY20" s="285"/>
      <c r="BZ20" s="285"/>
      <c r="CA20" s="285"/>
      <c r="CB20" s="285"/>
      <c r="CC20" s="285"/>
      <c r="CD20" s="285"/>
      <c r="CE20" s="285"/>
      <c r="CF20" s="285"/>
      <c r="CG20" s="285"/>
      <c r="CH20" s="285"/>
      <c r="CI20" s="285"/>
      <c r="CJ20" s="285"/>
      <c r="CK20" s="285"/>
      <c r="CL20" s="285"/>
      <c r="CM20" s="285"/>
      <c r="CN20" s="285"/>
      <c r="CO20" s="285"/>
      <c r="CP20" s="285"/>
      <c r="CQ20" s="285"/>
      <c r="CR20" s="285"/>
      <c r="CS20" s="285"/>
      <c r="CT20" s="285"/>
      <c r="CU20" s="285"/>
      <c r="CV20" s="285"/>
      <c r="CW20" s="285"/>
      <c r="CX20" s="285"/>
      <c r="CY20" s="285"/>
      <c r="CZ20" s="285"/>
      <c r="DA20" s="285"/>
      <c r="DB20" s="285"/>
      <c r="DC20" s="285"/>
      <c r="DD20" s="285"/>
      <c r="DE20" s="285"/>
      <c r="DF20" s="285"/>
      <c r="DG20" s="285"/>
      <c r="DH20" s="285"/>
      <c r="DI20" s="285"/>
      <c r="DJ20" s="285"/>
      <c r="DK20" s="285"/>
      <c r="DL20" s="285"/>
      <c r="DM20" s="285"/>
      <c r="DN20" s="285"/>
      <c r="DO20" s="285"/>
      <c r="DP20" s="285"/>
      <c r="DQ20" s="285"/>
      <c r="DR20" s="285"/>
      <c r="DS20" s="285"/>
      <c r="DT20" s="285"/>
      <c r="DU20" s="285"/>
      <c r="DV20" s="285"/>
      <c r="DW20" s="285"/>
      <c r="DX20" s="285"/>
      <c r="DY20" s="285"/>
      <c r="DZ20" s="285"/>
      <c r="EA20" s="285"/>
      <c r="EB20" s="285"/>
      <c r="EC20" s="285"/>
      <c r="ED20" s="285"/>
      <c r="EE20" s="285"/>
      <c r="EF20" s="285"/>
      <c r="EG20" s="285"/>
      <c r="EH20" s="285"/>
      <c r="EI20" s="285"/>
      <c r="EJ20" s="285"/>
      <c r="EK20" s="285"/>
      <c r="EL20" s="285"/>
      <c r="EM20" s="285"/>
      <c r="EN20" s="285"/>
      <c r="EO20" s="285"/>
      <c r="EP20" s="285"/>
      <c r="EQ20" s="285"/>
      <c r="ER20" s="285"/>
      <c r="ES20" s="285"/>
      <c r="ET20" s="285"/>
      <c r="EU20" s="285"/>
      <c r="EV20" s="285"/>
      <c r="EW20" s="285"/>
      <c r="EX20" s="285"/>
      <c r="EY20" s="285"/>
      <c r="EZ20" s="285"/>
      <c r="FA20" s="285"/>
      <c r="FB20" s="285"/>
      <c r="FC20" s="285"/>
      <c r="FD20" s="285"/>
      <c r="FE20" s="285"/>
      <c r="FF20" s="285"/>
      <c r="FG20" s="285"/>
      <c r="FH20" s="285"/>
      <c r="FI20" s="285"/>
      <c r="FJ20" s="285"/>
      <c r="FK20" s="285"/>
      <c r="FL20" s="285"/>
      <c r="FM20" s="285"/>
      <c r="FN20" s="285"/>
      <c r="FO20" s="285"/>
      <c r="FP20" s="285"/>
      <c r="FQ20" s="285"/>
      <c r="FR20" s="285"/>
      <c r="FS20" s="285"/>
      <c r="FT20" s="285"/>
      <c r="FU20" s="285"/>
      <c r="FV20" s="285"/>
      <c r="FW20" s="285"/>
      <c r="FX20" s="285"/>
      <c r="FY20" s="285"/>
      <c r="FZ20" s="285"/>
      <c r="GA20" s="285"/>
      <c r="GB20" s="285"/>
      <c r="GC20" s="285"/>
      <c r="GD20" s="285"/>
      <c r="GE20" s="285"/>
      <c r="GF20" s="285"/>
      <c r="GG20" s="285"/>
      <c r="GH20" s="285"/>
      <c r="GI20" s="285"/>
      <c r="GJ20" s="285"/>
      <c r="GK20" s="285"/>
      <c r="GL20" s="285"/>
      <c r="GM20" s="285"/>
      <c r="GN20" s="285"/>
      <c r="GO20" s="285"/>
      <c r="GP20" s="285"/>
      <c r="GQ20" s="285"/>
      <c r="GR20" s="285"/>
      <c r="GS20" s="285"/>
      <c r="GT20" s="285"/>
      <c r="GU20" s="285"/>
      <c r="GV20" s="285"/>
      <c r="GW20" s="285"/>
      <c r="GX20" s="285"/>
      <c r="GY20" s="285"/>
      <c r="GZ20" s="285"/>
      <c r="HA20" s="285"/>
      <c r="HB20" s="285"/>
      <c r="HC20" s="285"/>
      <c r="HD20" s="285"/>
      <c r="HE20" s="285"/>
      <c r="HF20" s="285"/>
      <c r="HG20" s="285"/>
      <c r="HH20" s="285"/>
      <c r="HI20" s="285"/>
      <c r="HJ20" s="285"/>
      <c r="HK20" s="285"/>
      <c r="HL20" s="285"/>
      <c r="HM20" s="285"/>
      <c r="HN20" s="285"/>
      <c r="HO20" s="285"/>
      <c r="HP20" s="285"/>
      <c r="HQ20" s="285"/>
      <c r="HR20" s="285"/>
      <c r="HS20" s="285"/>
      <c r="HT20" s="285"/>
      <c r="HU20" s="285"/>
      <c r="HV20" s="285"/>
      <c r="HW20" s="285"/>
      <c r="HX20" s="285"/>
      <c r="HY20" s="285"/>
      <c r="HZ20" s="285"/>
      <c r="IA20" s="285"/>
      <c r="IB20" s="285"/>
      <c r="IC20" s="285"/>
      <c r="ID20" s="285"/>
      <c r="IE20" s="285"/>
      <c r="IF20" s="285"/>
      <c r="IG20" s="285"/>
      <c r="IH20" s="285"/>
      <c r="II20" s="285"/>
      <c r="IJ20" s="285"/>
      <c r="IK20" s="285"/>
      <c r="IL20" s="285"/>
      <c r="IM20" s="285"/>
      <c r="IN20" s="285"/>
      <c r="IO20" s="285"/>
      <c r="IP20" s="285"/>
      <c r="IQ20" s="285"/>
      <c r="IR20" s="285"/>
      <c r="IS20" s="285"/>
      <c r="IT20" s="285"/>
      <c r="IU20" s="285"/>
      <c r="IV20" s="285"/>
      <c r="IW20" s="285"/>
      <c r="IX20" s="285"/>
    </row>
    <row r="21" spans="1:258" s="128" customFormat="1" ht="18" customHeight="1" x14ac:dyDescent="0.2">
      <c r="A21" s="285"/>
      <c r="B21" s="286" t="s">
        <v>44</v>
      </c>
      <c r="C21" s="406">
        <v>53805</v>
      </c>
      <c r="D21" s="997">
        <v>164.95</v>
      </c>
      <c r="E21" s="277"/>
      <c r="F21" s="287">
        <v>18941</v>
      </c>
      <c r="G21" s="997">
        <v>140.16</v>
      </c>
      <c r="H21" s="277"/>
      <c r="I21" s="289">
        <v>18941</v>
      </c>
      <c r="J21" s="997">
        <v>294.31</v>
      </c>
      <c r="K21" s="512"/>
      <c r="L21" s="512">
        <f t="shared" si="1"/>
        <v>8</v>
      </c>
      <c r="M21" s="512">
        <v>9</v>
      </c>
      <c r="N21" s="512">
        <f>MATCH(M21,L$13:L$33,0)</f>
        <v>13</v>
      </c>
      <c r="O21" s="513" t="str">
        <f t="shared" si="0"/>
        <v>Madrid, Comunidad de*</v>
      </c>
      <c r="P21" s="516">
        <f t="shared" si="3"/>
        <v>272.14999999999998</v>
      </c>
      <c r="Q21" s="511"/>
      <c r="R21" s="511"/>
      <c r="S21" s="514"/>
      <c r="T21" s="514"/>
      <c r="U21" s="514"/>
      <c r="V21" s="514"/>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5"/>
      <c r="AZ21" s="285"/>
      <c r="BA21" s="285"/>
      <c r="BB21" s="285"/>
      <c r="BC21" s="285"/>
      <c r="BD21" s="285"/>
      <c r="BE21" s="285"/>
      <c r="BF21" s="285"/>
      <c r="BG21" s="285"/>
      <c r="BH21" s="285"/>
      <c r="BI21" s="285"/>
      <c r="BJ21" s="285"/>
      <c r="BK21" s="285"/>
      <c r="BL21" s="285"/>
      <c r="BM21" s="285"/>
      <c r="BN21" s="285"/>
      <c r="BO21" s="285"/>
      <c r="BP21" s="285"/>
      <c r="BQ21" s="285"/>
      <c r="BR21" s="285"/>
      <c r="BS21" s="285"/>
      <c r="BT21" s="285"/>
      <c r="BU21" s="285"/>
      <c r="BV21" s="285"/>
      <c r="BW21" s="285"/>
      <c r="BX21" s="285"/>
      <c r="BY21" s="285"/>
      <c r="BZ21" s="285"/>
      <c r="CA21" s="285"/>
      <c r="CB21" s="285"/>
      <c r="CC21" s="285"/>
      <c r="CD21" s="285"/>
      <c r="CE21" s="285"/>
      <c r="CF21" s="285"/>
      <c r="CG21" s="285"/>
      <c r="CH21" s="285"/>
      <c r="CI21" s="285"/>
      <c r="CJ21" s="285"/>
      <c r="CK21" s="285"/>
      <c r="CL21" s="285"/>
      <c r="CM21" s="285"/>
      <c r="CN21" s="285"/>
      <c r="CO21" s="285"/>
      <c r="CP21" s="285"/>
      <c r="CQ21" s="285"/>
      <c r="CR21" s="285"/>
      <c r="CS21" s="285"/>
      <c r="CT21" s="285"/>
      <c r="CU21" s="285"/>
      <c r="CV21" s="285"/>
      <c r="CW21" s="285"/>
      <c r="CX21" s="285"/>
      <c r="CY21" s="285"/>
      <c r="CZ21" s="285"/>
      <c r="DA21" s="285"/>
      <c r="DB21" s="285"/>
      <c r="DC21" s="285"/>
      <c r="DD21" s="285"/>
      <c r="DE21" s="285"/>
      <c r="DF21" s="285"/>
      <c r="DG21" s="285"/>
      <c r="DH21" s="285"/>
      <c r="DI21" s="285"/>
      <c r="DJ21" s="285"/>
      <c r="DK21" s="285"/>
      <c r="DL21" s="285"/>
      <c r="DM21" s="285"/>
      <c r="DN21" s="285"/>
      <c r="DO21" s="285"/>
      <c r="DP21" s="285"/>
      <c r="DQ21" s="285"/>
      <c r="DR21" s="285"/>
      <c r="DS21" s="285"/>
      <c r="DT21" s="285"/>
      <c r="DU21" s="285"/>
      <c r="DV21" s="285"/>
      <c r="DW21" s="285"/>
      <c r="DX21" s="285"/>
      <c r="DY21" s="285"/>
      <c r="DZ21" s="285"/>
      <c r="EA21" s="285"/>
      <c r="EB21" s="285"/>
      <c r="EC21" s="285"/>
      <c r="ED21" s="285"/>
      <c r="EE21" s="285"/>
      <c r="EF21" s="285"/>
      <c r="EG21" s="285"/>
      <c r="EH21" s="285"/>
      <c r="EI21" s="285"/>
      <c r="EJ21" s="285"/>
      <c r="EK21" s="285"/>
      <c r="EL21" s="285"/>
      <c r="EM21" s="285"/>
      <c r="EN21" s="285"/>
      <c r="EO21" s="285"/>
      <c r="EP21" s="285"/>
      <c r="EQ21" s="285"/>
      <c r="ER21" s="285"/>
      <c r="ES21" s="285"/>
      <c r="ET21" s="285"/>
      <c r="EU21" s="285"/>
      <c r="EV21" s="285"/>
      <c r="EW21" s="285"/>
      <c r="EX21" s="285"/>
      <c r="EY21" s="285"/>
      <c r="EZ21" s="285"/>
      <c r="FA21" s="285"/>
      <c r="FB21" s="285"/>
      <c r="FC21" s="285"/>
      <c r="FD21" s="285"/>
      <c r="FE21" s="285"/>
      <c r="FF21" s="285"/>
      <c r="FG21" s="285"/>
      <c r="FH21" s="285"/>
      <c r="FI21" s="285"/>
      <c r="FJ21" s="285"/>
      <c r="FK21" s="285"/>
      <c r="FL21" s="285"/>
      <c r="FM21" s="285"/>
      <c r="FN21" s="285"/>
      <c r="FO21" s="285"/>
      <c r="FP21" s="285"/>
      <c r="FQ21" s="285"/>
      <c r="FR21" s="285"/>
      <c r="FS21" s="285"/>
      <c r="FT21" s="285"/>
      <c r="FU21" s="285"/>
      <c r="FV21" s="285"/>
      <c r="FW21" s="285"/>
      <c r="FX21" s="285"/>
      <c r="FY21" s="285"/>
      <c r="FZ21" s="285"/>
      <c r="GA21" s="285"/>
      <c r="GB21" s="285"/>
      <c r="GC21" s="285"/>
      <c r="GD21" s="285"/>
      <c r="GE21" s="285"/>
      <c r="GF21" s="285"/>
      <c r="GG21" s="285"/>
      <c r="GH21" s="285"/>
      <c r="GI21" s="285"/>
      <c r="GJ21" s="285"/>
      <c r="GK21" s="285"/>
      <c r="GL21" s="285"/>
      <c r="GM21" s="285"/>
      <c r="GN21" s="285"/>
      <c r="GO21" s="285"/>
      <c r="GP21" s="285"/>
      <c r="GQ21" s="285"/>
      <c r="GR21" s="285"/>
      <c r="GS21" s="285"/>
      <c r="GT21" s="285"/>
      <c r="GU21" s="285"/>
      <c r="GV21" s="285"/>
      <c r="GW21" s="285"/>
      <c r="GX21" s="285"/>
      <c r="GY21" s="285"/>
      <c r="GZ21" s="285"/>
      <c r="HA21" s="285"/>
      <c r="HB21" s="285"/>
      <c r="HC21" s="285"/>
      <c r="HD21" s="285"/>
      <c r="HE21" s="285"/>
      <c r="HF21" s="285"/>
      <c r="HG21" s="285"/>
      <c r="HH21" s="285"/>
      <c r="HI21" s="285"/>
      <c r="HJ21" s="285"/>
      <c r="HK21" s="285"/>
      <c r="HL21" s="285"/>
      <c r="HM21" s="285"/>
      <c r="HN21" s="285"/>
      <c r="HO21" s="285"/>
      <c r="HP21" s="285"/>
      <c r="HQ21" s="285"/>
      <c r="HR21" s="285"/>
      <c r="HS21" s="285"/>
      <c r="HT21" s="285"/>
      <c r="HU21" s="285"/>
      <c r="HV21" s="285"/>
      <c r="HW21" s="285"/>
      <c r="HX21" s="285"/>
      <c r="HY21" s="285"/>
      <c r="HZ21" s="285"/>
      <c r="IA21" s="285"/>
      <c r="IB21" s="285"/>
      <c r="IC21" s="285"/>
      <c r="ID21" s="285"/>
      <c r="IE21" s="285"/>
      <c r="IF21" s="285"/>
      <c r="IG21" s="285"/>
      <c r="IH21" s="285"/>
      <c r="II21" s="285"/>
      <c r="IJ21" s="285"/>
      <c r="IK21" s="285"/>
      <c r="IL21" s="285"/>
      <c r="IM21" s="285"/>
      <c r="IN21" s="285"/>
      <c r="IO21" s="285"/>
      <c r="IP21" s="285"/>
      <c r="IQ21" s="285"/>
      <c r="IR21" s="285"/>
      <c r="IS21" s="285"/>
      <c r="IT21" s="285"/>
      <c r="IU21" s="285"/>
      <c r="IV21" s="285"/>
      <c r="IW21" s="285"/>
      <c r="IX21" s="285"/>
    </row>
    <row r="22" spans="1:258" s="128" customFormat="1" ht="18" customHeight="1" x14ac:dyDescent="0.2">
      <c r="A22" s="285"/>
      <c r="B22" s="286" t="s">
        <v>6</v>
      </c>
      <c r="C22" s="406">
        <v>40062</v>
      </c>
      <c r="D22" s="997">
        <v>241.94</v>
      </c>
      <c r="E22" s="277"/>
      <c r="F22" s="287">
        <v>30084</v>
      </c>
      <c r="G22" s="997">
        <v>53.92</v>
      </c>
      <c r="H22" s="277"/>
      <c r="I22" s="289">
        <v>30084</v>
      </c>
      <c r="J22" s="997">
        <v>300.29000000000002</v>
      </c>
      <c r="K22" s="512"/>
      <c r="L22" s="512">
        <f t="shared" si="1"/>
        <v>7</v>
      </c>
      <c r="M22" s="512">
        <v>10</v>
      </c>
      <c r="N22" s="512">
        <f t="shared" si="2"/>
        <v>17</v>
      </c>
      <c r="O22" s="513" t="str">
        <f t="shared" si="0"/>
        <v>Rioja, La</v>
      </c>
      <c r="P22" s="516">
        <f t="shared" si="3"/>
        <v>261.54000000000002</v>
      </c>
      <c r="Q22" s="511"/>
      <c r="R22" s="511"/>
      <c r="S22" s="514"/>
      <c r="T22" s="514"/>
      <c r="U22" s="514"/>
      <c r="V22" s="514"/>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c r="BJ22" s="285"/>
      <c r="BK22" s="285"/>
      <c r="BL22" s="285"/>
      <c r="BM22" s="285"/>
      <c r="BN22" s="285"/>
      <c r="BO22" s="285"/>
      <c r="BP22" s="285"/>
      <c r="BQ22" s="285"/>
      <c r="BR22" s="285"/>
      <c r="BS22" s="285"/>
      <c r="BT22" s="285"/>
      <c r="BU22" s="285"/>
      <c r="BV22" s="285"/>
      <c r="BW22" s="285"/>
      <c r="BX22" s="285"/>
      <c r="BY22" s="285"/>
      <c r="BZ22" s="285"/>
      <c r="CA22" s="285"/>
      <c r="CB22" s="285"/>
      <c r="CC22" s="285"/>
      <c r="CD22" s="285"/>
      <c r="CE22" s="285"/>
      <c r="CF22" s="285"/>
      <c r="CG22" s="285"/>
      <c r="CH22" s="285"/>
      <c r="CI22" s="285"/>
      <c r="CJ22" s="285"/>
      <c r="CK22" s="285"/>
      <c r="CL22" s="285"/>
      <c r="CM22" s="285"/>
      <c r="CN22" s="285"/>
      <c r="CO22" s="285"/>
      <c r="CP22" s="285"/>
      <c r="CQ22" s="285"/>
      <c r="CR22" s="285"/>
      <c r="CS22" s="285"/>
      <c r="CT22" s="285"/>
      <c r="CU22" s="285"/>
      <c r="CV22" s="285"/>
      <c r="CW22" s="285"/>
      <c r="CX22" s="285"/>
      <c r="CY22" s="285"/>
      <c r="CZ22" s="285"/>
      <c r="DA22" s="285"/>
      <c r="DB22" s="285"/>
      <c r="DC22" s="285"/>
      <c r="DD22" s="285"/>
      <c r="DE22" s="285"/>
      <c r="DF22" s="285"/>
      <c r="DG22" s="285"/>
      <c r="DH22" s="285"/>
      <c r="DI22" s="285"/>
      <c r="DJ22" s="285"/>
      <c r="DK22" s="285"/>
      <c r="DL22" s="285"/>
      <c r="DM22" s="285"/>
      <c r="DN22" s="285"/>
      <c r="DO22" s="285"/>
      <c r="DP22" s="285"/>
      <c r="DQ22" s="285"/>
      <c r="DR22" s="285"/>
      <c r="DS22" s="285"/>
      <c r="DT22" s="285"/>
      <c r="DU22" s="285"/>
      <c r="DV22" s="285"/>
      <c r="DW22" s="285"/>
      <c r="DX22" s="285"/>
      <c r="DY22" s="285"/>
      <c r="DZ22" s="285"/>
      <c r="EA22" s="285"/>
      <c r="EB22" s="285"/>
      <c r="EC22" s="285"/>
      <c r="ED22" s="285"/>
      <c r="EE22" s="285"/>
      <c r="EF22" s="285"/>
      <c r="EG22" s="285"/>
      <c r="EH22" s="285"/>
      <c r="EI22" s="285"/>
      <c r="EJ22" s="285"/>
      <c r="EK22" s="285"/>
      <c r="EL22" s="285"/>
      <c r="EM22" s="285"/>
      <c r="EN22" s="285"/>
      <c r="EO22" s="285"/>
      <c r="EP22" s="285"/>
      <c r="EQ22" s="285"/>
      <c r="ER22" s="285"/>
      <c r="ES22" s="285"/>
      <c r="ET22" s="285"/>
      <c r="EU22" s="285"/>
      <c r="EV22" s="285"/>
      <c r="EW22" s="285"/>
      <c r="EX22" s="285"/>
      <c r="EY22" s="285"/>
      <c r="EZ22" s="285"/>
      <c r="FA22" s="285"/>
      <c r="FB22" s="285"/>
      <c r="FC22" s="285"/>
      <c r="FD22" s="285"/>
      <c r="FE22" s="285"/>
      <c r="FF22" s="285"/>
      <c r="FG22" s="285"/>
      <c r="FH22" s="285"/>
      <c r="FI22" s="285"/>
      <c r="FJ22" s="285"/>
      <c r="FK22" s="285"/>
      <c r="FL22" s="285"/>
      <c r="FM22" s="285"/>
      <c r="FN22" s="285"/>
      <c r="FO22" s="285"/>
      <c r="FP22" s="285"/>
      <c r="FQ22" s="285"/>
      <c r="FR22" s="285"/>
      <c r="FS22" s="285"/>
      <c r="FT22" s="285"/>
      <c r="FU22" s="285"/>
      <c r="FV22" s="285"/>
      <c r="FW22" s="285"/>
      <c r="FX22" s="285"/>
      <c r="FY22" s="285"/>
      <c r="FZ22" s="285"/>
      <c r="GA22" s="285"/>
      <c r="GB22" s="285"/>
      <c r="GC22" s="285"/>
      <c r="GD22" s="285"/>
      <c r="GE22" s="285"/>
      <c r="GF22" s="285"/>
      <c r="GG22" s="285"/>
      <c r="GH22" s="285"/>
      <c r="GI22" s="285"/>
      <c r="GJ22" s="285"/>
      <c r="GK22" s="285"/>
      <c r="GL22" s="285"/>
      <c r="GM22" s="285"/>
      <c r="GN22" s="285"/>
      <c r="GO22" s="285"/>
      <c r="GP22" s="285"/>
      <c r="GQ22" s="285"/>
      <c r="GR22" s="285"/>
      <c r="GS22" s="285"/>
      <c r="GT22" s="285"/>
      <c r="GU22" s="285"/>
      <c r="GV22" s="285"/>
      <c r="GW22" s="285"/>
      <c r="GX22" s="285"/>
      <c r="GY22" s="285"/>
      <c r="GZ22" s="285"/>
      <c r="HA22" s="285"/>
      <c r="HB22" s="285"/>
      <c r="HC22" s="285"/>
      <c r="HD22" s="285"/>
      <c r="HE22" s="285"/>
      <c r="HF22" s="285"/>
      <c r="HG22" s="285"/>
      <c r="HH22" s="285"/>
      <c r="HI22" s="285"/>
      <c r="HJ22" s="285"/>
      <c r="HK22" s="285"/>
      <c r="HL22" s="285"/>
      <c r="HM22" s="285"/>
      <c r="HN22" s="285"/>
      <c r="HO22" s="285"/>
      <c r="HP22" s="285"/>
      <c r="HQ22" s="285"/>
      <c r="HR22" s="285"/>
      <c r="HS22" s="285"/>
      <c r="HT22" s="285"/>
      <c r="HU22" s="285"/>
      <c r="HV22" s="285"/>
      <c r="HW22" s="285"/>
      <c r="HX22" s="285"/>
      <c r="HY22" s="285"/>
      <c r="HZ22" s="285"/>
      <c r="IA22" s="285"/>
      <c r="IB22" s="285"/>
      <c r="IC22" s="285"/>
      <c r="ID22" s="285"/>
      <c r="IE22" s="285"/>
      <c r="IF22" s="285"/>
      <c r="IG22" s="285"/>
      <c r="IH22" s="285"/>
      <c r="II22" s="285"/>
      <c r="IJ22" s="285"/>
      <c r="IK22" s="285"/>
      <c r="IL22" s="285"/>
      <c r="IM22" s="285"/>
      <c r="IN22" s="285"/>
      <c r="IO22" s="285"/>
      <c r="IP22" s="285"/>
      <c r="IQ22" s="285"/>
      <c r="IR22" s="285"/>
      <c r="IS22" s="285"/>
      <c r="IT22" s="285"/>
      <c r="IU22" s="285"/>
      <c r="IV22" s="285"/>
      <c r="IW22" s="285"/>
      <c r="IX22" s="285"/>
    </row>
    <row r="23" spans="1:258" s="125" customFormat="1" ht="18" customHeight="1" x14ac:dyDescent="0.2">
      <c r="A23" s="282"/>
      <c r="B23" s="234" t="s">
        <v>5</v>
      </c>
      <c r="C23" s="406">
        <v>9354</v>
      </c>
      <c r="D23" s="997">
        <v>172.49</v>
      </c>
      <c r="E23" s="277"/>
      <c r="F23" s="235">
        <v>4610</v>
      </c>
      <c r="G23" s="997">
        <v>169.57</v>
      </c>
      <c r="H23" s="277"/>
      <c r="I23" s="283">
        <v>4610</v>
      </c>
      <c r="J23" s="997">
        <v>378.02</v>
      </c>
      <c r="K23" s="512"/>
      <c r="L23" s="512">
        <f t="shared" si="1"/>
        <v>4</v>
      </c>
      <c r="M23" s="512">
        <v>11</v>
      </c>
      <c r="N23" s="512">
        <f t="shared" si="2"/>
        <v>3</v>
      </c>
      <c r="O23" s="513" t="str">
        <f t="shared" si="0"/>
        <v>Asturias, Principado de</v>
      </c>
      <c r="P23" s="516">
        <f t="shared" si="3"/>
        <v>243.82</v>
      </c>
      <c r="Q23" s="511"/>
      <c r="R23" s="511"/>
      <c r="S23" s="514"/>
      <c r="T23" s="514"/>
      <c r="U23" s="514"/>
      <c r="V23" s="514"/>
      <c r="W23" s="282"/>
      <c r="X23" s="282"/>
      <c r="Y23" s="282"/>
      <c r="Z23" s="282"/>
      <c r="AA23" s="282"/>
      <c r="AB23" s="282"/>
      <c r="AC23" s="282"/>
      <c r="AD23" s="282"/>
      <c r="AE23" s="282"/>
      <c r="AF23" s="282"/>
      <c r="AG23" s="282"/>
      <c r="AH23" s="282"/>
      <c r="AI23" s="282"/>
      <c r="AJ23" s="282"/>
      <c r="AK23" s="282"/>
      <c r="AL23" s="282"/>
      <c r="AM23" s="282"/>
      <c r="AN23" s="282"/>
      <c r="AO23" s="282"/>
      <c r="AP23" s="282"/>
      <c r="AQ23" s="282"/>
      <c r="AR23" s="282"/>
      <c r="AS23" s="282"/>
      <c r="AT23" s="282"/>
      <c r="AU23" s="282"/>
      <c r="AV23" s="282"/>
      <c r="AW23" s="282"/>
      <c r="AX23" s="282"/>
      <c r="AY23" s="282"/>
      <c r="AZ23" s="282"/>
      <c r="BA23" s="282"/>
      <c r="BB23" s="282"/>
      <c r="BC23" s="282"/>
      <c r="BD23" s="282"/>
      <c r="BE23" s="282"/>
      <c r="BF23" s="282"/>
      <c r="BG23" s="282"/>
      <c r="BH23" s="282"/>
      <c r="BI23" s="282"/>
      <c r="BJ23" s="282"/>
      <c r="BK23" s="282"/>
      <c r="BL23" s="282"/>
      <c r="BM23" s="282"/>
      <c r="BN23" s="282"/>
      <c r="BO23" s="282"/>
      <c r="BP23" s="282"/>
      <c r="BQ23" s="282"/>
      <c r="BR23" s="282"/>
      <c r="BS23" s="282"/>
      <c r="BT23" s="282"/>
      <c r="BU23" s="282"/>
      <c r="BV23" s="282"/>
      <c r="BW23" s="282"/>
      <c r="BX23" s="282"/>
      <c r="BY23" s="282"/>
      <c r="BZ23" s="282"/>
      <c r="CA23" s="282"/>
      <c r="CB23" s="282"/>
      <c r="CC23" s="282"/>
      <c r="CD23" s="282"/>
      <c r="CE23" s="282"/>
      <c r="CF23" s="282"/>
      <c r="CG23" s="282"/>
      <c r="CH23" s="282"/>
      <c r="CI23" s="282"/>
      <c r="CJ23" s="282"/>
      <c r="CK23" s="282"/>
      <c r="CL23" s="282"/>
      <c r="CM23" s="282"/>
      <c r="CN23" s="282"/>
      <c r="CO23" s="282"/>
      <c r="CP23" s="282"/>
      <c r="CQ23" s="282"/>
      <c r="CR23" s="282"/>
      <c r="CS23" s="282"/>
      <c r="CT23" s="282"/>
      <c r="CU23" s="282"/>
      <c r="CV23" s="282"/>
      <c r="CW23" s="282"/>
      <c r="CX23" s="282"/>
      <c r="CY23" s="282"/>
      <c r="CZ23" s="282"/>
      <c r="DA23" s="282"/>
      <c r="DB23" s="282"/>
      <c r="DC23" s="282"/>
      <c r="DD23" s="282"/>
      <c r="DE23" s="282"/>
      <c r="DF23" s="282"/>
      <c r="DG23" s="282"/>
      <c r="DH23" s="282"/>
      <c r="DI23" s="282"/>
      <c r="DJ23" s="282"/>
      <c r="DK23" s="282"/>
      <c r="DL23" s="282"/>
      <c r="DM23" s="282"/>
      <c r="DN23" s="282"/>
      <c r="DO23" s="282"/>
      <c r="DP23" s="282"/>
      <c r="DQ23" s="282"/>
      <c r="DR23" s="282"/>
      <c r="DS23" s="282"/>
      <c r="DT23" s="282"/>
      <c r="DU23" s="282"/>
      <c r="DV23" s="282"/>
      <c r="DW23" s="282"/>
      <c r="DX23" s="282"/>
      <c r="DY23" s="282"/>
      <c r="DZ23" s="282"/>
      <c r="EA23" s="282"/>
      <c r="EB23" s="282"/>
      <c r="EC23" s="282"/>
      <c r="ED23" s="282"/>
      <c r="EE23" s="282"/>
      <c r="EF23" s="282"/>
      <c r="EG23" s="282"/>
      <c r="EH23" s="282"/>
      <c r="EI23" s="282"/>
      <c r="EJ23" s="282"/>
      <c r="EK23" s="282"/>
      <c r="EL23" s="282"/>
      <c r="EM23" s="282"/>
      <c r="EN23" s="282"/>
      <c r="EO23" s="282"/>
      <c r="EP23" s="282"/>
      <c r="EQ23" s="282"/>
      <c r="ER23" s="282"/>
      <c r="ES23" s="282"/>
      <c r="ET23" s="282"/>
      <c r="EU23" s="282"/>
      <c r="EV23" s="282"/>
      <c r="EW23" s="282"/>
      <c r="EX23" s="282"/>
      <c r="EY23" s="282"/>
      <c r="EZ23" s="282"/>
      <c r="FA23" s="282"/>
      <c r="FB23" s="282"/>
      <c r="FC23" s="282"/>
      <c r="FD23" s="282"/>
      <c r="FE23" s="282"/>
      <c r="FF23" s="282"/>
      <c r="FG23" s="282"/>
      <c r="FH23" s="282"/>
      <c r="FI23" s="282"/>
      <c r="FJ23" s="282"/>
      <c r="FK23" s="282"/>
      <c r="FL23" s="282"/>
      <c r="FM23" s="282"/>
      <c r="FN23" s="282"/>
      <c r="FO23" s="282"/>
      <c r="FP23" s="282"/>
      <c r="FQ23" s="282"/>
      <c r="FR23" s="282"/>
      <c r="FS23" s="282"/>
      <c r="FT23" s="282"/>
      <c r="FU23" s="282"/>
      <c r="FV23" s="282"/>
      <c r="FW23" s="282"/>
      <c r="FX23" s="282"/>
      <c r="FY23" s="282"/>
      <c r="FZ23" s="282"/>
      <c r="GA23" s="282"/>
      <c r="GB23" s="282"/>
      <c r="GC23" s="282"/>
      <c r="GD23" s="282"/>
      <c r="GE23" s="282"/>
      <c r="GF23" s="282"/>
      <c r="GG23" s="282"/>
      <c r="GH23" s="282"/>
      <c r="GI23" s="282"/>
      <c r="GJ23" s="282"/>
      <c r="GK23" s="282"/>
      <c r="GL23" s="282"/>
      <c r="GM23" s="282"/>
      <c r="GN23" s="282"/>
      <c r="GO23" s="282"/>
      <c r="GP23" s="282"/>
      <c r="GQ23" s="282"/>
      <c r="GR23" s="282"/>
      <c r="GS23" s="282"/>
      <c r="GT23" s="282"/>
      <c r="GU23" s="282"/>
      <c r="GV23" s="282"/>
      <c r="GW23" s="282"/>
      <c r="GX23" s="282"/>
      <c r="GY23" s="282"/>
      <c r="GZ23" s="282"/>
      <c r="HA23" s="282"/>
      <c r="HB23" s="282"/>
      <c r="HC23" s="282"/>
      <c r="HD23" s="282"/>
      <c r="HE23" s="282"/>
      <c r="HF23" s="282"/>
      <c r="HG23" s="282"/>
      <c r="HH23" s="282"/>
      <c r="HI23" s="282"/>
      <c r="HJ23" s="282"/>
      <c r="HK23" s="282"/>
      <c r="HL23" s="282"/>
      <c r="HM23" s="282"/>
      <c r="HN23" s="282"/>
      <c r="HO23" s="282"/>
      <c r="HP23" s="282"/>
      <c r="HQ23" s="282"/>
      <c r="HR23" s="282"/>
      <c r="HS23" s="282"/>
      <c r="HT23" s="282"/>
      <c r="HU23" s="282"/>
      <c r="HV23" s="282"/>
      <c r="HW23" s="282"/>
      <c r="HX23" s="282"/>
      <c r="HY23" s="282"/>
      <c r="HZ23" s="282"/>
      <c r="IA23" s="282"/>
      <c r="IB23" s="282"/>
      <c r="IC23" s="282"/>
      <c r="ID23" s="282"/>
      <c r="IE23" s="282"/>
      <c r="IF23" s="282"/>
      <c r="IG23" s="282"/>
      <c r="IH23" s="282"/>
      <c r="II23" s="282"/>
      <c r="IJ23" s="282"/>
      <c r="IK23" s="282"/>
      <c r="IL23" s="282"/>
      <c r="IM23" s="282"/>
      <c r="IN23" s="282"/>
      <c r="IO23" s="282"/>
      <c r="IP23" s="282"/>
      <c r="IQ23" s="282"/>
      <c r="IR23" s="282"/>
      <c r="IS23" s="282"/>
      <c r="IT23" s="282"/>
      <c r="IU23" s="282"/>
      <c r="IV23" s="282"/>
      <c r="IW23" s="282"/>
      <c r="IX23" s="282"/>
    </row>
    <row r="24" spans="1:258" s="125" customFormat="1" ht="18" customHeight="1" x14ac:dyDescent="0.2">
      <c r="A24" s="282"/>
      <c r="B24" s="234" t="s">
        <v>38</v>
      </c>
      <c r="C24" s="406">
        <v>7933</v>
      </c>
      <c r="D24" s="997">
        <v>288.47000000000003</v>
      </c>
      <c r="E24" s="277"/>
      <c r="F24" s="235">
        <v>9787</v>
      </c>
      <c r="G24" s="997">
        <v>73.89</v>
      </c>
      <c r="H24" s="277"/>
      <c r="I24" s="283">
        <v>9787</v>
      </c>
      <c r="J24" s="997">
        <v>371.77</v>
      </c>
      <c r="K24" s="512"/>
      <c r="L24" s="512">
        <f t="shared" si="1"/>
        <v>5</v>
      </c>
      <c r="M24" s="512">
        <v>12</v>
      </c>
      <c r="N24" s="512">
        <f t="shared" si="2"/>
        <v>4</v>
      </c>
      <c r="O24" s="513" t="str">
        <f t="shared" si="0"/>
        <v>Balears, Illes</v>
      </c>
      <c r="P24" s="516">
        <f t="shared" si="3"/>
        <v>226.88</v>
      </c>
      <c r="Q24" s="511"/>
      <c r="R24" s="511"/>
      <c r="S24" s="514"/>
      <c r="T24" s="514"/>
      <c r="U24" s="514"/>
      <c r="V24" s="514"/>
      <c r="W24" s="282"/>
      <c r="X24" s="282"/>
      <c r="Y24" s="282"/>
      <c r="Z24" s="282"/>
      <c r="AA24" s="282"/>
      <c r="AB24" s="282"/>
      <c r="AC24" s="282"/>
      <c r="AD24" s="282"/>
      <c r="AE24" s="282"/>
      <c r="AF24" s="282"/>
      <c r="AG24" s="282"/>
      <c r="AH24" s="282"/>
      <c r="AI24" s="282"/>
      <c r="AJ24" s="282"/>
      <c r="AK24" s="282"/>
      <c r="AL24" s="282"/>
      <c r="AM24" s="282"/>
      <c r="AN24" s="282"/>
      <c r="AO24" s="282"/>
      <c r="AP24" s="282"/>
      <c r="AQ24" s="282"/>
      <c r="AR24" s="282"/>
      <c r="AS24" s="282"/>
      <c r="AT24" s="282"/>
      <c r="AU24" s="282"/>
      <c r="AV24" s="282"/>
      <c r="AW24" s="282"/>
      <c r="AX24" s="282"/>
      <c r="AY24" s="282"/>
      <c r="AZ24" s="282"/>
      <c r="BA24" s="282"/>
      <c r="BB24" s="282"/>
      <c r="BC24" s="282"/>
      <c r="BD24" s="282"/>
      <c r="BE24" s="282"/>
      <c r="BF24" s="282"/>
      <c r="BG24" s="282"/>
      <c r="BH24" s="282"/>
      <c r="BI24" s="282"/>
      <c r="BJ24" s="282"/>
      <c r="BK24" s="282"/>
      <c r="BL24" s="282"/>
      <c r="BM24" s="282"/>
      <c r="BN24" s="282"/>
      <c r="BO24" s="282"/>
      <c r="BP24" s="282"/>
      <c r="BQ24" s="282"/>
      <c r="BR24" s="282"/>
      <c r="BS24" s="282"/>
      <c r="BT24" s="282"/>
      <c r="BU24" s="282"/>
      <c r="BV24" s="282"/>
      <c r="BW24" s="282"/>
      <c r="BX24" s="282"/>
      <c r="BY24" s="282"/>
      <c r="BZ24" s="282"/>
      <c r="CA24" s="282"/>
      <c r="CB24" s="282"/>
      <c r="CC24" s="282"/>
      <c r="CD24" s="282"/>
      <c r="CE24" s="282"/>
      <c r="CF24" s="282"/>
      <c r="CG24" s="282"/>
      <c r="CH24" s="282"/>
      <c r="CI24" s="282"/>
      <c r="CJ24" s="282"/>
      <c r="CK24" s="282"/>
      <c r="CL24" s="282"/>
      <c r="CM24" s="282"/>
      <c r="CN24" s="282"/>
      <c r="CO24" s="282"/>
      <c r="CP24" s="282"/>
      <c r="CQ24" s="282"/>
      <c r="CR24" s="282"/>
      <c r="CS24" s="282"/>
      <c r="CT24" s="282"/>
      <c r="CU24" s="282"/>
      <c r="CV24" s="282"/>
      <c r="CW24" s="282"/>
      <c r="CX24" s="282"/>
      <c r="CY24" s="282"/>
      <c r="CZ24" s="282"/>
      <c r="DA24" s="282"/>
      <c r="DB24" s="282"/>
      <c r="DC24" s="282"/>
      <c r="DD24" s="282"/>
      <c r="DE24" s="282"/>
      <c r="DF24" s="282"/>
      <c r="DG24" s="282"/>
      <c r="DH24" s="282"/>
      <c r="DI24" s="282"/>
      <c r="DJ24" s="282"/>
      <c r="DK24" s="282"/>
      <c r="DL24" s="282"/>
      <c r="DM24" s="282"/>
      <c r="DN24" s="282"/>
      <c r="DO24" s="282"/>
      <c r="DP24" s="282"/>
      <c r="DQ24" s="282"/>
      <c r="DR24" s="282"/>
      <c r="DS24" s="282"/>
      <c r="DT24" s="282"/>
      <c r="DU24" s="282"/>
      <c r="DV24" s="282"/>
      <c r="DW24" s="282"/>
      <c r="DX24" s="282"/>
      <c r="DY24" s="282"/>
      <c r="DZ24" s="282"/>
      <c r="EA24" s="282"/>
      <c r="EB24" s="282"/>
      <c r="EC24" s="282"/>
      <c r="ED24" s="282"/>
      <c r="EE24" s="282"/>
      <c r="EF24" s="282"/>
      <c r="EG24" s="282"/>
      <c r="EH24" s="282"/>
      <c r="EI24" s="282"/>
      <c r="EJ24" s="282"/>
      <c r="EK24" s="282"/>
      <c r="EL24" s="282"/>
      <c r="EM24" s="282"/>
      <c r="EN24" s="282"/>
      <c r="EO24" s="282"/>
      <c r="EP24" s="282"/>
      <c r="EQ24" s="282"/>
      <c r="ER24" s="282"/>
      <c r="ES24" s="282"/>
      <c r="ET24" s="282"/>
      <c r="EU24" s="282"/>
      <c r="EV24" s="282"/>
      <c r="EW24" s="282"/>
      <c r="EX24" s="282"/>
      <c r="EY24" s="282"/>
      <c r="EZ24" s="282"/>
      <c r="FA24" s="282"/>
      <c r="FB24" s="282"/>
      <c r="FC24" s="282"/>
      <c r="FD24" s="282"/>
      <c r="FE24" s="282"/>
      <c r="FF24" s="282"/>
      <c r="FG24" s="282"/>
      <c r="FH24" s="282"/>
      <c r="FI24" s="282"/>
      <c r="FJ24" s="282"/>
      <c r="FK24" s="282"/>
      <c r="FL24" s="282"/>
      <c r="FM24" s="282"/>
      <c r="FN24" s="282"/>
      <c r="FO24" s="282"/>
      <c r="FP24" s="282"/>
      <c r="FQ24" s="282"/>
      <c r="FR24" s="282"/>
      <c r="FS24" s="282"/>
      <c r="FT24" s="282"/>
      <c r="FU24" s="282"/>
      <c r="FV24" s="282"/>
      <c r="FW24" s="282"/>
      <c r="FX24" s="282"/>
      <c r="FY24" s="282"/>
      <c r="FZ24" s="282"/>
      <c r="GA24" s="282"/>
      <c r="GB24" s="282"/>
      <c r="GC24" s="282"/>
      <c r="GD24" s="282"/>
      <c r="GE24" s="282"/>
      <c r="GF24" s="282"/>
      <c r="GG24" s="282"/>
      <c r="GH24" s="282"/>
      <c r="GI24" s="282"/>
      <c r="GJ24" s="282"/>
      <c r="GK24" s="282"/>
      <c r="GL24" s="282"/>
      <c r="GM24" s="282"/>
      <c r="GN24" s="282"/>
      <c r="GO24" s="282"/>
      <c r="GP24" s="282"/>
      <c r="GQ24" s="282"/>
      <c r="GR24" s="282"/>
      <c r="GS24" s="282"/>
      <c r="GT24" s="282"/>
      <c r="GU24" s="282"/>
      <c r="GV24" s="282"/>
      <c r="GW24" s="282"/>
      <c r="GX24" s="282"/>
      <c r="GY24" s="282"/>
      <c r="GZ24" s="282"/>
      <c r="HA24" s="282"/>
      <c r="HB24" s="282"/>
      <c r="HC24" s="282"/>
      <c r="HD24" s="282"/>
      <c r="HE24" s="282"/>
      <c r="HF24" s="282"/>
      <c r="HG24" s="282"/>
      <c r="HH24" s="282"/>
      <c r="HI24" s="282"/>
      <c r="HJ24" s="282"/>
      <c r="HK24" s="282"/>
      <c r="HL24" s="282"/>
      <c r="HM24" s="282"/>
      <c r="HN24" s="282"/>
      <c r="HO24" s="282"/>
      <c r="HP24" s="282"/>
      <c r="HQ24" s="282"/>
      <c r="HR24" s="282"/>
      <c r="HS24" s="282"/>
      <c r="HT24" s="282"/>
      <c r="HU24" s="282"/>
      <c r="HV24" s="282"/>
      <c r="HW24" s="282"/>
      <c r="HX24" s="282"/>
      <c r="HY24" s="282"/>
      <c r="HZ24" s="282"/>
      <c r="IA24" s="282"/>
      <c r="IB24" s="282"/>
      <c r="IC24" s="282"/>
      <c r="ID24" s="282"/>
      <c r="IE24" s="282"/>
      <c r="IF24" s="282"/>
      <c r="IG24" s="282"/>
      <c r="IH24" s="282"/>
      <c r="II24" s="282"/>
      <c r="IJ24" s="282"/>
      <c r="IK24" s="282"/>
      <c r="IL24" s="282"/>
      <c r="IM24" s="282"/>
      <c r="IN24" s="282"/>
      <c r="IO24" s="282"/>
      <c r="IP24" s="282"/>
      <c r="IQ24" s="282"/>
      <c r="IR24" s="282"/>
      <c r="IS24" s="282"/>
      <c r="IT24" s="282"/>
      <c r="IU24" s="282"/>
      <c r="IV24" s="282"/>
      <c r="IW24" s="282"/>
      <c r="IX24" s="282"/>
    </row>
    <row r="25" spans="1:258" s="125" customFormat="1" ht="18" customHeight="1" x14ac:dyDescent="0.2">
      <c r="A25" s="282"/>
      <c r="B25" s="234" t="s">
        <v>171</v>
      </c>
      <c r="C25" s="406">
        <v>35342</v>
      </c>
      <c r="D25" s="997">
        <v>139.69999999999999</v>
      </c>
      <c r="E25" s="277"/>
      <c r="F25" s="235">
        <v>24504</v>
      </c>
      <c r="G25" s="997">
        <v>51.79</v>
      </c>
      <c r="H25" s="277"/>
      <c r="I25" s="283">
        <v>24504</v>
      </c>
      <c r="J25" s="997">
        <v>272.14999999999998</v>
      </c>
      <c r="K25" s="512"/>
      <c r="L25" s="512">
        <f t="shared" si="1"/>
        <v>9</v>
      </c>
      <c r="M25" s="512">
        <v>13</v>
      </c>
      <c r="N25" s="512">
        <f t="shared" si="2"/>
        <v>2</v>
      </c>
      <c r="O25" s="513" t="str">
        <f t="shared" si="0"/>
        <v>Aragón</v>
      </c>
      <c r="P25" s="516">
        <f t="shared" si="3"/>
        <v>220.11</v>
      </c>
      <c r="Q25" s="511"/>
      <c r="R25" s="511"/>
      <c r="S25" s="514"/>
      <c r="T25" s="514"/>
      <c r="U25" s="514"/>
      <c r="V25" s="514"/>
      <c r="W25" s="282"/>
      <c r="X25" s="282"/>
      <c r="Y25" s="282"/>
      <c r="Z25" s="282"/>
      <c r="AA25" s="282"/>
      <c r="AB25" s="282"/>
      <c r="AC25" s="282"/>
      <c r="AD25" s="282"/>
      <c r="AE25" s="282"/>
      <c r="AF25" s="282"/>
      <c r="AG25" s="282"/>
      <c r="AH25" s="282"/>
      <c r="AI25" s="282"/>
      <c r="AJ25" s="282"/>
      <c r="AK25" s="282"/>
      <c r="AL25" s="282"/>
      <c r="AM25" s="282"/>
      <c r="AN25" s="282"/>
      <c r="AO25" s="282"/>
      <c r="AP25" s="282"/>
      <c r="AQ25" s="282"/>
      <c r="AR25" s="282"/>
      <c r="AS25" s="282"/>
      <c r="AT25" s="282"/>
      <c r="AU25" s="282"/>
      <c r="AV25" s="282"/>
      <c r="AW25" s="282"/>
      <c r="AX25" s="282"/>
      <c r="AY25" s="282"/>
      <c r="AZ25" s="282"/>
      <c r="BA25" s="282"/>
      <c r="BB25" s="282"/>
      <c r="BC25" s="282"/>
      <c r="BD25" s="282"/>
      <c r="BE25" s="282"/>
      <c r="BF25" s="282"/>
      <c r="BG25" s="282"/>
      <c r="BH25" s="282"/>
      <c r="BI25" s="282"/>
      <c r="BJ25" s="282"/>
      <c r="BK25" s="282"/>
      <c r="BL25" s="282"/>
      <c r="BM25" s="282"/>
      <c r="BN25" s="282"/>
      <c r="BO25" s="282"/>
      <c r="BP25" s="282"/>
      <c r="BQ25" s="282"/>
      <c r="BR25" s="282"/>
      <c r="BS25" s="282"/>
      <c r="BT25" s="282"/>
      <c r="BU25" s="282"/>
      <c r="BV25" s="282"/>
      <c r="BW25" s="282"/>
      <c r="BX25" s="282"/>
      <c r="BY25" s="282"/>
      <c r="BZ25" s="282"/>
      <c r="CA25" s="282"/>
      <c r="CB25" s="282"/>
      <c r="CC25" s="282"/>
      <c r="CD25" s="282"/>
      <c r="CE25" s="282"/>
      <c r="CF25" s="282"/>
      <c r="CG25" s="282"/>
      <c r="CH25" s="282"/>
      <c r="CI25" s="282"/>
      <c r="CJ25" s="282"/>
      <c r="CK25" s="282"/>
      <c r="CL25" s="282"/>
      <c r="CM25" s="282"/>
      <c r="CN25" s="282"/>
      <c r="CO25" s="282"/>
      <c r="CP25" s="282"/>
      <c r="CQ25" s="282"/>
      <c r="CR25" s="282"/>
      <c r="CS25" s="282"/>
      <c r="CT25" s="282"/>
      <c r="CU25" s="282"/>
      <c r="CV25" s="282"/>
      <c r="CW25" s="282"/>
      <c r="CX25" s="282"/>
      <c r="CY25" s="282"/>
      <c r="CZ25" s="282"/>
      <c r="DA25" s="282"/>
      <c r="DB25" s="282"/>
      <c r="DC25" s="282"/>
      <c r="DD25" s="282"/>
      <c r="DE25" s="282"/>
      <c r="DF25" s="282"/>
      <c r="DG25" s="282"/>
      <c r="DH25" s="282"/>
      <c r="DI25" s="282"/>
      <c r="DJ25" s="282"/>
      <c r="DK25" s="282"/>
      <c r="DL25" s="282"/>
      <c r="DM25" s="282"/>
      <c r="DN25" s="282"/>
      <c r="DO25" s="282"/>
      <c r="DP25" s="282"/>
      <c r="DQ25" s="282"/>
      <c r="DR25" s="282"/>
      <c r="DS25" s="282"/>
      <c r="DT25" s="282"/>
      <c r="DU25" s="282"/>
      <c r="DV25" s="282"/>
      <c r="DW25" s="282"/>
      <c r="DX25" s="282"/>
      <c r="DY25" s="282"/>
      <c r="DZ25" s="282"/>
      <c r="EA25" s="282"/>
      <c r="EB25" s="282"/>
      <c r="EC25" s="282"/>
      <c r="ED25" s="282"/>
      <c r="EE25" s="282"/>
      <c r="EF25" s="282"/>
      <c r="EG25" s="282"/>
      <c r="EH25" s="282"/>
      <c r="EI25" s="282"/>
      <c r="EJ25" s="282"/>
      <c r="EK25" s="282"/>
      <c r="EL25" s="282"/>
      <c r="EM25" s="282"/>
      <c r="EN25" s="282"/>
      <c r="EO25" s="282"/>
      <c r="EP25" s="282"/>
      <c r="EQ25" s="282"/>
      <c r="ER25" s="282"/>
      <c r="ES25" s="282"/>
      <c r="ET25" s="282"/>
      <c r="EU25" s="282"/>
      <c r="EV25" s="282"/>
      <c r="EW25" s="282"/>
      <c r="EX25" s="282"/>
      <c r="EY25" s="282"/>
      <c r="EZ25" s="282"/>
      <c r="FA25" s="282"/>
      <c r="FB25" s="282"/>
      <c r="FC25" s="282"/>
      <c r="FD25" s="282"/>
      <c r="FE25" s="282"/>
      <c r="FF25" s="282"/>
      <c r="FG25" s="282"/>
      <c r="FH25" s="282"/>
      <c r="FI25" s="282"/>
      <c r="FJ25" s="282"/>
      <c r="FK25" s="282"/>
      <c r="FL25" s="282"/>
      <c r="FM25" s="282"/>
      <c r="FN25" s="282"/>
      <c r="FO25" s="282"/>
      <c r="FP25" s="282"/>
      <c r="FQ25" s="282"/>
      <c r="FR25" s="282"/>
      <c r="FS25" s="282"/>
      <c r="FT25" s="282"/>
      <c r="FU25" s="282"/>
      <c r="FV25" s="282"/>
      <c r="FW25" s="282"/>
      <c r="FX25" s="282"/>
      <c r="FY25" s="282"/>
      <c r="FZ25" s="282"/>
      <c r="GA25" s="282"/>
      <c r="GB25" s="282"/>
      <c r="GC25" s="282"/>
      <c r="GD25" s="282"/>
      <c r="GE25" s="282"/>
      <c r="GF25" s="282"/>
      <c r="GG25" s="282"/>
      <c r="GH25" s="282"/>
      <c r="GI25" s="282"/>
      <c r="GJ25" s="282"/>
      <c r="GK25" s="282"/>
      <c r="GL25" s="282"/>
      <c r="GM25" s="282"/>
      <c r="GN25" s="282"/>
      <c r="GO25" s="282"/>
      <c r="GP25" s="282"/>
      <c r="GQ25" s="282"/>
      <c r="GR25" s="282"/>
      <c r="GS25" s="282"/>
      <c r="GT25" s="282"/>
      <c r="GU25" s="282"/>
      <c r="GV25" s="282"/>
      <c r="GW25" s="282"/>
      <c r="GX25" s="282"/>
      <c r="GY25" s="282"/>
      <c r="GZ25" s="282"/>
      <c r="HA25" s="282"/>
      <c r="HB25" s="282"/>
      <c r="HC25" s="282"/>
      <c r="HD25" s="282"/>
      <c r="HE25" s="282"/>
      <c r="HF25" s="282"/>
      <c r="HG25" s="282"/>
      <c r="HH25" s="282"/>
      <c r="HI25" s="282"/>
      <c r="HJ25" s="282"/>
      <c r="HK25" s="282"/>
      <c r="HL25" s="282"/>
      <c r="HM25" s="282"/>
      <c r="HN25" s="282"/>
      <c r="HO25" s="282"/>
      <c r="HP25" s="282"/>
      <c r="HQ25" s="282"/>
      <c r="HR25" s="282"/>
      <c r="HS25" s="282"/>
      <c r="HT25" s="282"/>
      <c r="HU25" s="282"/>
      <c r="HV25" s="282"/>
      <c r="HW25" s="282"/>
      <c r="HX25" s="282"/>
      <c r="HY25" s="282"/>
      <c r="HZ25" s="282"/>
      <c r="IA25" s="282"/>
      <c r="IB25" s="282"/>
      <c r="IC25" s="282"/>
      <c r="ID25" s="282"/>
      <c r="IE25" s="282"/>
      <c r="IF25" s="282"/>
      <c r="IG25" s="282"/>
      <c r="IH25" s="282"/>
      <c r="II25" s="282"/>
      <c r="IJ25" s="282"/>
      <c r="IK25" s="282"/>
      <c r="IL25" s="282"/>
      <c r="IM25" s="282"/>
      <c r="IN25" s="282"/>
      <c r="IO25" s="282"/>
      <c r="IP25" s="282"/>
      <c r="IQ25" s="282"/>
      <c r="IR25" s="282"/>
      <c r="IS25" s="282"/>
      <c r="IT25" s="282"/>
      <c r="IU25" s="282"/>
      <c r="IV25" s="282"/>
      <c r="IW25" s="282"/>
      <c r="IX25" s="282"/>
    </row>
    <row r="26" spans="1:258" s="125" customFormat="1" ht="18" customHeight="1" x14ac:dyDescent="0.2">
      <c r="A26" s="282"/>
      <c r="B26" s="234" t="s">
        <v>46</v>
      </c>
      <c r="C26" s="406">
        <v>9282</v>
      </c>
      <c r="D26" s="997">
        <v>250.09</v>
      </c>
      <c r="E26" s="277"/>
      <c r="F26" s="235">
        <v>4469</v>
      </c>
      <c r="G26" s="997">
        <v>210.26</v>
      </c>
      <c r="H26" s="277"/>
      <c r="I26" s="283">
        <v>4469</v>
      </c>
      <c r="J26" s="997">
        <v>486.36</v>
      </c>
      <c r="K26" s="512"/>
      <c r="L26" s="512">
        <f t="shared" si="1"/>
        <v>3</v>
      </c>
      <c r="M26" s="512">
        <v>14</v>
      </c>
      <c r="N26" s="512">
        <f t="shared" si="2"/>
        <v>19</v>
      </c>
      <c r="O26" s="513" t="str">
        <f t="shared" si="0"/>
        <v>Melilla</v>
      </c>
      <c r="P26" s="516">
        <f t="shared" si="3"/>
        <v>219.77</v>
      </c>
      <c r="Q26" s="511"/>
      <c r="R26" s="511"/>
      <c r="S26" s="514"/>
      <c r="T26" s="514"/>
      <c r="U26" s="514"/>
      <c r="V26" s="514"/>
      <c r="W26" s="282"/>
      <c r="X26" s="282"/>
      <c r="Y26" s="282"/>
      <c r="Z26" s="282"/>
      <c r="AA26" s="282"/>
      <c r="AB26" s="282"/>
      <c r="AC26" s="282"/>
      <c r="AD26" s="282"/>
      <c r="AE26" s="282"/>
      <c r="AF26" s="282"/>
      <c r="AG26" s="282"/>
      <c r="AH26" s="282"/>
      <c r="AI26" s="282"/>
      <c r="AJ26" s="282"/>
      <c r="AK26" s="282"/>
      <c r="AL26" s="282"/>
      <c r="AM26" s="282"/>
      <c r="AN26" s="282"/>
      <c r="AO26" s="282"/>
      <c r="AP26" s="282"/>
      <c r="AQ26" s="282"/>
      <c r="AR26" s="282"/>
      <c r="AS26" s="282"/>
      <c r="AT26" s="282"/>
      <c r="AU26" s="282"/>
      <c r="AV26" s="282"/>
      <c r="AW26" s="282"/>
      <c r="AX26" s="282"/>
      <c r="AY26" s="282"/>
      <c r="AZ26" s="282"/>
      <c r="BA26" s="282"/>
      <c r="BB26" s="282"/>
      <c r="BC26" s="282"/>
      <c r="BD26" s="282"/>
      <c r="BE26" s="282"/>
      <c r="BF26" s="282"/>
      <c r="BG26" s="282"/>
      <c r="BH26" s="282"/>
      <c r="BI26" s="282"/>
      <c r="BJ26" s="282"/>
      <c r="BK26" s="282"/>
      <c r="BL26" s="282"/>
      <c r="BM26" s="282"/>
      <c r="BN26" s="282"/>
      <c r="BO26" s="282"/>
      <c r="BP26" s="282"/>
      <c r="BQ26" s="282"/>
      <c r="BR26" s="282"/>
      <c r="BS26" s="282"/>
      <c r="BT26" s="282"/>
      <c r="BU26" s="282"/>
      <c r="BV26" s="282"/>
      <c r="BW26" s="282"/>
      <c r="BX26" s="282"/>
      <c r="BY26" s="282"/>
      <c r="BZ26" s="282"/>
      <c r="CA26" s="282"/>
      <c r="CB26" s="282"/>
      <c r="CC26" s="282"/>
      <c r="CD26" s="282"/>
      <c r="CE26" s="282"/>
      <c r="CF26" s="282"/>
      <c r="CG26" s="282"/>
      <c r="CH26" s="282"/>
      <c r="CI26" s="282"/>
      <c r="CJ26" s="282"/>
      <c r="CK26" s="282"/>
      <c r="CL26" s="282"/>
      <c r="CM26" s="282"/>
      <c r="CN26" s="282"/>
      <c r="CO26" s="282"/>
      <c r="CP26" s="282"/>
      <c r="CQ26" s="282"/>
      <c r="CR26" s="282"/>
      <c r="CS26" s="282"/>
      <c r="CT26" s="282"/>
      <c r="CU26" s="282"/>
      <c r="CV26" s="282"/>
      <c r="CW26" s="282"/>
      <c r="CX26" s="282"/>
      <c r="CY26" s="282"/>
      <c r="CZ26" s="282"/>
      <c r="DA26" s="282"/>
      <c r="DB26" s="282"/>
      <c r="DC26" s="282"/>
      <c r="DD26" s="282"/>
      <c r="DE26" s="282"/>
      <c r="DF26" s="282"/>
      <c r="DG26" s="282"/>
      <c r="DH26" s="282"/>
      <c r="DI26" s="282"/>
      <c r="DJ26" s="282"/>
      <c r="DK26" s="282"/>
      <c r="DL26" s="282"/>
      <c r="DM26" s="282"/>
      <c r="DN26" s="282"/>
      <c r="DO26" s="282"/>
      <c r="DP26" s="282"/>
      <c r="DQ26" s="282"/>
      <c r="DR26" s="282"/>
      <c r="DS26" s="282"/>
      <c r="DT26" s="282"/>
      <c r="DU26" s="282"/>
      <c r="DV26" s="282"/>
      <c r="DW26" s="282"/>
      <c r="DX26" s="282"/>
      <c r="DY26" s="282"/>
      <c r="DZ26" s="282"/>
      <c r="EA26" s="282"/>
      <c r="EB26" s="282"/>
      <c r="EC26" s="282"/>
      <c r="ED26" s="282"/>
      <c r="EE26" s="282"/>
      <c r="EF26" s="282"/>
      <c r="EG26" s="282"/>
      <c r="EH26" s="282"/>
      <c r="EI26" s="282"/>
      <c r="EJ26" s="282"/>
      <c r="EK26" s="282"/>
      <c r="EL26" s="282"/>
      <c r="EM26" s="282"/>
      <c r="EN26" s="282"/>
      <c r="EO26" s="282"/>
      <c r="EP26" s="282"/>
      <c r="EQ26" s="282"/>
      <c r="ER26" s="282"/>
      <c r="ES26" s="282"/>
      <c r="ET26" s="282"/>
      <c r="EU26" s="282"/>
      <c r="EV26" s="282"/>
      <c r="EW26" s="282"/>
      <c r="EX26" s="282"/>
      <c r="EY26" s="282"/>
      <c r="EZ26" s="282"/>
      <c r="FA26" s="282"/>
      <c r="FB26" s="282"/>
      <c r="FC26" s="282"/>
      <c r="FD26" s="282"/>
      <c r="FE26" s="282"/>
      <c r="FF26" s="282"/>
      <c r="FG26" s="282"/>
      <c r="FH26" s="282"/>
      <c r="FI26" s="282"/>
      <c r="FJ26" s="282"/>
      <c r="FK26" s="282"/>
      <c r="FL26" s="282"/>
      <c r="FM26" s="282"/>
      <c r="FN26" s="282"/>
      <c r="FO26" s="282"/>
      <c r="FP26" s="282"/>
      <c r="FQ26" s="282"/>
      <c r="FR26" s="282"/>
      <c r="FS26" s="282"/>
      <c r="FT26" s="282"/>
      <c r="FU26" s="282"/>
      <c r="FV26" s="282"/>
      <c r="FW26" s="282"/>
      <c r="FX26" s="282"/>
      <c r="FY26" s="282"/>
      <c r="FZ26" s="282"/>
      <c r="GA26" s="282"/>
      <c r="GB26" s="282"/>
      <c r="GC26" s="282"/>
      <c r="GD26" s="282"/>
      <c r="GE26" s="282"/>
      <c r="GF26" s="282"/>
      <c r="GG26" s="282"/>
      <c r="GH26" s="282"/>
      <c r="GI26" s="282"/>
      <c r="GJ26" s="282"/>
      <c r="GK26" s="282"/>
      <c r="GL26" s="282"/>
      <c r="GM26" s="282"/>
      <c r="GN26" s="282"/>
      <c r="GO26" s="282"/>
      <c r="GP26" s="282"/>
      <c r="GQ26" s="282"/>
      <c r="GR26" s="282"/>
      <c r="GS26" s="282"/>
      <c r="GT26" s="282"/>
      <c r="GU26" s="282"/>
      <c r="GV26" s="282"/>
      <c r="GW26" s="282"/>
      <c r="GX26" s="282"/>
      <c r="GY26" s="282"/>
      <c r="GZ26" s="282"/>
      <c r="HA26" s="282"/>
      <c r="HB26" s="282"/>
      <c r="HC26" s="282"/>
      <c r="HD26" s="282"/>
      <c r="HE26" s="282"/>
      <c r="HF26" s="282"/>
      <c r="HG26" s="282"/>
      <c r="HH26" s="282"/>
      <c r="HI26" s="282"/>
      <c r="HJ26" s="282"/>
      <c r="HK26" s="282"/>
      <c r="HL26" s="282"/>
      <c r="HM26" s="282"/>
      <c r="HN26" s="282"/>
      <c r="HO26" s="282"/>
      <c r="HP26" s="282"/>
      <c r="HQ26" s="282"/>
      <c r="HR26" s="282"/>
      <c r="HS26" s="282"/>
      <c r="HT26" s="282"/>
      <c r="HU26" s="282"/>
      <c r="HV26" s="282"/>
      <c r="HW26" s="282"/>
      <c r="HX26" s="282"/>
      <c r="HY26" s="282"/>
      <c r="HZ26" s="282"/>
      <c r="IA26" s="282"/>
      <c r="IB26" s="282"/>
      <c r="IC26" s="282"/>
      <c r="ID26" s="282"/>
      <c r="IE26" s="282"/>
      <c r="IF26" s="282"/>
      <c r="IG26" s="282"/>
      <c r="IH26" s="282"/>
      <c r="II26" s="282"/>
      <c r="IJ26" s="282"/>
      <c r="IK26" s="282"/>
      <c r="IL26" s="282"/>
      <c r="IM26" s="282"/>
      <c r="IN26" s="282"/>
      <c r="IO26" s="282"/>
      <c r="IP26" s="282"/>
      <c r="IQ26" s="282"/>
      <c r="IR26" s="282"/>
      <c r="IS26" s="282"/>
      <c r="IT26" s="282"/>
      <c r="IU26" s="282"/>
      <c r="IV26" s="282"/>
      <c r="IW26" s="282"/>
      <c r="IX26" s="282"/>
    </row>
    <row r="27" spans="1:258" s="125" customFormat="1" ht="18" customHeight="1" x14ac:dyDescent="0.2">
      <c r="A27" s="282"/>
      <c r="B27" s="234" t="s">
        <v>47</v>
      </c>
      <c r="C27" s="407">
        <v>2830</v>
      </c>
      <c r="D27" s="997">
        <v>75.790000000000006</v>
      </c>
      <c r="E27" s="277"/>
      <c r="F27" s="239">
        <v>2653</v>
      </c>
      <c r="G27" s="997">
        <v>106.12</v>
      </c>
      <c r="H27" s="277"/>
      <c r="I27" s="283">
        <v>2653</v>
      </c>
      <c r="J27" s="997">
        <v>176.95</v>
      </c>
      <c r="K27" s="512"/>
      <c r="L27" s="512">
        <f t="shared" si="1"/>
        <v>17</v>
      </c>
      <c r="M27" s="512">
        <v>15</v>
      </c>
      <c r="N27" s="512">
        <f t="shared" si="2"/>
        <v>6</v>
      </c>
      <c r="O27" s="513" t="str">
        <f t="shared" si="0"/>
        <v>Cantabria</v>
      </c>
      <c r="P27" s="517">
        <f t="shared" si="3"/>
        <v>194.83</v>
      </c>
      <c r="Q27" s="511"/>
      <c r="R27" s="511"/>
      <c r="S27" s="514"/>
      <c r="T27" s="514"/>
      <c r="U27" s="514"/>
      <c r="V27" s="514"/>
      <c r="W27" s="282"/>
      <c r="X27" s="282"/>
      <c r="Y27" s="282"/>
      <c r="Z27" s="282"/>
      <c r="AA27" s="282"/>
      <c r="AB27" s="282"/>
      <c r="AC27" s="282"/>
      <c r="AD27" s="282"/>
      <c r="AE27" s="282"/>
      <c r="AF27" s="282"/>
      <c r="AG27" s="282"/>
      <c r="AH27" s="282"/>
      <c r="AI27" s="282"/>
      <c r="AJ27" s="282"/>
      <c r="AK27" s="282"/>
      <c r="AL27" s="282"/>
      <c r="AM27" s="282"/>
      <c r="AN27" s="282"/>
      <c r="AO27" s="282"/>
      <c r="AP27" s="282"/>
      <c r="AQ27" s="282"/>
      <c r="AR27" s="282"/>
      <c r="AS27" s="282"/>
      <c r="AT27" s="282"/>
      <c r="AU27" s="282"/>
      <c r="AV27" s="282"/>
      <c r="AW27" s="282"/>
      <c r="AX27" s="282"/>
      <c r="AY27" s="282"/>
      <c r="AZ27" s="282"/>
      <c r="BA27" s="282"/>
      <c r="BB27" s="282"/>
      <c r="BC27" s="282"/>
      <c r="BD27" s="282"/>
      <c r="BE27" s="282"/>
      <c r="BF27" s="282"/>
      <c r="BG27" s="282"/>
      <c r="BH27" s="282"/>
      <c r="BI27" s="282"/>
      <c r="BJ27" s="282"/>
      <c r="BK27" s="282"/>
      <c r="BL27" s="282"/>
      <c r="BM27" s="282"/>
      <c r="BN27" s="282"/>
      <c r="BO27" s="282"/>
      <c r="BP27" s="282"/>
      <c r="BQ27" s="282"/>
      <c r="BR27" s="282"/>
      <c r="BS27" s="282"/>
      <c r="BT27" s="282"/>
      <c r="BU27" s="282"/>
      <c r="BV27" s="282"/>
      <c r="BW27" s="282"/>
      <c r="BX27" s="282"/>
      <c r="BY27" s="282"/>
      <c r="BZ27" s="282"/>
      <c r="CA27" s="282"/>
      <c r="CB27" s="282"/>
      <c r="CC27" s="282"/>
      <c r="CD27" s="282"/>
      <c r="CE27" s="282"/>
      <c r="CF27" s="282"/>
      <c r="CG27" s="282"/>
      <c r="CH27" s="282"/>
      <c r="CI27" s="282"/>
      <c r="CJ27" s="282"/>
      <c r="CK27" s="282"/>
      <c r="CL27" s="282"/>
      <c r="CM27" s="282"/>
      <c r="CN27" s="282"/>
      <c r="CO27" s="282"/>
      <c r="CP27" s="282"/>
      <c r="CQ27" s="282"/>
      <c r="CR27" s="282"/>
      <c r="CS27" s="282"/>
      <c r="CT27" s="282"/>
      <c r="CU27" s="282"/>
      <c r="CV27" s="282"/>
      <c r="CW27" s="282"/>
      <c r="CX27" s="282"/>
      <c r="CY27" s="282"/>
      <c r="CZ27" s="282"/>
      <c r="DA27" s="282"/>
      <c r="DB27" s="282"/>
      <c r="DC27" s="282"/>
      <c r="DD27" s="282"/>
      <c r="DE27" s="282"/>
      <c r="DF27" s="282"/>
      <c r="DG27" s="282"/>
      <c r="DH27" s="282"/>
      <c r="DI27" s="282"/>
      <c r="DJ27" s="282"/>
      <c r="DK27" s="282"/>
      <c r="DL27" s="282"/>
      <c r="DM27" s="282"/>
      <c r="DN27" s="282"/>
      <c r="DO27" s="282"/>
      <c r="DP27" s="282"/>
      <c r="DQ27" s="282"/>
      <c r="DR27" s="282"/>
      <c r="DS27" s="282"/>
      <c r="DT27" s="282"/>
      <c r="DU27" s="282"/>
      <c r="DV27" s="282"/>
      <c r="DW27" s="282"/>
      <c r="DX27" s="282"/>
      <c r="DY27" s="282"/>
      <c r="DZ27" s="282"/>
      <c r="EA27" s="282"/>
      <c r="EB27" s="282"/>
      <c r="EC27" s="282"/>
      <c r="ED27" s="282"/>
      <c r="EE27" s="282"/>
      <c r="EF27" s="282"/>
      <c r="EG27" s="282"/>
      <c r="EH27" s="282"/>
      <c r="EI27" s="282"/>
      <c r="EJ27" s="282"/>
      <c r="EK27" s="282"/>
      <c r="EL27" s="282"/>
      <c r="EM27" s="282"/>
      <c r="EN27" s="282"/>
      <c r="EO27" s="282"/>
      <c r="EP27" s="282"/>
      <c r="EQ27" s="282"/>
      <c r="ER27" s="282"/>
      <c r="ES27" s="282"/>
      <c r="ET27" s="282"/>
      <c r="EU27" s="282"/>
      <c r="EV27" s="282"/>
      <c r="EW27" s="282"/>
      <c r="EX27" s="282"/>
      <c r="EY27" s="282"/>
      <c r="EZ27" s="282"/>
      <c r="FA27" s="282"/>
      <c r="FB27" s="282"/>
      <c r="FC27" s="282"/>
      <c r="FD27" s="282"/>
      <c r="FE27" s="282"/>
      <c r="FF27" s="282"/>
      <c r="FG27" s="282"/>
      <c r="FH27" s="282"/>
      <c r="FI27" s="282"/>
      <c r="FJ27" s="282"/>
      <c r="FK27" s="282"/>
      <c r="FL27" s="282"/>
      <c r="FM27" s="282"/>
      <c r="FN27" s="282"/>
      <c r="FO27" s="282"/>
      <c r="FP27" s="282"/>
      <c r="FQ27" s="282"/>
      <c r="FR27" s="282"/>
      <c r="FS27" s="282"/>
      <c r="FT27" s="282"/>
      <c r="FU27" s="282"/>
      <c r="FV27" s="282"/>
      <c r="FW27" s="282"/>
      <c r="FX27" s="282"/>
      <c r="FY27" s="282"/>
      <c r="FZ27" s="282"/>
      <c r="GA27" s="282"/>
      <c r="GB27" s="282"/>
      <c r="GC27" s="282"/>
      <c r="GD27" s="282"/>
      <c r="GE27" s="282"/>
      <c r="GF27" s="282"/>
      <c r="GG27" s="282"/>
      <c r="GH27" s="282"/>
      <c r="GI27" s="282"/>
      <c r="GJ27" s="282"/>
      <c r="GK27" s="282"/>
      <c r="GL27" s="282"/>
      <c r="GM27" s="282"/>
      <c r="GN27" s="282"/>
      <c r="GO27" s="282"/>
      <c r="GP27" s="282"/>
      <c r="GQ27" s="282"/>
      <c r="GR27" s="282"/>
      <c r="GS27" s="282"/>
      <c r="GT27" s="282"/>
      <c r="GU27" s="282"/>
      <c r="GV27" s="282"/>
      <c r="GW27" s="282"/>
      <c r="GX27" s="282"/>
      <c r="GY27" s="282"/>
      <c r="GZ27" s="282"/>
      <c r="HA27" s="282"/>
      <c r="HB27" s="282"/>
      <c r="HC27" s="282"/>
      <c r="HD27" s="282"/>
      <c r="HE27" s="282"/>
      <c r="HF27" s="282"/>
      <c r="HG27" s="282"/>
      <c r="HH27" s="282"/>
      <c r="HI27" s="282"/>
      <c r="HJ27" s="282"/>
      <c r="HK27" s="282"/>
      <c r="HL27" s="282"/>
      <c r="HM27" s="282"/>
      <c r="HN27" s="282"/>
      <c r="HO27" s="282"/>
      <c r="HP27" s="282"/>
      <c r="HQ27" s="282"/>
      <c r="HR27" s="282"/>
      <c r="HS27" s="282"/>
      <c r="HT27" s="282"/>
      <c r="HU27" s="282"/>
      <c r="HV27" s="282"/>
      <c r="HW27" s="282"/>
      <c r="HX27" s="282"/>
      <c r="HY27" s="282"/>
      <c r="HZ27" s="282"/>
      <c r="IA27" s="282"/>
      <c r="IB27" s="282"/>
      <c r="IC27" s="282"/>
      <c r="ID27" s="282"/>
      <c r="IE27" s="282"/>
      <c r="IF27" s="282"/>
      <c r="IG27" s="282"/>
      <c r="IH27" s="282"/>
      <c r="II27" s="282"/>
      <c r="IJ27" s="282"/>
      <c r="IK27" s="282"/>
      <c r="IL27" s="282"/>
      <c r="IM27" s="282"/>
      <c r="IN27" s="282"/>
      <c r="IO27" s="282"/>
      <c r="IP27" s="282"/>
      <c r="IQ27" s="282"/>
      <c r="IR27" s="282"/>
      <c r="IS27" s="282"/>
      <c r="IT27" s="282"/>
      <c r="IU27" s="282"/>
      <c r="IV27" s="282"/>
      <c r="IW27" s="282"/>
      <c r="IX27" s="282"/>
    </row>
    <row r="28" spans="1:258" s="125" customFormat="1" ht="18" customHeight="1" x14ac:dyDescent="0.2">
      <c r="A28" s="282"/>
      <c r="B28" s="234" t="s">
        <v>172</v>
      </c>
      <c r="C28" s="407">
        <v>15700</v>
      </c>
      <c r="D28" s="997">
        <v>87.71</v>
      </c>
      <c r="E28" s="277"/>
      <c r="F28" s="239">
        <v>7602</v>
      </c>
      <c r="G28" s="997">
        <v>50.55</v>
      </c>
      <c r="H28" s="277"/>
      <c r="I28" s="283">
        <v>7602</v>
      </c>
      <c r="J28" s="997">
        <v>137.16999999999999</v>
      </c>
      <c r="K28" s="512"/>
      <c r="L28" s="512">
        <f t="shared" si="1"/>
        <v>18</v>
      </c>
      <c r="M28" s="512">
        <v>16</v>
      </c>
      <c r="N28" s="512">
        <f t="shared" si="2"/>
        <v>8</v>
      </c>
      <c r="O28" s="513" t="str">
        <f t="shared" si="0"/>
        <v>Castilla - La Mancha</v>
      </c>
      <c r="P28" s="516">
        <f t="shared" si="3"/>
        <v>189.84</v>
      </c>
      <c r="Q28" s="511"/>
      <c r="R28" s="511"/>
      <c r="S28" s="514"/>
      <c r="T28" s="514"/>
      <c r="U28" s="514"/>
      <c r="V28" s="514"/>
      <c r="W28" s="282"/>
      <c r="X28" s="282"/>
      <c r="Y28" s="282"/>
      <c r="Z28" s="282"/>
      <c r="AA28" s="282"/>
      <c r="AB28" s="282"/>
      <c r="AC28" s="282"/>
      <c r="AD28" s="282"/>
      <c r="AE28" s="282"/>
      <c r="AF28" s="282"/>
      <c r="AG28" s="282"/>
      <c r="AH28" s="282"/>
      <c r="AI28" s="282"/>
      <c r="AJ28" s="282"/>
      <c r="AK28" s="282"/>
      <c r="AL28" s="282"/>
      <c r="AM28" s="282"/>
      <c r="AN28" s="282"/>
      <c r="AO28" s="282"/>
      <c r="AP28" s="282"/>
      <c r="AQ28" s="282"/>
      <c r="AR28" s="282"/>
      <c r="AS28" s="282"/>
      <c r="AT28" s="282"/>
      <c r="AU28" s="282"/>
      <c r="AV28" s="282"/>
      <c r="AW28" s="282"/>
      <c r="AX28" s="282"/>
      <c r="AY28" s="282"/>
      <c r="AZ28" s="282"/>
      <c r="BA28" s="282"/>
      <c r="BB28" s="282"/>
      <c r="BC28" s="282"/>
      <c r="BD28" s="282"/>
      <c r="BE28" s="282"/>
      <c r="BF28" s="282"/>
      <c r="BG28" s="282"/>
      <c r="BH28" s="282"/>
      <c r="BI28" s="282"/>
      <c r="BJ28" s="282"/>
      <c r="BK28" s="282"/>
      <c r="BL28" s="282"/>
      <c r="BM28" s="282"/>
      <c r="BN28" s="282"/>
      <c r="BO28" s="282"/>
      <c r="BP28" s="282"/>
      <c r="BQ28" s="282"/>
      <c r="BR28" s="282"/>
      <c r="BS28" s="282"/>
      <c r="BT28" s="282"/>
      <c r="BU28" s="282"/>
      <c r="BV28" s="282"/>
      <c r="BW28" s="282"/>
      <c r="BX28" s="282"/>
      <c r="BY28" s="282"/>
      <c r="BZ28" s="282"/>
      <c r="CA28" s="282"/>
      <c r="CB28" s="282"/>
      <c r="CC28" s="282"/>
      <c r="CD28" s="282"/>
      <c r="CE28" s="282"/>
      <c r="CF28" s="282"/>
      <c r="CG28" s="282"/>
      <c r="CH28" s="282"/>
      <c r="CI28" s="282"/>
      <c r="CJ28" s="282"/>
      <c r="CK28" s="282"/>
      <c r="CL28" s="282"/>
      <c r="CM28" s="282"/>
      <c r="CN28" s="282"/>
      <c r="CO28" s="282"/>
      <c r="CP28" s="282"/>
      <c r="CQ28" s="282"/>
      <c r="CR28" s="282"/>
      <c r="CS28" s="282"/>
      <c r="CT28" s="282"/>
      <c r="CU28" s="282"/>
      <c r="CV28" s="282"/>
      <c r="CW28" s="282"/>
      <c r="CX28" s="282"/>
      <c r="CY28" s="282"/>
      <c r="CZ28" s="282"/>
      <c r="DA28" s="282"/>
      <c r="DB28" s="282"/>
      <c r="DC28" s="282"/>
      <c r="DD28" s="282"/>
      <c r="DE28" s="282"/>
      <c r="DF28" s="282"/>
      <c r="DG28" s="282"/>
      <c r="DH28" s="282"/>
      <c r="DI28" s="282"/>
      <c r="DJ28" s="282"/>
      <c r="DK28" s="282"/>
      <c r="DL28" s="282"/>
      <c r="DM28" s="282"/>
      <c r="DN28" s="282"/>
      <c r="DO28" s="282"/>
      <c r="DP28" s="282"/>
      <c r="DQ28" s="282"/>
      <c r="DR28" s="282"/>
      <c r="DS28" s="282"/>
      <c r="DT28" s="282"/>
      <c r="DU28" s="282"/>
      <c r="DV28" s="282"/>
      <c r="DW28" s="282"/>
      <c r="DX28" s="282"/>
      <c r="DY28" s="282"/>
      <c r="DZ28" s="282"/>
      <c r="EA28" s="282"/>
      <c r="EB28" s="282"/>
      <c r="EC28" s="282"/>
      <c r="ED28" s="282"/>
      <c r="EE28" s="282"/>
      <c r="EF28" s="282"/>
      <c r="EG28" s="282"/>
      <c r="EH28" s="282"/>
      <c r="EI28" s="282"/>
      <c r="EJ28" s="282"/>
      <c r="EK28" s="282"/>
      <c r="EL28" s="282"/>
      <c r="EM28" s="282"/>
      <c r="EN28" s="282"/>
      <c r="EO28" s="282"/>
      <c r="EP28" s="282"/>
      <c r="EQ28" s="282"/>
      <c r="ER28" s="282"/>
      <c r="ES28" s="282"/>
      <c r="ET28" s="282"/>
      <c r="EU28" s="282"/>
      <c r="EV28" s="282"/>
      <c r="EW28" s="282"/>
      <c r="EX28" s="282"/>
      <c r="EY28" s="282"/>
      <c r="EZ28" s="282"/>
      <c r="FA28" s="282"/>
      <c r="FB28" s="282"/>
      <c r="FC28" s="282"/>
      <c r="FD28" s="282"/>
      <c r="FE28" s="282"/>
      <c r="FF28" s="282"/>
      <c r="FG28" s="282"/>
      <c r="FH28" s="282"/>
      <c r="FI28" s="282"/>
      <c r="FJ28" s="282"/>
      <c r="FK28" s="282"/>
      <c r="FL28" s="282"/>
      <c r="FM28" s="282"/>
      <c r="FN28" s="282"/>
      <c r="FO28" s="282"/>
      <c r="FP28" s="282"/>
      <c r="FQ28" s="282"/>
      <c r="FR28" s="282"/>
      <c r="FS28" s="282"/>
      <c r="FT28" s="282"/>
      <c r="FU28" s="282"/>
      <c r="FV28" s="282"/>
      <c r="FW28" s="282"/>
      <c r="FX28" s="282"/>
      <c r="FY28" s="282"/>
      <c r="FZ28" s="282"/>
      <c r="GA28" s="282"/>
      <c r="GB28" s="282"/>
      <c r="GC28" s="282"/>
      <c r="GD28" s="282"/>
      <c r="GE28" s="282"/>
      <c r="GF28" s="282"/>
      <c r="GG28" s="282"/>
      <c r="GH28" s="282"/>
      <c r="GI28" s="282"/>
      <c r="GJ28" s="282"/>
      <c r="GK28" s="282"/>
      <c r="GL28" s="282"/>
      <c r="GM28" s="282"/>
      <c r="GN28" s="282"/>
      <c r="GO28" s="282"/>
      <c r="GP28" s="282"/>
      <c r="GQ28" s="282"/>
      <c r="GR28" s="282"/>
      <c r="GS28" s="282"/>
      <c r="GT28" s="282"/>
      <c r="GU28" s="282"/>
      <c r="GV28" s="282"/>
      <c r="GW28" s="282"/>
      <c r="GX28" s="282"/>
      <c r="GY28" s="282"/>
      <c r="GZ28" s="282"/>
      <c r="HA28" s="282"/>
      <c r="HB28" s="282"/>
      <c r="HC28" s="282"/>
      <c r="HD28" s="282"/>
      <c r="HE28" s="282"/>
      <c r="HF28" s="282"/>
      <c r="HG28" s="282"/>
      <c r="HH28" s="282"/>
      <c r="HI28" s="282"/>
      <c r="HJ28" s="282"/>
      <c r="HK28" s="282"/>
      <c r="HL28" s="282"/>
      <c r="HM28" s="282"/>
      <c r="HN28" s="282"/>
      <c r="HO28" s="282"/>
      <c r="HP28" s="282"/>
      <c r="HQ28" s="282"/>
      <c r="HR28" s="282"/>
      <c r="HS28" s="282"/>
      <c r="HT28" s="282"/>
      <c r="HU28" s="282"/>
      <c r="HV28" s="282"/>
      <c r="HW28" s="282"/>
      <c r="HX28" s="282"/>
      <c r="HY28" s="282"/>
      <c r="HZ28" s="282"/>
      <c r="IA28" s="282"/>
      <c r="IB28" s="282"/>
      <c r="IC28" s="282"/>
      <c r="ID28" s="282"/>
      <c r="IE28" s="282"/>
      <c r="IF28" s="282"/>
      <c r="IG28" s="282"/>
      <c r="IH28" s="282"/>
      <c r="II28" s="282"/>
      <c r="IJ28" s="282"/>
      <c r="IK28" s="282"/>
      <c r="IL28" s="282"/>
      <c r="IM28" s="282"/>
      <c r="IN28" s="282"/>
      <c r="IO28" s="282"/>
      <c r="IP28" s="282"/>
      <c r="IQ28" s="282"/>
      <c r="IR28" s="282"/>
      <c r="IS28" s="282"/>
      <c r="IT28" s="282"/>
      <c r="IU28" s="282"/>
      <c r="IV28" s="282"/>
      <c r="IW28" s="282"/>
      <c r="IX28" s="282"/>
    </row>
    <row r="29" spans="1:258" s="125" customFormat="1" ht="18" customHeight="1" x14ac:dyDescent="0.2">
      <c r="A29" s="282"/>
      <c r="B29" s="234" t="s">
        <v>49</v>
      </c>
      <c r="C29" s="407">
        <v>2465</v>
      </c>
      <c r="D29" s="998">
        <v>51.85</v>
      </c>
      <c r="E29" s="277"/>
      <c r="F29" s="239">
        <v>1403</v>
      </c>
      <c r="G29" s="998">
        <v>214.36</v>
      </c>
      <c r="H29" s="277"/>
      <c r="I29" s="283">
        <v>1403</v>
      </c>
      <c r="J29" s="998">
        <v>261.54000000000002</v>
      </c>
      <c r="K29" s="512"/>
      <c r="L29" s="512">
        <f t="shared" si="1"/>
        <v>10</v>
      </c>
      <c r="M29" s="512">
        <v>17</v>
      </c>
      <c r="N29" s="512">
        <f t="shared" si="2"/>
        <v>15</v>
      </c>
      <c r="O29" s="513" t="str">
        <f t="shared" si="0"/>
        <v>Navarra, Comunidad Foral de</v>
      </c>
      <c r="P29" s="516">
        <f t="shared" si="3"/>
        <v>176.95</v>
      </c>
      <c r="Q29" s="511"/>
      <c r="R29" s="511"/>
      <c r="S29" s="514"/>
      <c r="T29" s="514"/>
      <c r="U29" s="514"/>
      <c r="V29" s="514"/>
      <c r="W29" s="282"/>
      <c r="X29" s="282"/>
      <c r="Y29" s="282"/>
      <c r="Z29" s="282"/>
      <c r="AA29" s="282"/>
      <c r="AB29" s="282"/>
      <c r="AC29" s="282"/>
      <c r="AD29" s="282"/>
      <c r="AE29" s="282"/>
      <c r="AF29" s="282"/>
      <c r="AG29" s="282"/>
      <c r="AH29" s="282"/>
      <c r="AI29" s="282"/>
      <c r="AJ29" s="282"/>
      <c r="AK29" s="282"/>
      <c r="AL29" s="282"/>
      <c r="AM29" s="282"/>
      <c r="AN29" s="282"/>
      <c r="AO29" s="282"/>
      <c r="AP29" s="282"/>
      <c r="AQ29" s="282"/>
      <c r="AR29" s="282"/>
      <c r="AS29" s="282"/>
      <c r="AT29" s="282"/>
      <c r="AU29" s="282"/>
      <c r="AV29" s="282"/>
      <c r="AW29" s="282"/>
      <c r="AX29" s="282"/>
      <c r="AY29" s="282"/>
      <c r="AZ29" s="282"/>
      <c r="BA29" s="282"/>
      <c r="BB29" s="282"/>
      <c r="BC29" s="282"/>
      <c r="BD29" s="282"/>
      <c r="BE29" s="282"/>
      <c r="BF29" s="282"/>
      <c r="BG29" s="282"/>
      <c r="BH29" s="282"/>
      <c r="BI29" s="282"/>
      <c r="BJ29" s="282"/>
      <c r="BK29" s="282"/>
      <c r="BL29" s="282"/>
      <c r="BM29" s="282"/>
      <c r="BN29" s="282"/>
      <c r="BO29" s="282"/>
      <c r="BP29" s="282"/>
      <c r="BQ29" s="282"/>
      <c r="BR29" s="282"/>
      <c r="BS29" s="282"/>
      <c r="BT29" s="282"/>
      <c r="BU29" s="282"/>
      <c r="BV29" s="282"/>
      <c r="BW29" s="282"/>
      <c r="BX29" s="282"/>
      <c r="BY29" s="282"/>
      <c r="BZ29" s="282"/>
      <c r="CA29" s="282"/>
      <c r="CB29" s="282"/>
      <c r="CC29" s="282"/>
      <c r="CD29" s="282"/>
      <c r="CE29" s="282"/>
      <c r="CF29" s="282"/>
      <c r="CG29" s="282"/>
      <c r="CH29" s="282"/>
      <c r="CI29" s="282"/>
      <c r="CJ29" s="282"/>
      <c r="CK29" s="282"/>
      <c r="CL29" s="282"/>
      <c r="CM29" s="282"/>
      <c r="CN29" s="282"/>
      <c r="CO29" s="282"/>
      <c r="CP29" s="282"/>
      <c r="CQ29" s="282"/>
      <c r="CR29" s="282"/>
      <c r="CS29" s="282"/>
      <c r="CT29" s="282"/>
      <c r="CU29" s="282"/>
      <c r="CV29" s="282"/>
      <c r="CW29" s="282"/>
      <c r="CX29" s="282"/>
      <c r="CY29" s="282"/>
      <c r="CZ29" s="282"/>
      <c r="DA29" s="282"/>
      <c r="DB29" s="282"/>
      <c r="DC29" s="282"/>
      <c r="DD29" s="282"/>
      <c r="DE29" s="282"/>
      <c r="DF29" s="282"/>
      <c r="DG29" s="282"/>
      <c r="DH29" s="282"/>
      <c r="DI29" s="282"/>
      <c r="DJ29" s="282"/>
      <c r="DK29" s="282"/>
      <c r="DL29" s="282"/>
      <c r="DM29" s="282"/>
      <c r="DN29" s="282"/>
      <c r="DO29" s="282"/>
      <c r="DP29" s="282"/>
      <c r="DQ29" s="282"/>
      <c r="DR29" s="282"/>
      <c r="DS29" s="282"/>
      <c r="DT29" s="282"/>
      <c r="DU29" s="282"/>
      <c r="DV29" s="282"/>
      <c r="DW29" s="282"/>
      <c r="DX29" s="282"/>
      <c r="DY29" s="282"/>
      <c r="DZ29" s="282"/>
      <c r="EA29" s="282"/>
      <c r="EB29" s="282"/>
      <c r="EC29" s="282"/>
      <c r="ED29" s="282"/>
      <c r="EE29" s="282"/>
      <c r="EF29" s="282"/>
      <c r="EG29" s="282"/>
      <c r="EH29" s="282"/>
      <c r="EI29" s="282"/>
      <c r="EJ29" s="282"/>
      <c r="EK29" s="282"/>
      <c r="EL29" s="282"/>
      <c r="EM29" s="282"/>
      <c r="EN29" s="282"/>
      <c r="EO29" s="282"/>
      <c r="EP29" s="282"/>
      <c r="EQ29" s="282"/>
      <c r="ER29" s="282"/>
      <c r="ES29" s="282"/>
      <c r="ET29" s="282"/>
      <c r="EU29" s="282"/>
      <c r="EV29" s="282"/>
      <c r="EW29" s="282"/>
      <c r="EX29" s="282"/>
      <c r="EY29" s="282"/>
      <c r="EZ29" s="282"/>
      <c r="FA29" s="282"/>
      <c r="FB29" s="282"/>
      <c r="FC29" s="282"/>
      <c r="FD29" s="282"/>
      <c r="FE29" s="282"/>
      <c r="FF29" s="282"/>
      <c r="FG29" s="282"/>
      <c r="FH29" s="282"/>
      <c r="FI29" s="282"/>
      <c r="FJ29" s="282"/>
      <c r="FK29" s="282"/>
      <c r="FL29" s="282"/>
      <c r="FM29" s="282"/>
      <c r="FN29" s="282"/>
      <c r="FO29" s="282"/>
      <c r="FP29" s="282"/>
      <c r="FQ29" s="282"/>
      <c r="FR29" s="282"/>
      <c r="FS29" s="282"/>
      <c r="FT29" s="282"/>
      <c r="FU29" s="282"/>
      <c r="FV29" s="282"/>
      <c r="FW29" s="282"/>
      <c r="FX29" s="282"/>
      <c r="FY29" s="282"/>
      <c r="FZ29" s="282"/>
      <c r="GA29" s="282"/>
      <c r="GB29" s="282"/>
      <c r="GC29" s="282"/>
      <c r="GD29" s="282"/>
      <c r="GE29" s="282"/>
      <c r="GF29" s="282"/>
      <c r="GG29" s="282"/>
      <c r="GH29" s="282"/>
      <c r="GI29" s="282"/>
      <c r="GJ29" s="282"/>
      <c r="GK29" s="282"/>
      <c r="GL29" s="282"/>
      <c r="GM29" s="282"/>
      <c r="GN29" s="282"/>
      <c r="GO29" s="282"/>
      <c r="GP29" s="282"/>
      <c r="GQ29" s="282"/>
      <c r="GR29" s="282"/>
      <c r="GS29" s="282"/>
      <c r="GT29" s="282"/>
      <c r="GU29" s="282"/>
      <c r="GV29" s="282"/>
      <c r="GW29" s="282"/>
      <c r="GX29" s="282"/>
      <c r="GY29" s="282"/>
      <c r="GZ29" s="282"/>
      <c r="HA29" s="282"/>
      <c r="HB29" s="282"/>
      <c r="HC29" s="282"/>
      <c r="HD29" s="282"/>
      <c r="HE29" s="282"/>
      <c r="HF29" s="282"/>
      <c r="HG29" s="282"/>
      <c r="HH29" s="282"/>
      <c r="HI29" s="282"/>
      <c r="HJ29" s="282"/>
      <c r="HK29" s="282"/>
      <c r="HL29" s="282"/>
      <c r="HM29" s="282"/>
      <c r="HN29" s="282"/>
      <c r="HO29" s="282"/>
      <c r="HP29" s="282"/>
      <c r="HQ29" s="282"/>
      <c r="HR29" s="282"/>
      <c r="HS29" s="282"/>
      <c r="HT29" s="282"/>
      <c r="HU29" s="282"/>
      <c r="HV29" s="282"/>
      <c r="HW29" s="282"/>
      <c r="HX29" s="282"/>
      <c r="HY29" s="282"/>
      <c r="HZ29" s="282"/>
      <c r="IA29" s="282"/>
      <c r="IB29" s="282"/>
      <c r="IC29" s="282"/>
      <c r="ID29" s="282"/>
      <c r="IE29" s="282"/>
      <c r="IF29" s="282"/>
      <c r="IG29" s="282"/>
      <c r="IH29" s="282"/>
      <c r="II29" s="282"/>
      <c r="IJ29" s="282"/>
      <c r="IK29" s="282"/>
      <c r="IL29" s="282"/>
      <c r="IM29" s="282"/>
      <c r="IN29" s="282"/>
      <c r="IO29" s="282"/>
      <c r="IP29" s="282"/>
      <c r="IQ29" s="282"/>
      <c r="IR29" s="282"/>
      <c r="IS29" s="282"/>
      <c r="IT29" s="282"/>
      <c r="IU29" s="282"/>
      <c r="IV29" s="282"/>
      <c r="IW29" s="282"/>
      <c r="IX29" s="282"/>
    </row>
    <row r="30" spans="1:258" s="125" customFormat="1" ht="18" customHeight="1" x14ac:dyDescent="0.2">
      <c r="A30" s="282"/>
      <c r="B30" s="234" t="s">
        <v>42</v>
      </c>
      <c r="C30" s="239">
        <v>378</v>
      </c>
      <c r="D30" s="999">
        <v>36.06</v>
      </c>
      <c r="E30" s="277"/>
      <c r="F30" s="239">
        <v>254</v>
      </c>
      <c r="G30" s="999">
        <v>27.74</v>
      </c>
      <c r="H30" s="277"/>
      <c r="I30" s="283">
        <v>254</v>
      </c>
      <c r="J30" s="999">
        <v>61.07</v>
      </c>
      <c r="K30" s="512"/>
      <c r="L30" s="512">
        <f t="shared" si="1"/>
        <v>20</v>
      </c>
      <c r="M30" s="512">
        <v>18</v>
      </c>
      <c r="N30" s="512">
        <f t="shared" si="2"/>
        <v>16</v>
      </c>
      <c r="O30" s="513" t="str">
        <f t="shared" si="0"/>
        <v>País Vasco*</v>
      </c>
      <c r="P30" s="516">
        <f t="shared" si="3"/>
        <v>137.16999999999999</v>
      </c>
      <c r="Q30" s="232"/>
      <c r="R30" s="232"/>
      <c r="S30" s="514"/>
      <c r="T30" s="514"/>
      <c r="U30" s="514"/>
      <c r="V30" s="514"/>
      <c r="W30" s="282"/>
      <c r="X30" s="282"/>
      <c r="Y30" s="282"/>
      <c r="Z30" s="282"/>
      <c r="AA30" s="282"/>
      <c r="AB30" s="282"/>
      <c r="AC30" s="282"/>
      <c r="AD30" s="282"/>
      <c r="AE30" s="282"/>
      <c r="AF30" s="282"/>
      <c r="AG30" s="282"/>
      <c r="AH30" s="282"/>
      <c r="AI30" s="282"/>
      <c r="AJ30" s="282"/>
      <c r="AK30" s="282"/>
      <c r="AL30" s="282"/>
      <c r="AM30" s="282"/>
      <c r="AN30" s="282"/>
      <c r="AO30" s="282"/>
      <c r="AP30" s="282"/>
      <c r="AQ30" s="282"/>
      <c r="AR30" s="282"/>
      <c r="AS30" s="282"/>
      <c r="AT30" s="282"/>
      <c r="AU30" s="282"/>
      <c r="AV30" s="282"/>
      <c r="AW30" s="282"/>
      <c r="AX30" s="282"/>
      <c r="AY30" s="282"/>
      <c r="AZ30" s="282"/>
      <c r="BA30" s="282"/>
      <c r="BB30" s="282"/>
      <c r="BC30" s="282"/>
      <c r="BD30" s="282"/>
      <c r="BE30" s="282"/>
      <c r="BF30" s="282"/>
      <c r="BG30" s="282"/>
      <c r="BH30" s="282"/>
      <c r="BI30" s="282"/>
      <c r="BJ30" s="282"/>
      <c r="BK30" s="282"/>
      <c r="BL30" s="282"/>
      <c r="BM30" s="282"/>
      <c r="BN30" s="282"/>
      <c r="BO30" s="282"/>
      <c r="BP30" s="282"/>
      <c r="BQ30" s="282"/>
      <c r="BR30" s="282"/>
      <c r="BS30" s="282"/>
      <c r="BT30" s="282"/>
      <c r="BU30" s="282"/>
      <c r="BV30" s="282"/>
      <c r="BW30" s="282"/>
      <c r="BX30" s="282"/>
      <c r="BY30" s="282"/>
      <c r="BZ30" s="282"/>
      <c r="CA30" s="282"/>
      <c r="CB30" s="282"/>
      <c r="CC30" s="282"/>
      <c r="CD30" s="282"/>
      <c r="CE30" s="282"/>
      <c r="CF30" s="282"/>
      <c r="CG30" s="282"/>
      <c r="CH30" s="282"/>
      <c r="CI30" s="282"/>
      <c r="CJ30" s="282"/>
      <c r="CK30" s="282"/>
      <c r="CL30" s="282"/>
      <c r="CM30" s="282"/>
      <c r="CN30" s="282"/>
      <c r="CO30" s="282"/>
      <c r="CP30" s="282"/>
      <c r="CQ30" s="282"/>
      <c r="CR30" s="282"/>
      <c r="CS30" s="282"/>
      <c r="CT30" s="282"/>
      <c r="CU30" s="282"/>
      <c r="CV30" s="282"/>
      <c r="CW30" s="282"/>
      <c r="CX30" s="282"/>
      <c r="CY30" s="282"/>
      <c r="CZ30" s="282"/>
      <c r="DA30" s="282"/>
      <c r="DB30" s="282"/>
      <c r="DC30" s="282"/>
      <c r="DD30" s="282"/>
      <c r="DE30" s="282"/>
      <c r="DF30" s="282"/>
      <c r="DG30" s="282"/>
      <c r="DH30" s="282"/>
      <c r="DI30" s="282"/>
      <c r="DJ30" s="282"/>
      <c r="DK30" s="282"/>
      <c r="DL30" s="282"/>
      <c r="DM30" s="282"/>
      <c r="DN30" s="282"/>
      <c r="DO30" s="282"/>
      <c r="DP30" s="282"/>
      <c r="DQ30" s="282"/>
      <c r="DR30" s="282"/>
      <c r="DS30" s="282"/>
      <c r="DT30" s="282"/>
      <c r="DU30" s="282"/>
      <c r="DV30" s="282"/>
      <c r="DW30" s="282"/>
      <c r="DX30" s="282"/>
      <c r="DY30" s="282"/>
      <c r="DZ30" s="282"/>
      <c r="EA30" s="282"/>
      <c r="EB30" s="282"/>
      <c r="EC30" s="282"/>
      <c r="ED30" s="282"/>
      <c r="EE30" s="282"/>
      <c r="EF30" s="282"/>
      <c r="EG30" s="282"/>
      <c r="EH30" s="282"/>
      <c r="EI30" s="282"/>
      <c r="EJ30" s="282"/>
      <c r="EK30" s="282"/>
      <c r="EL30" s="282"/>
      <c r="EM30" s="282"/>
      <c r="EN30" s="282"/>
      <c r="EO30" s="282"/>
      <c r="EP30" s="282"/>
      <c r="EQ30" s="282"/>
      <c r="ER30" s="282"/>
      <c r="ES30" s="282"/>
      <c r="ET30" s="282"/>
      <c r="EU30" s="282"/>
      <c r="EV30" s="282"/>
      <c r="EW30" s="282"/>
      <c r="EX30" s="282"/>
      <c r="EY30" s="282"/>
      <c r="EZ30" s="282"/>
      <c r="FA30" s="282"/>
      <c r="FB30" s="282"/>
      <c r="FC30" s="282"/>
      <c r="FD30" s="282"/>
      <c r="FE30" s="282"/>
      <c r="FF30" s="282"/>
      <c r="FG30" s="282"/>
      <c r="FH30" s="282"/>
      <c r="FI30" s="282"/>
      <c r="FJ30" s="282"/>
      <c r="FK30" s="282"/>
      <c r="FL30" s="282"/>
      <c r="FM30" s="282"/>
      <c r="FN30" s="282"/>
      <c r="FO30" s="282"/>
      <c r="FP30" s="282"/>
      <c r="FQ30" s="282"/>
      <c r="FR30" s="282"/>
      <c r="FS30" s="282"/>
      <c r="FT30" s="282"/>
      <c r="FU30" s="282"/>
      <c r="FV30" s="282"/>
      <c r="FW30" s="282"/>
      <c r="FX30" s="282"/>
      <c r="FY30" s="282"/>
      <c r="FZ30" s="282"/>
      <c r="GA30" s="282"/>
      <c r="GB30" s="282"/>
      <c r="GC30" s="282"/>
      <c r="GD30" s="282"/>
      <c r="GE30" s="282"/>
      <c r="GF30" s="282"/>
      <c r="GG30" s="282"/>
      <c r="GH30" s="282"/>
      <c r="GI30" s="282"/>
      <c r="GJ30" s="282"/>
      <c r="GK30" s="282"/>
      <c r="GL30" s="282"/>
      <c r="GM30" s="282"/>
      <c r="GN30" s="282"/>
      <c r="GO30" s="282"/>
      <c r="GP30" s="282"/>
      <c r="GQ30" s="282"/>
      <c r="GR30" s="282"/>
      <c r="GS30" s="282"/>
      <c r="GT30" s="282"/>
      <c r="GU30" s="282"/>
      <c r="GV30" s="282"/>
      <c r="GW30" s="282"/>
      <c r="GX30" s="282"/>
      <c r="GY30" s="282"/>
      <c r="GZ30" s="282"/>
      <c r="HA30" s="282"/>
      <c r="HB30" s="282"/>
      <c r="HC30" s="282"/>
      <c r="HD30" s="282"/>
      <c r="HE30" s="282"/>
      <c r="HF30" s="282"/>
      <c r="HG30" s="282"/>
      <c r="HH30" s="282"/>
      <c r="HI30" s="282"/>
      <c r="HJ30" s="282"/>
      <c r="HK30" s="282"/>
      <c r="HL30" s="282"/>
      <c r="HM30" s="282"/>
      <c r="HN30" s="282"/>
      <c r="HO30" s="282"/>
      <c r="HP30" s="282"/>
      <c r="HQ30" s="282"/>
      <c r="HR30" s="282"/>
      <c r="HS30" s="282"/>
      <c r="HT30" s="282"/>
      <c r="HU30" s="282"/>
      <c r="HV30" s="282"/>
      <c r="HW30" s="282"/>
      <c r="HX30" s="282"/>
      <c r="HY30" s="282"/>
      <c r="HZ30" s="282"/>
      <c r="IA30" s="282"/>
      <c r="IB30" s="282"/>
      <c r="IC30" s="282"/>
      <c r="ID30" s="282"/>
      <c r="IE30" s="282"/>
      <c r="IF30" s="282"/>
      <c r="IG30" s="282"/>
      <c r="IH30" s="282"/>
      <c r="II30" s="282"/>
      <c r="IJ30" s="282"/>
      <c r="IK30" s="282"/>
      <c r="IL30" s="282"/>
      <c r="IM30" s="282"/>
      <c r="IN30" s="282"/>
      <c r="IO30" s="282"/>
      <c r="IP30" s="282"/>
      <c r="IQ30" s="282"/>
      <c r="IR30" s="282"/>
      <c r="IS30" s="282"/>
      <c r="IT30" s="282"/>
      <c r="IU30" s="282"/>
      <c r="IV30" s="282"/>
      <c r="IW30" s="282"/>
      <c r="IX30" s="282"/>
    </row>
    <row r="31" spans="1:258" s="125" customFormat="1" ht="18" customHeight="1" x14ac:dyDescent="0.2">
      <c r="A31" s="282"/>
      <c r="B31" s="503" t="s">
        <v>50</v>
      </c>
      <c r="C31" s="504">
        <v>331</v>
      </c>
      <c r="D31" s="1000">
        <v>146.35</v>
      </c>
      <c r="E31" s="233"/>
      <c r="F31" s="504">
        <v>250</v>
      </c>
      <c r="G31" s="1000">
        <v>88.35</v>
      </c>
      <c r="H31" s="233"/>
      <c r="I31" s="504">
        <v>250</v>
      </c>
      <c r="J31" s="1000">
        <v>219.77</v>
      </c>
      <c r="K31" s="512"/>
      <c r="L31" s="512">
        <f t="shared" si="1"/>
        <v>14</v>
      </c>
      <c r="M31" s="512">
        <v>19</v>
      </c>
      <c r="N31" s="512">
        <f t="shared" si="2"/>
        <v>7</v>
      </c>
      <c r="O31" s="513" t="str">
        <f t="shared" si="0"/>
        <v>Castilla y León*</v>
      </c>
      <c r="P31" s="516">
        <f t="shared" si="3"/>
        <v>124.51</v>
      </c>
      <c r="Q31" s="431"/>
      <c r="R31" s="431"/>
      <c r="S31" s="514"/>
      <c r="T31" s="514"/>
      <c r="U31" s="514"/>
      <c r="V31" s="514"/>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c r="BG31" s="282"/>
      <c r="BH31" s="282"/>
      <c r="BI31" s="282"/>
      <c r="BJ31" s="282"/>
      <c r="BK31" s="282"/>
      <c r="BL31" s="282"/>
      <c r="BM31" s="282"/>
      <c r="BN31" s="282"/>
      <c r="BO31" s="282"/>
      <c r="BP31" s="282"/>
      <c r="BQ31" s="282"/>
      <c r="BR31" s="282"/>
      <c r="BS31" s="282"/>
      <c r="BT31" s="282"/>
      <c r="BU31" s="282"/>
      <c r="BV31" s="282"/>
      <c r="BW31" s="282"/>
      <c r="BX31" s="282"/>
      <c r="BY31" s="282"/>
      <c r="BZ31" s="282"/>
      <c r="CA31" s="282"/>
      <c r="CB31" s="282"/>
      <c r="CC31" s="282"/>
      <c r="CD31" s="282"/>
      <c r="CE31" s="282"/>
      <c r="CF31" s="282"/>
      <c r="CG31" s="282"/>
      <c r="CH31" s="282"/>
      <c r="CI31" s="282"/>
      <c r="CJ31" s="282"/>
      <c r="CK31" s="282"/>
      <c r="CL31" s="282"/>
      <c r="CM31" s="282"/>
      <c r="CN31" s="282"/>
      <c r="CO31" s="282"/>
      <c r="CP31" s="282"/>
      <c r="CQ31" s="282"/>
      <c r="CR31" s="282"/>
      <c r="CS31" s="282"/>
      <c r="CT31" s="282"/>
      <c r="CU31" s="282"/>
      <c r="CV31" s="282"/>
      <c r="CW31" s="282"/>
      <c r="CX31" s="282"/>
      <c r="CY31" s="282"/>
      <c r="CZ31" s="282"/>
      <c r="DA31" s="282"/>
      <c r="DB31" s="282"/>
      <c r="DC31" s="282"/>
      <c r="DD31" s="282"/>
      <c r="DE31" s="282"/>
      <c r="DF31" s="282"/>
      <c r="DG31" s="282"/>
      <c r="DH31" s="282"/>
      <c r="DI31" s="282"/>
      <c r="DJ31" s="282"/>
      <c r="DK31" s="282"/>
      <c r="DL31" s="282"/>
      <c r="DM31" s="282"/>
      <c r="DN31" s="282"/>
      <c r="DO31" s="282"/>
      <c r="DP31" s="282"/>
      <c r="DQ31" s="282"/>
      <c r="DR31" s="282"/>
      <c r="DS31" s="282"/>
      <c r="DT31" s="282"/>
      <c r="DU31" s="282"/>
      <c r="DV31" s="282"/>
      <c r="DW31" s="282"/>
      <c r="DX31" s="282"/>
      <c r="DY31" s="282"/>
      <c r="DZ31" s="282"/>
      <c r="EA31" s="282"/>
      <c r="EB31" s="282"/>
      <c r="EC31" s="282"/>
      <c r="ED31" s="282"/>
      <c r="EE31" s="282"/>
      <c r="EF31" s="282"/>
      <c r="EG31" s="282"/>
      <c r="EH31" s="282"/>
      <c r="EI31" s="282"/>
      <c r="EJ31" s="282"/>
      <c r="EK31" s="282"/>
      <c r="EL31" s="282"/>
      <c r="EM31" s="282"/>
      <c r="EN31" s="282"/>
      <c r="EO31" s="282"/>
      <c r="EP31" s="282"/>
      <c r="EQ31" s="282"/>
      <c r="ER31" s="282"/>
      <c r="ES31" s="282"/>
      <c r="ET31" s="282"/>
      <c r="EU31" s="282"/>
      <c r="EV31" s="282"/>
      <c r="EW31" s="282"/>
      <c r="EX31" s="282"/>
      <c r="EY31" s="282"/>
      <c r="EZ31" s="282"/>
      <c r="FA31" s="282"/>
      <c r="FB31" s="282"/>
      <c r="FC31" s="282"/>
      <c r="FD31" s="282"/>
      <c r="FE31" s="282"/>
      <c r="FF31" s="282"/>
      <c r="FG31" s="282"/>
      <c r="FH31" s="282"/>
      <c r="FI31" s="282"/>
      <c r="FJ31" s="282"/>
      <c r="FK31" s="282"/>
      <c r="FL31" s="282"/>
      <c r="FM31" s="282"/>
      <c r="FN31" s="282"/>
      <c r="FO31" s="282"/>
      <c r="FP31" s="282"/>
      <c r="FQ31" s="282"/>
      <c r="FR31" s="282"/>
      <c r="FS31" s="282"/>
      <c r="FT31" s="282"/>
      <c r="FU31" s="282"/>
      <c r="FV31" s="282"/>
      <c r="FW31" s="282"/>
      <c r="FX31" s="282"/>
      <c r="FY31" s="282"/>
      <c r="FZ31" s="282"/>
      <c r="GA31" s="282"/>
      <c r="GB31" s="282"/>
      <c r="GC31" s="282"/>
      <c r="GD31" s="282"/>
      <c r="GE31" s="282"/>
      <c r="GF31" s="282"/>
      <c r="GG31" s="282"/>
      <c r="GH31" s="282"/>
      <c r="GI31" s="282"/>
      <c r="GJ31" s="282"/>
      <c r="GK31" s="282"/>
      <c r="GL31" s="282"/>
      <c r="GM31" s="282"/>
      <c r="GN31" s="282"/>
      <c r="GO31" s="282"/>
      <c r="GP31" s="282"/>
      <c r="GQ31" s="282"/>
      <c r="GR31" s="282"/>
      <c r="GS31" s="282"/>
      <c r="GT31" s="282"/>
      <c r="GU31" s="282"/>
      <c r="GV31" s="282"/>
      <c r="GW31" s="282"/>
      <c r="GX31" s="282"/>
      <c r="GY31" s="282"/>
      <c r="GZ31" s="282"/>
      <c r="HA31" s="282"/>
      <c r="HB31" s="282"/>
      <c r="HC31" s="282"/>
      <c r="HD31" s="282"/>
      <c r="HE31" s="282"/>
      <c r="HF31" s="282"/>
      <c r="HG31" s="282"/>
      <c r="HH31" s="282"/>
      <c r="HI31" s="282"/>
      <c r="HJ31" s="282"/>
      <c r="HK31" s="282"/>
      <c r="HL31" s="282"/>
      <c r="HM31" s="282"/>
      <c r="HN31" s="282"/>
      <c r="HO31" s="282"/>
      <c r="HP31" s="282"/>
      <c r="HQ31" s="282"/>
      <c r="HR31" s="282"/>
      <c r="HS31" s="282"/>
      <c r="HT31" s="282"/>
      <c r="HU31" s="282"/>
      <c r="HV31" s="282"/>
      <c r="HW31" s="282"/>
      <c r="HX31" s="282"/>
      <c r="HY31" s="282"/>
      <c r="HZ31" s="282"/>
      <c r="IA31" s="282"/>
      <c r="IB31" s="282"/>
      <c r="IC31" s="282"/>
      <c r="ID31" s="282"/>
      <c r="IE31" s="282"/>
      <c r="IF31" s="282"/>
      <c r="IG31" s="282"/>
      <c r="IH31" s="282"/>
      <c r="II31" s="282"/>
      <c r="IJ31" s="282"/>
      <c r="IK31" s="282"/>
      <c r="IL31" s="282"/>
      <c r="IM31" s="282"/>
      <c r="IN31" s="282"/>
      <c r="IO31" s="282"/>
      <c r="IP31" s="282"/>
      <c r="IQ31" s="282"/>
      <c r="IR31" s="282"/>
      <c r="IS31" s="282"/>
      <c r="IT31" s="282"/>
      <c r="IU31" s="282"/>
      <c r="IV31" s="282"/>
      <c r="IW31" s="282"/>
      <c r="IX31" s="282"/>
    </row>
    <row r="32" spans="1:258" s="125" customFormat="1" ht="5.25" customHeight="1" x14ac:dyDescent="0.2">
      <c r="A32" s="282"/>
      <c r="B32" s="294"/>
      <c r="C32" s="222"/>
      <c r="D32" s="250"/>
      <c r="E32" s="294"/>
      <c r="F32" s="294"/>
      <c r="G32" s="295"/>
      <c r="H32" s="294"/>
      <c r="I32" s="257"/>
      <c r="J32" s="295"/>
      <c r="K32" s="515"/>
      <c r="L32" s="512"/>
      <c r="M32" s="512">
        <v>20</v>
      </c>
      <c r="N32" s="512">
        <f t="shared" si="2"/>
        <v>18</v>
      </c>
      <c r="O32" s="513" t="str">
        <f t="shared" si="0"/>
        <v>Ceuta</v>
      </c>
      <c r="P32" s="516">
        <f t="shared" si="3"/>
        <v>61.07</v>
      </c>
      <c r="Q32" s="440"/>
      <c r="R32" s="440"/>
      <c r="S32" s="514"/>
      <c r="T32" s="514"/>
      <c r="U32" s="514"/>
      <c r="V32" s="514"/>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2"/>
      <c r="BG32" s="282"/>
      <c r="BH32" s="282"/>
      <c r="BI32" s="282"/>
      <c r="BJ32" s="282"/>
      <c r="BK32" s="282"/>
      <c r="BL32" s="282"/>
      <c r="BM32" s="282"/>
      <c r="BN32" s="282"/>
      <c r="BO32" s="282"/>
      <c r="BP32" s="282"/>
      <c r="BQ32" s="282"/>
      <c r="BR32" s="282"/>
      <c r="BS32" s="282"/>
      <c r="BT32" s="282"/>
      <c r="BU32" s="282"/>
      <c r="BV32" s="282"/>
      <c r="BW32" s="282"/>
      <c r="BX32" s="282"/>
      <c r="BY32" s="282"/>
      <c r="BZ32" s="282"/>
      <c r="CA32" s="282"/>
      <c r="CB32" s="282"/>
      <c r="CC32" s="282"/>
      <c r="CD32" s="282"/>
      <c r="CE32" s="282"/>
      <c r="CF32" s="282"/>
      <c r="CG32" s="282"/>
      <c r="CH32" s="282"/>
      <c r="CI32" s="282"/>
      <c r="CJ32" s="282"/>
      <c r="CK32" s="282"/>
      <c r="CL32" s="282"/>
      <c r="CM32" s="282"/>
      <c r="CN32" s="282"/>
      <c r="CO32" s="282"/>
      <c r="CP32" s="282"/>
      <c r="CQ32" s="282"/>
      <c r="CR32" s="282"/>
      <c r="CS32" s="282"/>
      <c r="CT32" s="282"/>
      <c r="CU32" s="282"/>
      <c r="CV32" s="282"/>
      <c r="CW32" s="282"/>
      <c r="CX32" s="282"/>
      <c r="CY32" s="282"/>
      <c r="CZ32" s="282"/>
      <c r="DA32" s="282"/>
      <c r="DB32" s="282"/>
      <c r="DC32" s="282"/>
      <c r="DD32" s="282"/>
      <c r="DE32" s="282"/>
      <c r="DF32" s="282"/>
      <c r="DG32" s="282"/>
      <c r="DH32" s="282"/>
      <c r="DI32" s="282"/>
      <c r="DJ32" s="282"/>
      <c r="DK32" s="282"/>
      <c r="DL32" s="282"/>
      <c r="DM32" s="282"/>
      <c r="DN32" s="282"/>
      <c r="DO32" s="282"/>
      <c r="DP32" s="282"/>
      <c r="DQ32" s="282"/>
      <c r="DR32" s="282"/>
      <c r="DS32" s="282"/>
      <c r="DT32" s="282"/>
      <c r="DU32" s="282"/>
      <c r="DV32" s="282"/>
      <c r="DW32" s="282"/>
      <c r="DX32" s="282"/>
      <c r="DY32" s="282"/>
      <c r="DZ32" s="282"/>
      <c r="EA32" s="282"/>
      <c r="EB32" s="282"/>
      <c r="EC32" s="282"/>
      <c r="ED32" s="282"/>
      <c r="EE32" s="282"/>
      <c r="EF32" s="282"/>
      <c r="EG32" s="282"/>
      <c r="EH32" s="282"/>
      <c r="EI32" s="282"/>
      <c r="EJ32" s="282"/>
      <c r="EK32" s="282"/>
      <c r="EL32" s="282"/>
      <c r="EM32" s="282"/>
      <c r="EN32" s="282"/>
      <c r="EO32" s="282"/>
      <c r="EP32" s="282"/>
      <c r="EQ32" s="282"/>
      <c r="ER32" s="282"/>
      <c r="ES32" s="282"/>
      <c r="ET32" s="282"/>
      <c r="EU32" s="282"/>
      <c r="EV32" s="282"/>
      <c r="EW32" s="282"/>
      <c r="EX32" s="282"/>
      <c r="EY32" s="282"/>
      <c r="EZ32" s="282"/>
      <c r="FA32" s="282"/>
      <c r="FB32" s="282"/>
      <c r="FC32" s="282"/>
      <c r="FD32" s="282"/>
      <c r="FE32" s="282"/>
      <c r="FF32" s="282"/>
      <c r="FG32" s="282"/>
      <c r="FH32" s="282"/>
      <c r="FI32" s="282"/>
      <c r="FJ32" s="282"/>
      <c r="FK32" s="282"/>
      <c r="FL32" s="282"/>
      <c r="FM32" s="282"/>
      <c r="FN32" s="282"/>
      <c r="FO32" s="282"/>
      <c r="FP32" s="282"/>
      <c r="FQ32" s="282"/>
      <c r="FR32" s="282"/>
      <c r="FS32" s="282"/>
      <c r="FT32" s="282"/>
      <c r="FU32" s="282"/>
      <c r="FV32" s="282"/>
      <c r="FW32" s="282"/>
      <c r="FX32" s="282"/>
      <c r="FY32" s="282"/>
      <c r="FZ32" s="282"/>
      <c r="GA32" s="282"/>
      <c r="GB32" s="282"/>
      <c r="GC32" s="282"/>
      <c r="GD32" s="282"/>
      <c r="GE32" s="282"/>
      <c r="GF32" s="282"/>
      <c r="GG32" s="282"/>
      <c r="GH32" s="282"/>
      <c r="GI32" s="282"/>
      <c r="GJ32" s="282"/>
      <c r="GK32" s="282"/>
      <c r="GL32" s="282"/>
      <c r="GM32" s="282"/>
      <c r="GN32" s="282"/>
      <c r="GO32" s="282"/>
      <c r="GP32" s="282"/>
      <c r="GQ32" s="282"/>
      <c r="GR32" s="282"/>
      <c r="GS32" s="282"/>
      <c r="GT32" s="282"/>
      <c r="GU32" s="282"/>
      <c r="GV32" s="282"/>
      <c r="GW32" s="282"/>
      <c r="GX32" s="282"/>
      <c r="GY32" s="282"/>
      <c r="GZ32" s="282"/>
      <c r="HA32" s="282"/>
      <c r="HB32" s="282"/>
      <c r="HC32" s="282"/>
      <c r="HD32" s="282"/>
      <c r="HE32" s="282"/>
      <c r="HF32" s="282"/>
      <c r="HG32" s="282"/>
      <c r="HH32" s="282"/>
      <c r="HI32" s="282"/>
      <c r="HJ32" s="282"/>
      <c r="HK32" s="282"/>
      <c r="HL32" s="282"/>
      <c r="HM32" s="282"/>
      <c r="HN32" s="282"/>
      <c r="HO32" s="282"/>
      <c r="HP32" s="282"/>
      <c r="HQ32" s="282"/>
      <c r="HR32" s="282"/>
      <c r="HS32" s="282"/>
      <c r="HT32" s="282"/>
      <c r="HU32" s="282"/>
      <c r="HV32" s="282"/>
      <c r="HW32" s="282"/>
      <c r="HX32" s="282"/>
      <c r="HY32" s="282"/>
      <c r="HZ32" s="282"/>
      <c r="IA32" s="282"/>
      <c r="IB32" s="282"/>
      <c r="IC32" s="282"/>
      <c r="ID32" s="282"/>
      <c r="IE32" s="282"/>
      <c r="IF32" s="282"/>
      <c r="IG32" s="282"/>
      <c r="IH32" s="282"/>
      <c r="II32" s="282"/>
      <c r="IJ32" s="282"/>
      <c r="IK32" s="282"/>
      <c r="IL32" s="282"/>
      <c r="IM32" s="282"/>
      <c r="IN32" s="282"/>
      <c r="IO32" s="282"/>
      <c r="IP32" s="282"/>
      <c r="IQ32" s="282"/>
      <c r="IR32" s="282"/>
      <c r="IS32" s="282"/>
      <c r="IT32" s="282"/>
      <c r="IU32" s="282"/>
      <c r="IV32" s="282"/>
      <c r="IW32" s="282"/>
      <c r="IX32" s="282"/>
    </row>
    <row r="33" spans="1:258" s="27" customFormat="1" ht="15.75" customHeight="1" x14ac:dyDescent="0.2">
      <c r="A33" s="223"/>
      <c r="B33" s="299" t="s">
        <v>3</v>
      </c>
      <c r="C33" s="254">
        <f>SUM(C13:C31)</f>
        <v>298302</v>
      </c>
      <c r="D33" s="505">
        <v>206.8</v>
      </c>
      <c r="E33" s="300"/>
      <c r="F33" s="254">
        <f>SUM(F13:F31)</f>
        <v>195873</v>
      </c>
      <c r="G33" s="505">
        <v>105.47</v>
      </c>
      <c r="H33" s="212"/>
      <c r="I33" s="254">
        <f>SUM(I13:I31)</f>
        <v>195873</v>
      </c>
      <c r="J33" s="505">
        <v>342.22</v>
      </c>
      <c r="K33" s="440"/>
      <c r="L33" s="512">
        <f t="shared" si="1"/>
        <v>6</v>
      </c>
      <c r="M33" s="440"/>
      <c r="N33" s="440"/>
      <c r="O33" s="440"/>
      <c r="P33" s="440"/>
      <c r="Q33" s="440"/>
      <c r="R33" s="440"/>
      <c r="S33" s="514"/>
      <c r="T33" s="514"/>
      <c r="U33" s="514"/>
      <c r="V33" s="514"/>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c r="BS33" s="223"/>
      <c r="BT33" s="223"/>
      <c r="BU33" s="223"/>
      <c r="BV33" s="223"/>
      <c r="BW33" s="223"/>
      <c r="BX33" s="223"/>
      <c r="BY33" s="223"/>
      <c r="BZ33" s="223"/>
      <c r="CA33" s="223"/>
      <c r="CB33" s="223"/>
      <c r="CC33" s="223"/>
      <c r="CD33" s="223"/>
      <c r="CE33" s="223"/>
      <c r="CF33" s="223"/>
      <c r="CG33" s="223"/>
      <c r="CH33" s="223"/>
      <c r="CI33" s="223"/>
      <c r="CJ33" s="223"/>
      <c r="CK33" s="223"/>
      <c r="CL33" s="223"/>
      <c r="CM33" s="223"/>
      <c r="CN33" s="223"/>
      <c r="CO33" s="223"/>
      <c r="CP33" s="223"/>
      <c r="CQ33" s="223"/>
      <c r="CR33" s="223"/>
      <c r="CS33" s="223"/>
      <c r="CT33" s="223"/>
      <c r="CU33" s="223"/>
      <c r="CV33" s="223"/>
      <c r="CW33" s="223"/>
      <c r="CX33" s="223"/>
      <c r="CY33" s="223"/>
      <c r="CZ33" s="223"/>
      <c r="DA33" s="223"/>
      <c r="DB33" s="223"/>
      <c r="DC33" s="223"/>
      <c r="DD33" s="223"/>
      <c r="DE33" s="223"/>
      <c r="DF33" s="223"/>
      <c r="DG33" s="223"/>
      <c r="DH33" s="223"/>
      <c r="DI33" s="223"/>
      <c r="DJ33" s="223"/>
      <c r="DK33" s="223"/>
      <c r="DL33" s="223"/>
      <c r="DM33" s="223"/>
      <c r="DN33" s="223"/>
      <c r="DO33" s="223"/>
      <c r="DP33" s="223"/>
      <c r="DQ33" s="223"/>
      <c r="DR33" s="223"/>
      <c r="DS33" s="223"/>
      <c r="DT33" s="223"/>
      <c r="DU33" s="223"/>
      <c r="DV33" s="223"/>
      <c r="DW33" s="223"/>
      <c r="DX33" s="223"/>
      <c r="DY33" s="223"/>
      <c r="DZ33" s="223"/>
      <c r="EA33" s="223"/>
      <c r="EB33" s="223"/>
      <c r="EC33" s="223"/>
      <c r="ED33" s="223"/>
      <c r="EE33" s="223"/>
      <c r="EF33" s="223"/>
      <c r="EG33" s="223"/>
      <c r="EH33" s="223"/>
      <c r="EI33" s="223"/>
      <c r="EJ33" s="223"/>
      <c r="EK33" s="223"/>
      <c r="EL33" s="223"/>
      <c r="EM33" s="223"/>
      <c r="EN33" s="223"/>
      <c r="EO33" s="223"/>
      <c r="EP33" s="223"/>
      <c r="EQ33" s="223"/>
      <c r="ER33" s="223"/>
      <c r="ES33" s="223"/>
      <c r="ET33" s="223"/>
      <c r="EU33" s="223"/>
      <c r="EV33" s="223"/>
      <c r="EW33" s="223"/>
      <c r="EX33" s="223"/>
      <c r="EY33" s="223"/>
      <c r="EZ33" s="223"/>
      <c r="FA33" s="223"/>
      <c r="FB33" s="223"/>
      <c r="FC33" s="223"/>
      <c r="FD33" s="223"/>
      <c r="FE33" s="223"/>
      <c r="FF33" s="223"/>
      <c r="FG33" s="223"/>
      <c r="FH33" s="223"/>
      <c r="FI33" s="223"/>
      <c r="FJ33" s="223"/>
      <c r="FK33" s="223"/>
      <c r="FL33" s="223"/>
      <c r="FM33" s="223"/>
      <c r="FN33" s="223"/>
      <c r="FO33" s="223"/>
      <c r="FP33" s="223"/>
      <c r="FQ33" s="223"/>
      <c r="FR33" s="223"/>
      <c r="FS33" s="223"/>
      <c r="FT33" s="223"/>
      <c r="FU33" s="223"/>
      <c r="FV33" s="223"/>
      <c r="FW33" s="223"/>
      <c r="FX33" s="223"/>
      <c r="FY33" s="223"/>
      <c r="FZ33" s="223"/>
      <c r="GA33" s="223"/>
      <c r="GB33" s="223"/>
      <c r="GC33" s="223"/>
      <c r="GD33" s="223"/>
      <c r="GE33" s="223"/>
      <c r="GF33" s="223"/>
      <c r="GG33" s="223"/>
      <c r="GH33" s="223"/>
      <c r="GI33" s="223"/>
      <c r="GJ33" s="223"/>
      <c r="GK33" s="223"/>
      <c r="GL33" s="223"/>
      <c r="GM33" s="223"/>
      <c r="GN33" s="223"/>
      <c r="GO33" s="223"/>
      <c r="GP33" s="223"/>
      <c r="GQ33" s="223"/>
      <c r="GR33" s="223"/>
      <c r="GS33" s="223"/>
      <c r="GT33" s="223"/>
      <c r="GU33" s="223"/>
      <c r="GV33" s="223"/>
      <c r="GW33" s="223"/>
      <c r="GX33" s="223"/>
      <c r="GY33" s="223"/>
      <c r="GZ33" s="223"/>
      <c r="HA33" s="223"/>
      <c r="HB33" s="223"/>
      <c r="HC33" s="223"/>
      <c r="HD33" s="223"/>
      <c r="HE33" s="223"/>
      <c r="HF33" s="223"/>
      <c r="HG33" s="223"/>
      <c r="HH33" s="223"/>
      <c r="HI33" s="223"/>
      <c r="HJ33" s="223"/>
      <c r="HK33" s="223"/>
      <c r="HL33" s="223"/>
      <c r="HM33" s="223"/>
      <c r="HN33" s="223"/>
      <c r="HO33" s="223"/>
      <c r="HP33" s="223"/>
      <c r="HQ33" s="223"/>
      <c r="HR33" s="223"/>
      <c r="HS33" s="223"/>
      <c r="HT33" s="223"/>
      <c r="HU33" s="223"/>
      <c r="HV33" s="223"/>
      <c r="HW33" s="223"/>
      <c r="HX33" s="223"/>
      <c r="HY33" s="223"/>
      <c r="HZ33" s="223"/>
      <c r="IA33" s="223"/>
      <c r="IB33" s="223"/>
      <c r="IC33" s="223"/>
      <c r="ID33" s="223"/>
      <c r="IE33" s="223"/>
      <c r="IF33" s="223"/>
      <c r="IG33" s="223"/>
      <c r="IH33" s="223"/>
      <c r="II33" s="223"/>
      <c r="IJ33" s="223"/>
      <c r="IK33" s="223"/>
      <c r="IL33" s="223"/>
      <c r="IM33" s="223"/>
      <c r="IN33" s="223"/>
      <c r="IO33" s="223"/>
      <c r="IP33" s="223"/>
      <c r="IQ33" s="223"/>
      <c r="IR33" s="223"/>
      <c r="IS33" s="223"/>
      <c r="IT33" s="223"/>
      <c r="IU33" s="223"/>
      <c r="IV33" s="223"/>
      <c r="IW33" s="223"/>
      <c r="IX33" s="223"/>
    </row>
    <row r="34" spans="1:258" s="27" customFormat="1" ht="9.75" customHeight="1" x14ac:dyDescent="0.2">
      <c r="A34" s="223"/>
      <c r="B34" s="301"/>
      <c r="C34" s="301"/>
      <c r="D34" s="301"/>
      <c r="E34" s="300"/>
      <c r="F34" s="302"/>
      <c r="G34" s="303"/>
      <c r="H34" s="212"/>
      <c r="I34" s="302"/>
      <c r="J34" s="303"/>
      <c r="K34" s="298"/>
      <c r="L34" s="298"/>
      <c r="M34" s="298"/>
      <c r="N34" s="298"/>
      <c r="O34" s="298"/>
      <c r="P34" s="298"/>
      <c r="Q34" s="262"/>
      <c r="R34" s="262"/>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3"/>
      <c r="BI34" s="223"/>
      <c r="BJ34" s="223"/>
      <c r="BK34" s="223"/>
      <c r="BL34" s="223"/>
      <c r="BM34" s="223"/>
      <c r="BN34" s="223"/>
      <c r="BO34" s="223"/>
      <c r="BP34" s="223"/>
      <c r="BQ34" s="223"/>
      <c r="BR34" s="223"/>
      <c r="BS34" s="223"/>
      <c r="BT34" s="223"/>
      <c r="BU34" s="223"/>
      <c r="BV34" s="223"/>
      <c r="BW34" s="223"/>
      <c r="BX34" s="223"/>
      <c r="BY34" s="223"/>
      <c r="BZ34" s="223"/>
      <c r="CA34" s="223"/>
      <c r="CB34" s="223"/>
      <c r="CC34" s="223"/>
      <c r="CD34" s="223"/>
      <c r="CE34" s="223"/>
      <c r="CF34" s="223"/>
      <c r="CG34" s="223"/>
      <c r="CH34" s="223"/>
      <c r="CI34" s="223"/>
      <c r="CJ34" s="223"/>
      <c r="CK34" s="223"/>
      <c r="CL34" s="223"/>
      <c r="CM34" s="223"/>
      <c r="CN34" s="223"/>
      <c r="CO34" s="223"/>
      <c r="CP34" s="223"/>
      <c r="CQ34" s="223"/>
      <c r="CR34" s="223"/>
      <c r="CS34" s="223"/>
      <c r="CT34" s="223"/>
      <c r="CU34" s="223"/>
      <c r="CV34" s="223"/>
      <c r="CW34" s="223"/>
      <c r="CX34" s="223"/>
      <c r="CY34" s="223"/>
      <c r="CZ34" s="223"/>
      <c r="DA34" s="223"/>
      <c r="DB34" s="223"/>
      <c r="DC34" s="223"/>
      <c r="DD34" s="223"/>
      <c r="DE34" s="223"/>
      <c r="DF34" s="223"/>
      <c r="DG34" s="223"/>
      <c r="DH34" s="223"/>
      <c r="DI34" s="223"/>
      <c r="DJ34" s="223"/>
      <c r="DK34" s="223"/>
      <c r="DL34" s="223"/>
      <c r="DM34" s="223"/>
      <c r="DN34" s="223"/>
      <c r="DO34" s="223"/>
      <c r="DP34" s="223"/>
      <c r="DQ34" s="223"/>
      <c r="DR34" s="223"/>
      <c r="DS34" s="223"/>
      <c r="DT34" s="223"/>
      <c r="DU34" s="223"/>
      <c r="DV34" s="223"/>
      <c r="DW34" s="223"/>
      <c r="DX34" s="223"/>
      <c r="DY34" s="223"/>
      <c r="DZ34" s="223"/>
      <c r="EA34" s="223"/>
      <c r="EB34" s="223"/>
      <c r="EC34" s="223"/>
      <c r="ED34" s="223"/>
      <c r="EE34" s="223"/>
      <c r="EF34" s="223"/>
      <c r="EG34" s="223"/>
      <c r="EH34" s="223"/>
      <c r="EI34" s="223"/>
      <c r="EJ34" s="223"/>
      <c r="EK34" s="223"/>
      <c r="EL34" s="223"/>
      <c r="EM34" s="223"/>
      <c r="EN34" s="223"/>
      <c r="EO34" s="223"/>
      <c r="EP34" s="223"/>
      <c r="EQ34" s="223"/>
      <c r="ER34" s="223"/>
      <c r="ES34" s="223"/>
      <c r="ET34" s="223"/>
      <c r="EU34" s="223"/>
      <c r="EV34" s="223"/>
      <c r="EW34" s="223"/>
      <c r="EX34" s="223"/>
      <c r="EY34" s="223"/>
      <c r="EZ34" s="223"/>
      <c r="FA34" s="223"/>
      <c r="FB34" s="223"/>
      <c r="FC34" s="223"/>
      <c r="FD34" s="223"/>
      <c r="FE34" s="223"/>
      <c r="FF34" s="223"/>
      <c r="FG34" s="223"/>
      <c r="FH34" s="223"/>
      <c r="FI34" s="223"/>
      <c r="FJ34" s="223"/>
      <c r="FK34" s="223"/>
      <c r="FL34" s="223"/>
      <c r="FM34" s="223"/>
      <c r="FN34" s="223"/>
      <c r="FO34" s="223"/>
      <c r="FP34" s="223"/>
      <c r="FQ34" s="223"/>
      <c r="FR34" s="223"/>
      <c r="FS34" s="223"/>
      <c r="FT34" s="223"/>
      <c r="FU34" s="223"/>
      <c r="FV34" s="223"/>
      <c r="FW34" s="223"/>
      <c r="FX34" s="223"/>
      <c r="FY34" s="223"/>
      <c r="FZ34" s="223"/>
      <c r="GA34" s="223"/>
      <c r="GB34" s="223"/>
      <c r="GC34" s="223"/>
      <c r="GD34" s="223"/>
      <c r="GE34" s="223"/>
      <c r="GF34" s="223"/>
      <c r="GG34" s="223"/>
      <c r="GH34" s="223"/>
      <c r="GI34" s="223"/>
      <c r="GJ34" s="223"/>
      <c r="GK34" s="223"/>
      <c r="GL34" s="223"/>
      <c r="GM34" s="223"/>
      <c r="GN34" s="223"/>
      <c r="GO34" s="223"/>
      <c r="GP34" s="223"/>
      <c r="GQ34" s="223"/>
      <c r="GR34" s="223"/>
      <c r="GS34" s="223"/>
      <c r="GT34" s="223"/>
      <c r="GU34" s="223"/>
      <c r="GV34" s="223"/>
      <c r="GW34" s="223"/>
      <c r="GX34" s="223"/>
      <c r="GY34" s="223"/>
      <c r="GZ34" s="223"/>
      <c r="HA34" s="223"/>
      <c r="HB34" s="223"/>
      <c r="HC34" s="223"/>
      <c r="HD34" s="223"/>
      <c r="HE34" s="223"/>
      <c r="HF34" s="223"/>
      <c r="HG34" s="223"/>
      <c r="HH34" s="223"/>
      <c r="HI34" s="223"/>
      <c r="HJ34" s="223"/>
      <c r="HK34" s="223"/>
      <c r="HL34" s="223"/>
      <c r="HM34" s="223"/>
      <c r="HN34" s="223"/>
      <c r="HO34" s="223"/>
      <c r="HP34" s="223"/>
      <c r="HQ34" s="223"/>
      <c r="HR34" s="223"/>
      <c r="HS34" s="223"/>
      <c r="HT34" s="223"/>
      <c r="HU34" s="223"/>
      <c r="HV34" s="223"/>
      <c r="HW34" s="223"/>
      <c r="HX34" s="223"/>
      <c r="HY34" s="223"/>
      <c r="HZ34" s="223"/>
      <c r="IA34" s="223"/>
      <c r="IB34" s="223"/>
      <c r="IC34" s="223"/>
      <c r="ID34" s="223"/>
      <c r="IE34" s="223"/>
      <c r="IF34" s="223"/>
      <c r="IG34" s="223"/>
      <c r="IH34" s="223"/>
      <c r="II34" s="223"/>
      <c r="IJ34" s="223"/>
      <c r="IK34" s="223"/>
      <c r="IL34" s="223"/>
      <c r="IM34" s="223"/>
      <c r="IN34" s="223"/>
      <c r="IO34" s="223"/>
      <c r="IP34" s="223"/>
      <c r="IQ34" s="223"/>
      <c r="IR34" s="223"/>
      <c r="IS34" s="223"/>
      <c r="IT34" s="223"/>
      <c r="IU34" s="223"/>
      <c r="IV34" s="223"/>
      <c r="IW34" s="223"/>
      <c r="IX34" s="223"/>
    </row>
    <row r="35" spans="1:258" s="20" customFormat="1" ht="18.75" customHeight="1" x14ac:dyDescent="0.2">
      <c r="A35" s="252"/>
      <c r="B35" s="1056" t="s">
        <v>192</v>
      </c>
      <c r="C35" s="1056"/>
      <c r="D35" s="1056"/>
      <c r="E35" s="1056"/>
      <c r="F35" s="1056"/>
      <c r="G35" s="1056"/>
      <c r="H35" s="1056"/>
      <c r="I35" s="1056"/>
      <c r="J35" s="1056"/>
      <c r="K35" s="1056"/>
      <c r="L35" s="1056"/>
      <c r="M35" s="1056"/>
      <c r="N35" s="1056"/>
      <c r="O35" s="252"/>
      <c r="P35" s="262"/>
      <c r="Q35" s="265"/>
      <c r="R35" s="265"/>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c r="AY35" s="252"/>
      <c r="AZ35" s="252"/>
      <c r="BA35" s="252"/>
      <c r="BB35" s="252"/>
      <c r="BC35" s="252"/>
      <c r="BD35" s="252"/>
      <c r="BE35" s="252"/>
      <c r="BF35" s="252"/>
      <c r="BG35" s="252"/>
      <c r="BH35" s="252"/>
      <c r="BI35" s="252"/>
      <c r="BJ35" s="252"/>
      <c r="BK35" s="252"/>
      <c r="BL35" s="252"/>
      <c r="BM35" s="252"/>
      <c r="BN35" s="252"/>
      <c r="BO35" s="252"/>
      <c r="BP35" s="252"/>
      <c r="BQ35" s="252"/>
      <c r="BR35" s="252"/>
      <c r="BS35" s="252"/>
      <c r="BT35" s="252"/>
      <c r="BU35" s="252"/>
      <c r="BV35" s="252"/>
      <c r="BW35" s="252"/>
      <c r="BX35" s="252"/>
      <c r="BY35" s="252"/>
      <c r="BZ35" s="252"/>
      <c r="CA35" s="252"/>
      <c r="CB35" s="252"/>
      <c r="CC35" s="252"/>
      <c r="CD35" s="252"/>
      <c r="CE35" s="252"/>
      <c r="CF35" s="252"/>
      <c r="CG35" s="252"/>
      <c r="CH35" s="252"/>
      <c r="CI35" s="252"/>
      <c r="CJ35" s="252"/>
      <c r="CK35" s="252"/>
      <c r="CL35" s="252"/>
      <c r="CM35" s="252"/>
      <c r="CN35" s="252"/>
      <c r="CO35" s="252"/>
      <c r="CP35" s="252"/>
      <c r="CQ35" s="252"/>
      <c r="CR35" s="252"/>
      <c r="CS35" s="252"/>
      <c r="CT35" s="252"/>
      <c r="CU35" s="252"/>
      <c r="CV35" s="252"/>
      <c r="CW35" s="252"/>
      <c r="CX35" s="252"/>
      <c r="CY35" s="252"/>
      <c r="CZ35" s="252"/>
      <c r="DA35" s="252"/>
      <c r="DB35" s="252"/>
      <c r="DC35" s="252"/>
      <c r="DD35" s="252"/>
      <c r="DE35" s="252"/>
      <c r="DF35" s="252"/>
      <c r="DG35" s="252"/>
      <c r="DH35" s="252"/>
      <c r="DI35" s="252"/>
      <c r="DJ35" s="252"/>
      <c r="DK35" s="252"/>
      <c r="DL35" s="252"/>
      <c r="DM35" s="252"/>
      <c r="DN35" s="252"/>
      <c r="DO35" s="252"/>
      <c r="DP35" s="252"/>
      <c r="DQ35" s="252"/>
      <c r="DR35" s="252"/>
      <c r="DS35" s="252"/>
      <c r="DT35" s="252"/>
      <c r="DU35" s="252"/>
      <c r="DV35" s="252"/>
      <c r="DW35" s="252"/>
      <c r="DX35" s="252"/>
      <c r="DY35" s="252"/>
      <c r="DZ35" s="252"/>
      <c r="EA35" s="252"/>
      <c r="EB35" s="252"/>
      <c r="EC35" s="252"/>
      <c r="ED35" s="252"/>
      <c r="EE35" s="252"/>
      <c r="EF35" s="252"/>
      <c r="EG35" s="252"/>
      <c r="EH35" s="252"/>
      <c r="EI35" s="252"/>
      <c r="EJ35" s="252"/>
      <c r="EK35" s="252"/>
      <c r="EL35" s="252"/>
      <c r="EM35" s="252"/>
      <c r="EN35" s="252"/>
      <c r="EO35" s="252"/>
      <c r="EP35" s="252"/>
      <c r="EQ35" s="252"/>
      <c r="ER35" s="252"/>
      <c r="ES35" s="252"/>
      <c r="ET35" s="252"/>
      <c r="EU35" s="252"/>
      <c r="EV35" s="252"/>
      <c r="EW35" s="252"/>
      <c r="EX35" s="252"/>
      <c r="EY35" s="252"/>
      <c r="EZ35" s="252"/>
      <c r="FA35" s="252"/>
      <c r="FB35" s="252"/>
      <c r="FC35" s="252"/>
      <c r="FD35" s="252"/>
      <c r="FE35" s="252"/>
      <c r="FF35" s="252"/>
      <c r="FG35" s="252"/>
      <c r="FH35" s="252"/>
      <c r="FI35" s="252"/>
      <c r="FJ35" s="252"/>
      <c r="FK35" s="252"/>
      <c r="FL35" s="252"/>
      <c r="FM35" s="252"/>
      <c r="FN35" s="252"/>
      <c r="FO35" s="252"/>
      <c r="FP35" s="252"/>
      <c r="FQ35" s="252"/>
      <c r="FR35" s="252"/>
      <c r="FS35" s="252"/>
      <c r="FT35" s="252"/>
      <c r="FU35" s="252"/>
      <c r="FV35" s="252"/>
      <c r="FW35" s="252"/>
      <c r="FX35" s="252"/>
      <c r="FY35" s="252"/>
      <c r="FZ35" s="252"/>
      <c r="GA35" s="252"/>
      <c r="GB35" s="252"/>
      <c r="GC35" s="252"/>
      <c r="GD35" s="252"/>
      <c r="GE35" s="252"/>
      <c r="GF35" s="252"/>
      <c r="GG35" s="252"/>
      <c r="GH35" s="252"/>
      <c r="GI35" s="252"/>
      <c r="GJ35" s="252"/>
      <c r="GK35" s="252"/>
      <c r="GL35" s="252"/>
      <c r="GM35" s="252"/>
      <c r="GN35" s="252"/>
      <c r="GO35" s="252"/>
      <c r="GP35" s="252"/>
      <c r="GQ35" s="252"/>
      <c r="GR35" s="252"/>
      <c r="GS35" s="252"/>
      <c r="GT35" s="252"/>
      <c r="GU35" s="252"/>
      <c r="GV35" s="252"/>
      <c r="GW35" s="252"/>
      <c r="GX35" s="252"/>
      <c r="GY35" s="252"/>
      <c r="GZ35" s="252"/>
      <c r="HA35" s="252"/>
      <c r="HB35" s="252"/>
      <c r="HC35" s="252"/>
      <c r="HD35" s="252"/>
      <c r="HE35" s="252"/>
      <c r="HF35" s="252"/>
      <c r="HG35" s="252"/>
      <c r="HH35" s="252"/>
      <c r="HI35" s="252"/>
      <c r="HJ35" s="252"/>
      <c r="HK35" s="252"/>
      <c r="HL35" s="252"/>
      <c r="HM35" s="252"/>
      <c r="HN35" s="252"/>
      <c r="HO35" s="252"/>
      <c r="HP35" s="252"/>
      <c r="HQ35" s="252"/>
      <c r="HR35" s="252"/>
      <c r="HS35" s="252"/>
      <c r="HT35" s="252"/>
      <c r="HU35" s="252"/>
      <c r="HV35" s="252"/>
      <c r="HW35" s="252"/>
      <c r="HX35" s="252"/>
      <c r="HY35" s="252"/>
      <c r="HZ35" s="252"/>
      <c r="IA35" s="252"/>
      <c r="IB35" s="252"/>
      <c r="IC35" s="252"/>
      <c r="ID35" s="252"/>
      <c r="IE35" s="252"/>
      <c r="IF35" s="252"/>
      <c r="IG35" s="252"/>
      <c r="IH35" s="252"/>
      <c r="II35" s="252"/>
      <c r="IJ35" s="252"/>
      <c r="IK35" s="252"/>
      <c r="IL35" s="252"/>
      <c r="IM35" s="252"/>
      <c r="IN35" s="252"/>
      <c r="IO35" s="252"/>
      <c r="IP35" s="252"/>
      <c r="IQ35" s="252"/>
      <c r="IR35" s="252"/>
      <c r="IS35" s="252"/>
      <c r="IT35" s="252"/>
      <c r="IU35" s="252"/>
      <c r="IV35" s="252"/>
      <c r="IW35" s="252"/>
      <c r="IX35" s="252"/>
    </row>
    <row r="36" spans="1:258" ht="24" customHeight="1" x14ac:dyDescent="0.2">
      <c r="B36" s="1078" t="s">
        <v>193</v>
      </c>
      <c r="C36" s="1078"/>
      <c r="D36" s="1078"/>
      <c r="E36" s="1078"/>
      <c r="F36" s="1078"/>
      <c r="G36" s="1078"/>
      <c r="H36" s="1078"/>
      <c r="I36" s="1078"/>
      <c r="J36" s="1078"/>
      <c r="K36" s="1078"/>
      <c r="L36" s="1078"/>
      <c r="M36" s="1078"/>
      <c r="N36" s="1078"/>
      <c r="O36" s="1078"/>
      <c r="P36" s="1201"/>
    </row>
    <row r="37" spans="1:258" ht="26.25" customHeight="1" x14ac:dyDescent="0.2">
      <c r="B37" s="1199" t="s">
        <v>169</v>
      </c>
      <c r="C37" s="1199"/>
      <c r="D37" s="1199"/>
      <c r="E37" s="1199"/>
      <c r="F37" s="1199"/>
      <c r="G37" s="1199"/>
      <c r="H37" s="1199"/>
      <c r="I37" s="1199"/>
      <c r="J37" s="1199"/>
      <c r="K37" s="1199"/>
      <c r="L37" s="1199"/>
      <c r="M37" s="1199"/>
      <c r="N37" s="1199"/>
      <c r="O37" s="1199"/>
      <c r="P37" s="1200"/>
      <c r="Q37" s="232"/>
    </row>
    <row r="38" spans="1:258" x14ac:dyDescent="0.15">
      <c r="K38" s="305"/>
      <c r="L38" s="306"/>
      <c r="M38" s="306"/>
      <c r="N38" s="306"/>
      <c r="O38" s="307"/>
      <c r="P38" s="308"/>
      <c r="Q38" s="232"/>
    </row>
    <row r="39" spans="1:258" x14ac:dyDescent="0.15">
      <c r="K39" s="305"/>
      <c r="L39" s="306"/>
      <c r="M39" s="306"/>
      <c r="N39" s="306"/>
      <c r="O39" s="307"/>
      <c r="P39" s="309"/>
      <c r="Q39" s="232"/>
    </row>
    <row r="40" spans="1:258" x14ac:dyDescent="0.15">
      <c r="K40" s="305"/>
      <c r="L40" s="306"/>
      <c r="M40" s="306"/>
      <c r="N40" s="306"/>
      <c r="O40" s="307"/>
      <c r="P40" s="308"/>
      <c r="Q40" s="232"/>
    </row>
    <row r="41" spans="1:258" x14ac:dyDescent="0.15">
      <c r="K41" s="305"/>
      <c r="L41" s="306"/>
      <c r="M41" s="306"/>
      <c r="N41" s="306"/>
      <c r="O41" s="307"/>
      <c r="P41" s="308"/>
      <c r="Q41" s="232"/>
    </row>
    <row r="42" spans="1:258" x14ac:dyDescent="0.15">
      <c r="K42" s="305"/>
      <c r="L42" s="306"/>
      <c r="M42" s="306"/>
      <c r="N42" s="306"/>
      <c r="O42" s="307"/>
      <c r="P42" s="308"/>
      <c r="Q42" s="232"/>
    </row>
    <row r="43" spans="1:258" x14ac:dyDescent="0.15">
      <c r="K43" s="305"/>
      <c r="L43" s="306"/>
      <c r="M43" s="306"/>
      <c r="N43" s="306"/>
      <c r="O43" s="307"/>
      <c r="P43" s="308"/>
      <c r="Q43" s="232"/>
    </row>
    <row r="44" spans="1:258" x14ac:dyDescent="0.15">
      <c r="K44" s="305"/>
      <c r="L44" s="306"/>
      <c r="M44" s="306"/>
      <c r="N44" s="306"/>
      <c r="O44" s="307"/>
      <c r="P44" s="308"/>
      <c r="Q44" s="232"/>
    </row>
    <row r="45" spans="1:258" x14ac:dyDescent="0.15">
      <c r="K45" s="305"/>
      <c r="L45" s="306"/>
      <c r="M45" s="306"/>
      <c r="N45" s="306"/>
      <c r="O45" s="307"/>
      <c r="P45" s="308"/>
      <c r="Q45" s="232"/>
    </row>
    <row r="46" spans="1:258" x14ac:dyDescent="0.15">
      <c r="K46" s="305"/>
      <c r="L46" s="306"/>
      <c r="M46" s="306"/>
      <c r="N46" s="306"/>
      <c r="O46" s="307"/>
      <c r="P46" s="309"/>
      <c r="Q46" s="232"/>
    </row>
    <row r="47" spans="1:258" x14ac:dyDescent="0.15">
      <c r="K47" s="305"/>
      <c r="L47" s="306"/>
      <c r="M47" s="306"/>
      <c r="N47" s="306"/>
      <c r="O47" s="307"/>
      <c r="P47" s="308"/>
      <c r="Q47" s="232"/>
    </row>
    <row r="48" spans="1:258" x14ac:dyDescent="0.15">
      <c r="K48" s="305"/>
      <c r="L48" s="306"/>
      <c r="M48" s="306"/>
      <c r="N48" s="306"/>
      <c r="O48" s="307"/>
      <c r="P48" s="308"/>
      <c r="Q48" s="232"/>
    </row>
    <row r="49" spans="11:17" x14ac:dyDescent="0.15">
      <c r="K49" s="305"/>
      <c r="L49" s="306"/>
      <c r="M49" s="306"/>
      <c r="N49" s="306"/>
      <c r="O49" s="307"/>
      <c r="P49" s="308"/>
      <c r="Q49" s="232"/>
    </row>
    <row r="50" spans="11:17" x14ac:dyDescent="0.15">
      <c r="K50" s="305"/>
      <c r="L50" s="306"/>
      <c r="M50" s="306"/>
      <c r="N50" s="306"/>
      <c r="O50" s="307"/>
      <c r="P50" s="308"/>
      <c r="Q50" s="232"/>
    </row>
    <row r="51" spans="11:17" x14ac:dyDescent="0.15">
      <c r="K51" s="305"/>
      <c r="L51" s="306"/>
      <c r="M51" s="306"/>
      <c r="N51" s="306"/>
      <c r="O51" s="307"/>
      <c r="P51" s="308"/>
      <c r="Q51" s="232"/>
    </row>
    <row r="52" spans="11:17" x14ac:dyDescent="0.15">
      <c r="K52" s="305"/>
      <c r="L52" s="306"/>
      <c r="M52" s="306"/>
      <c r="N52" s="306"/>
      <c r="O52" s="307"/>
      <c r="P52" s="309"/>
      <c r="Q52" s="232"/>
    </row>
    <row r="53" spans="11:17" x14ac:dyDescent="0.15">
      <c r="K53" s="305"/>
      <c r="L53" s="306"/>
      <c r="M53" s="306"/>
      <c r="N53" s="306"/>
      <c r="O53" s="307"/>
      <c r="P53" s="308"/>
      <c r="Q53" s="232"/>
    </row>
    <row r="54" spans="11:17" x14ac:dyDescent="0.15">
      <c r="K54" s="305"/>
      <c r="L54" s="306"/>
      <c r="M54" s="306"/>
      <c r="N54" s="306"/>
      <c r="O54" s="307"/>
      <c r="P54" s="308"/>
      <c r="Q54" s="232"/>
    </row>
    <row r="55" spans="11:17" x14ac:dyDescent="0.15">
      <c r="K55" s="305"/>
      <c r="L55" s="310"/>
      <c r="M55" s="310"/>
      <c r="N55" s="306"/>
      <c r="O55" s="307"/>
      <c r="P55" s="308"/>
      <c r="Q55" s="232"/>
    </row>
  </sheetData>
  <mergeCells count="11">
    <mergeCell ref="B3:H3"/>
    <mergeCell ref="A4:P4"/>
    <mergeCell ref="B5:P5"/>
    <mergeCell ref="B37:P37"/>
    <mergeCell ref="B36:P36"/>
    <mergeCell ref="B9:B11"/>
    <mergeCell ref="B8:J8"/>
    <mergeCell ref="B35:N35"/>
    <mergeCell ref="C10:D10"/>
    <mergeCell ref="F10:G10"/>
    <mergeCell ref="I9:J10"/>
  </mergeCells>
  <conditionalFormatting sqref="D13:D31 G13:G31 J13:J31">
    <cfRule type="colorScale" priority="1">
      <colorScale>
        <cfvo type="num" val="100"/>
        <cfvo type="num" val="190"/>
        <cfvo type="max"/>
        <color rgb="FF63BE7B"/>
        <color rgb="FFFCFCFF"/>
        <color rgb="FFF8696B"/>
      </colorScale>
    </cfRule>
  </conditionalFormatting>
  <printOptions horizontalCentered="1"/>
  <pageMargins left="0" right="0" top="0.43307086614173229" bottom="0.43307086614173229" header="0" footer="0"/>
  <pageSetup paperSize="9" scale="77"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Hoja3">
    <tabColor theme="5"/>
    <pageSetUpPr fitToPage="1"/>
  </sheetPr>
  <dimension ref="A1:IW53"/>
  <sheetViews>
    <sheetView zoomScaleNormal="100" workbookViewId="0"/>
  </sheetViews>
  <sheetFormatPr baseColWidth="10" defaultColWidth="11.42578125" defaultRowHeight="15" x14ac:dyDescent="0.2"/>
  <cols>
    <col min="1" max="1" width="0.7109375" style="262" customWidth="1"/>
    <col min="2" max="2" width="28.7109375" style="262" customWidth="1"/>
    <col min="3" max="3" width="16.5703125" style="262" customWidth="1"/>
    <col min="4" max="4" width="13.140625" style="262" customWidth="1"/>
    <col min="5" max="5" width="12.85546875" style="262" customWidth="1"/>
    <col min="6" max="6" width="10.7109375" style="262" customWidth="1"/>
    <col min="7" max="7" width="11.85546875" style="262" customWidth="1"/>
    <col min="8" max="8" width="11.7109375" style="262" customWidth="1"/>
    <col min="9" max="9" width="11.140625" style="262" customWidth="1"/>
    <col min="10" max="15" width="11.42578125" style="262"/>
    <col min="16" max="16" width="7.5703125" style="262" customWidth="1"/>
    <col min="17" max="17" width="2.28515625" style="262" customWidth="1"/>
    <col min="18" max="16384" width="11.42578125" style="262"/>
  </cols>
  <sheetData>
    <row r="1" spans="1:257" s="2" customFormat="1" ht="9" customHeight="1" x14ac:dyDescent="0.2">
      <c r="A1" s="202"/>
      <c r="B1" s="203"/>
      <c r="C1" s="203"/>
      <c r="D1" s="204"/>
      <c r="E1" s="202"/>
      <c r="F1" s="202"/>
      <c r="G1" s="204"/>
      <c r="H1" s="202"/>
      <c r="I1" s="265"/>
      <c r="J1" s="265"/>
      <c r="K1" s="265"/>
      <c r="L1" s="265"/>
      <c r="M1" s="202"/>
      <c r="N1" s="202"/>
      <c r="O1" s="202"/>
      <c r="P1" s="265"/>
      <c r="Q1" s="265"/>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c r="DL1" s="202"/>
      <c r="DM1" s="202"/>
      <c r="DN1" s="202"/>
      <c r="DO1" s="202"/>
      <c r="DP1" s="202"/>
      <c r="DQ1" s="202"/>
      <c r="DR1" s="202"/>
      <c r="DS1" s="202"/>
      <c r="DT1" s="202"/>
      <c r="DU1" s="202"/>
      <c r="DV1" s="202"/>
      <c r="DW1" s="202"/>
      <c r="DX1" s="202"/>
      <c r="DY1" s="202"/>
      <c r="DZ1" s="202"/>
      <c r="EA1" s="202"/>
      <c r="EB1" s="202"/>
      <c r="EC1" s="202"/>
      <c r="ED1" s="202"/>
      <c r="EE1" s="202"/>
      <c r="EF1" s="202"/>
      <c r="EG1" s="202"/>
      <c r="EH1" s="202"/>
      <c r="EI1" s="202"/>
      <c r="EJ1" s="202"/>
      <c r="EK1" s="202"/>
      <c r="EL1" s="202"/>
      <c r="EM1" s="202"/>
      <c r="EN1" s="202"/>
      <c r="EO1" s="202"/>
      <c r="EP1" s="202"/>
      <c r="EQ1" s="202"/>
      <c r="ER1" s="202"/>
      <c r="ES1" s="202"/>
      <c r="ET1" s="202"/>
      <c r="EU1" s="202"/>
      <c r="EV1" s="202"/>
      <c r="EW1" s="202"/>
      <c r="EX1" s="202"/>
      <c r="EY1" s="202"/>
      <c r="EZ1" s="202"/>
      <c r="FA1" s="202"/>
      <c r="FB1" s="202"/>
      <c r="FC1" s="202"/>
      <c r="FD1" s="202"/>
      <c r="FE1" s="202"/>
      <c r="FF1" s="202"/>
      <c r="FG1" s="202"/>
      <c r="FH1" s="202"/>
      <c r="FI1" s="202"/>
      <c r="FJ1" s="202"/>
      <c r="FK1" s="202"/>
      <c r="FL1" s="202"/>
      <c r="FM1" s="202"/>
      <c r="FN1" s="202"/>
      <c r="FO1" s="202"/>
      <c r="FP1" s="202"/>
      <c r="FQ1" s="202"/>
      <c r="FR1" s="202"/>
      <c r="FS1" s="202"/>
      <c r="FT1" s="202"/>
      <c r="FU1" s="202"/>
      <c r="FV1" s="202"/>
      <c r="FW1" s="202"/>
      <c r="FX1" s="202"/>
      <c r="FY1" s="202"/>
      <c r="FZ1" s="202"/>
      <c r="GA1" s="202"/>
      <c r="GB1" s="202"/>
      <c r="GC1" s="202"/>
      <c r="GD1" s="202"/>
      <c r="GE1" s="202"/>
      <c r="GF1" s="202"/>
      <c r="GG1" s="202"/>
      <c r="GH1" s="202"/>
      <c r="GI1" s="202"/>
      <c r="GJ1" s="202"/>
      <c r="GK1" s="202"/>
      <c r="GL1" s="202"/>
      <c r="GM1" s="202"/>
      <c r="GN1" s="202"/>
      <c r="GO1" s="202"/>
      <c r="GP1" s="202"/>
      <c r="GQ1" s="202"/>
      <c r="GR1" s="202"/>
      <c r="GS1" s="202"/>
      <c r="GT1" s="202"/>
      <c r="GU1" s="202"/>
      <c r="GV1" s="202"/>
      <c r="GW1" s="202"/>
      <c r="GX1" s="202"/>
      <c r="GY1" s="202"/>
      <c r="GZ1" s="202"/>
      <c r="HA1" s="202"/>
      <c r="HB1" s="202"/>
      <c r="HC1" s="202"/>
      <c r="HD1" s="202"/>
      <c r="HE1" s="202"/>
      <c r="HF1" s="202"/>
      <c r="HG1" s="202"/>
      <c r="HH1" s="202"/>
      <c r="HI1" s="202"/>
      <c r="HJ1" s="202"/>
      <c r="HK1" s="202"/>
      <c r="HL1" s="202"/>
      <c r="HM1" s="202"/>
      <c r="HN1" s="202"/>
      <c r="HO1" s="202"/>
      <c r="HP1" s="202"/>
      <c r="HQ1" s="202"/>
      <c r="HR1" s="202"/>
      <c r="HS1" s="202"/>
      <c r="HT1" s="202"/>
      <c r="HU1" s="202"/>
      <c r="HV1" s="202"/>
      <c r="HW1" s="202"/>
      <c r="HX1" s="202"/>
      <c r="HY1" s="202"/>
      <c r="HZ1" s="202"/>
      <c r="IA1" s="202"/>
      <c r="IB1" s="202"/>
      <c r="IC1" s="202"/>
      <c r="ID1" s="202"/>
      <c r="IE1" s="202"/>
      <c r="IF1" s="202"/>
      <c r="IG1" s="202"/>
      <c r="IH1" s="202"/>
      <c r="II1" s="202"/>
      <c r="IJ1" s="202"/>
      <c r="IK1" s="202"/>
      <c r="IL1" s="202"/>
      <c r="IM1" s="202"/>
      <c r="IN1" s="202"/>
      <c r="IO1" s="202"/>
      <c r="IP1" s="202"/>
      <c r="IQ1" s="202"/>
      <c r="IR1" s="202"/>
      <c r="IS1" s="202"/>
      <c r="IT1" s="202"/>
      <c r="IU1" s="202"/>
      <c r="IV1" s="202"/>
      <c r="IW1" s="202"/>
    </row>
    <row r="2" spans="1:257" s="44" customFormat="1" ht="49.5" customHeight="1" x14ac:dyDescent="0.2">
      <c r="A2" s="206"/>
      <c r="B2" s="266"/>
      <c r="C2" s="266"/>
      <c r="D2" s="266"/>
      <c r="E2" s="266"/>
      <c r="F2" s="266"/>
      <c r="G2" s="266"/>
      <c r="H2" s="206"/>
      <c r="I2" s="265"/>
      <c r="J2" s="265"/>
      <c r="K2" s="265"/>
      <c r="L2" s="265"/>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c r="BW2" s="206"/>
      <c r="BX2" s="206"/>
      <c r="BY2" s="206"/>
      <c r="BZ2" s="206"/>
      <c r="CA2" s="206"/>
      <c r="CB2" s="206"/>
      <c r="CC2" s="206"/>
      <c r="CD2" s="206"/>
      <c r="CE2" s="206"/>
      <c r="CF2" s="206"/>
      <c r="CG2" s="206"/>
      <c r="CH2" s="206"/>
      <c r="CI2" s="206"/>
      <c r="CJ2" s="206"/>
      <c r="CK2" s="206"/>
      <c r="CL2" s="206"/>
      <c r="CM2" s="206"/>
      <c r="CN2" s="206"/>
      <c r="CO2" s="206"/>
      <c r="CP2" s="206"/>
      <c r="CQ2" s="206"/>
      <c r="CR2" s="206"/>
      <c r="CS2" s="206"/>
      <c r="CT2" s="206"/>
      <c r="CU2" s="206"/>
      <c r="CV2" s="206"/>
      <c r="CW2" s="206"/>
      <c r="CX2" s="206"/>
      <c r="CY2" s="206"/>
      <c r="CZ2" s="206"/>
      <c r="DA2" s="206"/>
      <c r="DB2" s="206"/>
      <c r="DC2" s="206"/>
      <c r="DD2" s="206"/>
      <c r="DE2" s="206"/>
      <c r="DF2" s="206"/>
      <c r="DG2" s="206"/>
      <c r="DH2" s="206"/>
      <c r="DI2" s="206"/>
      <c r="DJ2" s="206"/>
      <c r="DK2" s="206"/>
      <c r="DL2" s="206"/>
      <c r="DM2" s="206"/>
      <c r="DN2" s="206"/>
      <c r="DO2" s="206"/>
      <c r="DP2" s="206"/>
      <c r="DQ2" s="206"/>
      <c r="DR2" s="206"/>
      <c r="DS2" s="206"/>
      <c r="DT2" s="206"/>
      <c r="DU2" s="206"/>
      <c r="DV2" s="206"/>
      <c r="DW2" s="206"/>
      <c r="DX2" s="206"/>
      <c r="DY2" s="206"/>
      <c r="DZ2" s="206"/>
      <c r="EA2" s="206"/>
      <c r="EB2" s="206"/>
      <c r="EC2" s="206"/>
      <c r="ED2" s="206"/>
      <c r="EE2" s="206"/>
      <c r="EF2" s="206"/>
      <c r="EG2" s="206"/>
      <c r="EH2" s="206"/>
      <c r="EI2" s="206"/>
      <c r="EJ2" s="206"/>
      <c r="EK2" s="206"/>
      <c r="EL2" s="206"/>
      <c r="EM2" s="206"/>
      <c r="EN2" s="206"/>
      <c r="EO2" s="206"/>
      <c r="EP2" s="206"/>
      <c r="EQ2" s="206"/>
      <c r="ER2" s="206"/>
      <c r="ES2" s="206"/>
      <c r="ET2" s="206"/>
      <c r="EU2" s="206"/>
      <c r="EV2" s="206"/>
      <c r="EW2" s="206"/>
      <c r="EX2" s="206"/>
      <c r="EY2" s="206"/>
      <c r="EZ2" s="206"/>
      <c r="FA2" s="206"/>
      <c r="FB2" s="206"/>
      <c r="FC2" s="206"/>
      <c r="FD2" s="206"/>
      <c r="FE2" s="206"/>
      <c r="FF2" s="206"/>
      <c r="FG2" s="206"/>
      <c r="FH2" s="206"/>
      <c r="FI2" s="206"/>
      <c r="FJ2" s="206"/>
      <c r="FK2" s="206"/>
      <c r="FL2" s="206"/>
      <c r="FM2" s="206"/>
      <c r="FN2" s="206"/>
      <c r="FO2" s="206"/>
      <c r="FP2" s="206"/>
      <c r="FQ2" s="206"/>
      <c r="FR2" s="206"/>
      <c r="FS2" s="206"/>
      <c r="FT2" s="206"/>
      <c r="FU2" s="206"/>
      <c r="FV2" s="206"/>
      <c r="FW2" s="206"/>
      <c r="FX2" s="206"/>
      <c r="FY2" s="206"/>
      <c r="FZ2" s="206"/>
      <c r="GA2" s="206"/>
      <c r="GB2" s="206"/>
      <c r="GC2" s="206"/>
      <c r="GD2" s="206"/>
      <c r="GE2" s="206"/>
      <c r="GF2" s="206"/>
      <c r="GG2" s="206"/>
      <c r="GH2" s="206"/>
      <c r="GI2" s="206"/>
      <c r="GJ2" s="206"/>
      <c r="GK2" s="206"/>
      <c r="GL2" s="206"/>
      <c r="GM2" s="206"/>
      <c r="GN2" s="206"/>
      <c r="GO2" s="206"/>
      <c r="GP2" s="206"/>
      <c r="GQ2" s="206"/>
      <c r="GR2" s="206"/>
      <c r="GS2" s="206"/>
      <c r="GT2" s="206"/>
      <c r="GU2" s="206"/>
      <c r="GV2" s="206"/>
      <c r="GW2" s="206"/>
      <c r="GX2" s="206"/>
      <c r="GY2" s="206"/>
      <c r="GZ2" s="206"/>
      <c r="HA2" s="206"/>
      <c r="HB2" s="206"/>
      <c r="HC2" s="206"/>
      <c r="HD2" s="206"/>
      <c r="HE2" s="206"/>
      <c r="HF2" s="206"/>
      <c r="HG2" s="206"/>
      <c r="HH2" s="206"/>
      <c r="HI2" s="206"/>
      <c r="HJ2" s="206"/>
      <c r="HK2" s="206"/>
      <c r="HL2" s="206"/>
      <c r="HM2" s="206"/>
      <c r="HN2" s="206"/>
      <c r="HO2" s="206"/>
      <c r="HP2" s="206"/>
      <c r="HQ2" s="206"/>
      <c r="HR2" s="206"/>
      <c r="HS2" s="206"/>
      <c r="HT2" s="206"/>
      <c r="HU2" s="206"/>
      <c r="HV2" s="206"/>
      <c r="HW2" s="206"/>
      <c r="HX2" s="206"/>
      <c r="HY2" s="206"/>
      <c r="HZ2" s="206"/>
      <c r="IA2" s="206"/>
      <c r="IB2" s="206"/>
      <c r="IC2" s="206"/>
      <c r="ID2" s="206"/>
      <c r="IE2" s="206"/>
      <c r="IF2" s="206"/>
      <c r="IG2" s="206"/>
      <c r="IH2" s="206"/>
      <c r="II2" s="206"/>
      <c r="IJ2" s="206"/>
      <c r="IK2" s="206"/>
      <c r="IL2" s="206"/>
      <c r="IM2" s="206"/>
      <c r="IN2" s="206"/>
      <c r="IO2" s="206"/>
      <c r="IP2" s="206"/>
      <c r="IQ2" s="206"/>
      <c r="IR2" s="206"/>
      <c r="IS2" s="206"/>
      <c r="IT2" s="206"/>
      <c r="IU2" s="206"/>
      <c r="IV2" s="206"/>
      <c r="IW2" s="206"/>
    </row>
    <row r="3" spans="1:257" s="7" customFormat="1" ht="6.95" customHeight="1" x14ac:dyDescent="0.2">
      <c r="A3" s="209"/>
      <c r="B3" s="1058"/>
      <c r="C3" s="1058"/>
      <c r="D3" s="1058"/>
      <c r="E3" s="1058"/>
      <c r="F3" s="1058"/>
      <c r="G3" s="1058"/>
      <c r="H3" s="209"/>
      <c r="I3" s="265"/>
      <c r="J3" s="265"/>
      <c r="K3" s="265"/>
      <c r="L3" s="265"/>
      <c r="M3" s="209"/>
      <c r="N3" s="209"/>
      <c r="O3" s="209"/>
      <c r="P3" s="206"/>
      <c r="Q3" s="206"/>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209"/>
      <c r="CV3" s="209"/>
      <c r="CW3" s="209"/>
      <c r="CX3" s="209"/>
      <c r="CY3" s="209"/>
      <c r="CZ3" s="209"/>
      <c r="DA3" s="209"/>
      <c r="DB3" s="209"/>
      <c r="DC3" s="209"/>
      <c r="DD3" s="209"/>
      <c r="DE3" s="209"/>
      <c r="DF3" s="209"/>
      <c r="DG3" s="209"/>
      <c r="DH3" s="209"/>
      <c r="DI3" s="209"/>
      <c r="DJ3" s="209"/>
      <c r="DK3" s="209"/>
      <c r="DL3" s="209"/>
      <c r="DM3" s="209"/>
      <c r="DN3" s="209"/>
      <c r="DO3" s="209"/>
      <c r="DP3" s="209"/>
      <c r="DQ3" s="209"/>
      <c r="DR3" s="209"/>
      <c r="DS3" s="209"/>
      <c r="DT3" s="209"/>
      <c r="DU3" s="209"/>
      <c r="DV3" s="209"/>
      <c r="DW3" s="209"/>
      <c r="DX3" s="209"/>
      <c r="DY3" s="209"/>
      <c r="DZ3" s="209"/>
      <c r="EA3" s="209"/>
      <c r="EB3" s="209"/>
      <c r="EC3" s="209"/>
      <c r="ED3" s="209"/>
      <c r="EE3" s="209"/>
      <c r="EF3" s="209"/>
      <c r="EG3" s="209"/>
      <c r="EH3" s="209"/>
      <c r="EI3" s="209"/>
      <c r="EJ3" s="209"/>
      <c r="EK3" s="209"/>
      <c r="EL3" s="209"/>
      <c r="EM3" s="209"/>
      <c r="EN3" s="209"/>
      <c r="EO3" s="209"/>
      <c r="EP3" s="209"/>
      <c r="EQ3" s="209"/>
      <c r="ER3" s="209"/>
      <c r="ES3" s="209"/>
      <c r="ET3" s="209"/>
      <c r="EU3" s="209"/>
      <c r="EV3" s="209"/>
      <c r="EW3" s="209"/>
      <c r="EX3" s="209"/>
      <c r="EY3" s="209"/>
      <c r="EZ3" s="209"/>
      <c r="FA3" s="209"/>
      <c r="FB3" s="209"/>
      <c r="FC3" s="209"/>
      <c r="FD3" s="209"/>
      <c r="FE3" s="209"/>
      <c r="FF3" s="209"/>
      <c r="FG3" s="209"/>
      <c r="FH3" s="209"/>
      <c r="FI3" s="209"/>
      <c r="FJ3" s="209"/>
      <c r="FK3" s="209"/>
      <c r="FL3" s="209"/>
      <c r="FM3" s="209"/>
      <c r="FN3" s="209"/>
      <c r="FO3" s="209"/>
      <c r="FP3" s="209"/>
      <c r="FQ3" s="209"/>
      <c r="FR3" s="209"/>
      <c r="FS3" s="209"/>
      <c r="FT3" s="209"/>
      <c r="FU3" s="209"/>
      <c r="FV3" s="209"/>
      <c r="FW3" s="209"/>
      <c r="FX3" s="209"/>
      <c r="FY3" s="209"/>
      <c r="FZ3" s="209"/>
      <c r="GA3" s="209"/>
      <c r="GB3" s="209"/>
      <c r="GC3" s="209"/>
      <c r="GD3" s="209"/>
      <c r="GE3" s="209"/>
      <c r="GF3" s="209"/>
      <c r="GG3" s="209"/>
      <c r="GH3" s="209"/>
      <c r="GI3" s="209"/>
      <c r="GJ3" s="209"/>
      <c r="GK3" s="209"/>
      <c r="GL3" s="209"/>
      <c r="GM3" s="209"/>
      <c r="GN3" s="209"/>
      <c r="GO3" s="209"/>
      <c r="GP3" s="209"/>
      <c r="GQ3" s="209"/>
      <c r="GR3" s="209"/>
      <c r="GS3" s="209"/>
      <c r="GT3" s="209"/>
      <c r="GU3" s="209"/>
      <c r="GV3" s="209"/>
      <c r="GW3" s="209"/>
      <c r="GX3" s="209"/>
      <c r="GY3" s="209"/>
      <c r="GZ3" s="209"/>
      <c r="HA3" s="209"/>
      <c r="HB3" s="209"/>
      <c r="HC3" s="209"/>
      <c r="HD3" s="209"/>
      <c r="HE3" s="209"/>
      <c r="HF3" s="209"/>
      <c r="HG3" s="209"/>
      <c r="HH3" s="209"/>
      <c r="HI3" s="209"/>
      <c r="HJ3" s="209"/>
      <c r="HK3" s="209"/>
      <c r="HL3" s="209"/>
      <c r="HM3" s="209"/>
      <c r="HN3" s="209"/>
      <c r="HO3" s="209"/>
      <c r="HP3" s="209"/>
      <c r="HQ3" s="209"/>
      <c r="HR3" s="209"/>
      <c r="HS3" s="209"/>
      <c r="HT3" s="209"/>
      <c r="HU3" s="209"/>
      <c r="HV3" s="209"/>
      <c r="HW3" s="209"/>
      <c r="HX3" s="209"/>
      <c r="HY3" s="209"/>
      <c r="HZ3" s="209"/>
      <c r="IA3" s="209"/>
      <c r="IB3" s="209"/>
      <c r="IC3" s="209"/>
      <c r="ID3" s="209"/>
      <c r="IE3" s="209"/>
      <c r="IF3" s="209"/>
      <c r="IG3" s="209"/>
      <c r="IH3" s="209"/>
      <c r="II3" s="209"/>
      <c r="IJ3" s="209"/>
      <c r="IK3" s="209"/>
      <c r="IL3" s="209"/>
      <c r="IM3" s="209"/>
      <c r="IN3" s="209"/>
      <c r="IO3" s="209"/>
      <c r="IP3" s="209"/>
      <c r="IQ3" s="209"/>
      <c r="IR3" s="209"/>
      <c r="IS3" s="209"/>
      <c r="IT3" s="209"/>
      <c r="IU3" s="209"/>
      <c r="IV3" s="209"/>
      <c r="IW3" s="209"/>
    </row>
    <row r="4" spans="1:257" s="7" customFormat="1" ht="39.75" customHeight="1" x14ac:dyDescent="0.2">
      <c r="A4" s="267"/>
      <c r="B4" s="1124" t="s">
        <v>471</v>
      </c>
      <c r="C4" s="1124"/>
      <c r="D4" s="1124"/>
      <c r="E4" s="1124"/>
      <c r="F4" s="1124"/>
      <c r="G4" s="1124"/>
      <c r="H4" s="1124"/>
      <c r="I4" s="267"/>
      <c r="J4" s="267"/>
      <c r="K4" s="267"/>
      <c r="L4" s="267"/>
      <c r="M4" s="267"/>
      <c r="N4" s="267"/>
      <c r="O4" s="267"/>
      <c r="P4" s="267"/>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209"/>
      <c r="DE4" s="209"/>
      <c r="DF4" s="209"/>
      <c r="DG4" s="209"/>
      <c r="DH4" s="209"/>
      <c r="DI4" s="209"/>
      <c r="DJ4" s="209"/>
      <c r="DK4" s="209"/>
      <c r="DL4" s="209"/>
      <c r="DM4" s="209"/>
      <c r="DN4" s="209"/>
      <c r="DO4" s="209"/>
      <c r="DP4" s="209"/>
      <c r="DQ4" s="209"/>
      <c r="DR4" s="209"/>
      <c r="DS4" s="209"/>
      <c r="DT4" s="209"/>
      <c r="DU4" s="209"/>
      <c r="DV4" s="209"/>
      <c r="DW4" s="209"/>
      <c r="DX4" s="209"/>
      <c r="DY4" s="209"/>
      <c r="DZ4" s="209"/>
      <c r="EA4" s="209"/>
      <c r="EB4" s="209"/>
      <c r="EC4" s="209"/>
      <c r="ED4" s="209"/>
      <c r="EE4" s="209"/>
      <c r="EF4" s="209"/>
      <c r="EG4" s="209"/>
      <c r="EH4" s="209"/>
      <c r="EI4" s="209"/>
      <c r="EJ4" s="209"/>
      <c r="EK4" s="209"/>
      <c r="EL4" s="209"/>
      <c r="EM4" s="209"/>
      <c r="EN4" s="209"/>
      <c r="EO4" s="209"/>
      <c r="EP4" s="209"/>
      <c r="EQ4" s="209"/>
      <c r="ER4" s="209"/>
      <c r="ES4" s="209"/>
      <c r="ET4" s="209"/>
      <c r="EU4" s="209"/>
      <c r="EV4" s="209"/>
      <c r="EW4" s="209"/>
      <c r="EX4" s="209"/>
      <c r="EY4" s="209"/>
      <c r="EZ4" s="209"/>
      <c r="FA4" s="209"/>
      <c r="FB4" s="209"/>
      <c r="FC4" s="209"/>
      <c r="FD4" s="209"/>
      <c r="FE4" s="209"/>
      <c r="FF4" s="209"/>
      <c r="FG4" s="209"/>
      <c r="FH4" s="209"/>
      <c r="FI4" s="209"/>
      <c r="FJ4" s="209"/>
      <c r="FK4" s="209"/>
      <c r="FL4" s="209"/>
      <c r="FM4" s="209"/>
      <c r="FN4" s="209"/>
      <c r="FO4" s="209"/>
      <c r="FP4" s="209"/>
      <c r="FQ4" s="209"/>
      <c r="FR4" s="209"/>
      <c r="FS4" s="209"/>
      <c r="FT4" s="209"/>
      <c r="FU4" s="209"/>
      <c r="FV4" s="209"/>
      <c r="FW4" s="209"/>
      <c r="FX4" s="209"/>
      <c r="FY4" s="209"/>
      <c r="FZ4" s="209"/>
      <c r="GA4" s="209"/>
      <c r="GB4" s="209"/>
      <c r="GC4" s="209"/>
      <c r="GD4" s="209"/>
      <c r="GE4" s="209"/>
      <c r="GF4" s="209"/>
      <c r="GG4" s="209"/>
      <c r="GH4" s="209"/>
      <c r="GI4" s="209"/>
      <c r="GJ4" s="209"/>
      <c r="GK4" s="209"/>
      <c r="GL4" s="209"/>
      <c r="GM4" s="209"/>
      <c r="GN4" s="209"/>
      <c r="GO4" s="209"/>
      <c r="GP4" s="209"/>
      <c r="GQ4" s="209"/>
      <c r="GR4" s="209"/>
      <c r="GS4" s="209"/>
      <c r="GT4" s="209"/>
      <c r="GU4" s="209"/>
      <c r="GV4" s="209"/>
      <c r="GW4" s="209"/>
      <c r="GX4" s="209"/>
      <c r="GY4" s="209"/>
      <c r="GZ4" s="209"/>
      <c r="HA4" s="209"/>
      <c r="HB4" s="209"/>
      <c r="HC4" s="209"/>
      <c r="HD4" s="209"/>
      <c r="HE4" s="209"/>
      <c r="HF4" s="209"/>
      <c r="HG4" s="209"/>
      <c r="HH4" s="209"/>
      <c r="HI4" s="209"/>
      <c r="HJ4" s="209"/>
      <c r="HK4" s="209"/>
      <c r="HL4" s="209"/>
      <c r="HM4" s="209"/>
      <c r="HN4" s="209"/>
      <c r="HO4" s="209"/>
      <c r="HP4" s="209"/>
      <c r="HQ4" s="209"/>
      <c r="HR4" s="209"/>
      <c r="HS4" s="209"/>
      <c r="HT4" s="209"/>
      <c r="HU4" s="209"/>
      <c r="HV4" s="209"/>
      <c r="HW4" s="209"/>
      <c r="HX4" s="209"/>
      <c r="HY4" s="209"/>
      <c r="HZ4" s="209"/>
      <c r="IA4" s="209"/>
      <c r="IB4" s="209"/>
      <c r="IC4" s="209"/>
      <c r="ID4" s="209"/>
      <c r="IE4" s="209"/>
      <c r="IF4" s="209"/>
      <c r="IG4" s="209"/>
      <c r="IH4" s="209"/>
      <c r="II4" s="209"/>
      <c r="IJ4" s="209"/>
      <c r="IK4" s="209"/>
      <c r="IL4" s="209"/>
      <c r="IM4" s="209"/>
      <c r="IN4" s="209"/>
      <c r="IO4" s="209"/>
      <c r="IP4" s="209"/>
      <c r="IQ4" s="209"/>
      <c r="IR4" s="209"/>
      <c r="IS4" s="209"/>
      <c r="IT4" s="209"/>
      <c r="IU4" s="209"/>
      <c r="IV4" s="209"/>
      <c r="IW4" s="209"/>
    </row>
    <row r="5" spans="1:257" s="7" customFormat="1" ht="17.25" customHeight="1" x14ac:dyDescent="0.2">
      <c r="A5" s="209"/>
      <c r="B5" s="1059" t="str">
        <f>'9TiempoEspera'!B5:P5</f>
        <v>Situación a 31 de enero de 2023</v>
      </c>
      <c r="C5" s="1059"/>
      <c r="D5" s="1059"/>
      <c r="E5" s="1059"/>
      <c r="F5" s="1059"/>
      <c r="G5" s="1059"/>
      <c r="H5" s="1059"/>
      <c r="I5" s="91"/>
      <c r="J5" s="91"/>
      <c r="K5" s="91"/>
      <c r="L5" s="91"/>
      <c r="M5" s="91"/>
      <c r="N5" s="91"/>
      <c r="O5" s="91"/>
      <c r="P5" s="91"/>
      <c r="Q5" s="91"/>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c r="BQ5" s="209"/>
      <c r="BR5" s="209"/>
      <c r="BS5" s="209"/>
      <c r="BT5" s="209"/>
      <c r="BU5" s="209"/>
      <c r="BV5" s="209"/>
      <c r="BW5" s="209"/>
      <c r="BX5" s="209"/>
      <c r="BY5" s="209"/>
      <c r="BZ5" s="209"/>
      <c r="CA5" s="209"/>
      <c r="CB5" s="209"/>
      <c r="CC5" s="209"/>
      <c r="CD5" s="209"/>
      <c r="CE5" s="209"/>
      <c r="CF5" s="209"/>
      <c r="CG5" s="209"/>
      <c r="CH5" s="209"/>
      <c r="CI5" s="209"/>
      <c r="CJ5" s="209"/>
      <c r="CK5" s="209"/>
      <c r="CL5" s="209"/>
      <c r="CM5" s="209"/>
      <c r="CN5" s="209"/>
      <c r="CO5" s="209"/>
      <c r="CP5" s="209"/>
      <c r="CQ5" s="209"/>
      <c r="CR5" s="209"/>
      <c r="CS5" s="209"/>
      <c r="CT5" s="209"/>
      <c r="CU5" s="209"/>
      <c r="CV5" s="209"/>
      <c r="CW5" s="209"/>
      <c r="CX5" s="209"/>
      <c r="CY5" s="209"/>
      <c r="CZ5" s="209"/>
      <c r="DA5" s="209"/>
      <c r="DB5" s="209"/>
      <c r="DC5" s="209"/>
      <c r="DD5" s="209"/>
      <c r="DE5" s="209"/>
      <c r="DF5" s="209"/>
      <c r="DG5" s="209"/>
      <c r="DH5" s="209"/>
      <c r="DI5" s="209"/>
      <c r="DJ5" s="209"/>
      <c r="DK5" s="209"/>
      <c r="DL5" s="209"/>
      <c r="DM5" s="209"/>
      <c r="DN5" s="209"/>
      <c r="DO5" s="209"/>
      <c r="DP5" s="209"/>
      <c r="DQ5" s="209"/>
      <c r="DR5" s="209"/>
      <c r="DS5" s="209"/>
      <c r="DT5" s="209"/>
      <c r="DU5" s="209"/>
      <c r="DV5" s="209"/>
      <c r="DW5" s="209"/>
      <c r="DX5" s="209"/>
      <c r="DY5" s="209"/>
      <c r="DZ5" s="209"/>
      <c r="EA5" s="209"/>
      <c r="EB5" s="209"/>
      <c r="EC5" s="209"/>
      <c r="ED5" s="209"/>
      <c r="EE5" s="209"/>
      <c r="EF5" s="209"/>
      <c r="EG5" s="209"/>
      <c r="EH5" s="209"/>
      <c r="EI5" s="209"/>
      <c r="EJ5" s="209"/>
      <c r="EK5" s="209"/>
      <c r="EL5" s="209"/>
      <c r="EM5" s="209"/>
      <c r="EN5" s="209"/>
      <c r="EO5" s="209"/>
      <c r="EP5" s="209"/>
      <c r="EQ5" s="209"/>
      <c r="ER5" s="209"/>
      <c r="ES5" s="209"/>
      <c r="ET5" s="209"/>
      <c r="EU5" s="209"/>
      <c r="EV5" s="209"/>
      <c r="EW5" s="209"/>
      <c r="EX5" s="209"/>
      <c r="EY5" s="209"/>
      <c r="EZ5" s="209"/>
      <c r="FA5" s="209"/>
      <c r="FB5" s="209"/>
      <c r="FC5" s="209"/>
      <c r="FD5" s="209"/>
      <c r="FE5" s="209"/>
      <c r="FF5" s="209"/>
      <c r="FG5" s="209"/>
      <c r="FH5" s="209"/>
      <c r="FI5" s="209"/>
      <c r="FJ5" s="209"/>
      <c r="FK5" s="209"/>
      <c r="FL5" s="209"/>
      <c r="FM5" s="209"/>
      <c r="FN5" s="209"/>
      <c r="FO5" s="209"/>
      <c r="FP5" s="209"/>
      <c r="FQ5" s="209"/>
      <c r="FR5" s="209"/>
      <c r="FS5" s="209"/>
      <c r="FT5" s="209"/>
      <c r="FU5" s="209"/>
      <c r="FV5" s="209"/>
      <c r="FW5" s="209"/>
      <c r="FX5" s="209"/>
      <c r="FY5" s="209"/>
      <c r="FZ5" s="209"/>
      <c r="GA5" s="209"/>
      <c r="GB5" s="209"/>
      <c r="GC5" s="209"/>
      <c r="GD5" s="209"/>
      <c r="GE5" s="209"/>
      <c r="GF5" s="209"/>
      <c r="GG5" s="209"/>
      <c r="GH5" s="209"/>
      <c r="GI5" s="209"/>
      <c r="GJ5" s="209"/>
      <c r="GK5" s="209"/>
      <c r="GL5" s="209"/>
      <c r="GM5" s="209"/>
      <c r="GN5" s="209"/>
      <c r="GO5" s="209"/>
      <c r="GP5" s="209"/>
      <c r="GQ5" s="209"/>
      <c r="GR5" s="209"/>
      <c r="GS5" s="209"/>
      <c r="GT5" s="209"/>
      <c r="GU5" s="209"/>
      <c r="GV5" s="209"/>
      <c r="GW5" s="209"/>
      <c r="GX5" s="209"/>
      <c r="GY5" s="209"/>
      <c r="GZ5" s="209"/>
      <c r="HA5" s="209"/>
      <c r="HB5" s="209"/>
      <c r="HC5" s="209"/>
      <c r="HD5" s="209"/>
      <c r="HE5" s="209"/>
      <c r="HF5" s="209"/>
      <c r="HG5" s="209"/>
      <c r="HH5" s="209"/>
      <c r="HI5" s="209"/>
      <c r="HJ5" s="209"/>
      <c r="HK5" s="209"/>
      <c r="HL5" s="209"/>
      <c r="HM5" s="209"/>
      <c r="HN5" s="209"/>
      <c r="HO5" s="209"/>
      <c r="HP5" s="209"/>
      <c r="HQ5" s="209"/>
      <c r="HR5" s="209"/>
      <c r="HS5" s="209"/>
      <c r="HT5" s="209"/>
      <c r="HU5" s="209"/>
      <c r="HV5" s="209"/>
      <c r="HW5" s="209"/>
      <c r="HX5" s="209"/>
      <c r="HY5" s="209"/>
      <c r="HZ5" s="209"/>
      <c r="IA5" s="209"/>
      <c r="IB5" s="209"/>
      <c r="IC5" s="209"/>
      <c r="ID5" s="209"/>
      <c r="IE5" s="209"/>
      <c r="IF5" s="209"/>
      <c r="IG5" s="209"/>
      <c r="IH5" s="209"/>
      <c r="II5" s="209"/>
      <c r="IJ5" s="209"/>
      <c r="IK5" s="209"/>
      <c r="IL5" s="209"/>
      <c r="IM5" s="209"/>
      <c r="IN5" s="209"/>
      <c r="IO5" s="209"/>
      <c r="IP5" s="209"/>
      <c r="IQ5" s="209"/>
      <c r="IR5" s="209"/>
      <c r="IS5" s="209"/>
      <c r="IT5" s="209"/>
      <c r="IU5" s="209"/>
      <c r="IV5" s="209"/>
      <c r="IW5" s="209"/>
    </row>
    <row r="6" spans="1:257" s="7" customFormat="1" ht="6.95" customHeight="1" x14ac:dyDescent="0.2">
      <c r="A6" s="209"/>
      <c r="B6" s="209"/>
      <c r="C6" s="209"/>
      <c r="D6" s="209"/>
      <c r="E6" s="209"/>
      <c r="F6" s="209"/>
      <c r="G6" s="209"/>
      <c r="H6" s="209"/>
      <c r="I6" s="209"/>
      <c r="J6" s="268"/>
      <c r="K6" s="268"/>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c r="BW6" s="209"/>
      <c r="BX6" s="209"/>
      <c r="BY6" s="209"/>
      <c r="BZ6" s="209"/>
      <c r="CA6" s="209"/>
      <c r="CB6" s="209"/>
      <c r="CC6" s="209"/>
      <c r="CD6" s="209"/>
      <c r="CE6" s="209"/>
      <c r="CF6" s="209"/>
      <c r="CG6" s="209"/>
      <c r="CH6" s="209"/>
      <c r="CI6" s="209"/>
      <c r="CJ6" s="209"/>
      <c r="CK6" s="209"/>
      <c r="CL6" s="209"/>
      <c r="CM6" s="209"/>
      <c r="CN6" s="209"/>
      <c r="CO6" s="209"/>
      <c r="CP6" s="209"/>
      <c r="CQ6" s="209"/>
      <c r="CR6" s="209"/>
      <c r="CS6" s="209"/>
      <c r="CT6" s="209"/>
      <c r="CU6" s="209"/>
      <c r="CV6" s="209"/>
      <c r="CW6" s="209"/>
      <c r="CX6" s="209"/>
      <c r="CY6" s="209"/>
      <c r="CZ6" s="209"/>
      <c r="DA6" s="209"/>
      <c r="DB6" s="209"/>
      <c r="DC6" s="209"/>
      <c r="DD6" s="209"/>
      <c r="DE6" s="209"/>
      <c r="DF6" s="209"/>
      <c r="DG6" s="209"/>
      <c r="DH6" s="209"/>
      <c r="DI6" s="209"/>
      <c r="DJ6" s="209"/>
      <c r="DK6" s="209"/>
      <c r="DL6" s="209"/>
      <c r="DM6" s="209"/>
      <c r="DN6" s="209"/>
      <c r="DO6" s="209"/>
      <c r="DP6" s="209"/>
      <c r="DQ6" s="209"/>
      <c r="DR6" s="209"/>
      <c r="DS6" s="209"/>
      <c r="DT6" s="209"/>
      <c r="DU6" s="209"/>
      <c r="DV6" s="209"/>
      <c r="DW6" s="209"/>
      <c r="DX6" s="209"/>
      <c r="DY6" s="209"/>
      <c r="DZ6" s="209"/>
      <c r="EA6" s="209"/>
      <c r="EB6" s="209"/>
      <c r="EC6" s="209"/>
      <c r="ED6" s="209"/>
      <c r="EE6" s="209"/>
      <c r="EF6" s="209"/>
      <c r="EG6" s="209"/>
      <c r="EH6" s="209"/>
      <c r="EI6" s="209"/>
      <c r="EJ6" s="209"/>
      <c r="EK6" s="209"/>
      <c r="EL6" s="209"/>
      <c r="EM6" s="209"/>
      <c r="EN6" s="209"/>
      <c r="EO6" s="209"/>
      <c r="EP6" s="209"/>
      <c r="EQ6" s="209"/>
      <c r="ER6" s="209"/>
      <c r="ES6" s="209"/>
      <c r="ET6" s="209"/>
      <c r="EU6" s="209"/>
      <c r="EV6" s="209"/>
      <c r="EW6" s="209"/>
      <c r="EX6" s="209"/>
      <c r="EY6" s="209"/>
      <c r="EZ6" s="209"/>
      <c r="FA6" s="209"/>
      <c r="FB6" s="209"/>
      <c r="FC6" s="209"/>
      <c r="FD6" s="209"/>
      <c r="FE6" s="209"/>
      <c r="FF6" s="209"/>
      <c r="FG6" s="209"/>
      <c r="FH6" s="209"/>
      <c r="FI6" s="209"/>
      <c r="FJ6" s="209"/>
      <c r="FK6" s="209"/>
      <c r="FL6" s="209"/>
      <c r="FM6" s="209"/>
      <c r="FN6" s="209"/>
      <c r="FO6" s="209"/>
      <c r="FP6" s="209"/>
      <c r="FQ6" s="209"/>
      <c r="FR6" s="209"/>
      <c r="FS6" s="209"/>
      <c r="FT6" s="209"/>
      <c r="FU6" s="209"/>
      <c r="FV6" s="209"/>
      <c r="FW6" s="209"/>
      <c r="FX6" s="209"/>
      <c r="FY6" s="209"/>
      <c r="FZ6" s="209"/>
      <c r="GA6" s="209"/>
      <c r="GB6" s="209"/>
      <c r="GC6" s="209"/>
      <c r="GD6" s="209"/>
      <c r="GE6" s="209"/>
      <c r="GF6" s="209"/>
      <c r="GG6" s="209"/>
      <c r="GH6" s="209"/>
      <c r="GI6" s="209"/>
      <c r="GJ6" s="209"/>
      <c r="GK6" s="209"/>
      <c r="GL6" s="209"/>
      <c r="GM6" s="209"/>
      <c r="GN6" s="209"/>
      <c r="GO6" s="209"/>
      <c r="GP6" s="209"/>
      <c r="GQ6" s="209"/>
      <c r="GR6" s="209"/>
      <c r="GS6" s="209"/>
      <c r="GT6" s="209"/>
      <c r="GU6" s="209"/>
      <c r="GV6" s="209"/>
      <c r="GW6" s="209"/>
      <c r="GX6" s="209"/>
      <c r="GY6" s="209"/>
      <c r="GZ6" s="209"/>
      <c r="HA6" s="209"/>
      <c r="HB6" s="209"/>
      <c r="HC6" s="209"/>
      <c r="HD6" s="209"/>
      <c r="HE6" s="209"/>
      <c r="HF6" s="209"/>
      <c r="HG6" s="209"/>
      <c r="HH6" s="209"/>
      <c r="HI6" s="209"/>
      <c r="HJ6" s="209"/>
      <c r="HK6" s="209"/>
      <c r="HL6" s="209"/>
      <c r="HM6" s="209"/>
      <c r="HN6" s="209"/>
      <c r="HO6" s="209"/>
      <c r="HP6" s="209"/>
      <c r="HQ6" s="209"/>
      <c r="HR6" s="209"/>
      <c r="HS6" s="209"/>
      <c r="HT6" s="209"/>
      <c r="HU6" s="209"/>
      <c r="HV6" s="209"/>
      <c r="HW6" s="209"/>
      <c r="HX6" s="209"/>
      <c r="HY6" s="209"/>
      <c r="HZ6" s="209"/>
      <c r="IA6" s="209"/>
      <c r="IB6" s="209"/>
      <c r="IC6" s="209"/>
      <c r="ID6" s="209"/>
      <c r="IE6" s="209"/>
      <c r="IF6" s="209"/>
      <c r="IG6" s="209"/>
      <c r="IH6" s="209"/>
      <c r="II6" s="209"/>
      <c r="IJ6" s="209"/>
      <c r="IK6" s="209"/>
      <c r="IL6" s="209"/>
      <c r="IM6" s="209"/>
      <c r="IN6" s="209"/>
      <c r="IO6" s="209"/>
      <c r="IP6" s="209"/>
      <c r="IQ6" s="209"/>
      <c r="IR6" s="209"/>
      <c r="IS6" s="209"/>
      <c r="IT6" s="209"/>
      <c r="IU6" s="209"/>
      <c r="IV6" s="209"/>
      <c r="IW6" s="209"/>
    </row>
    <row r="7" spans="1:257" s="7" customFormat="1" ht="4.5" customHeight="1" x14ac:dyDescent="0.2">
      <c r="A7" s="209"/>
      <c r="B7" s="209"/>
      <c r="C7" s="209"/>
      <c r="D7" s="209"/>
      <c r="E7" s="209"/>
      <c r="F7" s="209"/>
      <c r="G7" s="209"/>
      <c r="H7" s="209"/>
      <c r="I7" s="209"/>
      <c r="J7" s="269"/>
      <c r="K7" s="269"/>
      <c r="L7" s="214"/>
      <c r="M7" s="214"/>
      <c r="N7" s="214"/>
      <c r="O7" s="214"/>
      <c r="P7" s="212"/>
      <c r="Q7" s="212"/>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c r="DB7" s="209"/>
      <c r="DC7" s="209"/>
      <c r="DD7" s="209"/>
      <c r="DE7" s="209"/>
      <c r="DF7" s="209"/>
      <c r="DG7" s="209"/>
      <c r="DH7" s="209"/>
      <c r="DI7" s="209"/>
      <c r="DJ7" s="209"/>
      <c r="DK7" s="209"/>
      <c r="DL7" s="209"/>
      <c r="DM7" s="209"/>
      <c r="DN7" s="209"/>
      <c r="DO7" s="209"/>
      <c r="DP7" s="209"/>
      <c r="DQ7" s="209"/>
      <c r="DR7" s="209"/>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09"/>
      <c r="EY7" s="209"/>
      <c r="EZ7" s="209"/>
      <c r="FA7" s="209"/>
      <c r="FB7" s="209"/>
      <c r="FC7" s="209"/>
      <c r="FD7" s="209"/>
      <c r="FE7" s="209"/>
      <c r="FF7" s="209"/>
      <c r="FG7" s="209"/>
      <c r="FH7" s="209"/>
      <c r="FI7" s="209"/>
      <c r="FJ7" s="209"/>
      <c r="FK7" s="209"/>
      <c r="FL7" s="209"/>
      <c r="FM7" s="209"/>
      <c r="FN7" s="209"/>
      <c r="FO7" s="209"/>
      <c r="FP7" s="209"/>
      <c r="FQ7" s="209"/>
      <c r="FR7" s="209"/>
      <c r="FS7" s="209"/>
      <c r="FT7" s="209"/>
      <c r="FU7" s="209"/>
      <c r="FV7" s="209"/>
      <c r="FW7" s="209"/>
      <c r="FX7" s="209"/>
      <c r="FY7" s="209"/>
      <c r="FZ7" s="209"/>
      <c r="GA7" s="209"/>
      <c r="GB7" s="209"/>
      <c r="GC7" s="209"/>
      <c r="GD7" s="209"/>
      <c r="GE7" s="209"/>
      <c r="GF7" s="209"/>
      <c r="GG7" s="209"/>
      <c r="GH7" s="209"/>
      <c r="GI7" s="209"/>
      <c r="GJ7" s="209"/>
      <c r="GK7" s="209"/>
      <c r="GL7" s="209"/>
      <c r="GM7" s="209"/>
      <c r="GN7" s="209"/>
      <c r="GO7" s="209"/>
      <c r="GP7" s="209"/>
      <c r="GQ7" s="209"/>
      <c r="GR7" s="209"/>
      <c r="GS7" s="209"/>
      <c r="GT7" s="209"/>
      <c r="GU7" s="209"/>
      <c r="GV7" s="209"/>
      <c r="GW7" s="209"/>
      <c r="GX7" s="209"/>
      <c r="GY7" s="209"/>
      <c r="GZ7" s="209"/>
      <c r="HA7" s="209"/>
      <c r="HB7" s="209"/>
      <c r="HC7" s="209"/>
      <c r="HD7" s="209"/>
      <c r="HE7" s="209"/>
      <c r="HF7" s="209"/>
      <c r="HG7" s="209"/>
      <c r="HH7" s="209"/>
      <c r="HI7" s="209"/>
      <c r="HJ7" s="209"/>
      <c r="HK7" s="209"/>
      <c r="HL7" s="209"/>
      <c r="HM7" s="209"/>
      <c r="HN7" s="209"/>
      <c r="HO7" s="209"/>
      <c r="HP7" s="209"/>
      <c r="HQ7" s="209"/>
      <c r="HR7" s="209"/>
      <c r="HS7" s="209"/>
      <c r="HT7" s="209"/>
      <c r="HU7" s="209"/>
      <c r="HV7" s="209"/>
      <c r="HW7" s="209"/>
      <c r="HX7" s="209"/>
      <c r="HY7" s="209"/>
      <c r="HZ7" s="209"/>
      <c r="IA7" s="209"/>
      <c r="IB7" s="209"/>
      <c r="IC7" s="209"/>
      <c r="ID7" s="209"/>
      <c r="IE7" s="209"/>
      <c r="IF7" s="209"/>
      <c r="IG7" s="209"/>
      <c r="IH7" s="209"/>
      <c r="II7" s="209"/>
      <c r="IJ7" s="209"/>
      <c r="IK7" s="209"/>
      <c r="IL7" s="209"/>
      <c r="IM7" s="209"/>
      <c r="IN7" s="209"/>
      <c r="IO7" s="209"/>
      <c r="IP7" s="209"/>
      <c r="IQ7" s="209"/>
      <c r="IR7" s="209"/>
      <c r="IS7" s="209"/>
      <c r="IT7" s="209"/>
      <c r="IU7" s="209"/>
      <c r="IV7" s="209"/>
      <c r="IW7" s="209"/>
    </row>
    <row r="8" spans="1:257" s="7" customFormat="1" ht="27" customHeight="1" x14ac:dyDescent="0.2">
      <c r="A8" s="209"/>
      <c r="B8" s="1202" t="str">
        <f>'9TiempoEspera'!B8:J8</f>
        <v>Tiempo de resolución calculado sobre las Resoluciones realizadas entre el 1 de febrero de 2022 y el 31 de enero de 2023</v>
      </c>
      <c r="C8" s="1205"/>
      <c r="D8" s="1205"/>
      <c r="E8" s="1205"/>
      <c r="F8" s="1205"/>
      <c r="G8" s="1205"/>
      <c r="H8" s="1206"/>
      <c r="I8" s="214"/>
      <c r="J8" s="212"/>
      <c r="K8" s="212"/>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c r="CA8" s="209"/>
      <c r="CB8" s="209"/>
      <c r="CC8" s="209"/>
      <c r="CD8" s="209"/>
      <c r="CE8" s="209"/>
      <c r="CF8" s="209"/>
      <c r="CG8" s="209"/>
      <c r="CH8" s="209"/>
      <c r="CI8" s="209"/>
      <c r="CJ8" s="209"/>
      <c r="CK8" s="209"/>
      <c r="CL8" s="209"/>
      <c r="CM8" s="209"/>
      <c r="CN8" s="209"/>
      <c r="CO8" s="209"/>
      <c r="CP8" s="209"/>
      <c r="CQ8" s="209"/>
      <c r="CR8" s="209"/>
      <c r="CS8" s="209"/>
      <c r="CT8" s="209"/>
      <c r="CU8" s="209"/>
      <c r="CV8" s="209"/>
      <c r="CW8" s="209"/>
      <c r="CX8" s="209"/>
      <c r="CY8" s="209"/>
      <c r="CZ8" s="209"/>
      <c r="DA8" s="209"/>
      <c r="DB8" s="209"/>
      <c r="DC8" s="209"/>
      <c r="DD8" s="209"/>
      <c r="DE8" s="209"/>
      <c r="DF8" s="209"/>
      <c r="DG8" s="209"/>
      <c r="DH8" s="209"/>
      <c r="DI8" s="209"/>
      <c r="DJ8" s="209"/>
      <c r="DK8" s="209"/>
      <c r="DL8" s="209"/>
      <c r="DM8" s="209"/>
      <c r="DN8" s="209"/>
      <c r="DO8" s="209"/>
      <c r="DP8" s="209"/>
      <c r="DQ8" s="209"/>
      <c r="DR8" s="209"/>
      <c r="DS8" s="209"/>
      <c r="DT8" s="209"/>
      <c r="DU8" s="209"/>
      <c r="DV8" s="209"/>
      <c r="DW8" s="209"/>
      <c r="DX8" s="209"/>
      <c r="DY8" s="209"/>
      <c r="DZ8" s="209"/>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09"/>
      <c r="FB8" s="209"/>
      <c r="FC8" s="209"/>
      <c r="FD8" s="209"/>
      <c r="FE8" s="209"/>
      <c r="FF8" s="209"/>
      <c r="FG8" s="209"/>
      <c r="FH8" s="209"/>
      <c r="FI8" s="209"/>
      <c r="FJ8" s="209"/>
      <c r="FK8" s="209"/>
      <c r="FL8" s="209"/>
      <c r="FM8" s="209"/>
      <c r="FN8" s="209"/>
      <c r="FO8" s="209"/>
      <c r="FP8" s="209"/>
      <c r="FQ8" s="209"/>
      <c r="FR8" s="209"/>
      <c r="FS8" s="209"/>
      <c r="FT8" s="209"/>
      <c r="FU8" s="209"/>
      <c r="FV8" s="209"/>
      <c r="FW8" s="209"/>
      <c r="FX8" s="209"/>
      <c r="FY8" s="209"/>
      <c r="FZ8" s="209"/>
      <c r="GA8" s="209"/>
      <c r="GB8" s="209"/>
      <c r="GC8" s="209"/>
      <c r="GD8" s="209"/>
      <c r="GE8" s="209"/>
      <c r="GF8" s="209"/>
      <c r="GG8" s="209"/>
      <c r="GH8" s="209"/>
      <c r="GI8" s="209"/>
      <c r="GJ8" s="209"/>
      <c r="GK8" s="209"/>
      <c r="GL8" s="209"/>
      <c r="GM8" s="209"/>
      <c r="GN8" s="209"/>
      <c r="GO8" s="209"/>
      <c r="GP8" s="209"/>
      <c r="GQ8" s="209"/>
      <c r="GR8" s="209"/>
      <c r="GS8" s="209"/>
      <c r="GT8" s="209"/>
      <c r="GU8" s="209"/>
      <c r="GV8" s="209"/>
      <c r="GW8" s="209"/>
      <c r="GX8" s="209"/>
      <c r="GY8" s="209"/>
      <c r="GZ8" s="209"/>
      <c r="HA8" s="209"/>
      <c r="HB8" s="209"/>
      <c r="HC8" s="209"/>
      <c r="HD8" s="209"/>
      <c r="HE8" s="209"/>
      <c r="HF8" s="209"/>
      <c r="HG8" s="209"/>
      <c r="HH8" s="209"/>
      <c r="HI8" s="209"/>
      <c r="HJ8" s="209"/>
      <c r="HK8" s="209"/>
      <c r="HL8" s="209"/>
      <c r="HM8" s="209"/>
      <c r="HN8" s="209"/>
      <c r="HO8" s="209"/>
      <c r="HP8" s="209"/>
      <c r="HQ8" s="209"/>
      <c r="HR8" s="209"/>
      <c r="HS8" s="209"/>
      <c r="HT8" s="209"/>
      <c r="HU8" s="209"/>
      <c r="HV8" s="209"/>
      <c r="HW8" s="209"/>
      <c r="HX8" s="209"/>
      <c r="HY8" s="209"/>
      <c r="HZ8" s="209"/>
      <c r="IA8" s="209"/>
      <c r="IB8" s="209"/>
      <c r="IC8" s="209"/>
      <c r="ID8" s="209"/>
      <c r="IE8" s="209"/>
      <c r="IF8" s="209"/>
      <c r="IG8" s="209"/>
      <c r="IH8" s="209"/>
      <c r="II8" s="209"/>
      <c r="IJ8" s="209"/>
      <c r="IK8" s="209"/>
      <c r="IL8" s="209"/>
      <c r="IM8" s="209"/>
      <c r="IN8" s="209"/>
      <c r="IO8" s="209"/>
      <c r="IP8" s="209"/>
      <c r="IQ8" s="209"/>
    </row>
    <row r="9" spans="1:257" s="7" customFormat="1" ht="16.5" customHeight="1" x14ac:dyDescent="0.2">
      <c r="A9" s="209"/>
      <c r="B9" s="1061" t="s">
        <v>15</v>
      </c>
      <c r="C9" s="1069" t="s">
        <v>472</v>
      </c>
      <c r="D9" s="1067"/>
      <c r="E9" s="1067"/>
      <c r="F9" s="1067"/>
      <c r="G9" s="1067"/>
      <c r="H9" s="1068"/>
      <c r="I9" s="220"/>
      <c r="J9" s="217"/>
      <c r="K9" s="217"/>
      <c r="L9" s="209"/>
      <c r="M9" s="209"/>
      <c r="N9" s="209"/>
      <c r="O9" s="209"/>
      <c r="P9" s="209"/>
      <c r="Q9" s="209"/>
      <c r="R9" s="209"/>
      <c r="S9" s="209"/>
      <c r="T9" s="209"/>
      <c r="U9" s="209"/>
      <c r="V9" s="209"/>
      <c r="W9" s="209"/>
      <c r="X9" s="209"/>
      <c r="Y9" s="209"/>
      <c r="Z9" s="209"/>
      <c r="AA9" s="209"/>
      <c r="AB9" s="209"/>
      <c r="AC9" s="209"/>
      <c r="AD9" s="209"/>
      <c r="AE9" s="209"/>
      <c r="AF9" s="209"/>
      <c r="AG9" s="209"/>
      <c r="AH9" s="209"/>
      <c r="AI9" s="209"/>
      <c r="AJ9" s="209"/>
      <c r="AK9" s="209"/>
      <c r="AL9" s="209"/>
      <c r="AM9" s="209"/>
      <c r="AN9" s="209"/>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c r="BT9" s="209"/>
      <c r="BU9" s="209"/>
      <c r="BV9" s="209"/>
      <c r="BW9" s="209"/>
      <c r="BX9" s="209"/>
      <c r="BY9" s="209"/>
      <c r="BZ9" s="209"/>
      <c r="CA9" s="209"/>
      <c r="CB9" s="209"/>
      <c r="CC9" s="209"/>
      <c r="CD9" s="209"/>
      <c r="CE9" s="209"/>
      <c r="CF9" s="209"/>
      <c r="CG9" s="209"/>
      <c r="CH9" s="209"/>
      <c r="CI9" s="209"/>
      <c r="CJ9" s="209"/>
      <c r="CK9" s="209"/>
      <c r="CL9" s="209"/>
      <c r="CM9" s="209"/>
      <c r="CN9" s="209"/>
      <c r="CO9" s="209"/>
      <c r="CP9" s="209"/>
      <c r="CQ9" s="209"/>
      <c r="CR9" s="209"/>
      <c r="CS9" s="209"/>
      <c r="CT9" s="209"/>
      <c r="CU9" s="209"/>
      <c r="CV9" s="209"/>
      <c r="CW9" s="209"/>
      <c r="CX9" s="209"/>
      <c r="CY9" s="209"/>
      <c r="CZ9" s="209"/>
      <c r="DA9" s="209"/>
      <c r="DB9" s="209"/>
      <c r="DC9" s="209"/>
      <c r="DD9" s="209"/>
      <c r="DE9" s="209"/>
      <c r="DF9" s="209"/>
      <c r="DG9" s="209"/>
      <c r="DH9" s="209"/>
      <c r="DI9" s="209"/>
      <c r="DJ9" s="209"/>
      <c r="DK9" s="209"/>
      <c r="DL9" s="209"/>
      <c r="DM9" s="209"/>
      <c r="DN9" s="209"/>
      <c r="DO9" s="209"/>
      <c r="DP9" s="209"/>
      <c r="DQ9" s="209"/>
      <c r="DR9" s="209"/>
      <c r="DS9" s="209"/>
      <c r="DT9" s="209"/>
      <c r="DU9" s="209"/>
      <c r="DV9" s="209"/>
      <c r="DW9" s="209"/>
      <c r="DX9" s="209"/>
      <c r="DY9" s="209"/>
      <c r="DZ9" s="209"/>
      <c r="EA9" s="209"/>
      <c r="EB9" s="209"/>
      <c r="EC9" s="209"/>
      <c r="ED9" s="209"/>
      <c r="EE9" s="209"/>
      <c r="EF9" s="209"/>
      <c r="EG9" s="209"/>
      <c r="EH9" s="209"/>
      <c r="EI9" s="209"/>
      <c r="EJ9" s="209"/>
      <c r="EK9" s="209"/>
      <c r="EL9" s="209"/>
      <c r="EM9" s="209"/>
      <c r="EN9" s="209"/>
      <c r="EO9" s="209"/>
      <c r="EP9" s="209"/>
      <c r="EQ9" s="209"/>
      <c r="ER9" s="209"/>
      <c r="ES9" s="209"/>
      <c r="ET9" s="209"/>
      <c r="EU9" s="209"/>
      <c r="EV9" s="209"/>
      <c r="EW9" s="209"/>
      <c r="EX9" s="209"/>
      <c r="EY9" s="209"/>
      <c r="EZ9" s="209"/>
      <c r="FA9" s="209"/>
      <c r="FB9" s="209"/>
      <c r="FC9" s="209"/>
      <c r="FD9" s="209"/>
      <c r="FE9" s="209"/>
      <c r="FF9" s="209"/>
      <c r="FG9" s="209"/>
      <c r="FH9" s="209"/>
      <c r="FI9" s="209"/>
      <c r="FJ9" s="209"/>
      <c r="FK9" s="209"/>
      <c r="FL9" s="209"/>
      <c r="FM9" s="209"/>
      <c r="FN9" s="209"/>
      <c r="FO9" s="209"/>
      <c r="FP9" s="209"/>
      <c r="FQ9" s="209"/>
      <c r="FR9" s="209"/>
      <c r="FS9" s="209"/>
      <c r="FT9" s="209"/>
      <c r="FU9" s="209"/>
      <c r="FV9" s="209"/>
      <c r="FW9" s="209"/>
      <c r="FX9" s="209"/>
      <c r="FY9" s="209"/>
      <c r="FZ9" s="209"/>
      <c r="GA9" s="209"/>
      <c r="GB9" s="209"/>
      <c r="GC9" s="209"/>
      <c r="GD9" s="209"/>
      <c r="GE9" s="209"/>
      <c r="GF9" s="209"/>
      <c r="GG9" s="209"/>
      <c r="GH9" s="209"/>
      <c r="GI9" s="209"/>
      <c r="GJ9" s="209"/>
      <c r="GK9" s="209"/>
      <c r="GL9" s="209"/>
      <c r="GM9" s="209"/>
      <c r="GN9" s="209"/>
      <c r="GO9" s="209"/>
      <c r="GP9" s="209"/>
      <c r="GQ9" s="209"/>
      <c r="GR9" s="209"/>
      <c r="GS9" s="209"/>
      <c r="GT9" s="209"/>
      <c r="GU9" s="209"/>
      <c r="GV9" s="209"/>
      <c r="GW9" s="209"/>
      <c r="GX9" s="209"/>
      <c r="GY9" s="209"/>
      <c r="GZ9" s="209"/>
      <c r="HA9" s="209"/>
      <c r="HB9" s="209"/>
      <c r="HC9" s="209"/>
      <c r="HD9" s="209"/>
      <c r="HE9" s="209"/>
      <c r="HF9" s="209"/>
      <c r="HG9" s="209"/>
      <c r="HH9" s="209"/>
      <c r="HI9" s="209"/>
      <c r="HJ9" s="209"/>
      <c r="HK9" s="209"/>
      <c r="HL9" s="209"/>
      <c r="HM9" s="209"/>
      <c r="HN9" s="209"/>
      <c r="HO9" s="209"/>
      <c r="HP9" s="209"/>
      <c r="HQ9" s="209"/>
      <c r="HR9" s="209"/>
      <c r="HS9" s="209"/>
      <c r="HT9" s="209"/>
      <c r="HU9" s="209"/>
      <c r="HV9" s="209"/>
      <c r="HW9" s="209"/>
      <c r="HX9" s="209"/>
      <c r="HY9" s="209"/>
      <c r="HZ9" s="209"/>
      <c r="IA9" s="209"/>
      <c r="IB9" s="209"/>
      <c r="IC9" s="209"/>
      <c r="ID9" s="209"/>
      <c r="IE9" s="209"/>
      <c r="IF9" s="209"/>
      <c r="IG9" s="209"/>
      <c r="IH9" s="209"/>
      <c r="II9" s="209"/>
      <c r="IJ9" s="209"/>
      <c r="IK9" s="209"/>
      <c r="IL9" s="209"/>
      <c r="IM9" s="209"/>
      <c r="IN9" s="209"/>
      <c r="IO9" s="209"/>
      <c r="IP9" s="209"/>
      <c r="IQ9" s="209"/>
    </row>
    <row r="10" spans="1:257" s="7" customFormat="1" x14ac:dyDescent="0.2">
      <c r="A10" s="209"/>
      <c r="B10" s="1061"/>
      <c r="C10" s="1207"/>
      <c r="D10" s="1208"/>
      <c r="E10" s="1208"/>
      <c r="F10" s="1208"/>
      <c r="G10" s="1208"/>
      <c r="H10" s="1209"/>
      <c r="I10" s="436"/>
      <c r="J10" s="507"/>
      <c r="K10" s="507"/>
      <c r="L10" s="508"/>
      <c r="M10" s="508"/>
      <c r="N10" s="508"/>
      <c r="O10" s="508"/>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c r="FU10" s="209"/>
      <c r="FV10" s="209"/>
      <c r="FW10" s="209"/>
      <c r="FX10" s="209"/>
      <c r="FY10" s="209"/>
      <c r="FZ10" s="209"/>
      <c r="GA10" s="209"/>
      <c r="GB10" s="209"/>
      <c r="GC10" s="209"/>
      <c r="GD10" s="209"/>
      <c r="GE10" s="209"/>
      <c r="GF10" s="209"/>
      <c r="GG10" s="209"/>
      <c r="GH10" s="209"/>
      <c r="GI10" s="209"/>
      <c r="GJ10" s="209"/>
      <c r="GK10" s="209"/>
      <c r="GL10" s="209"/>
      <c r="GM10" s="209"/>
      <c r="GN10" s="209"/>
      <c r="GO10" s="209"/>
      <c r="GP10" s="209"/>
      <c r="GQ10" s="209"/>
      <c r="GR10" s="209"/>
      <c r="GS10" s="209"/>
      <c r="GT10" s="209"/>
      <c r="GU10" s="209"/>
      <c r="GV10" s="209"/>
      <c r="GW10" s="209"/>
      <c r="GX10" s="209"/>
      <c r="GY10" s="209"/>
      <c r="GZ10" s="209"/>
      <c r="HA10" s="209"/>
      <c r="HB10" s="209"/>
      <c r="HC10" s="209"/>
      <c r="HD10" s="209"/>
      <c r="HE10" s="209"/>
      <c r="HF10" s="209"/>
      <c r="HG10" s="209"/>
      <c r="HH10" s="209"/>
      <c r="HI10" s="209"/>
      <c r="HJ10" s="209"/>
      <c r="HK10" s="209"/>
      <c r="HL10" s="209"/>
      <c r="HM10" s="209"/>
      <c r="HN10" s="209"/>
      <c r="HO10" s="209"/>
      <c r="HP10" s="209"/>
      <c r="HQ10" s="209"/>
      <c r="HR10" s="209"/>
      <c r="HS10" s="209"/>
      <c r="HT10" s="209"/>
      <c r="HU10" s="209"/>
      <c r="HV10" s="209"/>
      <c r="HW10" s="209"/>
      <c r="HX10" s="209"/>
      <c r="HY10" s="209"/>
      <c r="HZ10" s="209"/>
      <c r="IA10" s="209"/>
      <c r="IB10" s="209"/>
      <c r="IC10" s="209"/>
      <c r="ID10" s="209"/>
      <c r="IE10" s="209"/>
      <c r="IF10" s="209"/>
      <c r="IG10" s="209"/>
      <c r="IH10" s="209"/>
      <c r="II10" s="209"/>
      <c r="IJ10" s="209"/>
      <c r="IK10" s="209"/>
      <c r="IL10" s="209"/>
      <c r="IM10" s="209"/>
      <c r="IN10" s="209"/>
      <c r="IO10" s="209"/>
      <c r="IP10" s="209"/>
      <c r="IQ10" s="209"/>
    </row>
    <row r="11" spans="1:257" s="124" customFormat="1" ht="35.25" customHeight="1" x14ac:dyDescent="0.2">
      <c r="A11" s="271"/>
      <c r="B11" s="1062"/>
      <c r="C11" s="800" t="s">
        <v>495</v>
      </c>
      <c r="D11" s="961" t="s">
        <v>496</v>
      </c>
      <c r="E11" s="961" t="s">
        <v>497</v>
      </c>
      <c r="F11" s="961" t="s">
        <v>498</v>
      </c>
      <c r="G11" s="962" t="s">
        <v>499</v>
      </c>
      <c r="H11" s="800" t="s">
        <v>473</v>
      </c>
      <c r="I11" s="232"/>
      <c r="J11" s="510"/>
      <c r="K11" s="510"/>
      <c r="L11" s="510"/>
      <c r="M11" s="510"/>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1"/>
      <c r="BU11" s="271"/>
      <c r="BV11" s="271"/>
      <c r="BW11" s="271"/>
      <c r="BX11" s="271"/>
      <c r="BY11" s="271"/>
      <c r="BZ11" s="271"/>
      <c r="CA11" s="271"/>
      <c r="CB11" s="271"/>
      <c r="CC11" s="271"/>
      <c r="CD11" s="271"/>
      <c r="CE11" s="271"/>
      <c r="CF11" s="271"/>
      <c r="CG11" s="271"/>
      <c r="CH11" s="271"/>
      <c r="CI11" s="271"/>
      <c r="CJ11" s="271"/>
      <c r="CK11" s="271"/>
      <c r="CL11" s="271"/>
      <c r="CM11" s="271"/>
      <c r="CN11" s="271"/>
      <c r="CO11" s="271"/>
      <c r="CP11" s="271"/>
      <c r="CQ11" s="271"/>
      <c r="CR11" s="271"/>
      <c r="CS11" s="271"/>
      <c r="CT11" s="271"/>
      <c r="CU11" s="271"/>
      <c r="CV11" s="271"/>
      <c r="CW11" s="271"/>
      <c r="CX11" s="271"/>
      <c r="CY11" s="271"/>
      <c r="CZ11" s="271"/>
      <c r="DA11" s="271"/>
      <c r="DB11" s="271"/>
      <c r="DC11" s="271"/>
      <c r="DD11" s="271"/>
      <c r="DE11" s="271"/>
      <c r="DF11" s="271"/>
      <c r="DG11" s="271"/>
      <c r="DH11" s="271"/>
      <c r="DI11" s="271"/>
      <c r="DJ11" s="271"/>
      <c r="DK11" s="271"/>
      <c r="DL11" s="271"/>
      <c r="DM11" s="271"/>
      <c r="DN11" s="271"/>
      <c r="DO11" s="271"/>
      <c r="DP11" s="271"/>
      <c r="DQ11" s="271"/>
      <c r="DR11" s="271"/>
      <c r="DS11" s="271"/>
      <c r="DT11" s="271"/>
      <c r="DU11" s="271"/>
      <c r="DV11" s="271"/>
      <c r="DW11" s="271"/>
      <c r="DX11" s="271"/>
      <c r="DY11" s="271"/>
      <c r="DZ11" s="271"/>
      <c r="EA11" s="271"/>
      <c r="EB11" s="271"/>
      <c r="EC11" s="271"/>
      <c r="ED11" s="271"/>
      <c r="EE11" s="271"/>
      <c r="EF11" s="271"/>
      <c r="EG11" s="271"/>
      <c r="EH11" s="271"/>
      <c r="EI11" s="271"/>
      <c r="EJ11" s="271"/>
      <c r="EK11" s="271"/>
      <c r="EL11" s="271"/>
      <c r="EM11" s="271"/>
      <c r="EN11" s="271"/>
      <c r="EO11" s="271"/>
      <c r="EP11" s="271"/>
      <c r="EQ11" s="271"/>
      <c r="ER11" s="271"/>
      <c r="ES11" s="271"/>
      <c r="ET11" s="271"/>
      <c r="EU11" s="271"/>
      <c r="EV11" s="271"/>
      <c r="EW11" s="271"/>
      <c r="EX11" s="271"/>
      <c r="EY11" s="271"/>
      <c r="EZ11" s="271"/>
      <c r="FA11" s="271"/>
      <c r="FB11" s="271"/>
      <c r="FC11" s="271"/>
      <c r="FD11" s="271"/>
      <c r="FE11" s="271"/>
      <c r="FF11" s="271"/>
      <c r="FG11" s="271"/>
      <c r="FH11" s="271"/>
      <c r="FI11" s="271"/>
      <c r="FJ11" s="271"/>
      <c r="FK11" s="271"/>
      <c r="FL11" s="271"/>
      <c r="FM11" s="271"/>
      <c r="FN11" s="271"/>
      <c r="FO11" s="271"/>
      <c r="FP11" s="271"/>
      <c r="FQ11" s="271"/>
      <c r="FR11" s="271"/>
      <c r="FS11" s="271"/>
      <c r="FT11" s="271"/>
      <c r="FU11" s="271"/>
      <c r="FV11" s="271"/>
      <c r="FW11" s="271"/>
      <c r="FX11" s="271"/>
      <c r="FY11" s="271"/>
      <c r="FZ11" s="271"/>
      <c r="GA11" s="271"/>
      <c r="GB11" s="271"/>
      <c r="GC11" s="271"/>
      <c r="GD11" s="271"/>
      <c r="GE11" s="271"/>
      <c r="GF11" s="271"/>
      <c r="GG11" s="271"/>
      <c r="GH11" s="271"/>
      <c r="GI11" s="271"/>
      <c r="GJ11" s="271"/>
      <c r="GK11" s="271"/>
      <c r="GL11" s="271"/>
      <c r="GM11" s="271"/>
      <c r="GN11" s="271"/>
      <c r="GO11" s="271"/>
      <c r="GP11" s="271"/>
      <c r="GQ11" s="271"/>
      <c r="GR11" s="271"/>
      <c r="GS11" s="271"/>
      <c r="GT11" s="271"/>
      <c r="GU11" s="271"/>
      <c r="GV11" s="271"/>
      <c r="GW11" s="271"/>
      <c r="GX11" s="271"/>
      <c r="GY11" s="271"/>
      <c r="GZ11" s="271"/>
      <c r="HA11" s="271"/>
      <c r="HB11" s="271"/>
      <c r="HC11" s="271"/>
      <c r="HD11" s="271"/>
      <c r="HE11" s="271"/>
      <c r="HF11" s="271"/>
      <c r="HG11" s="271"/>
      <c r="HH11" s="271"/>
      <c r="HI11" s="271"/>
      <c r="HJ11" s="271"/>
      <c r="HK11" s="271"/>
      <c r="HL11" s="271"/>
      <c r="HM11" s="271"/>
      <c r="HN11" s="271"/>
      <c r="HO11" s="271"/>
      <c r="HP11" s="271"/>
      <c r="HQ11" s="271"/>
      <c r="HR11" s="271"/>
      <c r="HS11" s="271"/>
      <c r="HT11" s="271"/>
      <c r="HU11" s="271"/>
      <c r="HV11" s="271"/>
      <c r="HW11" s="271"/>
      <c r="HX11" s="271"/>
      <c r="HY11" s="271"/>
      <c r="HZ11" s="271"/>
      <c r="IA11" s="271"/>
      <c r="IB11" s="271"/>
      <c r="IC11" s="271"/>
      <c r="ID11" s="271"/>
      <c r="IE11" s="271"/>
      <c r="IF11" s="271"/>
      <c r="IG11" s="271"/>
      <c r="IH11" s="271"/>
      <c r="II11" s="271"/>
      <c r="IJ11" s="271"/>
      <c r="IK11" s="271"/>
      <c r="IL11" s="271"/>
      <c r="IM11" s="271"/>
      <c r="IN11" s="271"/>
      <c r="IO11" s="271"/>
    </row>
    <row r="12" spans="1:257" s="39" customFormat="1" ht="7.5" customHeight="1" x14ac:dyDescent="0.2">
      <c r="A12" s="217"/>
      <c r="B12" s="220"/>
      <c r="C12" s="220"/>
      <c r="D12" s="232"/>
      <c r="E12" s="232"/>
      <c r="F12" s="232"/>
      <c r="G12" s="232"/>
      <c r="H12" s="232"/>
      <c r="I12" s="511"/>
      <c r="J12" s="507"/>
      <c r="K12" s="507"/>
      <c r="L12" s="507"/>
      <c r="M12" s="50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c r="HV12" s="217"/>
      <c r="HW12" s="217"/>
      <c r="HX12" s="217"/>
      <c r="HY12" s="217"/>
      <c r="HZ12" s="217"/>
      <c r="IA12" s="217"/>
      <c r="IB12" s="217"/>
      <c r="IC12" s="217"/>
      <c r="ID12" s="217"/>
      <c r="IE12" s="217"/>
      <c r="IF12" s="217"/>
      <c r="IG12" s="217"/>
      <c r="IH12" s="217"/>
      <c r="II12" s="217"/>
      <c r="IJ12" s="217"/>
      <c r="IK12" s="217"/>
      <c r="IL12" s="217"/>
      <c r="IM12" s="217"/>
      <c r="IN12" s="217"/>
      <c r="IO12" s="217"/>
    </row>
    <row r="13" spans="1:257" s="27" customFormat="1" ht="18" customHeight="1" x14ac:dyDescent="0.2">
      <c r="A13" s="223"/>
      <c r="B13" s="226" t="s">
        <v>11</v>
      </c>
      <c r="C13" s="996">
        <f>'9TiempoEspera'!$J13</f>
        <v>538.08000000000004</v>
      </c>
      <c r="D13" s="1001">
        <v>542.7289038083112</v>
      </c>
      <c r="E13" s="1001">
        <v>531.67837419924899</v>
      </c>
      <c r="F13" s="1001">
        <v>527.2530471362312</v>
      </c>
      <c r="G13" s="1002">
        <v>499.88611388611389</v>
      </c>
      <c r="H13" s="963"/>
      <c r="I13" s="511"/>
      <c r="J13" s="514"/>
      <c r="K13" s="514"/>
      <c r="L13" s="514"/>
      <c r="M13" s="514"/>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c r="HV13" s="223"/>
      <c r="HW13" s="223"/>
      <c r="HX13" s="223"/>
      <c r="HY13" s="223"/>
      <c r="HZ13" s="223"/>
      <c r="IA13" s="223"/>
      <c r="IB13" s="223"/>
      <c r="IC13" s="223"/>
      <c r="ID13" s="223"/>
      <c r="IE13" s="223"/>
      <c r="IF13" s="223"/>
      <c r="IG13" s="223"/>
      <c r="IH13" s="223"/>
      <c r="II13" s="223"/>
      <c r="IJ13" s="223"/>
      <c r="IK13" s="223"/>
      <c r="IL13" s="223"/>
      <c r="IM13" s="223"/>
      <c r="IN13" s="223"/>
      <c r="IO13" s="223"/>
    </row>
    <row r="14" spans="1:257" s="125" customFormat="1" ht="18" customHeight="1" x14ac:dyDescent="0.2">
      <c r="A14" s="282"/>
      <c r="B14" s="234" t="s">
        <v>10</v>
      </c>
      <c r="C14" s="997">
        <f>'9TiempoEspera'!$J14</f>
        <v>220.11</v>
      </c>
      <c r="D14" s="1003">
        <v>218.59195153613155</v>
      </c>
      <c r="E14" s="1003">
        <v>224.83400809716599</v>
      </c>
      <c r="F14" s="1003">
        <v>200.11313639220617</v>
      </c>
      <c r="G14" s="1004">
        <v>148.8780487804878</v>
      </c>
      <c r="H14" s="964"/>
      <c r="I14" s="511"/>
      <c r="J14" s="514"/>
      <c r="K14" s="514"/>
      <c r="L14" s="514"/>
      <c r="M14" s="514"/>
      <c r="N14" s="282"/>
      <c r="O14" s="282"/>
      <c r="P14" s="282"/>
      <c r="Q14" s="282"/>
      <c r="R14" s="282"/>
      <c r="S14" s="282"/>
      <c r="T14" s="282"/>
      <c r="U14" s="282"/>
      <c r="V14" s="282"/>
      <c r="W14" s="282"/>
      <c r="X14" s="282"/>
      <c r="Y14" s="282"/>
      <c r="Z14" s="282"/>
      <c r="AA14" s="282"/>
      <c r="AB14" s="282"/>
      <c r="AC14" s="282"/>
      <c r="AD14" s="282"/>
      <c r="AE14" s="282"/>
      <c r="AF14" s="282"/>
      <c r="AG14" s="282"/>
      <c r="AH14" s="282"/>
      <c r="AI14" s="282"/>
      <c r="AJ14" s="282"/>
      <c r="AK14" s="282"/>
      <c r="AL14" s="282"/>
      <c r="AM14" s="282"/>
      <c r="AN14" s="282"/>
      <c r="AO14" s="282"/>
      <c r="AP14" s="282"/>
      <c r="AQ14" s="282"/>
      <c r="AR14" s="282"/>
      <c r="AS14" s="282"/>
      <c r="AT14" s="282"/>
      <c r="AU14" s="282"/>
      <c r="AV14" s="282"/>
      <c r="AW14" s="282"/>
      <c r="AX14" s="282"/>
      <c r="AY14" s="282"/>
      <c r="AZ14" s="282"/>
      <c r="BA14" s="282"/>
      <c r="BB14" s="282"/>
      <c r="BC14" s="282"/>
      <c r="BD14" s="282"/>
      <c r="BE14" s="282"/>
      <c r="BF14" s="282"/>
      <c r="BG14" s="282"/>
      <c r="BH14" s="282"/>
      <c r="BI14" s="282"/>
      <c r="BJ14" s="282"/>
      <c r="BK14" s="282"/>
      <c r="BL14" s="282"/>
      <c r="BM14" s="282"/>
      <c r="BN14" s="282"/>
      <c r="BO14" s="282"/>
      <c r="BP14" s="282"/>
      <c r="BQ14" s="282"/>
      <c r="BR14" s="282"/>
      <c r="BS14" s="282"/>
      <c r="BT14" s="282"/>
      <c r="BU14" s="282"/>
      <c r="BV14" s="282"/>
      <c r="BW14" s="282"/>
      <c r="BX14" s="282"/>
      <c r="BY14" s="282"/>
      <c r="BZ14" s="282"/>
      <c r="CA14" s="282"/>
      <c r="CB14" s="282"/>
      <c r="CC14" s="282"/>
      <c r="CD14" s="282"/>
      <c r="CE14" s="282"/>
      <c r="CF14" s="282"/>
      <c r="CG14" s="282"/>
      <c r="CH14" s="282"/>
      <c r="CI14" s="282"/>
      <c r="CJ14" s="282"/>
      <c r="CK14" s="282"/>
      <c r="CL14" s="282"/>
      <c r="CM14" s="282"/>
      <c r="CN14" s="282"/>
      <c r="CO14" s="282"/>
      <c r="CP14" s="282"/>
      <c r="CQ14" s="282"/>
      <c r="CR14" s="282"/>
      <c r="CS14" s="282"/>
      <c r="CT14" s="282"/>
      <c r="CU14" s="282"/>
      <c r="CV14" s="282"/>
      <c r="CW14" s="282"/>
      <c r="CX14" s="282"/>
      <c r="CY14" s="282"/>
      <c r="CZ14" s="282"/>
      <c r="DA14" s="282"/>
      <c r="DB14" s="282"/>
      <c r="DC14" s="282"/>
      <c r="DD14" s="282"/>
      <c r="DE14" s="282"/>
      <c r="DF14" s="282"/>
      <c r="DG14" s="282"/>
      <c r="DH14" s="282"/>
      <c r="DI14" s="282"/>
      <c r="DJ14" s="282"/>
      <c r="DK14" s="282"/>
      <c r="DL14" s="282"/>
      <c r="DM14" s="282"/>
      <c r="DN14" s="282"/>
      <c r="DO14" s="282"/>
      <c r="DP14" s="282"/>
      <c r="DQ14" s="282"/>
      <c r="DR14" s="282"/>
      <c r="DS14" s="282"/>
      <c r="DT14" s="282"/>
      <c r="DU14" s="282"/>
      <c r="DV14" s="282"/>
      <c r="DW14" s="282"/>
      <c r="DX14" s="282"/>
      <c r="DY14" s="282"/>
      <c r="DZ14" s="282"/>
      <c r="EA14" s="282"/>
      <c r="EB14" s="282"/>
      <c r="EC14" s="282"/>
      <c r="ED14" s="282"/>
      <c r="EE14" s="282"/>
      <c r="EF14" s="282"/>
      <c r="EG14" s="282"/>
      <c r="EH14" s="282"/>
      <c r="EI14" s="282"/>
      <c r="EJ14" s="282"/>
      <c r="EK14" s="282"/>
      <c r="EL14" s="282"/>
      <c r="EM14" s="282"/>
      <c r="EN14" s="282"/>
      <c r="EO14" s="282"/>
      <c r="EP14" s="282"/>
      <c r="EQ14" s="282"/>
      <c r="ER14" s="282"/>
      <c r="ES14" s="282"/>
      <c r="ET14" s="282"/>
      <c r="EU14" s="282"/>
      <c r="EV14" s="282"/>
      <c r="EW14" s="282"/>
      <c r="EX14" s="282"/>
      <c r="EY14" s="282"/>
      <c r="EZ14" s="282"/>
      <c r="FA14" s="282"/>
      <c r="FB14" s="282"/>
      <c r="FC14" s="282"/>
      <c r="FD14" s="282"/>
      <c r="FE14" s="282"/>
      <c r="FF14" s="282"/>
      <c r="FG14" s="282"/>
      <c r="FH14" s="282"/>
      <c r="FI14" s="282"/>
      <c r="FJ14" s="282"/>
      <c r="FK14" s="282"/>
      <c r="FL14" s="282"/>
      <c r="FM14" s="282"/>
      <c r="FN14" s="282"/>
      <c r="FO14" s="282"/>
      <c r="FP14" s="282"/>
      <c r="FQ14" s="282"/>
      <c r="FR14" s="282"/>
      <c r="FS14" s="282"/>
      <c r="FT14" s="282"/>
      <c r="FU14" s="282"/>
      <c r="FV14" s="282"/>
      <c r="FW14" s="282"/>
      <c r="FX14" s="282"/>
      <c r="FY14" s="282"/>
      <c r="FZ14" s="282"/>
      <c r="GA14" s="282"/>
      <c r="GB14" s="282"/>
      <c r="GC14" s="282"/>
      <c r="GD14" s="282"/>
      <c r="GE14" s="282"/>
      <c r="GF14" s="282"/>
      <c r="GG14" s="282"/>
      <c r="GH14" s="282"/>
      <c r="GI14" s="282"/>
      <c r="GJ14" s="282"/>
      <c r="GK14" s="282"/>
      <c r="GL14" s="282"/>
      <c r="GM14" s="282"/>
      <c r="GN14" s="282"/>
      <c r="GO14" s="282"/>
      <c r="GP14" s="282"/>
      <c r="GQ14" s="282"/>
      <c r="GR14" s="282"/>
      <c r="GS14" s="282"/>
      <c r="GT14" s="282"/>
      <c r="GU14" s="282"/>
      <c r="GV14" s="282"/>
      <c r="GW14" s="282"/>
      <c r="GX14" s="282"/>
      <c r="GY14" s="282"/>
      <c r="GZ14" s="282"/>
      <c r="HA14" s="282"/>
      <c r="HB14" s="282"/>
      <c r="HC14" s="282"/>
      <c r="HD14" s="282"/>
      <c r="HE14" s="282"/>
      <c r="HF14" s="282"/>
      <c r="HG14" s="282"/>
      <c r="HH14" s="282"/>
      <c r="HI14" s="282"/>
      <c r="HJ14" s="282"/>
      <c r="HK14" s="282"/>
      <c r="HL14" s="282"/>
      <c r="HM14" s="282"/>
      <c r="HN14" s="282"/>
      <c r="HO14" s="282"/>
      <c r="HP14" s="282"/>
      <c r="HQ14" s="282"/>
      <c r="HR14" s="282"/>
      <c r="HS14" s="282"/>
      <c r="HT14" s="282"/>
      <c r="HU14" s="282"/>
      <c r="HV14" s="282"/>
      <c r="HW14" s="282"/>
      <c r="HX14" s="282"/>
      <c r="HY14" s="282"/>
      <c r="HZ14" s="282"/>
      <c r="IA14" s="282"/>
      <c r="IB14" s="282"/>
      <c r="IC14" s="282"/>
      <c r="ID14" s="282"/>
      <c r="IE14" s="282"/>
      <c r="IF14" s="282"/>
      <c r="IG14" s="282"/>
      <c r="IH14" s="282"/>
      <c r="II14" s="282"/>
      <c r="IJ14" s="282"/>
      <c r="IK14" s="282"/>
      <c r="IL14" s="282"/>
      <c r="IM14" s="282"/>
      <c r="IN14" s="282"/>
      <c r="IO14" s="282"/>
    </row>
    <row r="15" spans="1:257" s="125" customFormat="1" ht="18" customHeight="1" x14ac:dyDescent="0.2">
      <c r="A15" s="282"/>
      <c r="B15" s="234" t="s">
        <v>40</v>
      </c>
      <c r="C15" s="997">
        <f>'9TiempoEspera'!$J15</f>
        <v>243.82</v>
      </c>
      <c r="D15" s="1003">
        <v>230.35516372795971</v>
      </c>
      <c r="E15" s="1003">
        <v>243.4370308590492</v>
      </c>
      <c r="F15" s="1003">
        <v>270.93516209476309</v>
      </c>
      <c r="G15" s="1004">
        <v>310.18823529411765</v>
      </c>
      <c r="H15" s="964"/>
      <c r="I15" s="511"/>
      <c r="J15" s="514"/>
      <c r="K15" s="514"/>
      <c r="L15" s="514"/>
      <c r="M15" s="514"/>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282"/>
      <c r="AX15" s="282"/>
      <c r="AY15" s="282"/>
      <c r="AZ15" s="282"/>
      <c r="BA15" s="282"/>
      <c r="BB15" s="282"/>
      <c r="BC15" s="282"/>
      <c r="BD15" s="282"/>
      <c r="BE15" s="282"/>
      <c r="BF15" s="282"/>
      <c r="BG15" s="282"/>
      <c r="BH15" s="282"/>
      <c r="BI15" s="282"/>
      <c r="BJ15" s="282"/>
      <c r="BK15" s="282"/>
      <c r="BL15" s="282"/>
      <c r="BM15" s="282"/>
      <c r="BN15" s="282"/>
      <c r="BO15" s="282"/>
      <c r="BP15" s="282"/>
      <c r="BQ15" s="282"/>
      <c r="BR15" s="282"/>
      <c r="BS15" s="282"/>
      <c r="BT15" s="282"/>
      <c r="BU15" s="282"/>
      <c r="BV15" s="282"/>
      <c r="BW15" s="282"/>
      <c r="BX15" s="282"/>
      <c r="BY15" s="282"/>
      <c r="BZ15" s="282"/>
      <c r="CA15" s="282"/>
      <c r="CB15" s="282"/>
      <c r="CC15" s="282"/>
      <c r="CD15" s="282"/>
      <c r="CE15" s="282"/>
      <c r="CF15" s="282"/>
      <c r="CG15" s="282"/>
      <c r="CH15" s="282"/>
      <c r="CI15" s="282"/>
      <c r="CJ15" s="282"/>
      <c r="CK15" s="282"/>
      <c r="CL15" s="282"/>
      <c r="CM15" s="282"/>
      <c r="CN15" s="282"/>
      <c r="CO15" s="282"/>
      <c r="CP15" s="282"/>
      <c r="CQ15" s="282"/>
      <c r="CR15" s="282"/>
      <c r="CS15" s="282"/>
      <c r="CT15" s="282"/>
      <c r="CU15" s="282"/>
      <c r="CV15" s="282"/>
      <c r="CW15" s="282"/>
      <c r="CX15" s="282"/>
      <c r="CY15" s="282"/>
      <c r="CZ15" s="282"/>
      <c r="DA15" s="282"/>
      <c r="DB15" s="282"/>
      <c r="DC15" s="282"/>
      <c r="DD15" s="282"/>
      <c r="DE15" s="282"/>
      <c r="DF15" s="282"/>
      <c r="DG15" s="282"/>
      <c r="DH15" s="282"/>
      <c r="DI15" s="282"/>
      <c r="DJ15" s="282"/>
      <c r="DK15" s="282"/>
      <c r="DL15" s="282"/>
      <c r="DM15" s="282"/>
      <c r="DN15" s="282"/>
      <c r="DO15" s="282"/>
      <c r="DP15" s="282"/>
      <c r="DQ15" s="282"/>
      <c r="DR15" s="282"/>
      <c r="DS15" s="282"/>
      <c r="DT15" s="282"/>
      <c r="DU15" s="282"/>
      <c r="DV15" s="282"/>
      <c r="DW15" s="282"/>
      <c r="DX15" s="282"/>
      <c r="DY15" s="282"/>
      <c r="DZ15" s="282"/>
      <c r="EA15" s="282"/>
      <c r="EB15" s="282"/>
      <c r="EC15" s="282"/>
      <c r="ED15" s="282"/>
      <c r="EE15" s="282"/>
      <c r="EF15" s="282"/>
      <c r="EG15" s="282"/>
      <c r="EH15" s="282"/>
      <c r="EI15" s="282"/>
      <c r="EJ15" s="282"/>
      <c r="EK15" s="282"/>
      <c r="EL15" s="282"/>
      <c r="EM15" s="282"/>
      <c r="EN15" s="282"/>
      <c r="EO15" s="282"/>
      <c r="EP15" s="282"/>
      <c r="EQ15" s="282"/>
      <c r="ER15" s="282"/>
      <c r="ES15" s="282"/>
      <c r="ET15" s="282"/>
      <c r="EU15" s="282"/>
      <c r="EV15" s="282"/>
      <c r="EW15" s="282"/>
      <c r="EX15" s="282"/>
      <c r="EY15" s="282"/>
      <c r="EZ15" s="282"/>
      <c r="FA15" s="282"/>
      <c r="FB15" s="282"/>
      <c r="FC15" s="282"/>
      <c r="FD15" s="282"/>
      <c r="FE15" s="282"/>
      <c r="FF15" s="282"/>
      <c r="FG15" s="282"/>
      <c r="FH15" s="282"/>
      <c r="FI15" s="282"/>
      <c r="FJ15" s="282"/>
      <c r="FK15" s="282"/>
      <c r="FL15" s="282"/>
      <c r="FM15" s="282"/>
      <c r="FN15" s="282"/>
      <c r="FO15" s="282"/>
      <c r="FP15" s="282"/>
      <c r="FQ15" s="282"/>
      <c r="FR15" s="282"/>
      <c r="FS15" s="282"/>
      <c r="FT15" s="282"/>
      <c r="FU15" s="282"/>
      <c r="FV15" s="282"/>
      <c r="FW15" s="282"/>
      <c r="FX15" s="282"/>
      <c r="FY15" s="282"/>
      <c r="FZ15" s="282"/>
      <c r="GA15" s="282"/>
      <c r="GB15" s="282"/>
      <c r="GC15" s="282"/>
      <c r="GD15" s="282"/>
      <c r="GE15" s="282"/>
      <c r="GF15" s="282"/>
      <c r="GG15" s="282"/>
      <c r="GH15" s="282"/>
      <c r="GI15" s="282"/>
      <c r="GJ15" s="282"/>
      <c r="GK15" s="282"/>
      <c r="GL15" s="282"/>
      <c r="GM15" s="282"/>
      <c r="GN15" s="282"/>
      <c r="GO15" s="282"/>
      <c r="GP15" s="282"/>
      <c r="GQ15" s="282"/>
      <c r="GR15" s="282"/>
      <c r="GS15" s="282"/>
      <c r="GT15" s="282"/>
      <c r="GU15" s="282"/>
      <c r="GV15" s="282"/>
      <c r="GW15" s="282"/>
      <c r="GX15" s="282"/>
      <c r="GY15" s="282"/>
      <c r="GZ15" s="282"/>
      <c r="HA15" s="282"/>
      <c r="HB15" s="282"/>
      <c r="HC15" s="282"/>
      <c r="HD15" s="282"/>
      <c r="HE15" s="282"/>
      <c r="HF15" s="282"/>
      <c r="HG15" s="282"/>
      <c r="HH15" s="282"/>
      <c r="HI15" s="282"/>
      <c r="HJ15" s="282"/>
      <c r="HK15" s="282"/>
      <c r="HL15" s="282"/>
      <c r="HM15" s="282"/>
      <c r="HN15" s="282"/>
      <c r="HO15" s="282"/>
      <c r="HP15" s="282"/>
      <c r="HQ15" s="282"/>
      <c r="HR15" s="282"/>
      <c r="HS15" s="282"/>
      <c r="HT15" s="282"/>
      <c r="HU15" s="282"/>
      <c r="HV15" s="282"/>
      <c r="HW15" s="282"/>
      <c r="HX15" s="282"/>
      <c r="HY15" s="282"/>
      <c r="HZ15" s="282"/>
      <c r="IA15" s="282"/>
      <c r="IB15" s="282"/>
      <c r="IC15" s="282"/>
      <c r="ID15" s="282"/>
      <c r="IE15" s="282"/>
      <c r="IF15" s="282"/>
      <c r="IG15" s="282"/>
      <c r="IH15" s="282"/>
      <c r="II15" s="282"/>
      <c r="IJ15" s="282"/>
      <c r="IK15" s="282"/>
      <c r="IL15" s="282"/>
      <c r="IM15" s="282"/>
      <c r="IN15" s="282"/>
      <c r="IO15" s="282"/>
    </row>
    <row r="16" spans="1:257" s="125" customFormat="1" ht="18" customHeight="1" x14ac:dyDescent="0.2">
      <c r="A16" s="282"/>
      <c r="B16" s="234" t="s">
        <v>41</v>
      </c>
      <c r="C16" s="997">
        <f>'9TiempoEspera'!$J16</f>
        <v>226.88</v>
      </c>
      <c r="D16" s="1003">
        <v>221.13685550604711</v>
      </c>
      <c r="E16" s="1003">
        <v>231.85022692889561</v>
      </c>
      <c r="F16" s="1003">
        <v>229.7188587334725</v>
      </c>
      <c r="G16" s="1004">
        <v>225.24870466321244</v>
      </c>
      <c r="H16" s="964"/>
      <c r="I16" s="511"/>
      <c r="J16" s="514"/>
      <c r="K16" s="514"/>
      <c r="L16" s="514"/>
      <c r="M16" s="514"/>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2"/>
      <c r="AN16" s="282"/>
      <c r="AO16" s="282"/>
      <c r="AP16" s="282"/>
      <c r="AQ16" s="282"/>
      <c r="AR16" s="282"/>
      <c r="AS16" s="282"/>
      <c r="AT16" s="282"/>
      <c r="AU16" s="282"/>
      <c r="AV16" s="282"/>
      <c r="AW16" s="282"/>
      <c r="AX16" s="282"/>
      <c r="AY16" s="282"/>
      <c r="AZ16" s="282"/>
      <c r="BA16" s="282"/>
      <c r="BB16" s="282"/>
      <c r="BC16" s="282"/>
      <c r="BD16" s="282"/>
      <c r="BE16" s="282"/>
      <c r="BF16" s="282"/>
      <c r="BG16" s="282"/>
      <c r="BH16" s="282"/>
      <c r="BI16" s="282"/>
      <c r="BJ16" s="282"/>
      <c r="BK16" s="282"/>
      <c r="BL16" s="282"/>
      <c r="BM16" s="282"/>
      <c r="BN16" s="282"/>
      <c r="BO16" s="282"/>
      <c r="BP16" s="282"/>
      <c r="BQ16" s="282"/>
      <c r="BR16" s="282"/>
      <c r="BS16" s="282"/>
      <c r="BT16" s="282"/>
      <c r="BU16" s="282"/>
      <c r="BV16" s="282"/>
      <c r="BW16" s="282"/>
      <c r="BX16" s="282"/>
      <c r="BY16" s="282"/>
      <c r="BZ16" s="282"/>
      <c r="CA16" s="282"/>
      <c r="CB16" s="282"/>
      <c r="CC16" s="282"/>
      <c r="CD16" s="282"/>
      <c r="CE16" s="282"/>
      <c r="CF16" s="282"/>
      <c r="CG16" s="282"/>
      <c r="CH16" s="282"/>
      <c r="CI16" s="282"/>
      <c r="CJ16" s="282"/>
      <c r="CK16" s="282"/>
      <c r="CL16" s="282"/>
      <c r="CM16" s="282"/>
      <c r="CN16" s="282"/>
      <c r="CO16" s="282"/>
      <c r="CP16" s="282"/>
      <c r="CQ16" s="282"/>
      <c r="CR16" s="282"/>
      <c r="CS16" s="282"/>
      <c r="CT16" s="282"/>
      <c r="CU16" s="282"/>
      <c r="CV16" s="282"/>
      <c r="CW16" s="282"/>
      <c r="CX16" s="282"/>
      <c r="CY16" s="282"/>
      <c r="CZ16" s="282"/>
      <c r="DA16" s="282"/>
      <c r="DB16" s="282"/>
      <c r="DC16" s="282"/>
      <c r="DD16" s="282"/>
      <c r="DE16" s="282"/>
      <c r="DF16" s="282"/>
      <c r="DG16" s="282"/>
      <c r="DH16" s="282"/>
      <c r="DI16" s="282"/>
      <c r="DJ16" s="282"/>
      <c r="DK16" s="282"/>
      <c r="DL16" s="282"/>
      <c r="DM16" s="282"/>
      <c r="DN16" s="282"/>
      <c r="DO16" s="282"/>
      <c r="DP16" s="282"/>
      <c r="DQ16" s="282"/>
      <c r="DR16" s="282"/>
      <c r="DS16" s="282"/>
      <c r="DT16" s="282"/>
      <c r="DU16" s="282"/>
      <c r="DV16" s="282"/>
      <c r="DW16" s="282"/>
      <c r="DX16" s="282"/>
      <c r="DY16" s="282"/>
      <c r="DZ16" s="282"/>
      <c r="EA16" s="282"/>
      <c r="EB16" s="282"/>
      <c r="EC16" s="282"/>
      <c r="ED16" s="282"/>
      <c r="EE16" s="282"/>
      <c r="EF16" s="282"/>
      <c r="EG16" s="282"/>
      <c r="EH16" s="282"/>
      <c r="EI16" s="282"/>
      <c r="EJ16" s="282"/>
      <c r="EK16" s="282"/>
      <c r="EL16" s="282"/>
      <c r="EM16" s="282"/>
      <c r="EN16" s="282"/>
      <c r="EO16" s="282"/>
      <c r="EP16" s="282"/>
      <c r="EQ16" s="282"/>
      <c r="ER16" s="282"/>
      <c r="ES16" s="282"/>
      <c r="ET16" s="282"/>
      <c r="EU16" s="282"/>
      <c r="EV16" s="282"/>
      <c r="EW16" s="282"/>
      <c r="EX16" s="282"/>
      <c r="EY16" s="282"/>
      <c r="EZ16" s="282"/>
      <c r="FA16" s="282"/>
      <c r="FB16" s="282"/>
      <c r="FC16" s="282"/>
      <c r="FD16" s="282"/>
      <c r="FE16" s="282"/>
      <c r="FF16" s="282"/>
      <c r="FG16" s="282"/>
      <c r="FH16" s="282"/>
      <c r="FI16" s="282"/>
      <c r="FJ16" s="282"/>
      <c r="FK16" s="282"/>
      <c r="FL16" s="282"/>
      <c r="FM16" s="282"/>
      <c r="FN16" s="282"/>
      <c r="FO16" s="282"/>
      <c r="FP16" s="282"/>
      <c r="FQ16" s="282"/>
      <c r="FR16" s="282"/>
      <c r="FS16" s="282"/>
      <c r="FT16" s="282"/>
      <c r="FU16" s="282"/>
      <c r="FV16" s="282"/>
      <c r="FW16" s="282"/>
      <c r="FX16" s="282"/>
      <c r="FY16" s="282"/>
      <c r="FZ16" s="282"/>
      <c r="GA16" s="282"/>
      <c r="GB16" s="282"/>
      <c r="GC16" s="282"/>
      <c r="GD16" s="282"/>
      <c r="GE16" s="282"/>
      <c r="GF16" s="282"/>
      <c r="GG16" s="282"/>
      <c r="GH16" s="282"/>
      <c r="GI16" s="282"/>
      <c r="GJ16" s="282"/>
      <c r="GK16" s="282"/>
      <c r="GL16" s="282"/>
      <c r="GM16" s="282"/>
      <c r="GN16" s="282"/>
      <c r="GO16" s="282"/>
      <c r="GP16" s="282"/>
      <c r="GQ16" s="282"/>
      <c r="GR16" s="282"/>
      <c r="GS16" s="282"/>
      <c r="GT16" s="282"/>
      <c r="GU16" s="282"/>
      <c r="GV16" s="282"/>
      <c r="GW16" s="282"/>
      <c r="GX16" s="282"/>
      <c r="GY16" s="282"/>
      <c r="GZ16" s="282"/>
      <c r="HA16" s="282"/>
      <c r="HB16" s="282"/>
      <c r="HC16" s="282"/>
      <c r="HD16" s="282"/>
      <c r="HE16" s="282"/>
      <c r="HF16" s="282"/>
      <c r="HG16" s="282"/>
      <c r="HH16" s="282"/>
      <c r="HI16" s="282"/>
      <c r="HJ16" s="282"/>
      <c r="HK16" s="282"/>
      <c r="HL16" s="282"/>
      <c r="HM16" s="282"/>
      <c r="HN16" s="282"/>
      <c r="HO16" s="282"/>
      <c r="HP16" s="282"/>
      <c r="HQ16" s="282"/>
      <c r="HR16" s="282"/>
      <c r="HS16" s="282"/>
      <c r="HT16" s="282"/>
      <c r="HU16" s="282"/>
      <c r="HV16" s="282"/>
      <c r="HW16" s="282"/>
      <c r="HX16" s="282"/>
      <c r="HY16" s="282"/>
      <c r="HZ16" s="282"/>
      <c r="IA16" s="282"/>
      <c r="IB16" s="282"/>
      <c r="IC16" s="282"/>
      <c r="ID16" s="282"/>
      <c r="IE16" s="282"/>
      <c r="IF16" s="282"/>
      <c r="IG16" s="282"/>
      <c r="IH16" s="282"/>
      <c r="II16" s="282"/>
      <c r="IJ16" s="282"/>
      <c r="IK16" s="282"/>
      <c r="IL16" s="282"/>
      <c r="IM16" s="282"/>
      <c r="IN16" s="282"/>
      <c r="IO16" s="282"/>
    </row>
    <row r="17" spans="1:249" s="125" customFormat="1" ht="18" customHeight="1" x14ac:dyDescent="0.2">
      <c r="A17" s="282"/>
      <c r="B17" s="234" t="s">
        <v>9</v>
      </c>
      <c r="C17" s="997">
        <f>'9TiempoEspera'!$J17</f>
        <v>963.19</v>
      </c>
      <c r="D17" s="1003">
        <v>1078.2674561045324</v>
      </c>
      <c r="E17" s="1003">
        <v>1027.092443140132</v>
      </c>
      <c r="F17" s="1003">
        <v>841.84051144010766</v>
      </c>
      <c r="G17" s="1004">
        <v>734.70182841068913</v>
      </c>
      <c r="H17" s="964"/>
      <c r="I17" s="511"/>
      <c r="J17" s="514"/>
      <c r="K17" s="514"/>
      <c r="L17" s="514"/>
      <c r="M17" s="514"/>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82"/>
      <c r="AP17" s="282"/>
      <c r="AQ17" s="282"/>
      <c r="AR17" s="282"/>
      <c r="AS17" s="282"/>
      <c r="AT17" s="282"/>
      <c r="AU17" s="282"/>
      <c r="AV17" s="282"/>
      <c r="AW17" s="282"/>
      <c r="AX17" s="282"/>
      <c r="AY17" s="282"/>
      <c r="AZ17" s="282"/>
      <c r="BA17" s="282"/>
      <c r="BB17" s="282"/>
      <c r="BC17" s="282"/>
      <c r="BD17" s="282"/>
      <c r="BE17" s="282"/>
      <c r="BF17" s="282"/>
      <c r="BG17" s="282"/>
      <c r="BH17" s="282"/>
      <c r="BI17" s="282"/>
      <c r="BJ17" s="282"/>
      <c r="BK17" s="282"/>
      <c r="BL17" s="282"/>
      <c r="BM17" s="282"/>
      <c r="BN17" s="282"/>
      <c r="BO17" s="282"/>
      <c r="BP17" s="282"/>
      <c r="BQ17" s="282"/>
      <c r="BR17" s="282"/>
      <c r="BS17" s="282"/>
      <c r="BT17" s="282"/>
      <c r="BU17" s="282"/>
      <c r="BV17" s="282"/>
      <c r="BW17" s="282"/>
      <c r="BX17" s="282"/>
      <c r="BY17" s="282"/>
      <c r="BZ17" s="282"/>
      <c r="CA17" s="282"/>
      <c r="CB17" s="282"/>
      <c r="CC17" s="282"/>
      <c r="CD17" s="282"/>
      <c r="CE17" s="282"/>
      <c r="CF17" s="282"/>
      <c r="CG17" s="282"/>
      <c r="CH17" s="282"/>
      <c r="CI17" s="282"/>
      <c r="CJ17" s="282"/>
      <c r="CK17" s="282"/>
      <c r="CL17" s="282"/>
      <c r="CM17" s="282"/>
      <c r="CN17" s="282"/>
      <c r="CO17" s="282"/>
      <c r="CP17" s="282"/>
      <c r="CQ17" s="282"/>
      <c r="CR17" s="282"/>
      <c r="CS17" s="282"/>
      <c r="CT17" s="282"/>
      <c r="CU17" s="282"/>
      <c r="CV17" s="282"/>
      <c r="CW17" s="282"/>
      <c r="CX17" s="282"/>
      <c r="CY17" s="282"/>
      <c r="CZ17" s="282"/>
      <c r="DA17" s="282"/>
      <c r="DB17" s="282"/>
      <c r="DC17" s="282"/>
      <c r="DD17" s="282"/>
      <c r="DE17" s="282"/>
      <c r="DF17" s="282"/>
      <c r="DG17" s="282"/>
      <c r="DH17" s="282"/>
      <c r="DI17" s="282"/>
      <c r="DJ17" s="282"/>
      <c r="DK17" s="282"/>
      <c r="DL17" s="282"/>
      <c r="DM17" s="282"/>
      <c r="DN17" s="282"/>
      <c r="DO17" s="282"/>
      <c r="DP17" s="282"/>
      <c r="DQ17" s="282"/>
      <c r="DR17" s="282"/>
      <c r="DS17" s="282"/>
      <c r="DT17" s="282"/>
      <c r="DU17" s="282"/>
      <c r="DV17" s="282"/>
      <c r="DW17" s="282"/>
      <c r="DX17" s="282"/>
      <c r="DY17" s="282"/>
      <c r="DZ17" s="282"/>
      <c r="EA17" s="282"/>
      <c r="EB17" s="282"/>
      <c r="EC17" s="282"/>
      <c r="ED17" s="282"/>
      <c r="EE17" s="282"/>
      <c r="EF17" s="282"/>
      <c r="EG17" s="282"/>
      <c r="EH17" s="282"/>
      <c r="EI17" s="282"/>
      <c r="EJ17" s="282"/>
      <c r="EK17" s="282"/>
      <c r="EL17" s="282"/>
      <c r="EM17" s="282"/>
      <c r="EN17" s="282"/>
      <c r="EO17" s="282"/>
      <c r="EP17" s="282"/>
      <c r="EQ17" s="282"/>
      <c r="ER17" s="282"/>
      <c r="ES17" s="282"/>
      <c r="ET17" s="282"/>
      <c r="EU17" s="282"/>
      <c r="EV17" s="282"/>
      <c r="EW17" s="282"/>
      <c r="EX17" s="282"/>
      <c r="EY17" s="282"/>
      <c r="EZ17" s="282"/>
      <c r="FA17" s="282"/>
      <c r="FB17" s="282"/>
      <c r="FC17" s="282"/>
      <c r="FD17" s="282"/>
      <c r="FE17" s="282"/>
      <c r="FF17" s="282"/>
      <c r="FG17" s="282"/>
      <c r="FH17" s="282"/>
      <c r="FI17" s="282"/>
      <c r="FJ17" s="282"/>
      <c r="FK17" s="282"/>
      <c r="FL17" s="282"/>
      <c r="FM17" s="282"/>
      <c r="FN17" s="282"/>
      <c r="FO17" s="282"/>
      <c r="FP17" s="282"/>
      <c r="FQ17" s="282"/>
      <c r="FR17" s="282"/>
      <c r="FS17" s="282"/>
      <c r="FT17" s="282"/>
      <c r="FU17" s="282"/>
      <c r="FV17" s="282"/>
      <c r="FW17" s="282"/>
      <c r="FX17" s="282"/>
      <c r="FY17" s="282"/>
      <c r="FZ17" s="282"/>
      <c r="GA17" s="282"/>
      <c r="GB17" s="282"/>
      <c r="GC17" s="282"/>
      <c r="GD17" s="282"/>
      <c r="GE17" s="282"/>
      <c r="GF17" s="282"/>
      <c r="GG17" s="282"/>
      <c r="GH17" s="282"/>
      <c r="GI17" s="282"/>
      <c r="GJ17" s="282"/>
      <c r="GK17" s="282"/>
      <c r="GL17" s="282"/>
      <c r="GM17" s="282"/>
      <c r="GN17" s="282"/>
      <c r="GO17" s="282"/>
      <c r="GP17" s="282"/>
      <c r="GQ17" s="282"/>
      <c r="GR17" s="282"/>
      <c r="GS17" s="282"/>
      <c r="GT17" s="282"/>
      <c r="GU17" s="282"/>
      <c r="GV17" s="282"/>
      <c r="GW17" s="282"/>
      <c r="GX17" s="282"/>
      <c r="GY17" s="282"/>
      <c r="GZ17" s="282"/>
      <c r="HA17" s="282"/>
      <c r="HB17" s="282"/>
      <c r="HC17" s="282"/>
      <c r="HD17" s="282"/>
      <c r="HE17" s="282"/>
      <c r="HF17" s="282"/>
      <c r="HG17" s="282"/>
      <c r="HH17" s="282"/>
      <c r="HI17" s="282"/>
      <c r="HJ17" s="282"/>
      <c r="HK17" s="282"/>
      <c r="HL17" s="282"/>
      <c r="HM17" s="282"/>
      <c r="HN17" s="282"/>
      <c r="HO17" s="282"/>
      <c r="HP17" s="282"/>
      <c r="HQ17" s="282"/>
      <c r="HR17" s="282"/>
      <c r="HS17" s="282"/>
      <c r="HT17" s="282"/>
      <c r="HU17" s="282"/>
      <c r="HV17" s="282"/>
      <c r="HW17" s="282"/>
      <c r="HX17" s="282"/>
      <c r="HY17" s="282"/>
      <c r="HZ17" s="282"/>
      <c r="IA17" s="282"/>
      <c r="IB17" s="282"/>
      <c r="IC17" s="282"/>
      <c r="ID17" s="282"/>
      <c r="IE17" s="282"/>
      <c r="IF17" s="282"/>
      <c r="IG17" s="282"/>
      <c r="IH17" s="282"/>
      <c r="II17" s="282"/>
      <c r="IJ17" s="282"/>
      <c r="IK17" s="282"/>
      <c r="IL17" s="282"/>
      <c r="IM17" s="282"/>
      <c r="IN17" s="282"/>
      <c r="IO17" s="282"/>
    </row>
    <row r="18" spans="1:249" s="125" customFormat="1" ht="18" customHeight="1" x14ac:dyDescent="0.2">
      <c r="A18" s="282"/>
      <c r="B18" s="234" t="s">
        <v>8</v>
      </c>
      <c r="C18" s="997">
        <f>'9TiempoEspera'!$J18</f>
        <v>194.83</v>
      </c>
      <c r="D18" s="1003">
        <v>218.49031007751938</v>
      </c>
      <c r="E18" s="1003">
        <v>185.33950617283949</v>
      </c>
      <c r="F18" s="1003">
        <v>193.38157894736841</v>
      </c>
      <c r="G18" s="1004">
        <v>169.26395939086294</v>
      </c>
      <c r="H18" s="964"/>
      <c r="I18" s="511"/>
      <c r="J18" s="514"/>
      <c r="K18" s="514"/>
      <c r="L18" s="514"/>
      <c r="M18" s="514"/>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82"/>
      <c r="AZ18" s="282"/>
      <c r="BA18" s="282"/>
      <c r="BB18" s="282"/>
      <c r="BC18" s="282"/>
      <c r="BD18" s="282"/>
      <c r="BE18" s="282"/>
      <c r="BF18" s="282"/>
      <c r="BG18" s="282"/>
      <c r="BH18" s="282"/>
      <c r="BI18" s="282"/>
      <c r="BJ18" s="282"/>
      <c r="BK18" s="282"/>
      <c r="BL18" s="282"/>
      <c r="BM18" s="282"/>
      <c r="BN18" s="282"/>
      <c r="BO18" s="282"/>
      <c r="BP18" s="282"/>
      <c r="BQ18" s="282"/>
      <c r="BR18" s="282"/>
      <c r="BS18" s="282"/>
      <c r="BT18" s="282"/>
      <c r="BU18" s="282"/>
      <c r="BV18" s="282"/>
      <c r="BW18" s="282"/>
      <c r="BX18" s="282"/>
      <c r="BY18" s="282"/>
      <c r="BZ18" s="282"/>
      <c r="CA18" s="282"/>
      <c r="CB18" s="282"/>
      <c r="CC18" s="282"/>
      <c r="CD18" s="282"/>
      <c r="CE18" s="282"/>
      <c r="CF18" s="282"/>
      <c r="CG18" s="282"/>
      <c r="CH18" s="282"/>
      <c r="CI18" s="282"/>
      <c r="CJ18" s="282"/>
      <c r="CK18" s="282"/>
      <c r="CL18" s="282"/>
      <c r="CM18" s="282"/>
      <c r="CN18" s="282"/>
      <c r="CO18" s="282"/>
      <c r="CP18" s="282"/>
      <c r="CQ18" s="282"/>
      <c r="CR18" s="282"/>
      <c r="CS18" s="282"/>
      <c r="CT18" s="282"/>
      <c r="CU18" s="282"/>
      <c r="CV18" s="282"/>
      <c r="CW18" s="282"/>
      <c r="CX18" s="282"/>
      <c r="CY18" s="282"/>
      <c r="CZ18" s="282"/>
      <c r="DA18" s="282"/>
      <c r="DB18" s="282"/>
      <c r="DC18" s="282"/>
      <c r="DD18" s="282"/>
      <c r="DE18" s="282"/>
      <c r="DF18" s="282"/>
      <c r="DG18" s="282"/>
      <c r="DH18" s="282"/>
      <c r="DI18" s="282"/>
      <c r="DJ18" s="282"/>
      <c r="DK18" s="282"/>
      <c r="DL18" s="282"/>
      <c r="DM18" s="282"/>
      <c r="DN18" s="282"/>
      <c r="DO18" s="282"/>
      <c r="DP18" s="282"/>
      <c r="DQ18" s="282"/>
      <c r="DR18" s="282"/>
      <c r="DS18" s="282"/>
      <c r="DT18" s="282"/>
      <c r="DU18" s="282"/>
      <c r="DV18" s="282"/>
      <c r="DW18" s="282"/>
      <c r="DX18" s="282"/>
      <c r="DY18" s="282"/>
      <c r="DZ18" s="282"/>
      <c r="EA18" s="282"/>
      <c r="EB18" s="282"/>
      <c r="EC18" s="282"/>
      <c r="ED18" s="282"/>
      <c r="EE18" s="282"/>
      <c r="EF18" s="282"/>
      <c r="EG18" s="282"/>
      <c r="EH18" s="282"/>
      <c r="EI18" s="282"/>
      <c r="EJ18" s="282"/>
      <c r="EK18" s="282"/>
      <c r="EL18" s="282"/>
      <c r="EM18" s="282"/>
      <c r="EN18" s="282"/>
      <c r="EO18" s="282"/>
      <c r="EP18" s="282"/>
      <c r="EQ18" s="282"/>
      <c r="ER18" s="282"/>
      <c r="ES18" s="282"/>
      <c r="ET18" s="282"/>
      <c r="EU18" s="282"/>
      <c r="EV18" s="282"/>
      <c r="EW18" s="282"/>
      <c r="EX18" s="282"/>
      <c r="EY18" s="282"/>
      <c r="EZ18" s="282"/>
      <c r="FA18" s="282"/>
      <c r="FB18" s="282"/>
      <c r="FC18" s="282"/>
      <c r="FD18" s="282"/>
      <c r="FE18" s="282"/>
      <c r="FF18" s="282"/>
      <c r="FG18" s="282"/>
      <c r="FH18" s="282"/>
      <c r="FI18" s="282"/>
      <c r="FJ18" s="282"/>
      <c r="FK18" s="282"/>
      <c r="FL18" s="282"/>
      <c r="FM18" s="282"/>
      <c r="FN18" s="282"/>
      <c r="FO18" s="282"/>
      <c r="FP18" s="282"/>
      <c r="FQ18" s="282"/>
      <c r="FR18" s="282"/>
      <c r="FS18" s="282"/>
      <c r="FT18" s="282"/>
      <c r="FU18" s="282"/>
      <c r="FV18" s="282"/>
      <c r="FW18" s="282"/>
      <c r="FX18" s="282"/>
      <c r="FY18" s="282"/>
      <c r="FZ18" s="282"/>
      <c r="GA18" s="282"/>
      <c r="GB18" s="282"/>
      <c r="GC18" s="282"/>
      <c r="GD18" s="282"/>
      <c r="GE18" s="282"/>
      <c r="GF18" s="282"/>
      <c r="GG18" s="282"/>
      <c r="GH18" s="282"/>
      <c r="GI18" s="282"/>
      <c r="GJ18" s="282"/>
      <c r="GK18" s="282"/>
      <c r="GL18" s="282"/>
      <c r="GM18" s="282"/>
      <c r="GN18" s="282"/>
      <c r="GO18" s="282"/>
      <c r="GP18" s="282"/>
      <c r="GQ18" s="282"/>
      <c r="GR18" s="282"/>
      <c r="GS18" s="282"/>
      <c r="GT18" s="282"/>
      <c r="GU18" s="282"/>
      <c r="GV18" s="282"/>
      <c r="GW18" s="282"/>
      <c r="GX18" s="282"/>
      <c r="GY18" s="282"/>
      <c r="GZ18" s="282"/>
      <c r="HA18" s="282"/>
      <c r="HB18" s="282"/>
      <c r="HC18" s="282"/>
      <c r="HD18" s="282"/>
      <c r="HE18" s="282"/>
      <c r="HF18" s="282"/>
      <c r="HG18" s="282"/>
      <c r="HH18" s="282"/>
      <c r="HI18" s="282"/>
      <c r="HJ18" s="282"/>
      <c r="HK18" s="282"/>
      <c r="HL18" s="282"/>
      <c r="HM18" s="282"/>
      <c r="HN18" s="282"/>
      <c r="HO18" s="282"/>
      <c r="HP18" s="282"/>
      <c r="HQ18" s="282"/>
      <c r="HR18" s="282"/>
      <c r="HS18" s="282"/>
      <c r="HT18" s="282"/>
      <c r="HU18" s="282"/>
      <c r="HV18" s="282"/>
      <c r="HW18" s="282"/>
      <c r="HX18" s="282"/>
      <c r="HY18" s="282"/>
      <c r="HZ18" s="282"/>
      <c r="IA18" s="282"/>
      <c r="IB18" s="282"/>
      <c r="IC18" s="282"/>
      <c r="ID18" s="282"/>
      <c r="IE18" s="282"/>
      <c r="IF18" s="282"/>
      <c r="IG18" s="282"/>
      <c r="IH18" s="282"/>
      <c r="II18" s="282"/>
      <c r="IJ18" s="282"/>
      <c r="IK18" s="282"/>
      <c r="IL18" s="282"/>
      <c r="IM18" s="282"/>
      <c r="IN18" s="282"/>
      <c r="IO18" s="282"/>
    </row>
    <row r="19" spans="1:249" s="128" customFormat="1" ht="18" customHeight="1" x14ac:dyDescent="0.2">
      <c r="A19" s="285"/>
      <c r="B19" s="286" t="s">
        <v>7</v>
      </c>
      <c r="C19" s="997">
        <f>'9TiempoEspera'!$J19</f>
        <v>124.51</v>
      </c>
      <c r="D19" s="1003">
        <v>124.6792270531401</v>
      </c>
      <c r="E19" s="1003">
        <v>125.04882898806893</v>
      </c>
      <c r="F19" s="1003">
        <v>122.4234404536862</v>
      </c>
      <c r="G19" s="1004">
        <v>109.3678756476684</v>
      </c>
      <c r="H19" s="964"/>
      <c r="I19" s="511"/>
      <c r="J19" s="514"/>
      <c r="K19" s="514"/>
      <c r="L19" s="514"/>
      <c r="M19" s="514"/>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5"/>
      <c r="BA19" s="285"/>
      <c r="BB19" s="285"/>
      <c r="BC19" s="285"/>
      <c r="BD19" s="285"/>
      <c r="BE19" s="285"/>
      <c r="BF19" s="285"/>
      <c r="BG19" s="285"/>
      <c r="BH19" s="285"/>
      <c r="BI19" s="285"/>
      <c r="BJ19" s="285"/>
      <c r="BK19" s="285"/>
      <c r="BL19" s="285"/>
      <c r="BM19" s="285"/>
      <c r="BN19" s="285"/>
      <c r="BO19" s="285"/>
      <c r="BP19" s="285"/>
      <c r="BQ19" s="285"/>
      <c r="BR19" s="285"/>
      <c r="BS19" s="285"/>
      <c r="BT19" s="285"/>
      <c r="BU19" s="285"/>
      <c r="BV19" s="285"/>
      <c r="BW19" s="285"/>
      <c r="BX19" s="285"/>
      <c r="BY19" s="285"/>
      <c r="BZ19" s="285"/>
      <c r="CA19" s="285"/>
      <c r="CB19" s="285"/>
      <c r="CC19" s="285"/>
      <c r="CD19" s="285"/>
      <c r="CE19" s="285"/>
      <c r="CF19" s="285"/>
      <c r="CG19" s="285"/>
      <c r="CH19" s="285"/>
      <c r="CI19" s="285"/>
      <c r="CJ19" s="285"/>
      <c r="CK19" s="285"/>
      <c r="CL19" s="285"/>
      <c r="CM19" s="285"/>
      <c r="CN19" s="285"/>
      <c r="CO19" s="285"/>
      <c r="CP19" s="285"/>
      <c r="CQ19" s="285"/>
      <c r="CR19" s="285"/>
      <c r="CS19" s="285"/>
      <c r="CT19" s="285"/>
      <c r="CU19" s="285"/>
      <c r="CV19" s="285"/>
      <c r="CW19" s="285"/>
      <c r="CX19" s="285"/>
      <c r="CY19" s="285"/>
      <c r="CZ19" s="285"/>
      <c r="DA19" s="285"/>
      <c r="DB19" s="285"/>
      <c r="DC19" s="285"/>
      <c r="DD19" s="285"/>
      <c r="DE19" s="285"/>
      <c r="DF19" s="285"/>
      <c r="DG19" s="285"/>
      <c r="DH19" s="285"/>
      <c r="DI19" s="285"/>
      <c r="DJ19" s="285"/>
      <c r="DK19" s="285"/>
      <c r="DL19" s="285"/>
      <c r="DM19" s="285"/>
      <c r="DN19" s="285"/>
      <c r="DO19" s="285"/>
      <c r="DP19" s="285"/>
      <c r="DQ19" s="285"/>
      <c r="DR19" s="285"/>
      <c r="DS19" s="285"/>
      <c r="DT19" s="285"/>
      <c r="DU19" s="285"/>
      <c r="DV19" s="285"/>
      <c r="DW19" s="285"/>
      <c r="DX19" s="285"/>
      <c r="DY19" s="285"/>
      <c r="DZ19" s="285"/>
      <c r="EA19" s="285"/>
      <c r="EB19" s="285"/>
      <c r="EC19" s="285"/>
      <c r="ED19" s="285"/>
      <c r="EE19" s="285"/>
      <c r="EF19" s="285"/>
      <c r="EG19" s="285"/>
      <c r="EH19" s="285"/>
      <c r="EI19" s="285"/>
      <c r="EJ19" s="285"/>
      <c r="EK19" s="285"/>
      <c r="EL19" s="285"/>
      <c r="EM19" s="285"/>
      <c r="EN19" s="285"/>
      <c r="EO19" s="285"/>
      <c r="EP19" s="285"/>
      <c r="EQ19" s="285"/>
      <c r="ER19" s="285"/>
      <c r="ES19" s="285"/>
      <c r="ET19" s="285"/>
      <c r="EU19" s="285"/>
      <c r="EV19" s="285"/>
      <c r="EW19" s="285"/>
      <c r="EX19" s="285"/>
      <c r="EY19" s="285"/>
      <c r="EZ19" s="285"/>
      <c r="FA19" s="285"/>
      <c r="FB19" s="285"/>
      <c r="FC19" s="285"/>
      <c r="FD19" s="285"/>
      <c r="FE19" s="285"/>
      <c r="FF19" s="285"/>
      <c r="FG19" s="285"/>
      <c r="FH19" s="285"/>
      <c r="FI19" s="285"/>
      <c r="FJ19" s="285"/>
      <c r="FK19" s="285"/>
      <c r="FL19" s="285"/>
      <c r="FM19" s="285"/>
      <c r="FN19" s="285"/>
      <c r="FO19" s="285"/>
      <c r="FP19" s="285"/>
      <c r="FQ19" s="285"/>
      <c r="FR19" s="285"/>
      <c r="FS19" s="285"/>
      <c r="FT19" s="285"/>
      <c r="FU19" s="285"/>
      <c r="FV19" s="285"/>
      <c r="FW19" s="285"/>
      <c r="FX19" s="285"/>
      <c r="FY19" s="285"/>
      <c r="FZ19" s="285"/>
      <c r="GA19" s="285"/>
      <c r="GB19" s="285"/>
      <c r="GC19" s="285"/>
      <c r="GD19" s="285"/>
      <c r="GE19" s="285"/>
      <c r="GF19" s="285"/>
      <c r="GG19" s="285"/>
      <c r="GH19" s="285"/>
      <c r="GI19" s="285"/>
      <c r="GJ19" s="285"/>
      <c r="GK19" s="285"/>
      <c r="GL19" s="285"/>
      <c r="GM19" s="285"/>
      <c r="GN19" s="285"/>
      <c r="GO19" s="285"/>
      <c r="GP19" s="285"/>
      <c r="GQ19" s="285"/>
      <c r="GR19" s="285"/>
      <c r="GS19" s="285"/>
      <c r="GT19" s="285"/>
      <c r="GU19" s="285"/>
      <c r="GV19" s="285"/>
      <c r="GW19" s="285"/>
      <c r="GX19" s="285"/>
      <c r="GY19" s="285"/>
      <c r="GZ19" s="285"/>
      <c r="HA19" s="285"/>
      <c r="HB19" s="285"/>
      <c r="HC19" s="285"/>
      <c r="HD19" s="285"/>
      <c r="HE19" s="285"/>
      <c r="HF19" s="285"/>
      <c r="HG19" s="285"/>
      <c r="HH19" s="285"/>
      <c r="HI19" s="285"/>
      <c r="HJ19" s="285"/>
      <c r="HK19" s="285"/>
      <c r="HL19" s="285"/>
      <c r="HM19" s="285"/>
      <c r="HN19" s="285"/>
      <c r="HO19" s="285"/>
      <c r="HP19" s="285"/>
      <c r="HQ19" s="285"/>
      <c r="HR19" s="285"/>
      <c r="HS19" s="285"/>
      <c r="HT19" s="285"/>
      <c r="HU19" s="285"/>
      <c r="HV19" s="285"/>
      <c r="HW19" s="285"/>
      <c r="HX19" s="285"/>
      <c r="HY19" s="285"/>
      <c r="HZ19" s="285"/>
      <c r="IA19" s="285"/>
      <c r="IB19" s="285"/>
      <c r="IC19" s="285"/>
      <c r="ID19" s="285"/>
      <c r="IE19" s="285"/>
      <c r="IF19" s="285"/>
      <c r="IG19" s="285"/>
      <c r="IH19" s="285"/>
      <c r="II19" s="285"/>
      <c r="IJ19" s="285"/>
      <c r="IK19" s="285"/>
      <c r="IL19" s="285"/>
      <c r="IM19" s="285"/>
      <c r="IN19" s="285"/>
      <c r="IO19" s="285"/>
    </row>
    <row r="20" spans="1:249" s="128" customFormat="1" ht="18" customHeight="1" x14ac:dyDescent="0.2">
      <c r="A20" s="285"/>
      <c r="B20" s="286" t="s">
        <v>43</v>
      </c>
      <c r="C20" s="997">
        <f>'9TiempoEspera'!$J20</f>
        <v>189.84</v>
      </c>
      <c r="D20" s="1003">
        <v>181.97251908396947</v>
      </c>
      <c r="E20" s="1003">
        <v>198.08809710258419</v>
      </c>
      <c r="F20" s="1003">
        <v>193.05020716548867</v>
      </c>
      <c r="G20" s="1004">
        <v>192.2865671641791</v>
      </c>
      <c r="H20" s="964"/>
      <c r="I20" s="511"/>
      <c r="J20" s="514"/>
      <c r="K20" s="514"/>
      <c r="L20" s="514"/>
      <c r="M20" s="514"/>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c r="BB20" s="285"/>
      <c r="BC20" s="285"/>
      <c r="BD20" s="285"/>
      <c r="BE20" s="285"/>
      <c r="BF20" s="285"/>
      <c r="BG20" s="285"/>
      <c r="BH20" s="285"/>
      <c r="BI20" s="285"/>
      <c r="BJ20" s="285"/>
      <c r="BK20" s="285"/>
      <c r="BL20" s="285"/>
      <c r="BM20" s="285"/>
      <c r="BN20" s="285"/>
      <c r="BO20" s="285"/>
      <c r="BP20" s="285"/>
      <c r="BQ20" s="285"/>
      <c r="BR20" s="285"/>
      <c r="BS20" s="285"/>
      <c r="BT20" s="285"/>
      <c r="BU20" s="285"/>
      <c r="BV20" s="285"/>
      <c r="BW20" s="285"/>
      <c r="BX20" s="285"/>
      <c r="BY20" s="285"/>
      <c r="BZ20" s="285"/>
      <c r="CA20" s="285"/>
      <c r="CB20" s="285"/>
      <c r="CC20" s="285"/>
      <c r="CD20" s="285"/>
      <c r="CE20" s="285"/>
      <c r="CF20" s="285"/>
      <c r="CG20" s="285"/>
      <c r="CH20" s="285"/>
      <c r="CI20" s="285"/>
      <c r="CJ20" s="285"/>
      <c r="CK20" s="285"/>
      <c r="CL20" s="285"/>
      <c r="CM20" s="285"/>
      <c r="CN20" s="285"/>
      <c r="CO20" s="285"/>
      <c r="CP20" s="285"/>
      <c r="CQ20" s="285"/>
      <c r="CR20" s="285"/>
      <c r="CS20" s="285"/>
      <c r="CT20" s="285"/>
      <c r="CU20" s="285"/>
      <c r="CV20" s="285"/>
      <c r="CW20" s="285"/>
      <c r="CX20" s="285"/>
      <c r="CY20" s="285"/>
      <c r="CZ20" s="285"/>
      <c r="DA20" s="285"/>
      <c r="DB20" s="285"/>
      <c r="DC20" s="285"/>
      <c r="DD20" s="285"/>
      <c r="DE20" s="285"/>
      <c r="DF20" s="285"/>
      <c r="DG20" s="285"/>
      <c r="DH20" s="285"/>
      <c r="DI20" s="285"/>
      <c r="DJ20" s="285"/>
      <c r="DK20" s="285"/>
      <c r="DL20" s="285"/>
      <c r="DM20" s="285"/>
      <c r="DN20" s="285"/>
      <c r="DO20" s="285"/>
      <c r="DP20" s="285"/>
      <c r="DQ20" s="285"/>
      <c r="DR20" s="285"/>
      <c r="DS20" s="285"/>
      <c r="DT20" s="285"/>
      <c r="DU20" s="285"/>
      <c r="DV20" s="285"/>
      <c r="DW20" s="285"/>
      <c r="DX20" s="285"/>
      <c r="DY20" s="285"/>
      <c r="DZ20" s="285"/>
      <c r="EA20" s="285"/>
      <c r="EB20" s="285"/>
      <c r="EC20" s="285"/>
      <c r="ED20" s="285"/>
      <c r="EE20" s="285"/>
      <c r="EF20" s="285"/>
      <c r="EG20" s="285"/>
      <c r="EH20" s="285"/>
      <c r="EI20" s="285"/>
      <c r="EJ20" s="285"/>
      <c r="EK20" s="285"/>
      <c r="EL20" s="285"/>
      <c r="EM20" s="285"/>
      <c r="EN20" s="285"/>
      <c r="EO20" s="285"/>
      <c r="EP20" s="285"/>
      <c r="EQ20" s="285"/>
      <c r="ER20" s="285"/>
      <c r="ES20" s="285"/>
      <c r="ET20" s="285"/>
      <c r="EU20" s="285"/>
      <c r="EV20" s="285"/>
      <c r="EW20" s="285"/>
      <c r="EX20" s="285"/>
      <c r="EY20" s="285"/>
      <c r="EZ20" s="285"/>
      <c r="FA20" s="285"/>
      <c r="FB20" s="285"/>
      <c r="FC20" s="285"/>
      <c r="FD20" s="285"/>
      <c r="FE20" s="285"/>
      <c r="FF20" s="285"/>
      <c r="FG20" s="285"/>
      <c r="FH20" s="285"/>
      <c r="FI20" s="285"/>
      <c r="FJ20" s="285"/>
      <c r="FK20" s="285"/>
      <c r="FL20" s="285"/>
      <c r="FM20" s="285"/>
      <c r="FN20" s="285"/>
      <c r="FO20" s="285"/>
      <c r="FP20" s="285"/>
      <c r="FQ20" s="285"/>
      <c r="FR20" s="285"/>
      <c r="FS20" s="285"/>
      <c r="FT20" s="285"/>
      <c r="FU20" s="285"/>
      <c r="FV20" s="285"/>
      <c r="FW20" s="285"/>
      <c r="FX20" s="285"/>
      <c r="FY20" s="285"/>
      <c r="FZ20" s="285"/>
      <c r="GA20" s="285"/>
      <c r="GB20" s="285"/>
      <c r="GC20" s="285"/>
      <c r="GD20" s="285"/>
      <c r="GE20" s="285"/>
      <c r="GF20" s="285"/>
      <c r="GG20" s="285"/>
      <c r="GH20" s="285"/>
      <c r="GI20" s="285"/>
      <c r="GJ20" s="285"/>
      <c r="GK20" s="285"/>
      <c r="GL20" s="285"/>
      <c r="GM20" s="285"/>
      <c r="GN20" s="285"/>
      <c r="GO20" s="285"/>
      <c r="GP20" s="285"/>
      <c r="GQ20" s="285"/>
      <c r="GR20" s="285"/>
      <c r="GS20" s="285"/>
      <c r="GT20" s="285"/>
      <c r="GU20" s="285"/>
      <c r="GV20" s="285"/>
      <c r="GW20" s="285"/>
      <c r="GX20" s="285"/>
      <c r="GY20" s="285"/>
      <c r="GZ20" s="285"/>
      <c r="HA20" s="285"/>
      <c r="HB20" s="285"/>
      <c r="HC20" s="285"/>
      <c r="HD20" s="285"/>
      <c r="HE20" s="285"/>
      <c r="HF20" s="285"/>
      <c r="HG20" s="285"/>
      <c r="HH20" s="285"/>
      <c r="HI20" s="285"/>
      <c r="HJ20" s="285"/>
      <c r="HK20" s="285"/>
      <c r="HL20" s="285"/>
      <c r="HM20" s="285"/>
      <c r="HN20" s="285"/>
      <c r="HO20" s="285"/>
      <c r="HP20" s="285"/>
      <c r="HQ20" s="285"/>
      <c r="HR20" s="285"/>
      <c r="HS20" s="285"/>
      <c r="HT20" s="285"/>
      <c r="HU20" s="285"/>
      <c r="HV20" s="285"/>
      <c r="HW20" s="285"/>
      <c r="HX20" s="285"/>
      <c r="HY20" s="285"/>
      <c r="HZ20" s="285"/>
      <c r="IA20" s="285"/>
      <c r="IB20" s="285"/>
      <c r="IC20" s="285"/>
      <c r="ID20" s="285"/>
      <c r="IE20" s="285"/>
      <c r="IF20" s="285"/>
      <c r="IG20" s="285"/>
      <c r="IH20" s="285"/>
      <c r="II20" s="285"/>
      <c r="IJ20" s="285"/>
      <c r="IK20" s="285"/>
      <c r="IL20" s="285"/>
      <c r="IM20" s="285"/>
      <c r="IN20" s="285"/>
      <c r="IO20" s="285"/>
    </row>
    <row r="21" spans="1:249" s="128" customFormat="1" ht="18" customHeight="1" x14ac:dyDescent="0.2">
      <c r="A21" s="285"/>
      <c r="B21" s="286" t="s">
        <v>44</v>
      </c>
      <c r="C21" s="997">
        <f>'9TiempoEspera'!$J21</f>
        <v>294.31</v>
      </c>
      <c r="D21" s="1003">
        <v>287.39607406376166</v>
      </c>
      <c r="E21" s="1003">
        <v>281.46493775933612</v>
      </c>
      <c r="F21" s="1003">
        <v>299.87108886107637</v>
      </c>
      <c r="G21" s="1004">
        <v>356.61363636363637</v>
      </c>
      <c r="H21" s="964"/>
      <c r="I21" s="511"/>
      <c r="J21" s="514"/>
      <c r="K21" s="514"/>
      <c r="L21" s="514"/>
      <c r="M21" s="514"/>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5"/>
      <c r="AZ21" s="285"/>
      <c r="BA21" s="285"/>
      <c r="BB21" s="285"/>
      <c r="BC21" s="285"/>
      <c r="BD21" s="285"/>
      <c r="BE21" s="285"/>
      <c r="BF21" s="285"/>
      <c r="BG21" s="285"/>
      <c r="BH21" s="285"/>
      <c r="BI21" s="285"/>
      <c r="BJ21" s="285"/>
      <c r="BK21" s="285"/>
      <c r="BL21" s="285"/>
      <c r="BM21" s="285"/>
      <c r="BN21" s="285"/>
      <c r="BO21" s="285"/>
      <c r="BP21" s="285"/>
      <c r="BQ21" s="285"/>
      <c r="BR21" s="285"/>
      <c r="BS21" s="285"/>
      <c r="BT21" s="285"/>
      <c r="BU21" s="285"/>
      <c r="BV21" s="285"/>
      <c r="BW21" s="285"/>
      <c r="BX21" s="285"/>
      <c r="BY21" s="285"/>
      <c r="BZ21" s="285"/>
      <c r="CA21" s="285"/>
      <c r="CB21" s="285"/>
      <c r="CC21" s="285"/>
      <c r="CD21" s="285"/>
      <c r="CE21" s="285"/>
      <c r="CF21" s="285"/>
      <c r="CG21" s="285"/>
      <c r="CH21" s="285"/>
      <c r="CI21" s="285"/>
      <c r="CJ21" s="285"/>
      <c r="CK21" s="285"/>
      <c r="CL21" s="285"/>
      <c r="CM21" s="285"/>
      <c r="CN21" s="285"/>
      <c r="CO21" s="285"/>
      <c r="CP21" s="285"/>
      <c r="CQ21" s="285"/>
      <c r="CR21" s="285"/>
      <c r="CS21" s="285"/>
      <c r="CT21" s="285"/>
      <c r="CU21" s="285"/>
      <c r="CV21" s="285"/>
      <c r="CW21" s="285"/>
      <c r="CX21" s="285"/>
      <c r="CY21" s="285"/>
      <c r="CZ21" s="285"/>
      <c r="DA21" s="285"/>
      <c r="DB21" s="285"/>
      <c r="DC21" s="285"/>
      <c r="DD21" s="285"/>
      <c r="DE21" s="285"/>
      <c r="DF21" s="285"/>
      <c r="DG21" s="285"/>
      <c r="DH21" s="285"/>
      <c r="DI21" s="285"/>
      <c r="DJ21" s="285"/>
      <c r="DK21" s="285"/>
      <c r="DL21" s="285"/>
      <c r="DM21" s="285"/>
      <c r="DN21" s="285"/>
      <c r="DO21" s="285"/>
      <c r="DP21" s="285"/>
      <c r="DQ21" s="285"/>
      <c r="DR21" s="285"/>
      <c r="DS21" s="285"/>
      <c r="DT21" s="285"/>
      <c r="DU21" s="285"/>
      <c r="DV21" s="285"/>
      <c r="DW21" s="285"/>
      <c r="DX21" s="285"/>
      <c r="DY21" s="285"/>
      <c r="DZ21" s="285"/>
      <c r="EA21" s="285"/>
      <c r="EB21" s="285"/>
      <c r="EC21" s="285"/>
      <c r="ED21" s="285"/>
      <c r="EE21" s="285"/>
      <c r="EF21" s="285"/>
      <c r="EG21" s="285"/>
      <c r="EH21" s="285"/>
      <c r="EI21" s="285"/>
      <c r="EJ21" s="285"/>
      <c r="EK21" s="285"/>
      <c r="EL21" s="285"/>
      <c r="EM21" s="285"/>
      <c r="EN21" s="285"/>
      <c r="EO21" s="285"/>
      <c r="EP21" s="285"/>
      <c r="EQ21" s="285"/>
      <c r="ER21" s="285"/>
      <c r="ES21" s="285"/>
      <c r="ET21" s="285"/>
      <c r="EU21" s="285"/>
      <c r="EV21" s="285"/>
      <c r="EW21" s="285"/>
      <c r="EX21" s="285"/>
      <c r="EY21" s="285"/>
      <c r="EZ21" s="285"/>
      <c r="FA21" s="285"/>
      <c r="FB21" s="285"/>
      <c r="FC21" s="285"/>
      <c r="FD21" s="285"/>
      <c r="FE21" s="285"/>
      <c r="FF21" s="285"/>
      <c r="FG21" s="285"/>
      <c r="FH21" s="285"/>
      <c r="FI21" s="285"/>
      <c r="FJ21" s="285"/>
      <c r="FK21" s="285"/>
      <c r="FL21" s="285"/>
      <c r="FM21" s="285"/>
      <c r="FN21" s="285"/>
      <c r="FO21" s="285"/>
      <c r="FP21" s="285"/>
      <c r="FQ21" s="285"/>
      <c r="FR21" s="285"/>
      <c r="FS21" s="285"/>
      <c r="FT21" s="285"/>
      <c r="FU21" s="285"/>
      <c r="FV21" s="285"/>
      <c r="FW21" s="285"/>
      <c r="FX21" s="285"/>
      <c r="FY21" s="285"/>
      <c r="FZ21" s="285"/>
      <c r="GA21" s="285"/>
      <c r="GB21" s="285"/>
      <c r="GC21" s="285"/>
      <c r="GD21" s="285"/>
      <c r="GE21" s="285"/>
      <c r="GF21" s="285"/>
      <c r="GG21" s="285"/>
      <c r="GH21" s="285"/>
      <c r="GI21" s="285"/>
      <c r="GJ21" s="285"/>
      <c r="GK21" s="285"/>
      <c r="GL21" s="285"/>
      <c r="GM21" s="285"/>
      <c r="GN21" s="285"/>
      <c r="GO21" s="285"/>
      <c r="GP21" s="285"/>
      <c r="GQ21" s="285"/>
      <c r="GR21" s="285"/>
      <c r="GS21" s="285"/>
      <c r="GT21" s="285"/>
      <c r="GU21" s="285"/>
      <c r="GV21" s="285"/>
      <c r="GW21" s="285"/>
      <c r="GX21" s="285"/>
      <c r="GY21" s="285"/>
      <c r="GZ21" s="285"/>
      <c r="HA21" s="285"/>
      <c r="HB21" s="285"/>
      <c r="HC21" s="285"/>
      <c r="HD21" s="285"/>
      <c r="HE21" s="285"/>
      <c r="HF21" s="285"/>
      <c r="HG21" s="285"/>
      <c r="HH21" s="285"/>
      <c r="HI21" s="285"/>
      <c r="HJ21" s="285"/>
      <c r="HK21" s="285"/>
      <c r="HL21" s="285"/>
      <c r="HM21" s="285"/>
      <c r="HN21" s="285"/>
      <c r="HO21" s="285"/>
      <c r="HP21" s="285"/>
      <c r="HQ21" s="285"/>
      <c r="HR21" s="285"/>
      <c r="HS21" s="285"/>
      <c r="HT21" s="285"/>
      <c r="HU21" s="285"/>
      <c r="HV21" s="285"/>
      <c r="HW21" s="285"/>
      <c r="HX21" s="285"/>
      <c r="HY21" s="285"/>
      <c r="HZ21" s="285"/>
      <c r="IA21" s="285"/>
      <c r="IB21" s="285"/>
      <c r="IC21" s="285"/>
      <c r="ID21" s="285"/>
      <c r="IE21" s="285"/>
      <c r="IF21" s="285"/>
      <c r="IG21" s="285"/>
      <c r="IH21" s="285"/>
      <c r="II21" s="285"/>
      <c r="IJ21" s="285"/>
      <c r="IK21" s="285"/>
      <c r="IL21" s="285"/>
      <c r="IM21" s="285"/>
      <c r="IN21" s="285"/>
      <c r="IO21" s="285"/>
    </row>
    <row r="22" spans="1:249" s="128" customFormat="1" ht="18" customHeight="1" x14ac:dyDescent="0.2">
      <c r="A22" s="285"/>
      <c r="B22" s="286" t="s">
        <v>6</v>
      </c>
      <c r="C22" s="997">
        <f>'9TiempoEspera'!$J22</f>
        <v>300.29000000000002</v>
      </c>
      <c r="D22" s="1003">
        <v>306.46793084216398</v>
      </c>
      <c r="E22" s="1003">
        <v>284.30263157894734</v>
      </c>
      <c r="F22" s="1003">
        <v>293.40680940680943</v>
      </c>
      <c r="G22" s="1004">
        <v>285.15212169735787</v>
      </c>
      <c r="H22" s="964"/>
      <c r="I22" s="511"/>
      <c r="J22" s="514"/>
      <c r="K22" s="514"/>
      <c r="L22" s="514"/>
      <c r="M22" s="51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c r="BJ22" s="285"/>
      <c r="BK22" s="285"/>
      <c r="BL22" s="285"/>
      <c r="BM22" s="285"/>
      <c r="BN22" s="285"/>
      <c r="BO22" s="285"/>
      <c r="BP22" s="285"/>
      <c r="BQ22" s="285"/>
      <c r="BR22" s="285"/>
      <c r="BS22" s="285"/>
      <c r="BT22" s="285"/>
      <c r="BU22" s="285"/>
      <c r="BV22" s="285"/>
      <c r="BW22" s="285"/>
      <c r="BX22" s="285"/>
      <c r="BY22" s="285"/>
      <c r="BZ22" s="285"/>
      <c r="CA22" s="285"/>
      <c r="CB22" s="285"/>
      <c r="CC22" s="285"/>
      <c r="CD22" s="285"/>
      <c r="CE22" s="285"/>
      <c r="CF22" s="285"/>
      <c r="CG22" s="285"/>
      <c r="CH22" s="285"/>
      <c r="CI22" s="285"/>
      <c r="CJ22" s="285"/>
      <c r="CK22" s="285"/>
      <c r="CL22" s="285"/>
      <c r="CM22" s="285"/>
      <c r="CN22" s="285"/>
      <c r="CO22" s="285"/>
      <c r="CP22" s="285"/>
      <c r="CQ22" s="285"/>
      <c r="CR22" s="285"/>
      <c r="CS22" s="285"/>
      <c r="CT22" s="285"/>
      <c r="CU22" s="285"/>
      <c r="CV22" s="285"/>
      <c r="CW22" s="285"/>
      <c r="CX22" s="285"/>
      <c r="CY22" s="285"/>
      <c r="CZ22" s="285"/>
      <c r="DA22" s="285"/>
      <c r="DB22" s="285"/>
      <c r="DC22" s="285"/>
      <c r="DD22" s="285"/>
      <c r="DE22" s="285"/>
      <c r="DF22" s="285"/>
      <c r="DG22" s="285"/>
      <c r="DH22" s="285"/>
      <c r="DI22" s="285"/>
      <c r="DJ22" s="285"/>
      <c r="DK22" s="285"/>
      <c r="DL22" s="285"/>
      <c r="DM22" s="285"/>
      <c r="DN22" s="285"/>
      <c r="DO22" s="285"/>
      <c r="DP22" s="285"/>
      <c r="DQ22" s="285"/>
      <c r="DR22" s="285"/>
      <c r="DS22" s="285"/>
      <c r="DT22" s="285"/>
      <c r="DU22" s="285"/>
      <c r="DV22" s="285"/>
      <c r="DW22" s="285"/>
      <c r="DX22" s="285"/>
      <c r="DY22" s="285"/>
      <c r="DZ22" s="285"/>
      <c r="EA22" s="285"/>
      <c r="EB22" s="285"/>
      <c r="EC22" s="285"/>
      <c r="ED22" s="285"/>
      <c r="EE22" s="285"/>
      <c r="EF22" s="285"/>
      <c r="EG22" s="285"/>
      <c r="EH22" s="285"/>
      <c r="EI22" s="285"/>
      <c r="EJ22" s="285"/>
      <c r="EK22" s="285"/>
      <c r="EL22" s="285"/>
      <c r="EM22" s="285"/>
      <c r="EN22" s="285"/>
      <c r="EO22" s="285"/>
      <c r="EP22" s="285"/>
      <c r="EQ22" s="285"/>
      <c r="ER22" s="285"/>
      <c r="ES22" s="285"/>
      <c r="ET22" s="285"/>
      <c r="EU22" s="285"/>
      <c r="EV22" s="285"/>
      <c r="EW22" s="285"/>
      <c r="EX22" s="285"/>
      <c r="EY22" s="285"/>
      <c r="EZ22" s="285"/>
      <c r="FA22" s="285"/>
      <c r="FB22" s="285"/>
      <c r="FC22" s="285"/>
      <c r="FD22" s="285"/>
      <c r="FE22" s="285"/>
      <c r="FF22" s="285"/>
      <c r="FG22" s="285"/>
      <c r="FH22" s="285"/>
      <c r="FI22" s="285"/>
      <c r="FJ22" s="285"/>
      <c r="FK22" s="285"/>
      <c r="FL22" s="285"/>
      <c r="FM22" s="285"/>
      <c r="FN22" s="285"/>
      <c r="FO22" s="285"/>
      <c r="FP22" s="285"/>
      <c r="FQ22" s="285"/>
      <c r="FR22" s="285"/>
      <c r="FS22" s="285"/>
      <c r="FT22" s="285"/>
      <c r="FU22" s="285"/>
      <c r="FV22" s="285"/>
      <c r="FW22" s="285"/>
      <c r="FX22" s="285"/>
      <c r="FY22" s="285"/>
      <c r="FZ22" s="285"/>
      <c r="GA22" s="285"/>
      <c r="GB22" s="285"/>
      <c r="GC22" s="285"/>
      <c r="GD22" s="285"/>
      <c r="GE22" s="285"/>
      <c r="GF22" s="285"/>
      <c r="GG22" s="285"/>
      <c r="GH22" s="285"/>
      <c r="GI22" s="285"/>
      <c r="GJ22" s="285"/>
      <c r="GK22" s="285"/>
      <c r="GL22" s="285"/>
      <c r="GM22" s="285"/>
      <c r="GN22" s="285"/>
      <c r="GO22" s="285"/>
      <c r="GP22" s="285"/>
      <c r="GQ22" s="285"/>
      <c r="GR22" s="285"/>
      <c r="GS22" s="285"/>
      <c r="GT22" s="285"/>
      <c r="GU22" s="285"/>
      <c r="GV22" s="285"/>
      <c r="GW22" s="285"/>
      <c r="GX22" s="285"/>
      <c r="GY22" s="285"/>
      <c r="GZ22" s="285"/>
      <c r="HA22" s="285"/>
      <c r="HB22" s="285"/>
      <c r="HC22" s="285"/>
      <c r="HD22" s="285"/>
      <c r="HE22" s="285"/>
      <c r="HF22" s="285"/>
      <c r="HG22" s="285"/>
      <c r="HH22" s="285"/>
      <c r="HI22" s="285"/>
      <c r="HJ22" s="285"/>
      <c r="HK22" s="285"/>
      <c r="HL22" s="285"/>
      <c r="HM22" s="285"/>
      <c r="HN22" s="285"/>
      <c r="HO22" s="285"/>
      <c r="HP22" s="285"/>
      <c r="HQ22" s="285"/>
      <c r="HR22" s="285"/>
      <c r="HS22" s="285"/>
      <c r="HT22" s="285"/>
      <c r="HU22" s="285"/>
      <c r="HV22" s="285"/>
      <c r="HW22" s="285"/>
      <c r="HX22" s="285"/>
      <c r="HY22" s="285"/>
      <c r="HZ22" s="285"/>
      <c r="IA22" s="285"/>
      <c r="IB22" s="285"/>
      <c r="IC22" s="285"/>
      <c r="ID22" s="285"/>
      <c r="IE22" s="285"/>
      <c r="IF22" s="285"/>
      <c r="IG22" s="285"/>
      <c r="IH22" s="285"/>
      <c r="II22" s="285"/>
      <c r="IJ22" s="285"/>
      <c r="IK22" s="285"/>
      <c r="IL22" s="285"/>
      <c r="IM22" s="285"/>
      <c r="IN22" s="285"/>
      <c r="IO22" s="285"/>
    </row>
    <row r="23" spans="1:249" s="125" customFormat="1" ht="18" customHeight="1" x14ac:dyDescent="0.2">
      <c r="A23" s="282"/>
      <c r="B23" s="234" t="s">
        <v>5</v>
      </c>
      <c r="C23" s="997">
        <f>'9TiempoEspera'!$J23</f>
        <v>378.02</v>
      </c>
      <c r="D23" s="1003">
        <v>392.6255879586077</v>
      </c>
      <c r="E23" s="1003">
        <v>377.13932172318971</v>
      </c>
      <c r="F23" s="1003">
        <v>351.57293497363798</v>
      </c>
      <c r="G23" s="1004">
        <v>259.86111111111109</v>
      </c>
      <c r="H23" s="964"/>
      <c r="I23" s="511"/>
      <c r="J23" s="514"/>
      <c r="K23" s="514"/>
      <c r="L23" s="514"/>
      <c r="M23" s="514"/>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282"/>
      <c r="AL23" s="282"/>
      <c r="AM23" s="282"/>
      <c r="AN23" s="282"/>
      <c r="AO23" s="282"/>
      <c r="AP23" s="282"/>
      <c r="AQ23" s="282"/>
      <c r="AR23" s="282"/>
      <c r="AS23" s="282"/>
      <c r="AT23" s="282"/>
      <c r="AU23" s="282"/>
      <c r="AV23" s="282"/>
      <c r="AW23" s="282"/>
      <c r="AX23" s="282"/>
      <c r="AY23" s="282"/>
      <c r="AZ23" s="282"/>
      <c r="BA23" s="282"/>
      <c r="BB23" s="282"/>
      <c r="BC23" s="282"/>
      <c r="BD23" s="282"/>
      <c r="BE23" s="282"/>
      <c r="BF23" s="282"/>
      <c r="BG23" s="282"/>
      <c r="BH23" s="282"/>
      <c r="BI23" s="282"/>
      <c r="BJ23" s="282"/>
      <c r="BK23" s="282"/>
      <c r="BL23" s="282"/>
      <c r="BM23" s="282"/>
      <c r="BN23" s="282"/>
      <c r="BO23" s="282"/>
      <c r="BP23" s="282"/>
      <c r="BQ23" s="282"/>
      <c r="BR23" s="282"/>
      <c r="BS23" s="282"/>
      <c r="BT23" s="282"/>
      <c r="BU23" s="282"/>
      <c r="BV23" s="282"/>
      <c r="BW23" s="282"/>
      <c r="BX23" s="282"/>
      <c r="BY23" s="282"/>
      <c r="BZ23" s="282"/>
      <c r="CA23" s="282"/>
      <c r="CB23" s="282"/>
      <c r="CC23" s="282"/>
      <c r="CD23" s="282"/>
      <c r="CE23" s="282"/>
      <c r="CF23" s="282"/>
      <c r="CG23" s="282"/>
      <c r="CH23" s="282"/>
      <c r="CI23" s="282"/>
      <c r="CJ23" s="282"/>
      <c r="CK23" s="282"/>
      <c r="CL23" s="282"/>
      <c r="CM23" s="282"/>
      <c r="CN23" s="282"/>
      <c r="CO23" s="282"/>
      <c r="CP23" s="282"/>
      <c r="CQ23" s="282"/>
      <c r="CR23" s="282"/>
      <c r="CS23" s="282"/>
      <c r="CT23" s="282"/>
      <c r="CU23" s="282"/>
      <c r="CV23" s="282"/>
      <c r="CW23" s="282"/>
      <c r="CX23" s="282"/>
      <c r="CY23" s="282"/>
      <c r="CZ23" s="282"/>
      <c r="DA23" s="282"/>
      <c r="DB23" s="282"/>
      <c r="DC23" s="282"/>
      <c r="DD23" s="282"/>
      <c r="DE23" s="282"/>
      <c r="DF23" s="282"/>
      <c r="DG23" s="282"/>
      <c r="DH23" s="282"/>
      <c r="DI23" s="282"/>
      <c r="DJ23" s="282"/>
      <c r="DK23" s="282"/>
      <c r="DL23" s="282"/>
      <c r="DM23" s="282"/>
      <c r="DN23" s="282"/>
      <c r="DO23" s="282"/>
      <c r="DP23" s="282"/>
      <c r="DQ23" s="282"/>
      <c r="DR23" s="282"/>
      <c r="DS23" s="282"/>
      <c r="DT23" s="282"/>
      <c r="DU23" s="282"/>
      <c r="DV23" s="282"/>
      <c r="DW23" s="282"/>
      <c r="DX23" s="282"/>
      <c r="DY23" s="282"/>
      <c r="DZ23" s="282"/>
      <c r="EA23" s="282"/>
      <c r="EB23" s="282"/>
      <c r="EC23" s="282"/>
      <c r="ED23" s="282"/>
      <c r="EE23" s="282"/>
      <c r="EF23" s="282"/>
      <c r="EG23" s="282"/>
      <c r="EH23" s="282"/>
      <c r="EI23" s="282"/>
      <c r="EJ23" s="282"/>
      <c r="EK23" s="282"/>
      <c r="EL23" s="282"/>
      <c r="EM23" s="282"/>
      <c r="EN23" s="282"/>
      <c r="EO23" s="282"/>
      <c r="EP23" s="282"/>
      <c r="EQ23" s="282"/>
      <c r="ER23" s="282"/>
      <c r="ES23" s="282"/>
      <c r="ET23" s="282"/>
      <c r="EU23" s="282"/>
      <c r="EV23" s="282"/>
      <c r="EW23" s="282"/>
      <c r="EX23" s="282"/>
      <c r="EY23" s="282"/>
      <c r="EZ23" s="282"/>
      <c r="FA23" s="282"/>
      <c r="FB23" s="282"/>
      <c r="FC23" s="282"/>
      <c r="FD23" s="282"/>
      <c r="FE23" s="282"/>
      <c r="FF23" s="282"/>
      <c r="FG23" s="282"/>
      <c r="FH23" s="282"/>
      <c r="FI23" s="282"/>
      <c r="FJ23" s="282"/>
      <c r="FK23" s="282"/>
      <c r="FL23" s="282"/>
      <c r="FM23" s="282"/>
      <c r="FN23" s="282"/>
      <c r="FO23" s="282"/>
      <c r="FP23" s="282"/>
      <c r="FQ23" s="282"/>
      <c r="FR23" s="282"/>
      <c r="FS23" s="282"/>
      <c r="FT23" s="282"/>
      <c r="FU23" s="282"/>
      <c r="FV23" s="282"/>
      <c r="FW23" s="282"/>
      <c r="FX23" s="282"/>
      <c r="FY23" s="282"/>
      <c r="FZ23" s="282"/>
      <c r="GA23" s="282"/>
      <c r="GB23" s="282"/>
      <c r="GC23" s="282"/>
      <c r="GD23" s="282"/>
      <c r="GE23" s="282"/>
      <c r="GF23" s="282"/>
      <c r="GG23" s="282"/>
      <c r="GH23" s="282"/>
      <c r="GI23" s="282"/>
      <c r="GJ23" s="282"/>
      <c r="GK23" s="282"/>
      <c r="GL23" s="282"/>
      <c r="GM23" s="282"/>
      <c r="GN23" s="282"/>
      <c r="GO23" s="282"/>
      <c r="GP23" s="282"/>
      <c r="GQ23" s="282"/>
      <c r="GR23" s="282"/>
      <c r="GS23" s="282"/>
      <c r="GT23" s="282"/>
      <c r="GU23" s="282"/>
      <c r="GV23" s="282"/>
      <c r="GW23" s="282"/>
      <c r="GX23" s="282"/>
      <c r="GY23" s="282"/>
      <c r="GZ23" s="282"/>
      <c r="HA23" s="282"/>
      <c r="HB23" s="282"/>
      <c r="HC23" s="282"/>
      <c r="HD23" s="282"/>
      <c r="HE23" s="282"/>
      <c r="HF23" s="282"/>
      <c r="HG23" s="282"/>
      <c r="HH23" s="282"/>
      <c r="HI23" s="282"/>
      <c r="HJ23" s="282"/>
      <c r="HK23" s="282"/>
      <c r="HL23" s="282"/>
      <c r="HM23" s="282"/>
      <c r="HN23" s="282"/>
      <c r="HO23" s="282"/>
      <c r="HP23" s="282"/>
      <c r="HQ23" s="282"/>
      <c r="HR23" s="282"/>
      <c r="HS23" s="282"/>
      <c r="HT23" s="282"/>
      <c r="HU23" s="282"/>
      <c r="HV23" s="282"/>
      <c r="HW23" s="282"/>
      <c r="HX23" s="282"/>
      <c r="HY23" s="282"/>
      <c r="HZ23" s="282"/>
      <c r="IA23" s="282"/>
      <c r="IB23" s="282"/>
      <c r="IC23" s="282"/>
      <c r="ID23" s="282"/>
      <c r="IE23" s="282"/>
      <c r="IF23" s="282"/>
      <c r="IG23" s="282"/>
      <c r="IH23" s="282"/>
      <c r="II23" s="282"/>
      <c r="IJ23" s="282"/>
      <c r="IK23" s="282"/>
      <c r="IL23" s="282"/>
      <c r="IM23" s="282"/>
      <c r="IN23" s="282"/>
      <c r="IO23" s="282"/>
    </row>
    <row r="24" spans="1:249" s="125" customFormat="1" ht="18" customHeight="1" x14ac:dyDescent="0.2">
      <c r="A24" s="282"/>
      <c r="B24" s="234" t="s">
        <v>38</v>
      </c>
      <c r="C24" s="997">
        <f>'9TiempoEspera'!$J24</f>
        <v>371.77</v>
      </c>
      <c r="D24" s="1003">
        <v>363.51488561579441</v>
      </c>
      <c r="E24" s="1003">
        <v>349.54585733274257</v>
      </c>
      <c r="F24" s="1003">
        <v>400.05035669324383</v>
      </c>
      <c r="G24" s="1004">
        <v>315.36363636363637</v>
      </c>
      <c r="H24" s="964"/>
      <c r="I24" s="511"/>
      <c r="J24" s="514"/>
      <c r="K24" s="514"/>
      <c r="L24" s="514"/>
      <c r="M24" s="514"/>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2"/>
      <c r="AM24" s="282"/>
      <c r="AN24" s="282"/>
      <c r="AO24" s="282"/>
      <c r="AP24" s="282"/>
      <c r="AQ24" s="282"/>
      <c r="AR24" s="282"/>
      <c r="AS24" s="282"/>
      <c r="AT24" s="282"/>
      <c r="AU24" s="282"/>
      <c r="AV24" s="282"/>
      <c r="AW24" s="282"/>
      <c r="AX24" s="282"/>
      <c r="AY24" s="282"/>
      <c r="AZ24" s="282"/>
      <c r="BA24" s="282"/>
      <c r="BB24" s="282"/>
      <c r="BC24" s="282"/>
      <c r="BD24" s="282"/>
      <c r="BE24" s="282"/>
      <c r="BF24" s="282"/>
      <c r="BG24" s="282"/>
      <c r="BH24" s="282"/>
      <c r="BI24" s="282"/>
      <c r="BJ24" s="282"/>
      <c r="BK24" s="282"/>
      <c r="BL24" s="282"/>
      <c r="BM24" s="282"/>
      <c r="BN24" s="282"/>
      <c r="BO24" s="282"/>
      <c r="BP24" s="282"/>
      <c r="BQ24" s="282"/>
      <c r="BR24" s="282"/>
      <c r="BS24" s="282"/>
      <c r="BT24" s="282"/>
      <c r="BU24" s="282"/>
      <c r="BV24" s="282"/>
      <c r="BW24" s="282"/>
      <c r="BX24" s="282"/>
      <c r="BY24" s="282"/>
      <c r="BZ24" s="282"/>
      <c r="CA24" s="282"/>
      <c r="CB24" s="282"/>
      <c r="CC24" s="282"/>
      <c r="CD24" s="282"/>
      <c r="CE24" s="282"/>
      <c r="CF24" s="282"/>
      <c r="CG24" s="282"/>
      <c r="CH24" s="282"/>
      <c r="CI24" s="282"/>
      <c r="CJ24" s="282"/>
      <c r="CK24" s="282"/>
      <c r="CL24" s="282"/>
      <c r="CM24" s="282"/>
      <c r="CN24" s="282"/>
      <c r="CO24" s="282"/>
      <c r="CP24" s="282"/>
      <c r="CQ24" s="282"/>
      <c r="CR24" s="282"/>
      <c r="CS24" s="282"/>
      <c r="CT24" s="282"/>
      <c r="CU24" s="282"/>
      <c r="CV24" s="282"/>
      <c r="CW24" s="282"/>
      <c r="CX24" s="282"/>
      <c r="CY24" s="282"/>
      <c r="CZ24" s="282"/>
      <c r="DA24" s="282"/>
      <c r="DB24" s="282"/>
      <c r="DC24" s="282"/>
      <c r="DD24" s="282"/>
      <c r="DE24" s="282"/>
      <c r="DF24" s="282"/>
      <c r="DG24" s="282"/>
      <c r="DH24" s="282"/>
      <c r="DI24" s="282"/>
      <c r="DJ24" s="282"/>
      <c r="DK24" s="282"/>
      <c r="DL24" s="282"/>
      <c r="DM24" s="282"/>
      <c r="DN24" s="282"/>
      <c r="DO24" s="282"/>
      <c r="DP24" s="282"/>
      <c r="DQ24" s="282"/>
      <c r="DR24" s="282"/>
      <c r="DS24" s="282"/>
      <c r="DT24" s="282"/>
      <c r="DU24" s="282"/>
      <c r="DV24" s="282"/>
      <c r="DW24" s="282"/>
      <c r="DX24" s="282"/>
      <c r="DY24" s="282"/>
      <c r="DZ24" s="282"/>
      <c r="EA24" s="282"/>
      <c r="EB24" s="282"/>
      <c r="EC24" s="282"/>
      <c r="ED24" s="282"/>
      <c r="EE24" s="282"/>
      <c r="EF24" s="282"/>
      <c r="EG24" s="282"/>
      <c r="EH24" s="282"/>
      <c r="EI24" s="282"/>
      <c r="EJ24" s="282"/>
      <c r="EK24" s="282"/>
      <c r="EL24" s="282"/>
      <c r="EM24" s="282"/>
      <c r="EN24" s="282"/>
      <c r="EO24" s="282"/>
      <c r="EP24" s="282"/>
      <c r="EQ24" s="282"/>
      <c r="ER24" s="282"/>
      <c r="ES24" s="282"/>
      <c r="ET24" s="282"/>
      <c r="EU24" s="282"/>
      <c r="EV24" s="282"/>
      <c r="EW24" s="282"/>
      <c r="EX24" s="282"/>
      <c r="EY24" s="282"/>
      <c r="EZ24" s="282"/>
      <c r="FA24" s="282"/>
      <c r="FB24" s="282"/>
      <c r="FC24" s="282"/>
      <c r="FD24" s="282"/>
      <c r="FE24" s="282"/>
      <c r="FF24" s="282"/>
      <c r="FG24" s="282"/>
      <c r="FH24" s="282"/>
      <c r="FI24" s="282"/>
      <c r="FJ24" s="282"/>
      <c r="FK24" s="282"/>
      <c r="FL24" s="282"/>
      <c r="FM24" s="282"/>
      <c r="FN24" s="282"/>
      <c r="FO24" s="282"/>
      <c r="FP24" s="282"/>
      <c r="FQ24" s="282"/>
      <c r="FR24" s="282"/>
      <c r="FS24" s="282"/>
      <c r="FT24" s="282"/>
      <c r="FU24" s="282"/>
      <c r="FV24" s="282"/>
      <c r="FW24" s="282"/>
      <c r="FX24" s="282"/>
      <c r="FY24" s="282"/>
      <c r="FZ24" s="282"/>
      <c r="GA24" s="282"/>
      <c r="GB24" s="282"/>
      <c r="GC24" s="282"/>
      <c r="GD24" s="282"/>
      <c r="GE24" s="282"/>
      <c r="GF24" s="282"/>
      <c r="GG24" s="282"/>
      <c r="GH24" s="282"/>
      <c r="GI24" s="282"/>
      <c r="GJ24" s="282"/>
      <c r="GK24" s="282"/>
      <c r="GL24" s="282"/>
      <c r="GM24" s="282"/>
      <c r="GN24" s="282"/>
      <c r="GO24" s="282"/>
      <c r="GP24" s="282"/>
      <c r="GQ24" s="282"/>
      <c r="GR24" s="282"/>
      <c r="GS24" s="282"/>
      <c r="GT24" s="282"/>
      <c r="GU24" s="282"/>
      <c r="GV24" s="282"/>
      <c r="GW24" s="282"/>
      <c r="GX24" s="282"/>
      <c r="GY24" s="282"/>
      <c r="GZ24" s="282"/>
      <c r="HA24" s="282"/>
      <c r="HB24" s="282"/>
      <c r="HC24" s="282"/>
      <c r="HD24" s="282"/>
      <c r="HE24" s="282"/>
      <c r="HF24" s="282"/>
      <c r="HG24" s="282"/>
      <c r="HH24" s="282"/>
      <c r="HI24" s="282"/>
      <c r="HJ24" s="282"/>
      <c r="HK24" s="282"/>
      <c r="HL24" s="282"/>
      <c r="HM24" s="282"/>
      <c r="HN24" s="282"/>
      <c r="HO24" s="282"/>
      <c r="HP24" s="282"/>
      <c r="HQ24" s="282"/>
      <c r="HR24" s="282"/>
      <c r="HS24" s="282"/>
      <c r="HT24" s="282"/>
      <c r="HU24" s="282"/>
      <c r="HV24" s="282"/>
      <c r="HW24" s="282"/>
      <c r="HX24" s="282"/>
      <c r="HY24" s="282"/>
      <c r="HZ24" s="282"/>
      <c r="IA24" s="282"/>
      <c r="IB24" s="282"/>
      <c r="IC24" s="282"/>
      <c r="ID24" s="282"/>
      <c r="IE24" s="282"/>
      <c r="IF24" s="282"/>
      <c r="IG24" s="282"/>
      <c r="IH24" s="282"/>
      <c r="II24" s="282"/>
      <c r="IJ24" s="282"/>
      <c r="IK24" s="282"/>
      <c r="IL24" s="282"/>
      <c r="IM24" s="282"/>
      <c r="IN24" s="282"/>
      <c r="IO24" s="282"/>
    </row>
    <row r="25" spans="1:249" s="125" customFormat="1" ht="18" customHeight="1" x14ac:dyDescent="0.2">
      <c r="A25" s="282"/>
      <c r="B25" s="234" t="s">
        <v>45</v>
      </c>
      <c r="C25" s="997">
        <f>'9TiempoEspera'!$J25</f>
        <v>272.14999999999998</v>
      </c>
      <c r="D25" s="1003">
        <v>256.96312244672629</v>
      </c>
      <c r="E25" s="1003">
        <v>288.17173333333335</v>
      </c>
      <c r="F25" s="1003">
        <v>299.82976426129204</v>
      </c>
      <c r="G25" s="1004">
        <v>277.47398843930637</v>
      </c>
      <c r="H25" s="964"/>
      <c r="I25" s="511"/>
      <c r="J25" s="514"/>
      <c r="K25" s="514"/>
      <c r="L25" s="514"/>
      <c r="M25" s="514"/>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282"/>
      <c r="AP25" s="282"/>
      <c r="AQ25" s="282"/>
      <c r="AR25" s="282"/>
      <c r="AS25" s="282"/>
      <c r="AT25" s="282"/>
      <c r="AU25" s="282"/>
      <c r="AV25" s="282"/>
      <c r="AW25" s="282"/>
      <c r="AX25" s="282"/>
      <c r="AY25" s="282"/>
      <c r="AZ25" s="282"/>
      <c r="BA25" s="282"/>
      <c r="BB25" s="282"/>
      <c r="BC25" s="282"/>
      <c r="BD25" s="282"/>
      <c r="BE25" s="282"/>
      <c r="BF25" s="282"/>
      <c r="BG25" s="282"/>
      <c r="BH25" s="282"/>
      <c r="BI25" s="282"/>
      <c r="BJ25" s="282"/>
      <c r="BK25" s="282"/>
      <c r="BL25" s="282"/>
      <c r="BM25" s="282"/>
      <c r="BN25" s="282"/>
      <c r="BO25" s="282"/>
      <c r="BP25" s="282"/>
      <c r="BQ25" s="282"/>
      <c r="BR25" s="282"/>
      <c r="BS25" s="282"/>
      <c r="BT25" s="282"/>
      <c r="BU25" s="282"/>
      <c r="BV25" s="282"/>
      <c r="BW25" s="282"/>
      <c r="BX25" s="282"/>
      <c r="BY25" s="282"/>
      <c r="BZ25" s="282"/>
      <c r="CA25" s="282"/>
      <c r="CB25" s="282"/>
      <c r="CC25" s="282"/>
      <c r="CD25" s="282"/>
      <c r="CE25" s="282"/>
      <c r="CF25" s="282"/>
      <c r="CG25" s="282"/>
      <c r="CH25" s="282"/>
      <c r="CI25" s="282"/>
      <c r="CJ25" s="282"/>
      <c r="CK25" s="282"/>
      <c r="CL25" s="282"/>
      <c r="CM25" s="282"/>
      <c r="CN25" s="282"/>
      <c r="CO25" s="282"/>
      <c r="CP25" s="282"/>
      <c r="CQ25" s="282"/>
      <c r="CR25" s="282"/>
      <c r="CS25" s="282"/>
      <c r="CT25" s="282"/>
      <c r="CU25" s="282"/>
      <c r="CV25" s="282"/>
      <c r="CW25" s="282"/>
      <c r="CX25" s="282"/>
      <c r="CY25" s="282"/>
      <c r="CZ25" s="282"/>
      <c r="DA25" s="282"/>
      <c r="DB25" s="282"/>
      <c r="DC25" s="282"/>
      <c r="DD25" s="282"/>
      <c r="DE25" s="282"/>
      <c r="DF25" s="282"/>
      <c r="DG25" s="282"/>
      <c r="DH25" s="282"/>
      <c r="DI25" s="282"/>
      <c r="DJ25" s="282"/>
      <c r="DK25" s="282"/>
      <c r="DL25" s="282"/>
      <c r="DM25" s="282"/>
      <c r="DN25" s="282"/>
      <c r="DO25" s="282"/>
      <c r="DP25" s="282"/>
      <c r="DQ25" s="282"/>
      <c r="DR25" s="282"/>
      <c r="DS25" s="282"/>
      <c r="DT25" s="282"/>
      <c r="DU25" s="282"/>
      <c r="DV25" s="282"/>
      <c r="DW25" s="282"/>
      <c r="DX25" s="282"/>
      <c r="DY25" s="282"/>
      <c r="DZ25" s="282"/>
      <c r="EA25" s="282"/>
      <c r="EB25" s="282"/>
      <c r="EC25" s="282"/>
      <c r="ED25" s="282"/>
      <c r="EE25" s="282"/>
      <c r="EF25" s="282"/>
      <c r="EG25" s="282"/>
      <c r="EH25" s="282"/>
      <c r="EI25" s="282"/>
      <c r="EJ25" s="282"/>
      <c r="EK25" s="282"/>
      <c r="EL25" s="282"/>
      <c r="EM25" s="282"/>
      <c r="EN25" s="282"/>
      <c r="EO25" s="282"/>
      <c r="EP25" s="282"/>
      <c r="EQ25" s="282"/>
      <c r="ER25" s="282"/>
      <c r="ES25" s="282"/>
      <c r="ET25" s="282"/>
      <c r="EU25" s="282"/>
      <c r="EV25" s="282"/>
      <c r="EW25" s="282"/>
      <c r="EX25" s="282"/>
      <c r="EY25" s="282"/>
      <c r="EZ25" s="282"/>
      <c r="FA25" s="282"/>
      <c r="FB25" s="282"/>
      <c r="FC25" s="282"/>
      <c r="FD25" s="282"/>
      <c r="FE25" s="282"/>
      <c r="FF25" s="282"/>
      <c r="FG25" s="282"/>
      <c r="FH25" s="282"/>
      <c r="FI25" s="282"/>
      <c r="FJ25" s="282"/>
      <c r="FK25" s="282"/>
      <c r="FL25" s="282"/>
      <c r="FM25" s="282"/>
      <c r="FN25" s="282"/>
      <c r="FO25" s="282"/>
      <c r="FP25" s="282"/>
      <c r="FQ25" s="282"/>
      <c r="FR25" s="282"/>
      <c r="FS25" s="282"/>
      <c r="FT25" s="282"/>
      <c r="FU25" s="282"/>
      <c r="FV25" s="282"/>
      <c r="FW25" s="282"/>
      <c r="FX25" s="282"/>
      <c r="FY25" s="282"/>
      <c r="FZ25" s="282"/>
      <c r="GA25" s="282"/>
      <c r="GB25" s="282"/>
      <c r="GC25" s="282"/>
      <c r="GD25" s="282"/>
      <c r="GE25" s="282"/>
      <c r="GF25" s="282"/>
      <c r="GG25" s="282"/>
      <c r="GH25" s="282"/>
      <c r="GI25" s="282"/>
      <c r="GJ25" s="282"/>
      <c r="GK25" s="282"/>
      <c r="GL25" s="282"/>
      <c r="GM25" s="282"/>
      <c r="GN25" s="282"/>
      <c r="GO25" s="282"/>
      <c r="GP25" s="282"/>
      <c r="GQ25" s="282"/>
      <c r="GR25" s="282"/>
      <c r="GS25" s="282"/>
      <c r="GT25" s="282"/>
      <c r="GU25" s="282"/>
      <c r="GV25" s="282"/>
      <c r="GW25" s="282"/>
      <c r="GX25" s="282"/>
      <c r="GY25" s="282"/>
      <c r="GZ25" s="282"/>
      <c r="HA25" s="282"/>
      <c r="HB25" s="282"/>
      <c r="HC25" s="282"/>
      <c r="HD25" s="282"/>
      <c r="HE25" s="282"/>
      <c r="HF25" s="282"/>
      <c r="HG25" s="282"/>
      <c r="HH25" s="282"/>
      <c r="HI25" s="282"/>
      <c r="HJ25" s="282"/>
      <c r="HK25" s="282"/>
      <c r="HL25" s="282"/>
      <c r="HM25" s="282"/>
      <c r="HN25" s="282"/>
      <c r="HO25" s="282"/>
      <c r="HP25" s="282"/>
      <c r="HQ25" s="282"/>
      <c r="HR25" s="282"/>
      <c r="HS25" s="282"/>
      <c r="HT25" s="282"/>
      <c r="HU25" s="282"/>
      <c r="HV25" s="282"/>
      <c r="HW25" s="282"/>
      <c r="HX25" s="282"/>
      <c r="HY25" s="282"/>
      <c r="HZ25" s="282"/>
      <c r="IA25" s="282"/>
      <c r="IB25" s="282"/>
      <c r="IC25" s="282"/>
      <c r="ID25" s="282"/>
      <c r="IE25" s="282"/>
      <c r="IF25" s="282"/>
      <c r="IG25" s="282"/>
      <c r="IH25" s="282"/>
      <c r="II25" s="282"/>
      <c r="IJ25" s="282"/>
      <c r="IK25" s="282"/>
      <c r="IL25" s="282"/>
      <c r="IM25" s="282"/>
      <c r="IN25" s="282"/>
      <c r="IO25" s="282"/>
    </row>
    <row r="26" spans="1:249" s="125" customFormat="1" ht="18" customHeight="1" x14ac:dyDescent="0.2">
      <c r="A26" s="282"/>
      <c r="B26" s="234" t="s">
        <v>46</v>
      </c>
      <c r="C26" s="997">
        <f>'9TiempoEspera'!$J26</f>
        <v>486.36</v>
      </c>
      <c r="D26" s="1003">
        <v>469.1893732970027</v>
      </c>
      <c r="E26" s="1003">
        <v>487.91629464285717</v>
      </c>
      <c r="F26" s="1003">
        <v>480.77227722772278</v>
      </c>
      <c r="G26" s="1004">
        <v>580.66279069767438</v>
      </c>
      <c r="H26" s="964"/>
      <c r="I26" s="511"/>
      <c r="J26" s="514"/>
      <c r="K26" s="514"/>
      <c r="L26" s="514"/>
      <c r="M26" s="514"/>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c r="AL26" s="282"/>
      <c r="AM26" s="282"/>
      <c r="AN26" s="282"/>
      <c r="AO26" s="282"/>
      <c r="AP26" s="282"/>
      <c r="AQ26" s="282"/>
      <c r="AR26" s="282"/>
      <c r="AS26" s="282"/>
      <c r="AT26" s="282"/>
      <c r="AU26" s="282"/>
      <c r="AV26" s="282"/>
      <c r="AW26" s="282"/>
      <c r="AX26" s="282"/>
      <c r="AY26" s="282"/>
      <c r="AZ26" s="282"/>
      <c r="BA26" s="282"/>
      <c r="BB26" s="282"/>
      <c r="BC26" s="282"/>
      <c r="BD26" s="282"/>
      <c r="BE26" s="282"/>
      <c r="BF26" s="282"/>
      <c r="BG26" s="282"/>
      <c r="BH26" s="282"/>
      <c r="BI26" s="282"/>
      <c r="BJ26" s="282"/>
      <c r="BK26" s="282"/>
      <c r="BL26" s="282"/>
      <c r="BM26" s="282"/>
      <c r="BN26" s="282"/>
      <c r="BO26" s="282"/>
      <c r="BP26" s="282"/>
      <c r="BQ26" s="282"/>
      <c r="BR26" s="282"/>
      <c r="BS26" s="282"/>
      <c r="BT26" s="282"/>
      <c r="BU26" s="282"/>
      <c r="BV26" s="282"/>
      <c r="BW26" s="282"/>
      <c r="BX26" s="282"/>
      <c r="BY26" s="282"/>
      <c r="BZ26" s="282"/>
      <c r="CA26" s="282"/>
      <c r="CB26" s="282"/>
      <c r="CC26" s="282"/>
      <c r="CD26" s="282"/>
      <c r="CE26" s="282"/>
      <c r="CF26" s="282"/>
      <c r="CG26" s="282"/>
      <c r="CH26" s="282"/>
      <c r="CI26" s="282"/>
      <c r="CJ26" s="282"/>
      <c r="CK26" s="282"/>
      <c r="CL26" s="282"/>
      <c r="CM26" s="282"/>
      <c r="CN26" s="282"/>
      <c r="CO26" s="282"/>
      <c r="CP26" s="282"/>
      <c r="CQ26" s="282"/>
      <c r="CR26" s="282"/>
      <c r="CS26" s="282"/>
      <c r="CT26" s="282"/>
      <c r="CU26" s="282"/>
      <c r="CV26" s="282"/>
      <c r="CW26" s="282"/>
      <c r="CX26" s="282"/>
      <c r="CY26" s="282"/>
      <c r="CZ26" s="282"/>
      <c r="DA26" s="282"/>
      <c r="DB26" s="282"/>
      <c r="DC26" s="282"/>
      <c r="DD26" s="282"/>
      <c r="DE26" s="282"/>
      <c r="DF26" s="282"/>
      <c r="DG26" s="282"/>
      <c r="DH26" s="282"/>
      <c r="DI26" s="282"/>
      <c r="DJ26" s="282"/>
      <c r="DK26" s="282"/>
      <c r="DL26" s="282"/>
      <c r="DM26" s="282"/>
      <c r="DN26" s="282"/>
      <c r="DO26" s="282"/>
      <c r="DP26" s="282"/>
      <c r="DQ26" s="282"/>
      <c r="DR26" s="282"/>
      <c r="DS26" s="282"/>
      <c r="DT26" s="282"/>
      <c r="DU26" s="282"/>
      <c r="DV26" s="282"/>
      <c r="DW26" s="282"/>
      <c r="DX26" s="282"/>
      <c r="DY26" s="282"/>
      <c r="DZ26" s="282"/>
      <c r="EA26" s="282"/>
      <c r="EB26" s="282"/>
      <c r="EC26" s="282"/>
      <c r="ED26" s="282"/>
      <c r="EE26" s="282"/>
      <c r="EF26" s="282"/>
      <c r="EG26" s="282"/>
      <c r="EH26" s="282"/>
      <c r="EI26" s="282"/>
      <c r="EJ26" s="282"/>
      <c r="EK26" s="282"/>
      <c r="EL26" s="282"/>
      <c r="EM26" s="282"/>
      <c r="EN26" s="282"/>
      <c r="EO26" s="282"/>
      <c r="EP26" s="282"/>
      <c r="EQ26" s="282"/>
      <c r="ER26" s="282"/>
      <c r="ES26" s="282"/>
      <c r="ET26" s="282"/>
      <c r="EU26" s="282"/>
      <c r="EV26" s="282"/>
      <c r="EW26" s="282"/>
      <c r="EX26" s="282"/>
      <c r="EY26" s="282"/>
      <c r="EZ26" s="282"/>
      <c r="FA26" s="282"/>
      <c r="FB26" s="282"/>
      <c r="FC26" s="282"/>
      <c r="FD26" s="282"/>
      <c r="FE26" s="282"/>
      <c r="FF26" s="282"/>
      <c r="FG26" s="282"/>
      <c r="FH26" s="282"/>
      <c r="FI26" s="282"/>
      <c r="FJ26" s="282"/>
      <c r="FK26" s="282"/>
      <c r="FL26" s="282"/>
      <c r="FM26" s="282"/>
      <c r="FN26" s="282"/>
      <c r="FO26" s="282"/>
      <c r="FP26" s="282"/>
      <c r="FQ26" s="282"/>
      <c r="FR26" s="282"/>
      <c r="FS26" s="282"/>
      <c r="FT26" s="282"/>
      <c r="FU26" s="282"/>
      <c r="FV26" s="282"/>
      <c r="FW26" s="282"/>
      <c r="FX26" s="282"/>
      <c r="FY26" s="282"/>
      <c r="FZ26" s="282"/>
      <c r="GA26" s="282"/>
      <c r="GB26" s="282"/>
      <c r="GC26" s="282"/>
      <c r="GD26" s="282"/>
      <c r="GE26" s="282"/>
      <c r="GF26" s="282"/>
      <c r="GG26" s="282"/>
      <c r="GH26" s="282"/>
      <c r="GI26" s="282"/>
      <c r="GJ26" s="282"/>
      <c r="GK26" s="282"/>
      <c r="GL26" s="282"/>
      <c r="GM26" s="282"/>
      <c r="GN26" s="282"/>
      <c r="GO26" s="282"/>
      <c r="GP26" s="282"/>
      <c r="GQ26" s="282"/>
      <c r="GR26" s="282"/>
      <c r="GS26" s="282"/>
      <c r="GT26" s="282"/>
      <c r="GU26" s="282"/>
      <c r="GV26" s="282"/>
      <c r="GW26" s="282"/>
      <c r="GX26" s="282"/>
      <c r="GY26" s="282"/>
      <c r="GZ26" s="282"/>
      <c r="HA26" s="282"/>
      <c r="HB26" s="282"/>
      <c r="HC26" s="282"/>
      <c r="HD26" s="282"/>
      <c r="HE26" s="282"/>
      <c r="HF26" s="282"/>
      <c r="HG26" s="282"/>
      <c r="HH26" s="282"/>
      <c r="HI26" s="282"/>
      <c r="HJ26" s="282"/>
      <c r="HK26" s="282"/>
      <c r="HL26" s="282"/>
      <c r="HM26" s="282"/>
      <c r="HN26" s="282"/>
      <c r="HO26" s="282"/>
      <c r="HP26" s="282"/>
      <c r="HQ26" s="282"/>
      <c r="HR26" s="282"/>
      <c r="HS26" s="282"/>
      <c r="HT26" s="282"/>
      <c r="HU26" s="282"/>
      <c r="HV26" s="282"/>
      <c r="HW26" s="282"/>
      <c r="HX26" s="282"/>
      <c r="HY26" s="282"/>
      <c r="HZ26" s="282"/>
      <c r="IA26" s="282"/>
      <c r="IB26" s="282"/>
      <c r="IC26" s="282"/>
      <c r="ID26" s="282"/>
      <c r="IE26" s="282"/>
      <c r="IF26" s="282"/>
      <c r="IG26" s="282"/>
      <c r="IH26" s="282"/>
      <c r="II26" s="282"/>
      <c r="IJ26" s="282"/>
      <c r="IK26" s="282"/>
      <c r="IL26" s="282"/>
      <c r="IM26" s="282"/>
      <c r="IN26" s="282"/>
      <c r="IO26" s="282"/>
    </row>
    <row r="27" spans="1:249" s="125" customFormat="1" ht="18" customHeight="1" x14ac:dyDescent="0.2">
      <c r="A27" s="282"/>
      <c r="B27" s="234" t="s">
        <v>47</v>
      </c>
      <c r="C27" s="997">
        <f>'9TiempoEspera'!$J27</f>
        <v>176.95</v>
      </c>
      <c r="D27" s="1003">
        <v>170.77442528735631</v>
      </c>
      <c r="E27" s="1003">
        <v>172.96309314586995</v>
      </c>
      <c r="F27" s="1003">
        <v>179.90015360983102</v>
      </c>
      <c r="G27" s="1004">
        <v>159.5735294117647</v>
      </c>
      <c r="H27" s="964"/>
      <c r="I27" s="511"/>
      <c r="J27" s="514"/>
      <c r="K27" s="514"/>
      <c r="L27" s="514"/>
      <c r="M27" s="514"/>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282"/>
      <c r="AM27" s="282"/>
      <c r="AN27" s="282"/>
      <c r="AO27" s="282"/>
      <c r="AP27" s="282"/>
      <c r="AQ27" s="282"/>
      <c r="AR27" s="282"/>
      <c r="AS27" s="282"/>
      <c r="AT27" s="282"/>
      <c r="AU27" s="282"/>
      <c r="AV27" s="282"/>
      <c r="AW27" s="282"/>
      <c r="AX27" s="282"/>
      <c r="AY27" s="282"/>
      <c r="AZ27" s="282"/>
      <c r="BA27" s="282"/>
      <c r="BB27" s="282"/>
      <c r="BC27" s="282"/>
      <c r="BD27" s="282"/>
      <c r="BE27" s="282"/>
      <c r="BF27" s="282"/>
      <c r="BG27" s="282"/>
      <c r="BH27" s="282"/>
      <c r="BI27" s="282"/>
      <c r="BJ27" s="282"/>
      <c r="BK27" s="282"/>
      <c r="BL27" s="282"/>
      <c r="BM27" s="282"/>
      <c r="BN27" s="282"/>
      <c r="BO27" s="282"/>
      <c r="BP27" s="282"/>
      <c r="BQ27" s="282"/>
      <c r="BR27" s="282"/>
      <c r="BS27" s="282"/>
      <c r="BT27" s="282"/>
      <c r="BU27" s="282"/>
      <c r="BV27" s="282"/>
      <c r="BW27" s="282"/>
      <c r="BX27" s="282"/>
      <c r="BY27" s="282"/>
      <c r="BZ27" s="282"/>
      <c r="CA27" s="282"/>
      <c r="CB27" s="282"/>
      <c r="CC27" s="282"/>
      <c r="CD27" s="282"/>
      <c r="CE27" s="282"/>
      <c r="CF27" s="282"/>
      <c r="CG27" s="282"/>
      <c r="CH27" s="282"/>
      <c r="CI27" s="282"/>
      <c r="CJ27" s="282"/>
      <c r="CK27" s="282"/>
      <c r="CL27" s="282"/>
      <c r="CM27" s="282"/>
      <c r="CN27" s="282"/>
      <c r="CO27" s="282"/>
      <c r="CP27" s="282"/>
      <c r="CQ27" s="282"/>
      <c r="CR27" s="282"/>
      <c r="CS27" s="282"/>
      <c r="CT27" s="282"/>
      <c r="CU27" s="282"/>
      <c r="CV27" s="282"/>
      <c r="CW27" s="282"/>
      <c r="CX27" s="282"/>
      <c r="CY27" s="282"/>
      <c r="CZ27" s="282"/>
      <c r="DA27" s="282"/>
      <c r="DB27" s="282"/>
      <c r="DC27" s="282"/>
      <c r="DD27" s="282"/>
      <c r="DE27" s="282"/>
      <c r="DF27" s="282"/>
      <c r="DG27" s="282"/>
      <c r="DH27" s="282"/>
      <c r="DI27" s="282"/>
      <c r="DJ27" s="282"/>
      <c r="DK27" s="282"/>
      <c r="DL27" s="282"/>
      <c r="DM27" s="282"/>
      <c r="DN27" s="282"/>
      <c r="DO27" s="282"/>
      <c r="DP27" s="282"/>
      <c r="DQ27" s="282"/>
      <c r="DR27" s="282"/>
      <c r="DS27" s="282"/>
      <c r="DT27" s="282"/>
      <c r="DU27" s="282"/>
      <c r="DV27" s="282"/>
      <c r="DW27" s="282"/>
      <c r="DX27" s="282"/>
      <c r="DY27" s="282"/>
      <c r="DZ27" s="282"/>
      <c r="EA27" s="282"/>
      <c r="EB27" s="282"/>
      <c r="EC27" s="282"/>
      <c r="ED27" s="282"/>
      <c r="EE27" s="282"/>
      <c r="EF27" s="282"/>
      <c r="EG27" s="282"/>
      <c r="EH27" s="282"/>
      <c r="EI27" s="282"/>
      <c r="EJ27" s="282"/>
      <c r="EK27" s="282"/>
      <c r="EL27" s="282"/>
      <c r="EM27" s="282"/>
      <c r="EN27" s="282"/>
      <c r="EO27" s="282"/>
      <c r="EP27" s="282"/>
      <c r="EQ27" s="282"/>
      <c r="ER27" s="282"/>
      <c r="ES27" s="282"/>
      <c r="ET27" s="282"/>
      <c r="EU27" s="282"/>
      <c r="EV27" s="282"/>
      <c r="EW27" s="282"/>
      <c r="EX27" s="282"/>
      <c r="EY27" s="282"/>
      <c r="EZ27" s="282"/>
      <c r="FA27" s="282"/>
      <c r="FB27" s="282"/>
      <c r="FC27" s="282"/>
      <c r="FD27" s="282"/>
      <c r="FE27" s="282"/>
      <c r="FF27" s="282"/>
      <c r="FG27" s="282"/>
      <c r="FH27" s="282"/>
      <c r="FI27" s="282"/>
      <c r="FJ27" s="282"/>
      <c r="FK27" s="282"/>
      <c r="FL27" s="282"/>
      <c r="FM27" s="282"/>
      <c r="FN27" s="282"/>
      <c r="FO27" s="282"/>
      <c r="FP27" s="282"/>
      <c r="FQ27" s="282"/>
      <c r="FR27" s="282"/>
      <c r="FS27" s="282"/>
      <c r="FT27" s="282"/>
      <c r="FU27" s="282"/>
      <c r="FV27" s="282"/>
      <c r="FW27" s="282"/>
      <c r="FX27" s="282"/>
      <c r="FY27" s="282"/>
      <c r="FZ27" s="282"/>
      <c r="GA27" s="282"/>
      <c r="GB27" s="282"/>
      <c r="GC27" s="282"/>
      <c r="GD27" s="282"/>
      <c r="GE27" s="282"/>
      <c r="GF27" s="282"/>
      <c r="GG27" s="282"/>
      <c r="GH27" s="282"/>
      <c r="GI27" s="282"/>
      <c r="GJ27" s="282"/>
      <c r="GK27" s="282"/>
      <c r="GL27" s="282"/>
      <c r="GM27" s="282"/>
      <c r="GN27" s="282"/>
      <c r="GO27" s="282"/>
      <c r="GP27" s="282"/>
      <c r="GQ27" s="282"/>
      <c r="GR27" s="282"/>
      <c r="GS27" s="282"/>
      <c r="GT27" s="282"/>
      <c r="GU27" s="282"/>
      <c r="GV27" s="282"/>
      <c r="GW27" s="282"/>
      <c r="GX27" s="282"/>
      <c r="GY27" s="282"/>
      <c r="GZ27" s="282"/>
      <c r="HA27" s="282"/>
      <c r="HB27" s="282"/>
      <c r="HC27" s="282"/>
      <c r="HD27" s="282"/>
      <c r="HE27" s="282"/>
      <c r="HF27" s="282"/>
      <c r="HG27" s="282"/>
      <c r="HH27" s="282"/>
      <c r="HI27" s="282"/>
      <c r="HJ27" s="282"/>
      <c r="HK27" s="282"/>
      <c r="HL27" s="282"/>
      <c r="HM27" s="282"/>
      <c r="HN27" s="282"/>
      <c r="HO27" s="282"/>
      <c r="HP27" s="282"/>
      <c r="HQ27" s="282"/>
      <c r="HR27" s="282"/>
      <c r="HS27" s="282"/>
      <c r="HT27" s="282"/>
      <c r="HU27" s="282"/>
      <c r="HV27" s="282"/>
      <c r="HW27" s="282"/>
      <c r="HX27" s="282"/>
      <c r="HY27" s="282"/>
      <c r="HZ27" s="282"/>
      <c r="IA27" s="282"/>
      <c r="IB27" s="282"/>
      <c r="IC27" s="282"/>
      <c r="ID27" s="282"/>
      <c r="IE27" s="282"/>
      <c r="IF27" s="282"/>
      <c r="IG27" s="282"/>
      <c r="IH27" s="282"/>
      <c r="II27" s="282"/>
      <c r="IJ27" s="282"/>
      <c r="IK27" s="282"/>
      <c r="IL27" s="282"/>
      <c r="IM27" s="282"/>
      <c r="IN27" s="282"/>
      <c r="IO27" s="282"/>
    </row>
    <row r="28" spans="1:249" s="125" customFormat="1" ht="18" customHeight="1" x14ac:dyDescent="0.2">
      <c r="A28" s="282"/>
      <c r="B28" s="234" t="s">
        <v>48</v>
      </c>
      <c r="C28" s="997">
        <f>'9TiempoEspera'!$J28</f>
        <v>137.16999999999999</v>
      </c>
      <c r="D28" s="1003">
        <v>125.1849841700588</v>
      </c>
      <c r="E28" s="1003">
        <v>160.645625</v>
      </c>
      <c r="F28" s="1003">
        <v>151.06322444678608</v>
      </c>
      <c r="G28" s="1004">
        <v>94.574585635359114</v>
      </c>
      <c r="H28" s="964"/>
      <c r="I28" s="511"/>
      <c r="J28" s="514"/>
      <c r="K28" s="514"/>
      <c r="L28" s="514"/>
      <c r="M28" s="514"/>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2"/>
      <c r="AM28" s="282"/>
      <c r="AN28" s="282"/>
      <c r="AO28" s="282"/>
      <c r="AP28" s="282"/>
      <c r="AQ28" s="282"/>
      <c r="AR28" s="282"/>
      <c r="AS28" s="282"/>
      <c r="AT28" s="282"/>
      <c r="AU28" s="282"/>
      <c r="AV28" s="282"/>
      <c r="AW28" s="282"/>
      <c r="AX28" s="282"/>
      <c r="AY28" s="282"/>
      <c r="AZ28" s="282"/>
      <c r="BA28" s="282"/>
      <c r="BB28" s="282"/>
      <c r="BC28" s="282"/>
      <c r="BD28" s="282"/>
      <c r="BE28" s="282"/>
      <c r="BF28" s="282"/>
      <c r="BG28" s="282"/>
      <c r="BH28" s="282"/>
      <c r="BI28" s="282"/>
      <c r="BJ28" s="282"/>
      <c r="BK28" s="282"/>
      <c r="BL28" s="282"/>
      <c r="BM28" s="282"/>
      <c r="BN28" s="282"/>
      <c r="BO28" s="282"/>
      <c r="BP28" s="282"/>
      <c r="BQ28" s="282"/>
      <c r="BR28" s="282"/>
      <c r="BS28" s="282"/>
      <c r="BT28" s="282"/>
      <c r="BU28" s="282"/>
      <c r="BV28" s="282"/>
      <c r="BW28" s="282"/>
      <c r="BX28" s="282"/>
      <c r="BY28" s="282"/>
      <c r="BZ28" s="282"/>
      <c r="CA28" s="282"/>
      <c r="CB28" s="282"/>
      <c r="CC28" s="282"/>
      <c r="CD28" s="282"/>
      <c r="CE28" s="282"/>
      <c r="CF28" s="282"/>
      <c r="CG28" s="282"/>
      <c r="CH28" s="282"/>
      <c r="CI28" s="282"/>
      <c r="CJ28" s="282"/>
      <c r="CK28" s="282"/>
      <c r="CL28" s="282"/>
      <c r="CM28" s="282"/>
      <c r="CN28" s="282"/>
      <c r="CO28" s="282"/>
      <c r="CP28" s="282"/>
      <c r="CQ28" s="282"/>
      <c r="CR28" s="282"/>
      <c r="CS28" s="282"/>
      <c r="CT28" s="282"/>
      <c r="CU28" s="282"/>
      <c r="CV28" s="282"/>
      <c r="CW28" s="282"/>
      <c r="CX28" s="282"/>
      <c r="CY28" s="282"/>
      <c r="CZ28" s="282"/>
      <c r="DA28" s="282"/>
      <c r="DB28" s="282"/>
      <c r="DC28" s="282"/>
      <c r="DD28" s="282"/>
      <c r="DE28" s="282"/>
      <c r="DF28" s="282"/>
      <c r="DG28" s="282"/>
      <c r="DH28" s="282"/>
      <c r="DI28" s="282"/>
      <c r="DJ28" s="282"/>
      <c r="DK28" s="282"/>
      <c r="DL28" s="282"/>
      <c r="DM28" s="282"/>
      <c r="DN28" s="282"/>
      <c r="DO28" s="282"/>
      <c r="DP28" s="282"/>
      <c r="DQ28" s="282"/>
      <c r="DR28" s="282"/>
      <c r="DS28" s="282"/>
      <c r="DT28" s="282"/>
      <c r="DU28" s="282"/>
      <c r="DV28" s="282"/>
      <c r="DW28" s="282"/>
      <c r="DX28" s="282"/>
      <c r="DY28" s="282"/>
      <c r="DZ28" s="282"/>
      <c r="EA28" s="282"/>
      <c r="EB28" s="282"/>
      <c r="EC28" s="282"/>
      <c r="ED28" s="282"/>
      <c r="EE28" s="282"/>
      <c r="EF28" s="282"/>
      <c r="EG28" s="282"/>
      <c r="EH28" s="282"/>
      <c r="EI28" s="282"/>
      <c r="EJ28" s="282"/>
      <c r="EK28" s="282"/>
      <c r="EL28" s="282"/>
      <c r="EM28" s="282"/>
      <c r="EN28" s="282"/>
      <c r="EO28" s="282"/>
      <c r="EP28" s="282"/>
      <c r="EQ28" s="282"/>
      <c r="ER28" s="282"/>
      <c r="ES28" s="282"/>
      <c r="ET28" s="282"/>
      <c r="EU28" s="282"/>
      <c r="EV28" s="282"/>
      <c r="EW28" s="282"/>
      <c r="EX28" s="282"/>
      <c r="EY28" s="282"/>
      <c r="EZ28" s="282"/>
      <c r="FA28" s="282"/>
      <c r="FB28" s="282"/>
      <c r="FC28" s="282"/>
      <c r="FD28" s="282"/>
      <c r="FE28" s="282"/>
      <c r="FF28" s="282"/>
      <c r="FG28" s="282"/>
      <c r="FH28" s="282"/>
      <c r="FI28" s="282"/>
      <c r="FJ28" s="282"/>
      <c r="FK28" s="282"/>
      <c r="FL28" s="282"/>
      <c r="FM28" s="282"/>
      <c r="FN28" s="282"/>
      <c r="FO28" s="282"/>
      <c r="FP28" s="282"/>
      <c r="FQ28" s="282"/>
      <c r="FR28" s="282"/>
      <c r="FS28" s="282"/>
      <c r="FT28" s="282"/>
      <c r="FU28" s="282"/>
      <c r="FV28" s="282"/>
      <c r="FW28" s="282"/>
      <c r="FX28" s="282"/>
      <c r="FY28" s="282"/>
      <c r="FZ28" s="282"/>
      <c r="GA28" s="282"/>
      <c r="GB28" s="282"/>
      <c r="GC28" s="282"/>
      <c r="GD28" s="282"/>
      <c r="GE28" s="282"/>
      <c r="GF28" s="282"/>
      <c r="GG28" s="282"/>
      <c r="GH28" s="282"/>
      <c r="GI28" s="282"/>
      <c r="GJ28" s="282"/>
      <c r="GK28" s="282"/>
      <c r="GL28" s="282"/>
      <c r="GM28" s="282"/>
      <c r="GN28" s="282"/>
      <c r="GO28" s="282"/>
      <c r="GP28" s="282"/>
      <c r="GQ28" s="282"/>
      <c r="GR28" s="282"/>
      <c r="GS28" s="282"/>
      <c r="GT28" s="282"/>
      <c r="GU28" s="282"/>
      <c r="GV28" s="282"/>
      <c r="GW28" s="282"/>
      <c r="GX28" s="282"/>
      <c r="GY28" s="282"/>
      <c r="GZ28" s="282"/>
      <c r="HA28" s="282"/>
      <c r="HB28" s="282"/>
      <c r="HC28" s="282"/>
      <c r="HD28" s="282"/>
      <c r="HE28" s="282"/>
      <c r="HF28" s="282"/>
      <c r="HG28" s="282"/>
      <c r="HH28" s="282"/>
      <c r="HI28" s="282"/>
      <c r="HJ28" s="282"/>
      <c r="HK28" s="282"/>
      <c r="HL28" s="282"/>
      <c r="HM28" s="282"/>
      <c r="HN28" s="282"/>
      <c r="HO28" s="282"/>
      <c r="HP28" s="282"/>
      <c r="HQ28" s="282"/>
      <c r="HR28" s="282"/>
      <c r="HS28" s="282"/>
      <c r="HT28" s="282"/>
      <c r="HU28" s="282"/>
      <c r="HV28" s="282"/>
      <c r="HW28" s="282"/>
      <c r="HX28" s="282"/>
      <c r="HY28" s="282"/>
      <c r="HZ28" s="282"/>
      <c r="IA28" s="282"/>
      <c r="IB28" s="282"/>
      <c r="IC28" s="282"/>
      <c r="ID28" s="282"/>
      <c r="IE28" s="282"/>
      <c r="IF28" s="282"/>
      <c r="IG28" s="282"/>
      <c r="IH28" s="282"/>
      <c r="II28" s="282"/>
      <c r="IJ28" s="282"/>
      <c r="IK28" s="282"/>
      <c r="IL28" s="282"/>
      <c r="IM28" s="282"/>
      <c r="IN28" s="282"/>
      <c r="IO28" s="282"/>
    </row>
    <row r="29" spans="1:249" s="125" customFormat="1" ht="18" customHeight="1" x14ac:dyDescent="0.2">
      <c r="A29" s="282"/>
      <c r="B29" s="234" t="s">
        <v>49</v>
      </c>
      <c r="C29" s="998">
        <f>'9TiempoEspera'!$J29</f>
        <v>261.54000000000002</v>
      </c>
      <c r="D29" s="1003">
        <v>261.73058252427182</v>
      </c>
      <c r="E29" s="1003">
        <v>259.66101694915255</v>
      </c>
      <c r="F29" s="1003">
        <v>252.43714285714285</v>
      </c>
      <c r="G29" s="1004">
        <v>256.17241379310343</v>
      </c>
      <c r="H29" s="964"/>
      <c r="I29" s="511"/>
      <c r="J29" s="514"/>
      <c r="K29" s="514"/>
      <c r="L29" s="514"/>
      <c r="M29" s="514"/>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282"/>
      <c r="AK29" s="282"/>
      <c r="AL29" s="282"/>
      <c r="AM29" s="282"/>
      <c r="AN29" s="282"/>
      <c r="AO29" s="282"/>
      <c r="AP29" s="282"/>
      <c r="AQ29" s="282"/>
      <c r="AR29" s="282"/>
      <c r="AS29" s="282"/>
      <c r="AT29" s="282"/>
      <c r="AU29" s="282"/>
      <c r="AV29" s="282"/>
      <c r="AW29" s="282"/>
      <c r="AX29" s="282"/>
      <c r="AY29" s="282"/>
      <c r="AZ29" s="282"/>
      <c r="BA29" s="282"/>
      <c r="BB29" s="282"/>
      <c r="BC29" s="282"/>
      <c r="BD29" s="282"/>
      <c r="BE29" s="282"/>
      <c r="BF29" s="282"/>
      <c r="BG29" s="282"/>
      <c r="BH29" s="282"/>
      <c r="BI29" s="282"/>
      <c r="BJ29" s="282"/>
      <c r="BK29" s="282"/>
      <c r="BL29" s="282"/>
      <c r="BM29" s="282"/>
      <c r="BN29" s="282"/>
      <c r="BO29" s="282"/>
      <c r="BP29" s="282"/>
      <c r="BQ29" s="282"/>
      <c r="BR29" s="282"/>
      <c r="BS29" s="282"/>
      <c r="BT29" s="282"/>
      <c r="BU29" s="282"/>
      <c r="BV29" s="282"/>
      <c r="BW29" s="282"/>
      <c r="BX29" s="282"/>
      <c r="BY29" s="282"/>
      <c r="BZ29" s="282"/>
      <c r="CA29" s="282"/>
      <c r="CB29" s="282"/>
      <c r="CC29" s="282"/>
      <c r="CD29" s="282"/>
      <c r="CE29" s="282"/>
      <c r="CF29" s="282"/>
      <c r="CG29" s="282"/>
      <c r="CH29" s="282"/>
      <c r="CI29" s="282"/>
      <c r="CJ29" s="282"/>
      <c r="CK29" s="282"/>
      <c r="CL29" s="282"/>
      <c r="CM29" s="282"/>
      <c r="CN29" s="282"/>
      <c r="CO29" s="282"/>
      <c r="CP29" s="282"/>
      <c r="CQ29" s="282"/>
      <c r="CR29" s="282"/>
      <c r="CS29" s="282"/>
      <c r="CT29" s="282"/>
      <c r="CU29" s="282"/>
      <c r="CV29" s="282"/>
      <c r="CW29" s="282"/>
      <c r="CX29" s="282"/>
      <c r="CY29" s="282"/>
      <c r="CZ29" s="282"/>
      <c r="DA29" s="282"/>
      <c r="DB29" s="282"/>
      <c r="DC29" s="282"/>
      <c r="DD29" s="282"/>
      <c r="DE29" s="282"/>
      <c r="DF29" s="282"/>
      <c r="DG29" s="282"/>
      <c r="DH29" s="282"/>
      <c r="DI29" s="282"/>
      <c r="DJ29" s="282"/>
      <c r="DK29" s="282"/>
      <c r="DL29" s="282"/>
      <c r="DM29" s="282"/>
      <c r="DN29" s="282"/>
      <c r="DO29" s="282"/>
      <c r="DP29" s="282"/>
      <c r="DQ29" s="282"/>
      <c r="DR29" s="282"/>
      <c r="DS29" s="282"/>
      <c r="DT29" s="282"/>
      <c r="DU29" s="282"/>
      <c r="DV29" s="282"/>
      <c r="DW29" s="282"/>
      <c r="DX29" s="282"/>
      <c r="DY29" s="282"/>
      <c r="DZ29" s="282"/>
      <c r="EA29" s="282"/>
      <c r="EB29" s="282"/>
      <c r="EC29" s="282"/>
      <c r="ED29" s="282"/>
      <c r="EE29" s="282"/>
      <c r="EF29" s="282"/>
      <c r="EG29" s="282"/>
      <c r="EH29" s="282"/>
      <c r="EI29" s="282"/>
      <c r="EJ29" s="282"/>
      <c r="EK29" s="282"/>
      <c r="EL29" s="282"/>
      <c r="EM29" s="282"/>
      <c r="EN29" s="282"/>
      <c r="EO29" s="282"/>
      <c r="EP29" s="282"/>
      <c r="EQ29" s="282"/>
      <c r="ER29" s="282"/>
      <c r="ES29" s="282"/>
      <c r="ET29" s="282"/>
      <c r="EU29" s="282"/>
      <c r="EV29" s="282"/>
      <c r="EW29" s="282"/>
      <c r="EX29" s="282"/>
      <c r="EY29" s="282"/>
      <c r="EZ29" s="282"/>
      <c r="FA29" s="282"/>
      <c r="FB29" s="282"/>
      <c r="FC29" s="282"/>
      <c r="FD29" s="282"/>
      <c r="FE29" s="282"/>
      <c r="FF29" s="282"/>
      <c r="FG29" s="282"/>
      <c r="FH29" s="282"/>
      <c r="FI29" s="282"/>
      <c r="FJ29" s="282"/>
      <c r="FK29" s="282"/>
      <c r="FL29" s="282"/>
      <c r="FM29" s="282"/>
      <c r="FN29" s="282"/>
      <c r="FO29" s="282"/>
      <c r="FP29" s="282"/>
      <c r="FQ29" s="282"/>
      <c r="FR29" s="282"/>
      <c r="FS29" s="282"/>
      <c r="FT29" s="282"/>
      <c r="FU29" s="282"/>
      <c r="FV29" s="282"/>
      <c r="FW29" s="282"/>
      <c r="FX29" s="282"/>
      <c r="FY29" s="282"/>
      <c r="FZ29" s="282"/>
      <c r="GA29" s="282"/>
      <c r="GB29" s="282"/>
      <c r="GC29" s="282"/>
      <c r="GD29" s="282"/>
      <c r="GE29" s="282"/>
      <c r="GF29" s="282"/>
      <c r="GG29" s="282"/>
      <c r="GH29" s="282"/>
      <c r="GI29" s="282"/>
      <c r="GJ29" s="282"/>
      <c r="GK29" s="282"/>
      <c r="GL29" s="282"/>
      <c r="GM29" s="282"/>
      <c r="GN29" s="282"/>
      <c r="GO29" s="282"/>
      <c r="GP29" s="282"/>
      <c r="GQ29" s="282"/>
      <c r="GR29" s="282"/>
      <c r="GS29" s="282"/>
      <c r="GT29" s="282"/>
      <c r="GU29" s="282"/>
      <c r="GV29" s="282"/>
      <c r="GW29" s="282"/>
      <c r="GX29" s="282"/>
      <c r="GY29" s="282"/>
      <c r="GZ29" s="282"/>
      <c r="HA29" s="282"/>
      <c r="HB29" s="282"/>
      <c r="HC29" s="282"/>
      <c r="HD29" s="282"/>
      <c r="HE29" s="282"/>
      <c r="HF29" s="282"/>
      <c r="HG29" s="282"/>
      <c r="HH29" s="282"/>
      <c r="HI29" s="282"/>
      <c r="HJ29" s="282"/>
      <c r="HK29" s="282"/>
      <c r="HL29" s="282"/>
      <c r="HM29" s="282"/>
      <c r="HN29" s="282"/>
      <c r="HO29" s="282"/>
      <c r="HP29" s="282"/>
      <c r="HQ29" s="282"/>
      <c r="HR29" s="282"/>
      <c r="HS29" s="282"/>
      <c r="HT29" s="282"/>
      <c r="HU29" s="282"/>
      <c r="HV29" s="282"/>
      <c r="HW29" s="282"/>
      <c r="HX29" s="282"/>
      <c r="HY29" s="282"/>
      <c r="HZ29" s="282"/>
      <c r="IA29" s="282"/>
      <c r="IB29" s="282"/>
      <c r="IC29" s="282"/>
      <c r="ID29" s="282"/>
      <c r="IE29" s="282"/>
      <c r="IF29" s="282"/>
      <c r="IG29" s="282"/>
      <c r="IH29" s="282"/>
      <c r="II29" s="282"/>
      <c r="IJ29" s="282"/>
      <c r="IK29" s="282"/>
      <c r="IL29" s="282"/>
      <c r="IM29" s="282"/>
      <c r="IN29" s="282"/>
      <c r="IO29" s="282"/>
    </row>
    <row r="30" spans="1:249" s="125" customFormat="1" ht="18" customHeight="1" x14ac:dyDescent="0.2">
      <c r="A30" s="282"/>
      <c r="B30" s="234" t="s">
        <v>42</v>
      </c>
      <c r="C30" s="999">
        <f>'9TiempoEspera'!$J30</f>
        <v>61.07</v>
      </c>
      <c r="D30" s="1003">
        <v>51.06666666666667</v>
      </c>
      <c r="E30" s="1003">
        <v>78.234042553191486</v>
      </c>
      <c r="F30" s="1003">
        <v>61.287500000000001</v>
      </c>
      <c r="G30" s="1004">
        <v>79.599999999999994</v>
      </c>
      <c r="H30" s="964"/>
      <c r="I30" s="232"/>
      <c r="J30" s="514"/>
      <c r="K30" s="514"/>
      <c r="L30" s="514"/>
      <c r="M30" s="514"/>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2"/>
      <c r="AL30" s="282"/>
      <c r="AM30" s="282"/>
      <c r="AN30" s="282"/>
      <c r="AO30" s="282"/>
      <c r="AP30" s="282"/>
      <c r="AQ30" s="282"/>
      <c r="AR30" s="282"/>
      <c r="AS30" s="282"/>
      <c r="AT30" s="282"/>
      <c r="AU30" s="282"/>
      <c r="AV30" s="282"/>
      <c r="AW30" s="282"/>
      <c r="AX30" s="282"/>
      <c r="AY30" s="282"/>
      <c r="AZ30" s="282"/>
      <c r="BA30" s="282"/>
      <c r="BB30" s="282"/>
      <c r="BC30" s="282"/>
      <c r="BD30" s="282"/>
      <c r="BE30" s="282"/>
      <c r="BF30" s="282"/>
      <c r="BG30" s="282"/>
      <c r="BH30" s="282"/>
      <c r="BI30" s="282"/>
      <c r="BJ30" s="282"/>
      <c r="BK30" s="282"/>
      <c r="BL30" s="282"/>
      <c r="BM30" s="282"/>
      <c r="BN30" s="282"/>
      <c r="BO30" s="282"/>
      <c r="BP30" s="282"/>
      <c r="BQ30" s="282"/>
      <c r="BR30" s="282"/>
      <c r="BS30" s="282"/>
      <c r="BT30" s="282"/>
      <c r="BU30" s="282"/>
      <c r="BV30" s="282"/>
      <c r="BW30" s="282"/>
      <c r="BX30" s="282"/>
      <c r="BY30" s="282"/>
      <c r="BZ30" s="282"/>
      <c r="CA30" s="282"/>
      <c r="CB30" s="282"/>
      <c r="CC30" s="282"/>
      <c r="CD30" s="282"/>
      <c r="CE30" s="282"/>
      <c r="CF30" s="282"/>
      <c r="CG30" s="282"/>
      <c r="CH30" s="282"/>
      <c r="CI30" s="282"/>
      <c r="CJ30" s="282"/>
      <c r="CK30" s="282"/>
      <c r="CL30" s="282"/>
      <c r="CM30" s="282"/>
      <c r="CN30" s="282"/>
      <c r="CO30" s="282"/>
      <c r="CP30" s="282"/>
      <c r="CQ30" s="282"/>
      <c r="CR30" s="282"/>
      <c r="CS30" s="282"/>
      <c r="CT30" s="282"/>
      <c r="CU30" s="282"/>
      <c r="CV30" s="282"/>
      <c r="CW30" s="282"/>
      <c r="CX30" s="282"/>
      <c r="CY30" s="282"/>
      <c r="CZ30" s="282"/>
      <c r="DA30" s="282"/>
      <c r="DB30" s="282"/>
      <c r="DC30" s="282"/>
      <c r="DD30" s="282"/>
      <c r="DE30" s="282"/>
      <c r="DF30" s="282"/>
      <c r="DG30" s="282"/>
      <c r="DH30" s="282"/>
      <c r="DI30" s="282"/>
      <c r="DJ30" s="282"/>
      <c r="DK30" s="282"/>
      <c r="DL30" s="282"/>
      <c r="DM30" s="282"/>
      <c r="DN30" s="282"/>
      <c r="DO30" s="282"/>
      <c r="DP30" s="282"/>
      <c r="DQ30" s="282"/>
      <c r="DR30" s="282"/>
      <c r="DS30" s="282"/>
      <c r="DT30" s="282"/>
      <c r="DU30" s="282"/>
      <c r="DV30" s="282"/>
      <c r="DW30" s="282"/>
      <c r="DX30" s="282"/>
      <c r="DY30" s="282"/>
      <c r="DZ30" s="282"/>
      <c r="EA30" s="282"/>
      <c r="EB30" s="282"/>
      <c r="EC30" s="282"/>
      <c r="ED30" s="282"/>
      <c r="EE30" s="282"/>
      <c r="EF30" s="282"/>
      <c r="EG30" s="282"/>
      <c r="EH30" s="282"/>
      <c r="EI30" s="282"/>
      <c r="EJ30" s="282"/>
      <c r="EK30" s="282"/>
      <c r="EL30" s="282"/>
      <c r="EM30" s="282"/>
      <c r="EN30" s="282"/>
      <c r="EO30" s="282"/>
      <c r="EP30" s="282"/>
      <c r="EQ30" s="282"/>
      <c r="ER30" s="282"/>
      <c r="ES30" s="282"/>
      <c r="ET30" s="282"/>
      <c r="EU30" s="282"/>
      <c r="EV30" s="282"/>
      <c r="EW30" s="282"/>
      <c r="EX30" s="282"/>
      <c r="EY30" s="282"/>
      <c r="EZ30" s="282"/>
      <c r="FA30" s="282"/>
      <c r="FB30" s="282"/>
      <c r="FC30" s="282"/>
      <c r="FD30" s="282"/>
      <c r="FE30" s="282"/>
      <c r="FF30" s="282"/>
      <c r="FG30" s="282"/>
      <c r="FH30" s="282"/>
      <c r="FI30" s="282"/>
      <c r="FJ30" s="282"/>
      <c r="FK30" s="282"/>
      <c r="FL30" s="282"/>
      <c r="FM30" s="282"/>
      <c r="FN30" s="282"/>
      <c r="FO30" s="282"/>
      <c r="FP30" s="282"/>
      <c r="FQ30" s="282"/>
      <c r="FR30" s="282"/>
      <c r="FS30" s="282"/>
      <c r="FT30" s="282"/>
      <c r="FU30" s="282"/>
      <c r="FV30" s="282"/>
      <c r="FW30" s="282"/>
      <c r="FX30" s="282"/>
      <c r="FY30" s="282"/>
      <c r="FZ30" s="282"/>
      <c r="GA30" s="282"/>
      <c r="GB30" s="282"/>
      <c r="GC30" s="282"/>
      <c r="GD30" s="282"/>
      <c r="GE30" s="282"/>
      <c r="GF30" s="282"/>
      <c r="GG30" s="282"/>
      <c r="GH30" s="282"/>
      <c r="GI30" s="282"/>
      <c r="GJ30" s="282"/>
      <c r="GK30" s="282"/>
      <c r="GL30" s="282"/>
      <c r="GM30" s="282"/>
      <c r="GN30" s="282"/>
      <c r="GO30" s="282"/>
      <c r="GP30" s="282"/>
      <c r="GQ30" s="282"/>
      <c r="GR30" s="282"/>
      <c r="GS30" s="282"/>
      <c r="GT30" s="282"/>
      <c r="GU30" s="282"/>
      <c r="GV30" s="282"/>
      <c r="GW30" s="282"/>
      <c r="GX30" s="282"/>
      <c r="GY30" s="282"/>
      <c r="GZ30" s="282"/>
      <c r="HA30" s="282"/>
      <c r="HB30" s="282"/>
      <c r="HC30" s="282"/>
      <c r="HD30" s="282"/>
      <c r="HE30" s="282"/>
      <c r="HF30" s="282"/>
      <c r="HG30" s="282"/>
      <c r="HH30" s="282"/>
      <c r="HI30" s="282"/>
      <c r="HJ30" s="282"/>
      <c r="HK30" s="282"/>
      <c r="HL30" s="282"/>
      <c r="HM30" s="282"/>
      <c r="HN30" s="282"/>
      <c r="HO30" s="282"/>
      <c r="HP30" s="282"/>
      <c r="HQ30" s="282"/>
      <c r="HR30" s="282"/>
      <c r="HS30" s="282"/>
      <c r="HT30" s="282"/>
      <c r="HU30" s="282"/>
      <c r="HV30" s="282"/>
      <c r="HW30" s="282"/>
      <c r="HX30" s="282"/>
      <c r="HY30" s="282"/>
      <c r="HZ30" s="282"/>
      <c r="IA30" s="282"/>
      <c r="IB30" s="282"/>
      <c r="IC30" s="282"/>
      <c r="ID30" s="282"/>
      <c r="IE30" s="282"/>
      <c r="IF30" s="282"/>
      <c r="IG30" s="282"/>
      <c r="IH30" s="282"/>
      <c r="II30" s="282"/>
      <c r="IJ30" s="282"/>
      <c r="IK30" s="282"/>
      <c r="IL30" s="282"/>
      <c r="IM30" s="282"/>
      <c r="IN30" s="282"/>
      <c r="IO30" s="282"/>
    </row>
    <row r="31" spans="1:249" s="125" customFormat="1" ht="18" customHeight="1" x14ac:dyDescent="0.2">
      <c r="A31" s="282"/>
      <c r="B31" s="503" t="s">
        <v>50</v>
      </c>
      <c r="C31" s="1000">
        <f>'9TiempoEspera'!$J31</f>
        <v>219.77</v>
      </c>
      <c r="D31" s="1005">
        <v>201.66666666666666</v>
      </c>
      <c r="E31" s="1005">
        <v>222.8780487804878</v>
      </c>
      <c r="F31" s="1005">
        <v>245.7123287671233</v>
      </c>
      <c r="G31" s="1006">
        <v>241.2</v>
      </c>
      <c r="H31" s="965"/>
      <c r="I31" s="431"/>
      <c r="J31" s="514"/>
      <c r="K31" s="514"/>
      <c r="L31" s="514"/>
      <c r="M31" s="514"/>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c r="BG31" s="282"/>
      <c r="BH31" s="282"/>
      <c r="BI31" s="282"/>
      <c r="BJ31" s="282"/>
      <c r="BK31" s="282"/>
      <c r="BL31" s="282"/>
      <c r="BM31" s="282"/>
      <c r="BN31" s="282"/>
      <c r="BO31" s="282"/>
      <c r="BP31" s="282"/>
      <c r="BQ31" s="282"/>
      <c r="BR31" s="282"/>
      <c r="BS31" s="282"/>
      <c r="BT31" s="282"/>
      <c r="BU31" s="282"/>
      <c r="BV31" s="282"/>
      <c r="BW31" s="282"/>
      <c r="BX31" s="282"/>
      <c r="BY31" s="282"/>
      <c r="BZ31" s="282"/>
      <c r="CA31" s="282"/>
      <c r="CB31" s="282"/>
      <c r="CC31" s="282"/>
      <c r="CD31" s="282"/>
      <c r="CE31" s="282"/>
      <c r="CF31" s="282"/>
      <c r="CG31" s="282"/>
      <c r="CH31" s="282"/>
      <c r="CI31" s="282"/>
      <c r="CJ31" s="282"/>
      <c r="CK31" s="282"/>
      <c r="CL31" s="282"/>
      <c r="CM31" s="282"/>
      <c r="CN31" s="282"/>
      <c r="CO31" s="282"/>
      <c r="CP31" s="282"/>
      <c r="CQ31" s="282"/>
      <c r="CR31" s="282"/>
      <c r="CS31" s="282"/>
      <c r="CT31" s="282"/>
      <c r="CU31" s="282"/>
      <c r="CV31" s="282"/>
      <c r="CW31" s="282"/>
      <c r="CX31" s="282"/>
      <c r="CY31" s="282"/>
      <c r="CZ31" s="282"/>
      <c r="DA31" s="282"/>
      <c r="DB31" s="282"/>
      <c r="DC31" s="282"/>
      <c r="DD31" s="282"/>
      <c r="DE31" s="282"/>
      <c r="DF31" s="282"/>
      <c r="DG31" s="282"/>
      <c r="DH31" s="282"/>
      <c r="DI31" s="282"/>
      <c r="DJ31" s="282"/>
      <c r="DK31" s="282"/>
      <c r="DL31" s="282"/>
      <c r="DM31" s="282"/>
      <c r="DN31" s="282"/>
      <c r="DO31" s="282"/>
      <c r="DP31" s="282"/>
      <c r="DQ31" s="282"/>
      <c r="DR31" s="282"/>
      <c r="DS31" s="282"/>
      <c r="DT31" s="282"/>
      <c r="DU31" s="282"/>
      <c r="DV31" s="282"/>
      <c r="DW31" s="282"/>
      <c r="DX31" s="282"/>
      <c r="DY31" s="282"/>
      <c r="DZ31" s="282"/>
      <c r="EA31" s="282"/>
      <c r="EB31" s="282"/>
      <c r="EC31" s="282"/>
      <c r="ED31" s="282"/>
      <c r="EE31" s="282"/>
      <c r="EF31" s="282"/>
      <c r="EG31" s="282"/>
      <c r="EH31" s="282"/>
      <c r="EI31" s="282"/>
      <c r="EJ31" s="282"/>
      <c r="EK31" s="282"/>
      <c r="EL31" s="282"/>
      <c r="EM31" s="282"/>
      <c r="EN31" s="282"/>
      <c r="EO31" s="282"/>
      <c r="EP31" s="282"/>
      <c r="EQ31" s="282"/>
      <c r="ER31" s="282"/>
      <c r="ES31" s="282"/>
      <c r="ET31" s="282"/>
      <c r="EU31" s="282"/>
      <c r="EV31" s="282"/>
      <c r="EW31" s="282"/>
      <c r="EX31" s="282"/>
      <c r="EY31" s="282"/>
      <c r="EZ31" s="282"/>
      <c r="FA31" s="282"/>
      <c r="FB31" s="282"/>
      <c r="FC31" s="282"/>
      <c r="FD31" s="282"/>
      <c r="FE31" s="282"/>
      <c r="FF31" s="282"/>
      <c r="FG31" s="282"/>
      <c r="FH31" s="282"/>
      <c r="FI31" s="282"/>
      <c r="FJ31" s="282"/>
      <c r="FK31" s="282"/>
      <c r="FL31" s="282"/>
      <c r="FM31" s="282"/>
      <c r="FN31" s="282"/>
      <c r="FO31" s="282"/>
      <c r="FP31" s="282"/>
      <c r="FQ31" s="282"/>
      <c r="FR31" s="282"/>
      <c r="FS31" s="282"/>
      <c r="FT31" s="282"/>
      <c r="FU31" s="282"/>
      <c r="FV31" s="282"/>
      <c r="FW31" s="282"/>
      <c r="FX31" s="282"/>
      <c r="FY31" s="282"/>
      <c r="FZ31" s="282"/>
      <c r="GA31" s="282"/>
      <c r="GB31" s="282"/>
      <c r="GC31" s="282"/>
      <c r="GD31" s="282"/>
      <c r="GE31" s="282"/>
      <c r="GF31" s="282"/>
      <c r="GG31" s="282"/>
      <c r="GH31" s="282"/>
      <c r="GI31" s="282"/>
      <c r="GJ31" s="282"/>
      <c r="GK31" s="282"/>
      <c r="GL31" s="282"/>
      <c r="GM31" s="282"/>
      <c r="GN31" s="282"/>
      <c r="GO31" s="282"/>
      <c r="GP31" s="282"/>
      <c r="GQ31" s="282"/>
      <c r="GR31" s="282"/>
      <c r="GS31" s="282"/>
      <c r="GT31" s="282"/>
      <c r="GU31" s="282"/>
      <c r="GV31" s="282"/>
      <c r="GW31" s="282"/>
      <c r="GX31" s="282"/>
      <c r="GY31" s="282"/>
      <c r="GZ31" s="282"/>
      <c r="HA31" s="282"/>
      <c r="HB31" s="282"/>
      <c r="HC31" s="282"/>
      <c r="HD31" s="282"/>
      <c r="HE31" s="282"/>
      <c r="HF31" s="282"/>
      <c r="HG31" s="282"/>
      <c r="HH31" s="282"/>
      <c r="HI31" s="282"/>
      <c r="HJ31" s="282"/>
      <c r="HK31" s="282"/>
      <c r="HL31" s="282"/>
      <c r="HM31" s="282"/>
      <c r="HN31" s="282"/>
      <c r="HO31" s="282"/>
      <c r="HP31" s="282"/>
      <c r="HQ31" s="282"/>
      <c r="HR31" s="282"/>
      <c r="HS31" s="282"/>
      <c r="HT31" s="282"/>
      <c r="HU31" s="282"/>
      <c r="HV31" s="282"/>
      <c r="HW31" s="282"/>
      <c r="HX31" s="282"/>
      <c r="HY31" s="282"/>
      <c r="HZ31" s="282"/>
      <c r="IA31" s="282"/>
      <c r="IB31" s="282"/>
      <c r="IC31" s="282"/>
      <c r="ID31" s="282"/>
      <c r="IE31" s="282"/>
      <c r="IF31" s="282"/>
      <c r="IG31" s="282"/>
      <c r="IH31" s="282"/>
      <c r="II31" s="282"/>
      <c r="IJ31" s="282"/>
      <c r="IK31" s="282"/>
      <c r="IL31" s="282"/>
      <c r="IM31" s="282"/>
      <c r="IN31" s="282"/>
      <c r="IO31" s="282"/>
    </row>
    <row r="32" spans="1:249" s="125" customFormat="1" ht="5.25" customHeight="1" x14ac:dyDescent="0.2">
      <c r="A32" s="282"/>
      <c r="B32" s="294"/>
      <c r="C32" s="295"/>
      <c r="D32" s="512"/>
      <c r="E32" s="512"/>
      <c r="F32" s="512"/>
      <c r="G32" s="513"/>
      <c r="H32" s="516"/>
      <c r="I32" s="440"/>
      <c r="J32" s="514"/>
      <c r="K32" s="514"/>
      <c r="L32" s="514"/>
      <c r="M32" s="514"/>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2"/>
      <c r="BG32" s="282"/>
      <c r="BH32" s="282"/>
      <c r="BI32" s="282"/>
      <c r="BJ32" s="282"/>
      <c r="BK32" s="282"/>
      <c r="BL32" s="282"/>
      <c r="BM32" s="282"/>
      <c r="BN32" s="282"/>
      <c r="BO32" s="282"/>
      <c r="BP32" s="282"/>
      <c r="BQ32" s="282"/>
      <c r="BR32" s="282"/>
      <c r="BS32" s="282"/>
      <c r="BT32" s="282"/>
      <c r="BU32" s="282"/>
      <c r="BV32" s="282"/>
      <c r="BW32" s="282"/>
      <c r="BX32" s="282"/>
      <c r="BY32" s="282"/>
      <c r="BZ32" s="282"/>
      <c r="CA32" s="282"/>
      <c r="CB32" s="282"/>
      <c r="CC32" s="282"/>
      <c r="CD32" s="282"/>
      <c r="CE32" s="282"/>
      <c r="CF32" s="282"/>
      <c r="CG32" s="282"/>
      <c r="CH32" s="282"/>
      <c r="CI32" s="282"/>
      <c r="CJ32" s="282"/>
      <c r="CK32" s="282"/>
      <c r="CL32" s="282"/>
      <c r="CM32" s="282"/>
      <c r="CN32" s="282"/>
      <c r="CO32" s="282"/>
      <c r="CP32" s="282"/>
      <c r="CQ32" s="282"/>
      <c r="CR32" s="282"/>
      <c r="CS32" s="282"/>
      <c r="CT32" s="282"/>
      <c r="CU32" s="282"/>
      <c r="CV32" s="282"/>
      <c r="CW32" s="282"/>
      <c r="CX32" s="282"/>
      <c r="CY32" s="282"/>
      <c r="CZ32" s="282"/>
      <c r="DA32" s="282"/>
      <c r="DB32" s="282"/>
      <c r="DC32" s="282"/>
      <c r="DD32" s="282"/>
      <c r="DE32" s="282"/>
      <c r="DF32" s="282"/>
      <c r="DG32" s="282"/>
      <c r="DH32" s="282"/>
      <c r="DI32" s="282"/>
      <c r="DJ32" s="282"/>
      <c r="DK32" s="282"/>
      <c r="DL32" s="282"/>
      <c r="DM32" s="282"/>
      <c r="DN32" s="282"/>
      <c r="DO32" s="282"/>
      <c r="DP32" s="282"/>
      <c r="DQ32" s="282"/>
      <c r="DR32" s="282"/>
      <c r="DS32" s="282"/>
      <c r="DT32" s="282"/>
      <c r="DU32" s="282"/>
      <c r="DV32" s="282"/>
      <c r="DW32" s="282"/>
      <c r="DX32" s="282"/>
      <c r="DY32" s="282"/>
      <c r="DZ32" s="282"/>
      <c r="EA32" s="282"/>
      <c r="EB32" s="282"/>
      <c r="EC32" s="282"/>
      <c r="ED32" s="282"/>
      <c r="EE32" s="282"/>
      <c r="EF32" s="282"/>
      <c r="EG32" s="282"/>
      <c r="EH32" s="282"/>
      <c r="EI32" s="282"/>
      <c r="EJ32" s="282"/>
      <c r="EK32" s="282"/>
      <c r="EL32" s="282"/>
      <c r="EM32" s="282"/>
      <c r="EN32" s="282"/>
      <c r="EO32" s="282"/>
      <c r="EP32" s="282"/>
      <c r="EQ32" s="282"/>
      <c r="ER32" s="282"/>
      <c r="ES32" s="282"/>
      <c r="ET32" s="282"/>
      <c r="EU32" s="282"/>
      <c r="EV32" s="282"/>
      <c r="EW32" s="282"/>
      <c r="EX32" s="282"/>
      <c r="EY32" s="282"/>
      <c r="EZ32" s="282"/>
      <c r="FA32" s="282"/>
      <c r="FB32" s="282"/>
      <c r="FC32" s="282"/>
      <c r="FD32" s="282"/>
      <c r="FE32" s="282"/>
      <c r="FF32" s="282"/>
      <c r="FG32" s="282"/>
      <c r="FH32" s="282"/>
      <c r="FI32" s="282"/>
      <c r="FJ32" s="282"/>
      <c r="FK32" s="282"/>
      <c r="FL32" s="282"/>
      <c r="FM32" s="282"/>
      <c r="FN32" s="282"/>
      <c r="FO32" s="282"/>
      <c r="FP32" s="282"/>
      <c r="FQ32" s="282"/>
      <c r="FR32" s="282"/>
      <c r="FS32" s="282"/>
      <c r="FT32" s="282"/>
      <c r="FU32" s="282"/>
      <c r="FV32" s="282"/>
      <c r="FW32" s="282"/>
      <c r="FX32" s="282"/>
      <c r="FY32" s="282"/>
      <c r="FZ32" s="282"/>
      <c r="GA32" s="282"/>
      <c r="GB32" s="282"/>
      <c r="GC32" s="282"/>
      <c r="GD32" s="282"/>
      <c r="GE32" s="282"/>
      <c r="GF32" s="282"/>
      <c r="GG32" s="282"/>
      <c r="GH32" s="282"/>
      <c r="GI32" s="282"/>
      <c r="GJ32" s="282"/>
      <c r="GK32" s="282"/>
      <c r="GL32" s="282"/>
      <c r="GM32" s="282"/>
      <c r="GN32" s="282"/>
      <c r="GO32" s="282"/>
      <c r="GP32" s="282"/>
      <c r="GQ32" s="282"/>
      <c r="GR32" s="282"/>
      <c r="GS32" s="282"/>
      <c r="GT32" s="282"/>
      <c r="GU32" s="282"/>
      <c r="GV32" s="282"/>
      <c r="GW32" s="282"/>
      <c r="GX32" s="282"/>
      <c r="GY32" s="282"/>
      <c r="GZ32" s="282"/>
      <c r="HA32" s="282"/>
      <c r="HB32" s="282"/>
      <c r="HC32" s="282"/>
      <c r="HD32" s="282"/>
      <c r="HE32" s="282"/>
      <c r="HF32" s="282"/>
      <c r="HG32" s="282"/>
      <c r="HH32" s="282"/>
      <c r="HI32" s="282"/>
      <c r="HJ32" s="282"/>
      <c r="HK32" s="282"/>
      <c r="HL32" s="282"/>
      <c r="HM32" s="282"/>
      <c r="HN32" s="282"/>
      <c r="HO32" s="282"/>
      <c r="HP32" s="282"/>
      <c r="HQ32" s="282"/>
      <c r="HR32" s="282"/>
      <c r="HS32" s="282"/>
      <c r="HT32" s="282"/>
      <c r="HU32" s="282"/>
      <c r="HV32" s="282"/>
      <c r="HW32" s="282"/>
      <c r="HX32" s="282"/>
      <c r="HY32" s="282"/>
      <c r="HZ32" s="282"/>
      <c r="IA32" s="282"/>
      <c r="IB32" s="282"/>
      <c r="IC32" s="282"/>
      <c r="ID32" s="282"/>
      <c r="IE32" s="282"/>
      <c r="IF32" s="282"/>
      <c r="IG32" s="282"/>
      <c r="IH32" s="282"/>
      <c r="II32" s="282"/>
      <c r="IJ32" s="282"/>
      <c r="IK32" s="282"/>
      <c r="IL32" s="282"/>
      <c r="IM32" s="282"/>
      <c r="IN32" s="282"/>
      <c r="IO32" s="282"/>
    </row>
    <row r="33" spans="1:257" s="27" customFormat="1" ht="15.75" customHeight="1" x14ac:dyDescent="0.2">
      <c r="A33" s="223"/>
      <c r="B33" s="299" t="s">
        <v>3</v>
      </c>
      <c r="C33" s="505">
        <f>'9TiempoEspera'!$J33</f>
        <v>342.22</v>
      </c>
      <c r="D33" s="966">
        <v>333.44553335190085</v>
      </c>
      <c r="E33" s="966">
        <v>352.55211660919417</v>
      </c>
      <c r="F33" s="966">
        <v>346.66807290930745</v>
      </c>
      <c r="G33" s="505">
        <v>326.93479452054794</v>
      </c>
      <c r="H33" s="967"/>
      <c r="I33" s="440"/>
      <c r="J33" s="514"/>
      <c r="K33" s="514"/>
      <c r="L33" s="514"/>
      <c r="M33" s="514"/>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c r="BS33" s="223"/>
      <c r="BT33" s="223"/>
      <c r="BU33" s="223"/>
      <c r="BV33" s="223"/>
      <c r="BW33" s="223"/>
      <c r="BX33" s="223"/>
      <c r="BY33" s="223"/>
      <c r="BZ33" s="223"/>
      <c r="CA33" s="223"/>
      <c r="CB33" s="223"/>
      <c r="CC33" s="223"/>
      <c r="CD33" s="223"/>
      <c r="CE33" s="223"/>
      <c r="CF33" s="223"/>
      <c r="CG33" s="223"/>
      <c r="CH33" s="223"/>
      <c r="CI33" s="223"/>
      <c r="CJ33" s="223"/>
      <c r="CK33" s="223"/>
      <c r="CL33" s="223"/>
      <c r="CM33" s="223"/>
      <c r="CN33" s="223"/>
      <c r="CO33" s="223"/>
      <c r="CP33" s="223"/>
      <c r="CQ33" s="223"/>
      <c r="CR33" s="223"/>
      <c r="CS33" s="223"/>
      <c r="CT33" s="223"/>
      <c r="CU33" s="223"/>
      <c r="CV33" s="223"/>
      <c r="CW33" s="223"/>
      <c r="CX33" s="223"/>
      <c r="CY33" s="223"/>
      <c r="CZ33" s="223"/>
      <c r="DA33" s="223"/>
      <c r="DB33" s="223"/>
      <c r="DC33" s="223"/>
      <c r="DD33" s="223"/>
      <c r="DE33" s="223"/>
      <c r="DF33" s="223"/>
      <c r="DG33" s="223"/>
      <c r="DH33" s="223"/>
      <c r="DI33" s="223"/>
      <c r="DJ33" s="223"/>
      <c r="DK33" s="223"/>
      <c r="DL33" s="223"/>
      <c r="DM33" s="223"/>
      <c r="DN33" s="223"/>
      <c r="DO33" s="223"/>
      <c r="DP33" s="223"/>
      <c r="DQ33" s="223"/>
      <c r="DR33" s="223"/>
      <c r="DS33" s="223"/>
      <c r="DT33" s="223"/>
      <c r="DU33" s="223"/>
      <c r="DV33" s="223"/>
      <c r="DW33" s="223"/>
      <c r="DX33" s="223"/>
      <c r="DY33" s="223"/>
      <c r="DZ33" s="223"/>
      <c r="EA33" s="223"/>
      <c r="EB33" s="223"/>
      <c r="EC33" s="223"/>
      <c r="ED33" s="223"/>
      <c r="EE33" s="223"/>
      <c r="EF33" s="223"/>
      <c r="EG33" s="223"/>
      <c r="EH33" s="223"/>
      <c r="EI33" s="223"/>
      <c r="EJ33" s="223"/>
      <c r="EK33" s="223"/>
      <c r="EL33" s="223"/>
      <c r="EM33" s="223"/>
      <c r="EN33" s="223"/>
      <c r="EO33" s="223"/>
      <c r="EP33" s="223"/>
      <c r="EQ33" s="223"/>
      <c r="ER33" s="223"/>
      <c r="ES33" s="223"/>
      <c r="ET33" s="223"/>
      <c r="EU33" s="223"/>
      <c r="EV33" s="223"/>
      <c r="EW33" s="223"/>
      <c r="EX33" s="223"/>
      <c r="EY33" s="223"/>
      <c r="EZ33" s="223"/>
      <c r="FA33" s="223"/>
      <c r="FB33" s="223"/>
      <c r="FC33" s="223"/>
      <c r="FD33" s="223"/>
      <c r="FE33" s="223"/>
      <c r="FF33" s="223"/>
      <c r="FG33" s="223"/>
      <c r="FH33" s="223"/>
      <c r="FI33" s="223"/>
      <c r="FJ33" s="223"/>
      <c r="FK33" s="223"/>
      <c r="FL33" s="223"/>
      <c r="FM33" s="223"/>
      <c r="FN33" s="223"/>
      <c r="FO33" s="223"/>
      <c r="FP33" s="223"/>
      <c r="FQ33" s="223"/>
      <c r="FR33" s="223"/>
      <c r="FS33" s="223"/>
      <c r="FT33" s="223"/>
      <c r="FU33" s="223"/>
      <c r="FV33" s="223"/>
      <c r="FW33" s="223"/>
      <c r="FX33" s="223"/>
      <c r="FY33" s="223"/>
      <c r="FZ33" s="223"/>
      <c r="GA33" s="223"/>
      <c r="GB33" s="223"/>
      <c r="GC33" s="223"/>
      <c r="GD33" s="223"/>
      <c r="GE33" s="223"/>
      <c r="GF33" s="223"/>
      <c r="GG33" s="223"/>
      <c r="GH33" s="223"/>
      <c r="GI33" s="223"/>
      <c r="GJ33" s="223"/>
      <c r="GK33" s="223"/>
      <c r="GL33" s="223"/>
      <c r="GM33" s="223"/>
      <c r="GN33" s="223"/>
      <c r="GO33" s="223"/>
      <c r="GP33" s="223"/>
      <c r="GQ33" s="223"/>
      <c r="GR33" s="223"/>
      <c r="GS33" s="223"/>
      <c r="GT33" s="223"/>
      <c r="GU33" s="223"/>
      <c r="GV33" s="223"/>
      <c r="GW33" s="223"/>
      <c r="GX33" s="223"/>
      <c r="GY33" s="223"/>
      <c r="GZ33" s="223"/>
      <c r="HA33" s="223"/>
      <c r="HB33" s="223"/>
      <c r="HC33" s="223"/>
      <c r="HD33" s="223"/>
      <c r="HE33" s="223"/>
      <c r="HF33" s="223"/>
      <c r="HG33" s="223"/>
      <c r="HH33" s="223"/>
      <c r="HI33" s="223"/>
      <c r="HJ33" s="223"/>
      <c r="HK33" s="223"/>
      <c r="HL33" s="223"/>
      <c r="HM33" s="223"/>
      <c r="HN33" s="223"/>
      <c r="HO33" s="223"/>
      <c r="HP33" s="223"/>
      <c r="HQ33" s="223"/>
      <c r="HR33" s="223"/>
      <c r="HS33" s="223"/>
      <c r="HT33" s="223"/>
      <c r="HU33" s="223"/>
      <c r="HV33" s="223"/>
      <c r="HW33" s="223"/>
      <c r="HX33" s="223"/>
      <c r="HY33" s="223"/>
      <c r="HZ33" s="223"/>
      <c r="IA33" s="223"/>
      <c r="IB33" s="223"/>
      <c r="IC33" s="223"/>
      <c r="ID33" s="223"/>
      <c r="IE33" s="223"/>
      <c r="IF33" s="223"/>
      <c r="IG33" s="223"/>
      <c r="IH33" s="223"/>
      <c r="II33" s="223"/>
      <c r="IJ33" s="223"/>
      <c r="IK33" s="223"/>
      <c r="IL33" s="223"/>
      <c r="IM33" s="223"/>
      <c r="IN33" s="223"/>
      <c r="IO33" s="223"/>
    </row>
    <row r="34" spans="1:257" s="27" customFormat="1" ht="9.75" customHeight="1" x14ac:dyDescent="0.2">
      <c r="A34" s="223"/>
      <c r="B34" s="301"/>
      <c r="C34" s="301"/>
      <c r="D34" s="300"/>
      <c r="E34" s="302"/>
      <c r="F34" s="303"/>
      <c r="G34" s="212"/>
      <c r="H34" s="302"/>
      <c r="I34" s="303"/>
      <c r="J34" s="298"/>
      <c r="K34" s="298"/>
      <c r="L34" s="298"/>
      <c r="M34" s="298"/>
      <c r="N34" s="298"/>
      <c r="O34" s="298"/>
      <c r="P34" s="262"/>
      <c r="Q34" s="262"/>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3"/>
      <c r="BI34" s="223"/>
      <c r="BJ34" s="223"/>
      <c r="BK34" s="223"/>
      <c r="BL34" s="223"/>
      <c r="BM34" s="223"/>
      <c r="BN34" s="223"/>
      <c r="BO34" s="223"/>
      <c r="BP34" s="223"/>
      <c r="BQ34" s="223"/>
      <c r="BR34" s="223"/>
      <c r="BS34" s="223"/>
      <c r="BT34" s="223"/>
      <c r="BU34" s="223"/>
      <c r="BV34" s="223"/>
      <c r="BW34" s="223"/>
      <c r="BX34" s="223"/>
      <c r="BY34" s="223"/>
      <c r="BZ34" s="223"/>
      <c r="CA34" s="223"/>
      <c r="CB34" s="223"/>
      <c r="CC34" s="223"/>
      <c r="CD34" s="223"/>
      <c r="CE34" s="223"/>
      <c r="CF34" s="223"/>
      <c r="CG34" s="223"/>
      <c r="CH34" s="223"/>
      <c r="CI34" s="223"/>
      <c r="CJ34" s="223"/>
      <c r="CK34" s="223"/>
      <c r="CL34" s="223"/>
      <c r="CM34" s="223"/>
      <c r="CN34" s="223"/>
      <c r="CO34" s="223"/>
      <c r="CP34" s="223"/>
      <c r="CQ34" s="223"/>
      <c r="CR34" s="223"/>
      <c r="CS34" s="223"/>
      <c r="CT34" s="223"/>
      <c r="CU34" s="223"/>
      <c r="CV34" s="223"/>
      <c r="CW34" s="223"/>
      <c r="CX34" s="223"/>
      <c r="CY34" s="223"/>
      <c r="CZ34" s="223"/>
      <c r="DA34" s="223"/>
      <c r="DB34" s="223"/>
      <c r="DC34" s="223"/>
      <c r="DD34" s="223"/>
      <c r="DE34" s="223"/>
      <c r="DF34" s="223"/>
      <c r="DG34" s="223"/>
      <c r="DH34" s="223"/>
      <c r="DI34" s="223"/>
      <c r="DJ34" s="223"/>
      <c r="DK34" s="223"/>
      <c r="DL34" s="223"/>
      <c r="DM34" s="223"/>
      <c r="DN34" s="223"/>
      <c r="DO34" s="223"/>
      <c r="DP34" s="223"/>
      <c r="DQ34" s="223"/>
      <c r="DR34" s="223"/>
      <c r="DS34" s="223"/>
      <c r="DT34" s="223"/>
      <c r="DU34" s="223"/>
      <c r="DV34" s="223"/>
      <c r="DW34" s="223"/>
      <c r="DX34" s="223"/>
      <c r="DY34" s="223"/>
      <c r="DZ34" s="223"/>
      <c r="EA34" s="223"/>
      <c r="EB34" s="223"/>
      <c r="EC34" s="223"/>
      <c r="ED34" s="223"/>
      <c r="EE34" s="223"/>
      <c r="EF34" s="223"/>
      <c r="EG34" s="223"/>
      <c r="EH34" s="223"/>
      <c r="EI34" s="223"/>
      <c r="EJ34" s="223"/>
      <c r="EK34" s="223"/>
      <c r="EL34" s="223"/>
      <c r="EM34" s="223"/>
      <c r="EN34" s="223"/>
      <c r="EO34" s="223"/>
      <c r="EP34" s="223"/>
      <c r="EQ34" s="223"/>
      <c r="ER34" s="223"/>
      <c r="ES34" s="223"/>
      <c r="ET34" s="223"/>
      <c r="EU34" s="223"/>
      <c r="EV34" s="223"/>
      <c r="EW34" s="223"/>
      <c r="EX34" s="223"/>
      <c r="EY34" s="223"/>
      <c r="EZ34" s="223"/>
      <c r="FA34" s="223"/>
      <c r="FB34" s="223"/>
      <c r="FC34" s="223"/>
      <c r="FD34" s="223"/>
      <c r="FE34" s="223"/>
      <c r="FF34" s="223"/>
      <c r="FG34" s="223"/>
      <c r="FH34" s="223"/>
      <c r="FI34" s="223"/>
      <c r="FJ34" s="223"/>
      <c r="FK34" s="223"/>
      <c r="FL34" s="223"/>
      <c r="FM34" s="223"/>
      <c r="FN34" s="223"/>
      <c r="FO34" s="223"/>
      <c r="FP34" s="223"/>
      <c r="FQ34" s="223"/>
      <c r="FR34" s="223"/>
      <c r="FS34" s="223"/>
      <c r="FT34" s="223"/>
      <c r="FU34" s="223"/>
      <c r="FV34" s="223"/>
      <c r="FW34" s="223"/>
      <c r="FX34" s="223"/>
      <c r="FY34" s="223"/>
      <c r="FZ34" s="223"/>
      <c r="GA34" s="223"/>
      <c r="GB34" s="223"/>
      <c r="GC34" s="223"/>
      <c r="GD34" s="223"/>
      <c r="GE34" s="223"/>
      <c r="GF34" s="223"/>
      <c r="GG34" s="223"/>
      <c r="GH34" s="223"/>
      <c r="GI34" s="223"/>
      <c r="GJ34" s="223"/>
      <c r="GK34" s="223"/>
      <c r="GL34" s="223"/>
      <c r="GM34" s="223"/>
      <c r="GN34" s="223"/>
      <c r="GO34" s="223"/>
      <c r="GP34" s="223"/>
      <c r="GQ34" s="223"/>
      <c r="GR34" s="223"/>
      <c r="GS34" s="223"/>
      <c r="GT34" s="223"/>
      <c r="GU34" s="223"/>
      <c r="GV34" s="223"/>
      <c r="GW34" s="223"/>
      <c r="GX34" s="223"/>
      <c r="GY34" s="223"/>
      <c r="GZ34" s="223"/>
      <c r="HA34" s="223"/>
      <c r="HB34" s="223"/>
      <c r="HC34" s="223"/>
      <c r="HD34" s="223"/>
      <c r="HE34" s="223"/>
      <c r="HF34" s="223"/>
      <c r="HG34" s="223"/>
      <c r="HH34" s="223"/>
      <c r="HI34" s="223"/>
      <c r="HJ34" s="223"/>
      <c r="HK34" s="223"/>
      <c r="HL34" s="223"/>
      <c r="HM34" s="223"/>
      <c r="HN34" s="223"/>
      <c r="HO34" s="223"/>
      <c r="HP34" s="223"/>
      <c r="HQ34" s="223"/>
      <c r="HR34" s="223"/>
      <c r="HS34" s="223"/>
      <c r="HT34" s="223"/>
      <c r="HU34" s="223"/>
      <c r="HV34" s="223"/>
      <c r="HW34" s="223"/>
      <c r="HX34" s="223"/>
      <c r="HY34" s="223"/>
      <c r="HZ34" s="223"/>
      <c r="IA34" s="223"/>
      <c r="IB34" s="223"/>
      <c r="IC34" s="223"/>
      <c r="ID34" s="223"/>
      <c r="IE34" s="223"/>
      <c r="IF34" s="223"/>
      <c r="IG34" s="223"/>
      <c r="IH34" s="223"/>
      <c r="II34" s="223"/>
      <c r="IJ34" s="223"/>
      <c r="IK34" s="223"/>
      <c r="IL34" s="223"/>
      <c r="IM34" s="223"/>
      <c r="IN34" s="223"/>
      <c r="IO34" s="223"/>
      <c r="IP34" s="223"/>
      <c r="IQ34" s="223"/>
      <c r="IR34" s="223"/>
      <c r="IS34" s="223"/>
      <c r="IT34" s="223"/>
      <c r="IU34" s="223"/>
      <c r="IV34" s="223"/>
      <c r="IW34" s="223"/>
    </row>
    <row r="35" spans="1:257" ht="24" customHeight="1" x14ac:dyDescent="0.2">
      <c r="B35" s="1078" t="s">
        <v>474</v>
      </c>
      <c r="C35" s="1078"/>
      <c r="D35" s="1078"/>
      <c r="E35" s="1078"/>
      <c r="F35" s="1078"/>
      <c r="G35" s="1078"/>
      <c r="H35" s="1078"/>
      <c r="I35" s="1078"/>
      <c r="J35" s="1078"/>
      <c r="K35" s="411"/>
      <c r="L35" s="411"/>
      <c r="M35" s="411"/>
      <c r="N35" s="411"/>
      <c r="O35" s="869"/>
    </row>
    <row r="36" spans="1:257" x14ac:dyDescent="0.15">
      <c r="J36" s="968"/>
      <c r="K36" s="306"/>
      <c r="L36" s="306"/>
      <c r="M36" s="306"/>
      <c r="N36" s="307"/>
      <c r="O36" s="969"/>
      <c r="P36" s="232"/>
    </row>
    <row r="37" spans="1:257" x14ac:dyDescent="0.15">
      <c r="J37" s="968"/>
      <c r="K37" s="306"/>
      <c r="L37" s="306"/>
      <c r="M37" s="306"/>
      <c r="N37" s="307"/>
      <c r="O37" s="970"/>
      <c r="P37" s="232"/>
    </row>
    <row r="38" spans="1:257" x14ac:dyDescent="0.15">
      <c r="J38" s="968"/>
      <c r="K38" s="306"/>
      <c r="L38" s="306"/>
      <c r="M38" s="306"/>
      <c r="N38" s="307"/>
      <c r="O38" s="969"/>
      <c r="P38" s="232"/>
    </row>
    <row r="39" spans="1:257" x14ac:dyDescent="0.15">
      <c r="J39" s="968"/>
      <c r="K39" s="306"/>
      <c r="L39" s="306"/>
      <c r="M39" s="306"/>
      <c r="N39" s="307"/>
      <c r="O39" s="969"/>
      <c r="P39" s="232"/>
    </row>
    <row r="40" spans="1:257" x14ac:dyDescent="0.15">
      <c r="J40" s="968"/>
      <c r="K40" s="306"/>
      <c r="L40" s="306"/>
      <c r="M40" s="306"/>
      <c r="N40" s="307"/>
      <c r="O40" s="969"/>
      <c r="P40" s="232"/>
    </row>
    <row r="41" spans="1:257" x14ac:dyDescent="0.15">
      <c r="J41" s="968"/>
      <c r="K41" s="306"/>
      <c r="L41" s="306"/>
      <c r="M41" s="306"/>
      <c r="N41" s="307"/>
      <c r="O41" s="969"/>
      <c r="P41" s="232"/>
    </row>
    <row r="42" spans="1:257" x14ac:dyDescent="0.15">
      <c r="J42" s="968"/>
      <c r="K42" s="306"/>
      <c r="L42" s="306"/>
      <c r="M42" s="306"/>
      <c r="N42" s="307"/>
      <c r="O42" s="969"/>
      <c r="P42" s="232"/>
    </row>
    <row r="43" spans="1:257" x14ac:dyDescent="0.15">
      <c r="J43" s="968"/>
      <c r="K43" s="306"/>
      <c r="L43" s="306"/>
      <c r="M43" s="306"/>
      <c r="N43" s="307"/>
      <c r="O43" s="969"/>
      <c r="P43" s="232"/>
    </row>
    <row r="44" spans="1:257" x14ac:dyDescent="0.15">
      <c r="J44" s="968"/>
      <c r="K44" s="306"/>
      <c r="L44" s="306"/>
      <c r="M44" s="306"/>
      <c r="N44" s="307"/>
      <c r="O44" s="970"/>
      <c r="P44" s="232"/>
    </row>
    <row r="45" spans="1:257" x14ac:dyDescent="0.15">
      <c r="J45" s="968"/>
      <c r="K45" s="306"/>
      <c r="L45" s="306"/>
      <c r="M45" s="306"/>
      <c r="N45" s="307"/>
      <c r="O45" s="969"/>
      <c r="P45" s="232"/>
    </row>
    <row r="46" spans="1:257" x14ac:dyDescent="0.15">
      <c r="J46" s="968"/>
      <c r="K46" s="306"/>
      <c r="L46" s="306"/>
      <c r="M46" s="306"/>
      <c r="N46" s="307"/>
      <c r="O46" s="969"/>
      <c r="P46" s="232"/>
    </row>
    <row r="47" spans="1:257" x14ac:dyDescent="0.15">
      <c r="J47" s="968"/>
      <c r="K47" s="306"/>
      <c r="L47" s="306"/>
      <c r="M47" s="306"/>
      <c r="N47" s="307"/>
      <c r="O47" s="969"/>
      <c r="P47" s="232"/>
    </row>
    <row r="48" spans="1:257" x14ac:dyDescent="0.15">
      <c r="J48" s="968"/>
      <c r="K48" s="306"/>
      <c r="L48" s="306"/>
      <c r="M48" s="306"/>
      <c r="N48" s="307"/>
      <c r="O48" s="969"/>
      <c r="P48" s="232"/>
    </row>
    <row r="49" spans="10:16" x14ac:dyDescent="0.15">
      <c r="J49" s="968"/>
      <c r="K49" s="306"/>
      <c r="L49" s="306"/>
      <c r="M49" s="306"/>
      <c r="N49" s="307"/>
      <c r="O49" s="969"/>
      <c r="P49" s="232"/>
    </row>
    <row r="50" spans="10:16" x14ac:dyDescent="0.15">
      <c r="J50" s="968"/>
      <c r="K50" s="306"/>
      <c r="L50" s="306"/>
      <c r="M50" s="306"/>
      <c r="N50" s="307"/>
      <c r="O50" s="970"/>
      <c r="P50" s="232"/>
    </row>
    <row r="51" spans="10:16" x14ac:dyDescent="0.15">
      <c r="J51" s="968"/>
      <c r="K51" s="306"/>
      <c r="L51" s="306"/>
      <c r="M51" s="306"/>
      <c r="N51" s="307"/>
      <c r="O51" s="969"/>
      <c r="P51" s="232"/>
    </row>
    <row r="52" spans="10:16" x14ac:dyDescent="0.15">
      <c r="J52" s="968"/>
      <c r="K52" s="306"/>
      <c r="L52" s="306"/>
      <c r="M52" s="306"/>
      <c r="N52" s="307"/>
      <c r="O52" s="969"/>
      <c r="P52" s="232"/>
    </row>
    <row r="53" spans="10:16" x14ac:dyDescent="0.15">
      <c r="J53" s="968"/>
      <c r="K53" s="310"/>
      <c r="L53" s="310"/>
      <c r="M53" s="306"/>
      <c r="N53" s="307"/>
      <c r="O53" s="969"/>
      <c r="P53" s="232"/>
    </row>
  </sheetData>
  <mergeCells count="7">
    <mergeCell ref="B35:J35"/>
    <mergeCell ref="B3:G3"/>
    <mergeCell ref="B8:H8"/>
    <mergeCell ref="B9:B11"/>
    <mergeCell ref="C9:H10"/>
    <mergeCell ref="B5:H5"/>
    <mergeCell ref="B4:H4"/>
  </mergeCells>
  <conditionalFormatting sqref="E13:G31 C13:C31">
    <cfRule type="colorScale" priority="41">
      <colorScale>
        <cfvo type="num" val="100"/>
        <cfvo type="num" val="190"/>
        <cfvo type="max"/>
        <color rgb="FF63BE7B"/>
        <color rgb="FFFCFCFF"/>
        <color rgb="FFF8696B"/>
      </colorScale>
    </cfRule>
  </conditionalFormatting>
  <conditionalFormatting sqref="D13:D31">
    <cfRule type="colorScale" priority="1">
      <colorScale>
        <cfvo type="num" val="100"/>
        <cfvo type="num" val="190"/>
        <cfvo type="max"/>
        <color rgb="FF63BE7B"/>
        <color rgb="FFFCFCFF"/>
        <color rgb="FFF8696B"/>
      </colorScale>
    </cfRule>
  </conditionalFormatting>
  <printOptions horizontalCentered="1"/>
  <pageMargins left="0" right="0" top="0.43307086614173229" bottom="0.43307086614173229" header="0" footer="0"/>
  <pageSetup paperSize="9" scale="85" orientation="landscape" r:id="rId1"/>
  <headerFooter alignWithMargins="0"/>
  <drawing r:id="rId2"/>
  <extLst>
    <ext xmlns:x14="http://schemas.microsoft.com/office/spreadsheetml/2009/9/main" uri="{05C60535-1F16-4fd2-B633-F4F36F0B64E0}">
      <x14:sparklineGroups xmlns:xm="http://schemas.microsoft.com/office/excel/2006/main">
        <x14:sparklineGroup displayEmptyCellsAs="gap" xr2:uid="{00000000-0003-0000-6200-000008000000}">
          <x14:colorSeries rgb="FF376092"/>
          <x14:colorNegative rgb="FFD00000"/>
          <x14:colorAxis rgb="FF000000"/>
          <x14:colorMarkers rgb="FFD00000"/>
          <x14:colorFirst rgb="FFD00000"/>
          <x14:colorLast rgb="FFD00000"/>
          <x14:colorHigh rgb="FFD00000"/>
          <x14:colorLow rgb="FFD00000"/>
          <x14:sparklines>
            <x14:sparkline>
              <xm:f>'91TiempoEspera_evo'!D13:G13</xm:f>
              <xm:sqref>H13</xm:sqref>
            </x14:sparkline>
            <x14:sparkline>
              <xm:f>'91TiempoEspera_evo'!D14:G14</xm:f>
              <xm:sqref>H14</xm:sqref>
            </x14:sparkline>
            <x14:sparkline>
              <xm:f>'91TiempoEspera_evo'!D15:G15</xm:f>
              <xm:sqref>H15</xm:sqref>
            </x14:sparkline>
            <x14:sparkline>
              <xm:f>'91TiempoEspera_evo'!D16:G16</xm:f>
              <xm:sqref>H16</xm:sqref>
            </x14:sparkline>
            <x14:sparkline>
              <xm:f>'91TiempoEspera_evo'!D17:G17</xm:f>
              <xm:sqref>H17</xm:sqref>
            </x14:sparkline>
            <x14:sparkline>
              <xm:f>'91TiempoEspera_evo'!D18:G18</xm:f>
              <xm:sqref>H18</xm:sqref>
            </x14:sparkline>
            <x14:sparkline>
              <xm:f>'91TiempoEspera_evo'!D19:G19</xm:f>
              <xm:sqref>H19</xm:sqref>
            </x14:sparkline>
            <x14:sparkline>
              <xm:f>'91TiempoEspera_evo'!D20:G20</xm:f>
              <xm:sqref>H20</xm:sqref>
            </x14:sparkline>
            <x14:sparkline>
              <xm:f>'91TiempoEspera_evo'!D21:G21</xm:f>
              <xm:sqref>H21</xm:sqref>
            </x14:sparkline>
            <x14:sparkline>
              <xm:f>'91TiempoEspera_evo'!D22:G22</xm:f>
              <xm:sqref>H22</xm:sqref>
            </x14:sparkline>
            <x14:sparkline>
              <xm:f>'91TiempoEspera_evo'!D23:G23</xm:f>
              <xm:sqref>H23</xm:sqref>
            </x14:sparkline>
            <x14:sparkline>
              <xm:f>'91TiempoEspera_evo'!D24:G24</xm:f>
              <xm:sqref>H24</xm:sqref>
            </x14:sparkline>
            <x14:sparkline>
              <xm:f>'91TiempoEspera_evo'!D25:G25</xm:f>
              <xm:sqref>H25</xm:sqref>
            </x14:sparkline>
            <x14:sparkline>
              <xm:f>'91TiempoEspera_evo'!D26:G26</xm:f>
              <xm:sqref>H26</xm:sqref>
            </x14:sparkline>
            <x14:sparkline>
              <xm:f>'91TiempoEspera_evo'!D27:G27</xm:f>
              <xm:sqref>H27</xm:sqref>
            </x14:sparkline>
            <x14:sparkline>
              <xm:f>'91TiempoEspera_evo'!D28:G28</xm:f>
              <xm:sqref>H28</xm:sqref>
            </x14:sparkline>
            <x14:sparkline>
              <xm:f>'91TiempoEspera_evo'!D29:G29</xm:f>
              <xm:sqref>H29</xm:sqref>
            </x14:sparkline>
            <x14:sparkline>
              <xm:f>'91TiempoEspera_evo'!D30:G30</xm:f>
              <xm:sqref>H30</xm:sqref>
            </x14:sparkline>
            <x14:sparkline>
              <xm:f>'91TiempoEspera_evo'!D31:G31</xm:f>
              <xm:sqref>H31</xm:sqref>
            </x14:sparkline>
            <x14:sparkline>
              <xm:f>'91TiempoEspera_evo'!D32:G32</xm:f>
              <xm:sqref>H32</xm:sqref>
            </x14:sparkline>
            <x14:sparkline>
              <xm:f>'91TiempoEspera_evo'!D33:G33</xm:f>
              <xm:sqref>H33</xm:sqref>
            </x14:sparkline>
          </x14:sparklines>
        </x14:sparklineGroup>
      </x14:sparklineGroups>
    </ext>
  </extLst>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2578125" defaultRowHeight="12.75" x14ac:dyDescent="0.2"/>
  <cols>
    <col min="1" max="1" width="3.28515625" style="453" customWidth="1"/>
    <col min="2" max="2" width="28.42578125" style="453" customWidth="1"/>
    <col min="3" max="3" width="16.7109375" style="453" customWidth="1"/>
    <col min="4" max="4" width="10.28515625" style="453" customWidth="1"/>
    <col min="5" max="5" width="15" style="453" customWidth="1"/>
    <col min="6" max="6" width="10" style="453" customWidth="1"/>
    <col min="7" max="7" width="15.42578125" style="453" customWidth="1"/>
    <col min="8" max="8" width="9.7109375" style="453" customWidth="1"/>
    <col min="9" max="9" width="14.5703125" style="453" customWidth="1"/>
    <col min="10" max="16384" width="11.42578125" style="453"/>
  </cols>
  <sheetData>
    <row r="1" spans="1:17" s="446" customFormat="1" x14ac:dyDescent="0.2">
      <c r="A1" s="446" t="s">
        <v>102</v>
      </c>
      <c r="B1" s="446" t="s">
        <v>59</v>
      </c>
      <c r="H1" s="446" t="s">
        <v>102</v>
      </c>
      <c r="I1" s="446" t="s">
        <v>70</v>
      </c>
      <c r="P1" s="446" t="s">
        <v>87</v>
      </c>
    </row>
    <row r="2" spans="1:17" s="446" customFormat="1" x14ac:dyDescent="0.2"/>
    <row r="3" spans="1:17" s="446" customFormat="1" x14ac:dyDescent="0.2"/>
    <row r="4" spans="1:17" s="446" customFormat="1" x14ac:dyDescent="0.2"/>
    <row r="5" spans="1:17" s="446" customFormat="1" ht="16.5" customHeight="1" x14ac:dyDescent="0.2"/>
    <row r="6" spans="1:17" s="450" customFormat="1" ht="38.25" customHeight="1" x14ac:dyDescent="0.2">
      <c r="A6" s="447"/>
      <c r="B6" s="1211" t="s">
        <v>475</v>
      </c>
      <c r="C6" s="1211"/>
      <c r="D6" s="1211"/>
      <c r="E6" s="1211"/>
      <c r="F6" s="1211"/>
      <c r="G6" s="1211"/>
      <c r="H6" s="1211"/>
      <c r="I6" s="1211"/>
      <c r="J6" s="448"/>
      <c r="K6" s="448"/>
      <c r="L6" s="449"/>
      <c r="M6" s="449"/>
      <c r="N6" s="449"/>
      <c r="O6" s="449"/>
      <c r="P6" s="449"/>
      <c r="Q6" s="449"/>
    </row>
    <row r="7" spans="1:17" s="450" customFormat="1" ht="15.75" customHeight="1" x14ac:dyDescent="0.2">
      <c r="A7" s="447"/>
      <c r="B7" s="1212" t="str">
        <f>porsaad!B6</f>
        <v>Situación a 31 de enero de 2023</v>
      </c>
      <c r="C7" s="1212"/>
      <c r="D7" s="1212"/>
      <c r="E7" s="1212"/>
      <c r="F7" s="1212"/>
      <c r="G7" s="1212"/>
      <c r="H7" s="1212"/>
      <c r="I7" s="1212"/>
      <c r="J7" s="451"/>
      <c r="K7" s="451"/>
      <c r="L7" s="452"/>
      <c r="M7" s="452"/>
      <c r="N7" s="452"/>
      <c r="O7" s="452"/>
      <c r="P7" s="452"/>
      <c r="Q7" s="452"/>
    </row>
    <row r="8" spans="1:17" ht="8.25" customHeight="1" x14ac:dyDescent="0.2">
      <c r="H8" s="454"/>
    </row>
    <row r="9" spans="1:17" ht="15" customHeight="1" x14ac:dyDescent="0.2">
      <c r="B9" s="1213" t="s">
        <v>15</v>
      </c>
      <c r="C9" s="1216" t="s">
        <v>194</v>
      </c>
      <c r="D9" s="455"/>
      <c r="E9" s="455"/>
      <c r="F9" s="455"/>
      <c r="G9" s="455"/>
      <c r="H9" s="455"/>
      <c r="I9" s="456"/>
    </row>
    <row r="10" spans="1:17" ht="15.75" customHeight="1" x14ac:dyDescent="0.2">
      <c r="B10" s="1214"/>
      <c r="C10" s="1217"/>
      <c r="D10" s="1219" t="s">
        <v>141</v>
      </c>
      <c r="E10" s="1220"/>
      <c r="F10" s="1223" t="s">
        <v>142</v>
      </c>
      <c r="G10" s="1224"/>
      <c r="H10" s="1224"/>
      <c r="I10" s="1225"/>
    </row>
    <row r="11" spans="1:17" ht="40.5" customHeight="1" x14ac:dyDescent="0.2">
      <c r="B11" s="1214"/>
      <c r="C11" s="1217"/>
      <c r="D11" s="1221"/>
      <c r="E11" s="1222"/>
      <c r="F11" s="1223" t="s">
        <v>197</v>
      </c>
      <c r="G11" s="1225"/>
      <c r="H11" s="1223" t="s">
        <v>484</v>
      </c>
      <c r="I11" s="1225"/>
    </row>
    <row r="12" spans="1:17" ht="52.5" customHeight="1" x14ac:dyDescent="0.2">
      <c r="B12" s="1215"/>
      <c r="C12" s="1218"/>
      <c r="D12" s="795" t="s">
        <v>12</v>
      </c>
      <c r="E12" s="796" t="s">
        <v>195</v>
      </c>
      <c r="F12" s="794" t="s">
        <v>12</v>
      </c>
      <c r="G12" s="796" t="s">
        <v>195</v>
      </c>
      <c r="H12" s="794" t="s">
        <v>12</v>
      </c>
      <c r="I12" s="796" t="s">
        <v>195</v>
      </c>
    </row>
    <row r="13" spans="1:17" ht="12.75" customHeight="1" x14ac:dyDescent="0.2">
      <c r="B13" s="619" t="s">
        <v>11</v>
      </c>
      <c r="C13" s="336">
        <f>'31dictsaad'!D10-'31dictsaad'!H10</f>
        <v>46960</v>
      </c>
      <c r="D13" s="336">
        <v>0</v>
      </c>
      <c r="E13" s="624">
        <v>0</v>
      </c>
      <c r="F13" s="336">
        <v>14318</v>
      </c>
      <c r="G13" s="624">
        <v>30.489778534923339</v>
      </c>
      <c r="H13" s="336">
        <v>32642</v>
      </c>
      <c r="I13" s="624">
        <f>H13/C13*100</f>
        <v>69.510221465076654</v>
      </c>
    </row>
    <row r="14" spans="1:17" x14ac:dyDescent="0.2">
      <c r="B14" s="620" t="s">
        <v>10</v>
      </c>
      <c r="C14" s="342">
        <f>'31dictsaad'!D11-'31dictsaad'!H11</f>
        <v>4118</v>
      </c>
      <c r="D14" s="342">
        <v>0</v>
      </c>
      <c r="E14" s="625">
        <v>0</v>
      </c>
      <c r="F14" s="342">
        <v>3687</v>
      </c>
      <c r="G14" s="625">
        <v>89.533754249635749</v>
      </c>
      <c r="H14" s="342">
        <v>431</v>
      </c>
      <c r="I14" s="625">
        <f t="shared" ref="I14:I31" si="0">H14/C14*100</f>
        <v>10.466245750364255</v>
      </c>
    </row>
    <row r="15" spans="1:17" x14ac:dyDescent="0.2">
      <c r="B15" s="620" t="s">
        <v>40</v>
      </c>
      <c r="C15" s="342">
        <f>'31dictsaad'!D12-'31dictsaad'!H12</f>
        <v>3975</v>
      </c>
      <c r="D15" s="342">
        <v>0</v>
      </c>
      <c r="E15" s="625">
        <v>0</v>
      </c>
      <c r="F15" s="342">
        <v>3444</v>
      </c>
      <c r="G15" s="625">
        <v>86.641509433962256</v>
      </c>
      <c r="H15" s="342">
        <v>531</v>
      </c>
      <c r="I15" s="625">
        <f t="shared" si="0"/>
        <v>13.358490566037737</v>
      </c>
    </row>
    <row r="16" spans="1:17" x14ac:dyDescent="0.2">
      <c r="B16" s="620" t="s">
        <v>41</v>
      </c>
      <c r="C16" s="342">
        <f>'31dictsaad'!D13-'31dictsaad'!H13</f>
        <v>3653</v>
      </c>
      <c r="D16" s="342">
        <v>0</v>
      </c>
      <c r="E16" s="625">
        <v>0</v>
      </c>
      <c r="F16" s="342">
        <v>2772</v>
      </c>
      <c r="G16" s="625">
        <v>75.882836025184773</v>
      </c>
      <c r="H16" s="342">
        <v>881</v>
      </c>
      <c r="I16" s="625">
        <f t="shared" si="0"/>
        <v>24.11716397481522</v>
      </c>
    </row>
    <row r="17" spans="2:9" x14ac:dyDescent="0.2">
      <c r="B17" s="620" t="s">
        <v>9</v>
      </c>
      <c r="C17" s="342">
        <f>'31dictsaad'!D14-'31dictsaad'!H14</f>
        <v>10387</v>
      </c>
      <c r="D17" s="342">
        <v>0</v>
      </c>
      <c r="E17" s="625">
        <v>0</v>
      </c>
      <c r="F17" s="342">
        <v>1304</v>
      </c>
      <c r="G17" s="625">
        <v>12.554154231250603</v>
      </c>
      <c r="H17" s="342">
        <v>9083</v>
      </c>
      <c r="I17" s="625">
        <f t="shared" si="0"/>
        <v>87.445845768749393</v>
      </c>
    </row>
    <row r="18" spans="2:9" x14ac:dyDescent="0.2">
      <c r="B18" s="620" t="s">
        <v>8</v>
      </c>
      <c r="C18" s="342">
        <f>'31dictsaad'!D15-'31dictsaad'!H15</f>
        <v>757</v>
      </c>
      <c r="D18" s="342">
        <v>0</v>
      </c>
      <c r="E18" s="625">
        <v>0</v>
      </c>
      <c r="F18" s="342">
        <v>173</v>
      </c>
      <c r="G18" s="625">
        <v>22.853368560105679</v>
      </c>
      <c r="H18" s="342">
        <v>584</v>
      </c>
      <c r="I18" s="625">
        <f t="shared" si="0"/>
        <v>77.146631439894321</v>
      </c>
    </row>
    <row r="19" spans="2:9" x14ac:dyDescent="0.2">
      <c r="B19" s="620" t="s">
        <v>7</v>
      </c>
      <c r="C19" s="342">
        <f>'31dictsaad'!D16-'31dictsaad'!H16</f>
        <v>7945</v>
      </c>
      <c r="D19" s="342">
        <v>0</v>
      </c>
      <c r="E19" s="625">
        <v>0</v>
      </c>
      <c r="F19" s="342">
        <v>4949</v>
      </c>
      <c r="G19" s="625">
        <v>62.290748898678416</v>
      </c>
      <c r="H19" s="342">
        <v>2996</v>
      </c>
      <c r="I19" s="625">
        <f t="shared" si="0"/>
        <v>37.709251101321584</v>
      </c>
    </row>
    <row r="20" spans="2:9" x14ac:dyDescent="0.2">
      <c r="B20" s="620" t="s">
        <v>43</v>
      </c>
      <c r="C20" s="342">
        <f>'31dictsaad'!D17-'31dictsaad'!H17</f>
        <v>3764</v>
      </c>
      <c r="D20" s="342">
        <v>0</v>
      </c>
      <c r="E20" s="625">
        <v>0</v>
      </c>
      <c r="F20" s="342">
        <v>2898</v>
      </c>
      <c r="G20" s="625">
        <v>76.99256110520723</v>
      </c>
      <c r="H20" s="342">
        <v>866</v>
      </c>
      <c r="I20" s="625">
        <f t="shared" si="0"/>
        <v>23.007438894792774</v>
      </c>
    </row>
    <row r="21" spans="2:9" x14ac:dyDescent="0.2">
      <c r="B21" s="620" t="s">
        <v>44</v>
      </c>
      <c r="C21" s="342">
        <f>'31dictsaad'!D18-'31dictsaad'!H18</f>
        <v>24636</v>
      </c>
      <c r="D21" s="342">
        <v>0</v>
      </c>
      <c r="E21" s="625">
        <v>0</v>
      </c>
      <c r="F21" s="342">
        <v>19239</v>
      </c>
      <c r="G21" s="625">
        <v>78.093034583536294</v>
      </c>
      <c r="H21" s="342">
        <v>5397</v>
      </c>
      <c r="I21" s="625">
        <f t="shared" si="0"/>
        <v>21.906965416463713</v>
      </c>
    </row>
    <row r="22" spans="2:9" x14ac:dyDescent="0.2">
      <c r="B22" s="620" t="s">
        <v>6</v>
      </c>
      <c r="C22" s="342">
        <f>'31dictsaad'!D19-'31dictsaad'!H19</f>
        <v>16554</v>
      </c>
      <c r="D22" s="342">
        <v>157</v>
      </c>
      <c r="E22" s="625">
        <v>0.94841126011840027</v>
      </c>
      <c r="F22" s="342">
        <v>9021</v>
      </c>
      <c r="G22" s="625">
        <v>54.49438202247191</v>
      </c>
      <c r="H22" s="342">
        <v>7376</v>
      </c>
      <c r="I22" s="625">
        <f t="shared" si="0"/>
        <v>44.557206717409692</v>
      </c>
    </row>
    <row r="23" spans="2:9" x14ac:dyDescent="0.2">
      <c r="B23" s="620" t="s">
        <v>5</v>
      </c>
      <c r="C23" s="342">
        <f>'31dictsaad'!D20-'31dictsaad'!H20</f>
        <v>3061</v>
      </c>
      <c r="D23" s="342">
        <v>0</v>
      </c>
      <c r="E23" s="625">
        <v>0</v>
      </c>
      <c r="F23" s="342">
        <v>2273</v>
      </c>
      <c r="G23" s="625">
        <v>74.256778830447573</v>
      </c>
      <c r="H23" s="342">
        <v>788</v>
      </c>
      <c r="I23" s="625">
        <f t="shared" si="0"/>
        <v>25.743221169552434</v>
      </c>
    </row>
    <row r="24" spans="2:9" x14ac:dyDescent="0.2">
      <c r="B24" s="620" t="s">
        <v>38</v>
      </c>
      <c r="C24" s="342">
        <f>'31dictsaad'!D21-'31dictsaad'!H21</f>
        <v>662</v>
      </c>
      <c r="D24" s="342">
        <v>0</v>
      </c>
      <c r="E24" s="625">
        <v>0</v>
      </c>
      <c r="F24" s="342">
        <v>3</v>
      </c>
      <c r="G24" s="625">
        <v>0.45317220543806652</v>
      </c>
      <c r="H24" s="342">
        <v>659</v>
      </c>
      <c r="I24" s="625">
        <f t="shared" si="0"/>
        <v>99.546827794561935</v>
      </c>
    </row>
    <row r="25" spans="2:9" x14ac:dyDescent="0.2">
      <c r="B25" s="620" t="s">
        <v>45</v>
      </c>
      <c r="C25" s="342">
        <f>'31dictsaad'!D22-'31dictsaad'!H22</f>
        <v>235</v>
      </c>
      <c r="D25" s="342">
        <v>1</v>
      </c>
      <c r="E25" s="625">
        <v>0.42553191489361702</v>
      </c>
      <c r="F25" s="342">
        <v>105</v>
      </c>
      <c r="G25" s="625">
        <v>44.680851063829785</v>
      </c>
      <c r="H25" s="342">
        <v>129</v>
      </c>
      <c r="I25" s="625">
        <f t="shared" si="0"/>
        <v>54.893617021276597</v>
      </c>
    </row>
    <row r="26" spans="2:9" x14ac:dyDescent="0.2">
      <c r="B26" s="620" t="s">
        <v>46</v>
      </c>
      <c r="C26" s="342">
        <f>'31dictsaad'!D23-'31dictsaad'!H23</f>
        <v>5507</v>
      </c>
      <c r="D26" s="342">
        <v>0</v>
      </c>
      <c r="E26" s="625">
        <v>0</v>
      </c>
      <c r="F26" s="342">
        <v>2425</v>
      </c>
      <c r="G26" s="625">
        <v>44.034864717632104</v>
      </c>
      <c r="H26" s="342">
        <v>3082</v>
      </c>
      <c r="I26" s="625">
        <f t="shared" si="0"/>
        <v>55.965135282367896</v>
      </c>
    </row>
    <row r="27" spans="2:9" x14ac:dyDescent="0.2">
      <c r="B27" s="620" t="s">
        <v>47</v>
      </c>
      <c r="C27" s="342">
        <f>'31dictsaad'!D24-'31dictsaad'!H24</f>
        <v>62</v>
      </c>
      <c r="D27" s="342">
        <v>0</v>
      </c>
      <c r="E27" s="625">
        <v>0</v>
      </c>
      <c r="F27" s="342">
        <v>7</v>
      </c>
      <c r="G27" s="625">
        <v>11.29032258064516</v>
      </c>
      <c r="H27" s="342">
        <v>55</v>
      </c>
      <c r="I27" s="625">
        <f t="shared" si="0"/>
        <v>88.709677419354833</v>
      </c>
    </row>
    <row r="28" spans="2:9" x14ac:dyDescent="0.2">
      <c r="B28" s="620" t="s">
        <v>48</v>
      </c>
      <c r="C28" s="342">
        <f>'31dictsaad'!D25-'31dictsaad'!H25</f>
        <v>565</v>
      </c>
      <c r="D28" s="342">
        <v>0</v>
      </c>
      <c r="E28" s="625">
        <v>0</v>
      </c>
      <c r="F28" s="342">
        <v>97</v>
      </c>
      <c r="G28" s="625">
        <v>17.168141592920357</v>
      </c>
      <c r="H28" s="342">
        <v>468</v>
      </c>
      <c r="I28" s="625">
        <f t="shared" si="0"/>
        <v>82.83185840707965</v>
      </c>
    </row>
    <row r="29" spans="2:9" x14ac:dyDescent="0.2">
      <c r="B29" s="620" t="s">
        <v>49</v>
      </c>
      <c r="C29" s="342">
        <f>'31dictsaad'!D26-'31dictsaad'!H26</f>
        <v>84</v>
      </c>
      <c r="D29" s="342">
        <v>0</v>
      </c>
      <c r="E29" s="625">
        <v>0</v>
      </c>
      <c r="F29" s="342">
        <v>74</v>
      </c>
      <c r="G29" s="625">
        <v>88.095238095238088</v>
      </c>
      <c r="H29" s="342">
        <v>10</v>
      </c>
      <c r="I29" s="625">
        <f t="shared" si="0"/>
        <v>11.904761904761903</v>
      </c>
    </row>
    <row r="30" spans="2:9" x14ac:dyDescent="0.2">
      <c r="B30" s="620" t="s">
        <v>4</v>
      </c>
      <c r="C30" s="342">
        <f>'31dictsaad'!D27-'31dictsaad'!H27</f>
        <v>259</v>
      </c>
      <c r="D30" s="342">
        <v>0</v>
      </c>
      <c r="E30" s="625">
        <v>0</v>
      </c>
      <c r="F30" s="342">
        <v>209</v>
      </c>
      <c r="G30" s="625">
        <v>80.6949806949807</v>
      </c>
      <c r="H30" s="342">
        <v>50</v>
      </c>
      <c r="I30" s="625">
        <f t="shared" si="0"/>
        <v>19.305019305019304</v>
      </c>
    </row>
    <row r="31" spans="2:9" x14ac:dyDescent="0.2">
      <c r="B31" s="457" t="s">
        <v>3</v>
      </c>
      <c r="C31" s="334">
        <f>SUM(C13:C30)</f>
        <v>133184</v>
      </c>
      <c r="D31" s="334">
        <f>SUM(D13:D30)</f>
        <v>158</v>
      </c>
      <c r="E31" s="626">
        <f t="shared" ref="E31" si="1">D31/C31*100</f>
        <v>0.11863286881307064</v>
      </c>
      <c r="F31" s="334">
        <f>SUM(F13:F30)</f>
        <v>66998</v>
      </c>
      <c r="G31" s="626">
        <f t="shared" ref="G31" si="2">F31/C31*100</f>
        <v>50.304841422393075</v>
      </c>
      <c r="H31" s="334">
        <f>SUM(H13:H30)</f>
        <v>66028</v>
      </c>
      <c r="I31" s="626">
        <f t="shared" si="0"/>
        <v>49.576525708793852</v>
      </c>
    </row>
    <row r="33" spans="2:9" x14ac:dyDescent="0.2">
      <c r="B33" s="849" t="s">
        <v>293</v>
      </c>
    </row>
    <row r="34" spans="2:9" x14ac:dyDescent="0.2">
      <c r="B34" s="849" t="s">
        <v>485</v>
      </c>
    </row>
    <row r="35" spans="2:9" x14ac:dyDescent="0.2">
      <c r="B35" s="1210" t="s">
        <v>486</v>
      </c>
      <c r="C35" s="1210"/>
      <c r="D35" s="1210"/>
      <c r="E35" s="1210"/>
      <c r="F35" s="1210"/>
      <c r="G35" s="1210"/>
      <c r="H35" s="1210"/>
      <c r="I35" s="1210"/>
    </row>
    <row r="36" spans="2:9" x14ac:dyDescent="0.2">
      <c r="B36" s="849" t="s">
        <v>487</v>
      </c>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6"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R33"/>
  <sheetViews>
    <sheetView zoomScaleNormal="100" workbookViewId="0"/>
  </sheetViews>
  <sheetFormatPr baseColWidth="10" defaultColWidth="11.42578125" defaultRowHeight="12.75" x14ac:dyDescent="0.2"/>
  <cols>
    <col min="1" max="1" width="3.28515625" style="453" customWidth="1"/>
    <col min="2" max="2" width="28.42578125" style="453" customWidth="1"/>
    <col min="3" max="3" width="16.7109375" style="453" customWidth="1"/>
    <col min="4" max="4" width="9.5703125" style="453" customWidth="1"/>
    <col min="5" max="5" width="14.85546875" style="453" customWidth="1"/>
    <col min="6" max="6" width="9" style="453" customWidth="1"/>
    <col min="7" max="7" width="16.28515625" style="453" customWidth="1"/>
    <col min="8" max="8" width="10.85546875" style="453" customWidth="1"/>
    <col min="9" max="9" width="16.42578125" style="453" customWidth="1"/>
    <col min="10" max="16384" width="11.42578125" style="453"/>
  </cols>
  <sheetData>
    <row r="1" spans="1:18" s="446" customFormat="1" x14ac:dyDescent="0.2">
      <c r="A1" s="446" t="s">
        <v>102</v>
      </c>
      <c r="B1" s="446" t="s">
        <v>59</v>
      </c>
      <c r="I1" s="446" t="s">
        <v>102</v>
      </c>
      <c r="J1" s="446" t="s">
        <v>70</v>
      </c>
      <c r="Q1" s="446" t="s">
        <v>87</v>
      </c>
    </row>
    <row r="2" spans="1:18" s="446" customFormat="1" x14ac:dyDescent="0.2"/>
    <row r="3" spans="1:18" s="446" customFormat="1" x14ac:dyDescent="0.2"/>
    <row r="4" spans="1:18" s="446" customFormat="1" x14ac:dyDescent="0.2"/>
    <row r="5" spans="1:18" s="446" customFormat="1" ht="16.5" customHeight="1" x14ac:dyDescent="0.2"/>
    <row r="6" spans="1:18" s="450" customFormat="1" ht="38.25" customHeight="1" x14ac:dyDescent="0.2">
      <c r="A6" s="447"/>
      <c r="B6" s="1211" t="s">
        <v>476</v>
      </c>
      <c r="C6" s="1211"/>
      <c r="D6" s="1211"/>
      <c r="E6" s="1211"/>
      <c r="F6" s="1211"/>
      <c r="G6" s="1211"/>
      <c r="H6" s="1211"/>
      <c r="I6" s="1211"/>
      <c r="J6" s="448"/>
      <c r="K6" s="448"/>
      <c r="L6" s="448"/>
      <c r="M6" s="449"/>
      <c r="N6" s="449"/>
      <c r="O6" s="449"/>
      <c r="P6" s="449"/>
      <c r="Q6" s="449"/>
      <c r="R6" s="449"/>
    </row>
    <row r="7" spans="1:18" s="450" customFormat="1" ht="15.75" customHeight="1" x14ac:dyDescent="0.2">
      <c r="A7" s="447"/>
      <c r="B7" s="1212" t="str">
        <f>porsaad!B6</f>
        <v>Situación a 31 de enero de 2023</v>
      </c>
      <c r="C7" s="1212"/>
      <c r="D7" s="1212"/>
      <c r="E7" s="1212"/>
      <c r="F7" s="1212"/>
      <c r="G7" s="1212"/>
      <c r="H7" s="1212"/>
      <c r="I7" s="1212"/>
      <c r="J7" s="451"/>
      <c r="K7" s="451"/>
      <c r="L7" s="451"/>
      <c r="M7" s="452"/>
      <c r="N7" s="452"/>
      <c r="O7" s="452"/>
      <c r="P7" s="452"/>
      <c r="Q7" s="452"/>
      <c r="R7" s="452"/>
    </row>
    <row r="8" spans="1:18" ht="8.25" customHeight="1" x14ac:dyDescent="0.2">
      <c r="I8" s="454"/>
    </row>
    <row r="9" spans="1:18" ht="15" customHeight="1" x14ac:dyDescent="0.2">
      <c r="B9" s="1213" t="s">
        <v>15</v>
      </c>
      <c r="C9" s="1216" t="s">
        <v>289</v>
      </c>
      <c r="D9" s="455"/>
      <c r="E9" s="455"/>
      <c r="F9" s="455"/>
      <c r="G9" s="455"/>
      <c r="H9" s="455"/>
      <c r="I9" s="456"/>
    </row>
    <row r="10" spans="1:18" ht="15.75" customHeight="1" x14ac:dyDescent="0.2">
      <c r="B10" s="1214"/>
      <c r="C10" s="1217"/>
      <c r="D10" s="1219" t="s">
        <v>141</v>
      </c>
      <c r="E10" s="1220"/>
      <c r="F10" s="1223" t="s">
        <v>142</v>
      </c>
      <c r="G10" s="1224"/>
      <c r="H10" s="1224"/>
      <c r="I10" s="1225"/>
    </row>
    <row r="11" spans="1:18" ht="40.5" customHeight="1" x14ac:dyDescent="0.2">
      <c r="B11" s="1214"/>
      <c r="C11" s="1217"/>
      <c r="D11" s="1221"/>
      <c r="E11" s="1222"/>
      <c r="F11" s="1223" t="s">
        <v>290</v>
      </c>
      <c r="G11" s="1225"/>
      <c r="H11" s="1223" t="s">
        <v>291</v>
      </c>
      <c r="I11" s="1225"/>
    </row>
    <row r="12" spans="1:18" ht="52.5" customHeight="1" x14ac:dyDescent="0.2">
      <c r="B12" s="1215"/>
      <c r="C12" s="1218"/>
      <c r="D12" s="795" t="s">
        <v>12</v>
      </c>
      <c r="E12" s="848" t="s">
        <v>292</v>
      </c>
      <c r="F12" s="794" t="s">
        <v>12</v>
      </c>
      <c r="G12" s="848" t="s">
        <v>292</v>
      </c>
      <c r="H12" s="794" t="s">
        <v>12</v>
      </c>
      <c r="I12" s="848" t="s">
        <v>292</v>
      </c>
    </row>
    <row r="13" spans="1:18" ht="12.75" customHeight="1" x14ac:dyDescent="0.2">
      <c r="B13" s="619" t="s">
        <v>11</v>
      </c>
      <c r="C13" s="336">
        <f>D13+F13+H13</f>
        <v>37190</v>
      </c>
      <c r="D13" s="336">
        <v>17</v>
      </c>
      <c r="E13" s="624">
        <v>4.5711212691583757E-2</v>
      </c>
      <c r="F13" s="336">
        <v>1352</v>
      </c>
      <c r="G13" s="624">
        <v>3.6353858564130141</v>
      </c>
      <c r="H13" s="336">
        <v>35821</v>
      </c>
      <c r="I13" s="624">
        <f>H13/C13*100</f>
        <v>96.318902930895405</v>
      </c>
    </row>
    <row r="14" spans="1:18" x14ac:dyDescent="0.2">
      <c r="B14" s="620" t="s">
        <v>10</v>
      </c>
      <c r="C14" s="342">
        <f t="shared" ref="C14:C30" si="0">D14+F14+H14</f>
        <v>1994</v>
      </c>
      <c r="D14" s="342">
        <v>2</v>
      </c>
      <c r="E14" s="625">
        <v>0.10030090270812438</v>
      </c>
      <c r="F14" s="342">
        <v>633</v>
      </c>
      <c r="G14" s="625">
        <v>31.745235707121367</v>
      </c>
      <c r="H14" s="342">
        <v>1359</v>
      </c>
      <c r="I14" s="625">
        <f t="shared" ref="I14:I31" si="1">H14/C14*100</f>
        <v>68.15446339017052</v>
      </c>
    </row>
    <row r="15" spans="1:18" x14ac:dyDescent="0.2">
      <c r="B15" s="620" t="s">
        <v>40</v>
      </c>
      <c r="C15" s="342">
        <f t="shared" si="0"/>
        <v>3056</v>
      </c>
      <c r="D15" s="342">
        <v>5</v>
      </c>
      <c r="E15" s="625">
        <v>0.16361256544502617</v>
      </c>
      <c r="F15" s="342">
        <v>534</v>
      </c>
      <c r="G15" s="625">
        <v>17.473821989528794</v>
      </c>
      <c r="H15" s="342">
        <v>2517</v>
      </c>
      <c r="I15" s="625">
        <f t="shared" si="1"/>
        <v>82.362565445026178</v>
      </c>
    </row>
    <row r="16" spans="1:18" x14ac:dyDescent="0.2">
      <c r="B16" s="620" t="s">
        <v>41</v>
      </c>
      <c r="C16" s="342">
        <f t="shared" si="0"/>
        <v>3050</v>
      </c>
      <c r="D16" s="342">
        <v>2</v>
      </c>
      <c r="E16" s="625">
        <v>6.5573770491803282E-2</v>
      </c>
      <c r="F16" s="342">
        <v>992</v>
      </c>
      <c r="G16" s="625">
        <v>32.524590163934427</v>
      </c>
      <c r="H16" s="342">
        <v>2056</v>
      </c>
      <c r="I16" s="625">
        <f t="shared" si="1"/>
        <v>67.409836065573771</v>
      </c>
    </row>
    <row r="17" spans="2:9" x14ac:dyDescent="0.2">
      <c r="B17" s="620" t="s">
        <v>9</v>
      </c>
      <c r="C17" s="342">
        <f t="shared" si="0"/>
        <v>6687</v>
      </c>
      <c r="D17" s="342">
        <v>2</v>
      </c>
      <c r="E17" s="625">
        <v>2.9908778226409451E-2</v>
      </c>
      <c r="F17" s="342">
        <v>88</v>
      </c>
      <c r="G17" s="625">
        <v>1.3159862419620159</v>
      </c>
      <c r="H17" s="342">
        <v>6597</v>
      </c>
      <c r="I17" s="625">
        <f t="shared" si="1"/>
        <v>98.654104979811578</v>
      </c>
    </row>
    <row r="18" spans="2:9" x14ac:dyDescent="0.2">
      <c r="B18" s="620" t="s">
        <v>8</v>
      </c>
      <c r="C18" s="342">
        <f t="shared" si="0"/>
        <v>740</v>
      </c>
      <c r="D18" s="342">
        <v>33</v>
      </c>
      <c r="E18" s="625">
        <v>4.4594594594594597</v>
      </c>
      <c r="F18" s="342">
        <v>358</v>
      </c>
      <c r="G18" s="625">
        <v>48.378378378378379</v>
      </c>
      <c r="H18" s="342">
        <v>349</v>
      </c>
      <c r="I18" s="625">
        <f t="shared" si="1"/>
        <v>47.162162162162161</v>
      </c>
    </row>
    <row r="19" spans="2:9" x14ac:dyDescent="0.2">
      <c r="B19" s="620" t="s">
        <v>7</v>
      </c>
      <c r="C19" s="342">
        <f t="shared" si="0"/>
        <v>207</v>
      </c>
      <c r="D19" s="342">
        <v>9</v>
      </c>
      <c r="E19" s="625">
        <v>4.3478260869565215</v>
      </c>
      <c r="F19" s="342">
        <v>142</v>
      </c>
      <c r="G19" s="625">
        <v>68.59903381642512</v>
      </c>
      <c r="H19" s="342">
        <v>56</v>
      </c>
      <c r="I19" s="625">
        <f t="shared" si="1"/>
        <v>27.053140096618357</v>
      </c>
    </row>
    <row r="20" spans="2:9" x14ac:dyDescent="0.2">
      <c r="B20" s="620" t="s">
        <v>43</v>
      </c>
      <c r="C20" s="342">
        <f t="shared" si="0"/>
        <v>3164</v>
      </c>
      <c r="D20" s="342">
        <v>19</v>
      </c>
      <c r="E20" s="625">
        <v>0.60050568900126422</v>
      </c>
      <c r="F20" s="342">
        <v>1656</v>
      </c>
      <c r="G20" s="625">
        <v>52.338811630847026</v>
      </c>
      <c r="H20" s="342">
        <v>1489</v>
      </c>
      <c r="I20" s="625">
        <f t="shared" si="1"/>
        <v>47.060682680151707</v>
      </c>
    </row>
    <row r="21" spans="2:9" x14ac:dyDescent="0.2">
      <c r="B21" s="620" t="s">
        <v>44</v>
      </c>
      <c r="C21" s="342">
        <f t="shared" si="0"/>
        <v>69139</v>
      </c>
      <c r="D21" s="342">
        <v>12</v>
      </c>
      <c r="E21" s="625">
        <v>1.7356340126412011E-2</v>
      </c>
      <c r="F21" s="342">
        <v>4574</v>
      </c>
      <c r="G21" s="625">
        <v>6.6156583115173779</v>
      </c>
      <c r="H21" s="342">
        <v>64553</v>
      </c>
      <c r="I21" s="625">
        <f t="shared" si="1"/>
        <v>93.366985348356209</v>
      </c>
    </row>
    <row r="22" spans="2:9" x14ac:dyDescent="0.2">
      <c r="B22" s="620" t="s">
        <v>6</v>
      </c>
      <c r="C22" s="342">
        <f t="shared" si="0"/>
        <v>10213</v>
      </c>
      <c r="D22" s="342">
        <v>2298</v>
      </c>
      <c r="E22" s="625">
        <v>22.500734358170959</v>
      </c>
      <c r="F22" s="342">
        <v>1845</v>
      </c>
      <c r="G22" s="625">
        <v>18.065211005581123</v>
      </c>
      <c r="H22" s="342">
        <v>6070</v>
      </c>
      <c r="I22" s="625">
        <f t="shared" si="1"/>
        <v>59.434054636247922</v>
      </c>
    </row>
    <row r="23" spans="2:9" x14ac:dyDescent="0.2">
      <c r="B23" s="620" t="s">
        <v>5</v>
      </c>
      <c r="C23" s="342">
        <f t="shared" si="0"/>
        <v>6277</v>
      </c>
      <c r="D23" s="342">
        <v>25</v>
      </c>
      <c r="E23" s="625">
        <v>0.3982794328500876</v>
      </c>
      <c r="F23" s="342">
        <v>1552</v>
      </c>
      <c r="G23" s="625">
        <v>24.72518719133344</v>
      </c>
      <c r="H23" s="342">
        <v>4700</v>
      </c>
      <c r="I23" s="625">
        <f t="shared" si="1"/>
        <v>74.876533375816464</v>
      </c>
    </row>
    <row r="24" spans="2:9" x14ac:dyDescent="0.2">
      <c r="B24" s="620" t="s">
        <v>38</v>
      </c>
      <c r="C24" s="342">
        <f t="shared" si="0"/>
        <v>3387</v>
      </c>
      <c r="D24" s="342">
        <v>32</v>
      </c>
      <c r="E24" s="625">
        <v>0.94478889873043992</v>
      </c>
      <c r="F24" s="342">
        <v>12</v>
      </c>
      <c r="G24" s="625">
        <v>0.35429583702391498</v>
      </c>
      <c r="H24" s="342">
        <v>3343</v>
      </c>
      <c r="I24" s="625">
        <f t="shared" si="1"/>
        <v>98.700915264245651</v>
      </c>
    </row>
    <row r="25" spans="2:9" x14ac:dyDescent="0.2">
      <c r="B25" s="620" t="s">
        <v>45</v>
      </c>
      <c r="C25" s="342">
        <f t="shared" si="0"/>
        <v>11078</v>
      </c>
      <c r="D25" s="342">
        <v>554</v>
      </c>
      <c r="E25" s="625">
        <v>5.0009026900162485</v>
      </c>
      <c r="F25" s="342">
        <v>1163</v>
      </c>
      <c r="G25" s="625">
        <v>10.498284888969128</v>
      </c>
      <c r="H25" s="342">
        <v>9361</v>
      </c>
      <c r="I25" s="625">
        <f t="shared" si="1"/>
        <v>84.500812421014629</v>
      </c>
    </row>
    <row r="26" spans="2:9" x14ac:dyDescent="0.2">
      <c r="B26" s="620" t="s">
        <v>46</v>
      </c>
      <c r="C26" s="342">
        <f t="shared" si="0"/>
        <v>6352</v>
      </c>
      <c r="D26" s="342">
        <v>4</v>
      </c>
      <c r="E26" s="625">
        <v>6.2972292191435769E-2</v>
      </c>
      <c r="F26" s="342">
        <v>81</v>
      </c>
      <c r="G26" s="625">
        <v>1.2751889168765744</v>
      </c>
      <c r="H26" s="342">
        <v>6267</v>
      </c>
      <c r="I26" s="625">
        <f t="shared" si="1"/>
        <v>98.661838790931995</v>
      </c>
    </row>
    <row r="27" spans="2:9" x14ac:dyDescent="0.2">
      <c r="B27" s="620" t="s">
        <v>47</v>
      </c>
      <c r="C27" s="342">
        <f t="shared" si="0"/>
        <v>756</v>
      </c>
      <c r="D27" s="342">
        <v>212</v>
      </c>
      <c r="E27" s="625">
        <v>28.042328042328041</v>
      </c>
      <c r="F27" s="342">
        <v>29</v>
      </c>
      <c r="G27" s="625">
        <v>3.8359788359788358</v>
      </c>
      <c r="H27" s="342">
        <v>515</v>
      </c>
      <c r="I27" s="625">
        <f t="shared" si="1"/>
        <v>68.121693121693113</v>
      </c>
    </row>
    <row r="28" spans="2:9" x14ac:dyDescent="0.2">
      <c r="B28" s="620" t="s">
        <v>48</v>
      </c>
      <c r="C28" s="342">
        <f t="shared" si="0"/>
        <v>13995</v>
      </c>
      <c r="D28" s="342">
        <v>1620</v>
      </c>
      <c r="E28" s="625">
        <v>11.57556270096463</v>
      </c>
      <c r="F28" s="342">
        <v>3204</v>
      </c>
      <c r="G28" s="625">
        <v>22.893890675241156</v>
      </c>
      <c r="H28" s="342">
        <v>9171</v>
      </c>
      <c r="I28" s="625">
        <f t="shared" si="1"/>
        <v>65.530546623794223</v>
      </c>
    </row>
    <row r="29" spans="2:9" x14ac:dyDescent="0.2">
      <c r="B29" s="620" t="s">
        <v>49</v>
      </c>
      <c r="C29" s="342">
        <f t="shared" si="0"/>
        <v>1831</v>
      </c>
      <c r="D29" s="342">
        <v>618</v>
      </c>
      <c r="E29" s="625">
        <v>33.752048061168757</v>
      </c>
      <c r="F29" s="342">
        <v>767</v>
      </c>
      <c r="G29" s="625">
        <v>41.889677771709451</v>
      </c>
      <c r="H29" s="342">
        <v>446</v>
      </c>
      <c r="I29" s="625">
        <f t="shared" si="1"/>
        <v>24.358274167121792</v>
      </c>
    </row>
    <row r="30" spans="2:9" x14ac:dyDescent="0.2">
      <c r="B30" s="620" t="s">
        <v>4</v>
      </c>
      <c r="C30" s="342">
        <f t="shared" si="0"/>
        <v>264</v>
      </c>
      <c r="D30" s="342">
        <v>1</v>
      </c>
      <c r="E30" s="625">
        <v>0.37878787878787878</v>
      </c>
      <c r="F30" s="342">
        <v>75</v>
      </c>
      <c r="G30" s="625">
        <v>28.40909090909091</v>
      </c>
      <c r="H30" s="342">
        <v>188</v>
      </c>
      <c r="I30" s="625">
        <f t="shared" si="1"/>
        <v>71.212121212121218</v>
      </c>
    </row>
    <row r="31" spans="2:9" x14ac:dyDescent="0.2">
      <c r="B31" s="457" t="s">
        <v>3</v>
      </c>
      <c r="C31" s="334">
        <f>SUM(C13:C30)</f>
        <v>179380</v>
      </c>
      <c r="D31" s="334">
        <f>SUM(D13:D30)</f>
        <v>5465</v>
      </c>
      <c r="E31" s="626">
        <f t="shared" ref="E31" si="2">D31/C31*100</f>
        <v>3.0466049726836881</v>
      </c>
      <c r="F31" s="334">
        <f>SUM(F13:F30)</f>
        <v>19057</v>
      </c>
      <c r="G31" s="626">
        <f t="shared" ref="G31" si="3">F31/C31*100</f>
        <v>10.623815364031666</v>
      </c>
      <c r="H31" s="334">
        <f>SUM(H13:H30)</f>
        <v>154858</v>
      </c>
      <c r="I31" s="626">
        <f t="shared" si="1"/>
        <v>86.329579663284647</v>
      </c>
    </row>
    <row r="33" spans="2:2" x14ac:dyDescent="0.2">
      <c r="B33" s="849" t="s">
        <v>293</v>
      </c>
    </row>
  </sheetData>
  <mergeCells count="8">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N34"/>
  <sheetViews>
    <sheetView zoomScaleNormal="100" workbookViewId="0"/>
  </sheetViews>
  <sheetFormatPr baseColWidth="10" defaultColWidth="11.42578125" defaultRowHeight="12.75" x14ac:dyDescent="0.2"/>
  <cols>
    <col min="1" max="1" width="3.28515625" style="453" customWidth="1"/>
    <col min="2" max="2" width="28.42578125" style="453" customWidth="1"/>
    <col min="3" max="3" width="12.28515625" style="453" bestFit="1" customWidth="1"/>
    <col min="4" max="4" width="15.140625" style="453" customWidth="1"/>
    <col min="5" max="5" width="13.5703125" style="453" customWidth="1"/>
    <col min="6" max="6" width="1.140625" style="453" customWidth="1"/>
    <col min="7" max="7" width="12.42578125" style="453" customWidth="1"/>
    <col min="8" max="8" width="14.85546875" style="453" customWidth="1"/>
    <col min="9" max="9" width="1.140625" style="453" customWidth="1"/>
    <col min="10" max="10" width="12.42578125" style="453" customWidth="1"/>
    <col min="11" max="11" width="14.7109375" style="453" customWidth="1"/>
    <col min="12" max="16384" width="11.42578125" style="453"/>
  </cols>
  <sheetData>
    <row r="1" spans="1:14" s="446" customFormat="1" x14ac:dyDescent="0.2">
      <c r="A1" s="446" t="s">
        <v>102</v>
      </c>
      <c r="B1" s="446" t="s">
        <v>59</v>
      </c>
      <c r="M1" s="446" t="s">
        <v>87</v>
      </c>
    </row>
    <row r="2" spans="1:14" s="446" customFormat="1" x14ac:dyDescent="0.2"/>
    <row r="3" spans="1:14" s="446" customFormat="1" x14ac:dyDescent="0.2"/>
    <row r="4" spans="1:14" s="446" customFormat="1" x14ac:dyDescent="0.2"/>
    <row r="5" spans="1:14" s="446" customFormat="1" ht="16.5" customHeight="1" x14ac:dyDescent="0.2"/>
    <row r="6" spans="1:14" s="450" customFormat="1" ht="38.25" customHeight="1" x14ac:dyDescent="0.2">
      <c r="A6" s="447"/>
      <c r="B6" s="1211" t="s">
        <v>477</v>
      </c>
      <c r="C6" s="1211"/>
      <c r="D6" s="1211"/>
      <c r="E6" s="1211"/>
      <c r="F6" s="1211"/>
      <c r="G6" s="1211"/>
      <c r="H6" s="1211"/>
      <c r="I6" s="1211"/>
      <c r="J6" s="1211"/>
      <c r="K6" s="1211"/>
      <c r="L6" s="449"/>
      <c r="M6" s="449"/>
      <c r="N6" s="449"/>
    </row>
    <row r="7" spans="1:14" s="450" customFormat="1" ht="15.75" customHeight="1" x14ac:dyDescent="0.2">
      <c r="A7" s="447"/>
      <c r="B7" s="1212" t="str">
        <f>porsaad!B6</f>
        <v>Situación a 31 de enero de 2023</v>
      </c>
      <c r="C7" s="1212"/>
      <c r="D7" s="1212"/>
      <c r="E7" s="1212"/>
      <c r="F7" s="1212"/>
      <c r="G7" s="1212"/>
      <c r="H7" s="1212"/>
      <c r="I7" s="1212"/>
      <c r="J7" s="1212"/>
      <c r="K7" s="1212"/>
      <c r="L7" s="452"/>
      <c r="M7" s="452"/>
      <c r="N7" s="452"/>
    </row>
    <row r="8" spans="1:14" ht="8.25" customHeight="1" x14ac:dyDescent="0.2"/>
    <row r="9" spans="1:14" ht="15" customHeight="1" x14ac:dyDescent="0.2">
      <c r="B9" s="1213" t="s">
        <v>15</v>
      </c>
      <c r="C9" s="1216" t="s">
        <v>32</v>
      </c>
      <c r="D9" s="1219" t="s">
        <v>220</v>
      </c>
      <c r="E9" s="1220"/>
      <c r="F9" s="793"/>
      <c r="G9" s="1219" t="s">
        <v>295</v>
      </c>
      <c r="H9" s="1220"/>
      <c r="I9" s="793"/>
      <c r="J9" s="1219" t="s">
        <v>294</v>
      </c>
      <c r="K9" s="1220"/>
    </row>
    <row r="10" spans="1:14" ht="15.75" customHeight="1" x14ac:dyDescent="0.2">
      <c r="B10" s="1214"/>
      <c r="C10" s="1217"/>
      <c r="D10" s="1226"/>
      <c r="E10" s="1227"/>
      <c r="F10" s="793"/>
      <c r="G10" s="1226"/>
      <c r="H10" s="1227"/>
      <c r="I10" s="793"/>
      <c r="J10" s="1226"/>
      <c r="K10" s="1227"/>
    </row>
    <row r="11" spans="1:14" ht="15" x14ac:dyDescent="0.2">
      <c r="B11" s="1214"/>
      <c r="C11" s="1217"/>
      <c r="D11" s="1226"/>
      <c r="E11" s="1227"/>
      <c r="F11" s="793"/>
      <c r="G11" s="1226"/>
      <c r="H11" s="1227"/>
      <c r="I11" s="793"/>
      <c r="J11" s="1226"/>
      <c r="K11" s="1227"/>
    </row>
    <row r="12" spans="1:14" ht="21.75" customHeight="1" x14ac:dyDescent="0.2">
      <c r="B12" s="1214"/>
      <c r="C12" s="1218"/>
      <c r="D12" s="1221"/>
      <c r="E12" s="1222"/>
      <c r="F12" s="793"/>
      <c r="G12" s="1221"/>
      <c r="H12" s="1222"/>
      <c r="I12" s="793"/>
      <c r="J12" s="1221"/>
      <c r="K12" s="1222"/>
    </row>
    <row r="13" spans="1:14" ht="24.75" customHeight="1" x14ac:dyDescent="0.2">
      <c r="B13" s="1215"/>
      <c r="C13" s="621" t="s">
        <v>12</v>
      </c>
      <c r="D13" s="621" t="s">
        <v>12</v>
      </c>
      <c r="E13" s="850" t="s">
        <v>196</v>
      </c>
      <c r="F13" s="622"/>
      <c r="G13" s="621" t="s">
        <v>12</v>
      </c>
      <c r="H13" s="850" t="s">
        <v>296</v>
      </c>
      <c r="I13" s="622"/>
      <c r="J13" s="621" t="s">
        <v>12</v>
      </c>
      <c r="K13" s="623" t="s">
        <v>196</v>
      </c>
    </row>
    <row r="14" spans="1:14" ht="12.75" customHeight="1" x14ac:dyDescent="0.2">
      <c r="B14" s="619" t="s">
        <v>11</v>
      </c>
      <c r="C14" s="336">
        <f>'21solsaad'!D10</f>
        <v>421864</v>
      </c>
      <c r="D14" s="336">
        <f>'10pendResol'!H13</f>
        <v>32642</v>
      </c>
      <c r="E14" s="486">
        <f>D14/$C14*100</f>
        <v>7.7375647127984379</v>
      </c>
      <c r="F14" s="339"/>
      <c r="G14" s="338">
        <f>'10pendPrest'!H13</f>
        <v>35821</v>
      </c>
      <c r="H14" s="488">
        <f t="shared" ref="H14:H32" si="0">G14/$J14*100</f>
        <v>52.321692008822282</v>
      </c>
      <c r="I14" s="339"/>
      <c r="J14" s="336">
        <f t="shared" ref="J14:J31" si="1">D14+G14</f>
        <v>68463</v>
      </c>
      <c r="K14" s="488">
        <f t="shared" ref="K14:K32" si="2">J14/C14*100</f>
        <v>16.228689814727019</v>
      </c>
    </row>
    <row r="15" spans="1:14" x14ac:dyDescent="0.2">
      <c r="B15" s="620" t="s">
        <v>10</v>
      </c>
      <c r="C15" s="342">
        <f>'21solsaad'!D11</f>
        <v>51138</v>
      </c>
      <c r="D15" s="342">
        <f>'10pendResol'!H14</f>
        <v>431</v>
      </c>
      <c r="E15" s="486">
        <f t="shared" ref="E15:E31" si="3">D15/$C15*100</f>
        <v>0.84281747428526732</v>
      </c>
      <c r="F15" s="339"/>
      <c r="G15" s="339">
        <f>'10pendPrest'!H14</f>
        <v>1359</v>
      </c>
      <c r="H15" s="489">
        <f t="shared" si="0"/>
        <v>75.921787709497195</v>
      </c>
      <c r="I15" s="339"/>
      <c r="J15" s="342">
        <f t="shared" si="1"/>
        <v>1790</v>
      </c>
      <c r="K15" s="489">
        <f t="shared" si="2"/>
        <v>3.5003324338065624</v>
      </c>
    </row>
    <row r="16" spans="1:14" x14ac:dyDescent="0.2">
      <c r="B16" s="620" t="s">
        <v>40</v>
      </c>
      <c r="C16" s="342">
        <f>'21solsaad'!D12</f>
        <v>44192</v>
      </c>
      <c r="D16" s="342">
        <f>'10pendResol'!H15</f>
        <v>531</v>
      </c>
      <c r="E16" s="486">
        <f t="shared" si="3"/>
        <v>1.2015749456915279</v>
      </c>
      <c r="F16" s="339"/>
      <c r="G16" s="339">
        <f>'10pendPrest'!H15</f>
        <v>2517</v>
      </c>
      <c r="H16" s="489">
        <f t="shared" si="0"/>
        <v>82.578740157480311</v>
      </c>
      <c r="I16" s="339"/>
      <c r="J16" s="342">
        <f t="shared" si="1"/>
        <v>3048</v>
      </c>
      <c r="K16" s="489">
        <f t="shared" si="2"/>
        <v>6.8971759594496733</v>
      </c>
    </row>
    <row r="17" spans="2:11" x14ac:dyDescent="0.2">
      <c r="B17" s="620" t="s">
        <v>41</v>
      </c>
      <c r="C17" s="342">
        <f>'21solsaad'!D13</f>
        <v>39808</v>
      </c>
      <c r="D17" s="342">
        <f>'10pendResol'!H16</f>
        <v>881</v>
      </c>
      <c r="E17" s="486">
        <f t="shared" si="3"/>
        <v>2.2131229903536975</v>
      </c>
      <c r="F17" s="339"/>
      <c r="G17" s="339">
        <f>'10pendPrest'!H16</f>
        <v>2056</v>
      </c>
      <c r="H17" s="489">
        <f t="shared" si="0"/>
        <v>70.003404834865506</v>
      </c>
      <c r="I17" s="339"/>
      <c r="J17" s="342">
        <f t="shared" si="1"/>
        <v>2937</v>
      </c>
      <c r="K17" s="489">
        <f t="shared" si="2"/>
        <v>7.377913987138264</v>
      </c>
    </row>
    <row r="18" spans="2:11" x14ac:dyDescent="0.2">
      <c r="B18" s="620" t="s">
        <v>9</v>
      </c>
      <c r="C18" s="342">
        <f>'21solsaad'!D14</f>
        <v>57982</v>
      </c>
      <c r="D18" s="342">
        <f>'10pendResol'!H17</f>
        <v>9083</v>
      </c>
      <c r="E18" s="486">
        <f>D18/$C18*100</f>
        <v>15.665206443378979</v>
      </c>
      <c r="F18" s="339"/>
      <c r="G18" s="339">
        <f>'10pendPrest'!H17</f>
        <v>6597</v>
      </c>
      <c r="H18" s="489">
        <f t="shared" si="0"/>
        <v>42.072704081632651</v>
      </c>
      <c r="I18" s="339"/>
      <c r="J18" s="342">
        <f t="shared" si="1"/>
        <v>15680</v>
      </c>
      <c r="K18" s="489">
        <f t="shared" si="2"/>
        <v>27.042875375116417</v>
      </c>
    </row>
    <row r="19" spans="2:11" x14ac:dyDescent="0.2">
      <c r="B19" s="620" t="s">
        <v>8</v>
      </c>
      <c r="C19" s="342">
        <f>'21solsaad'!D15</f>
        <v>23160</v>
      </c>
      <c r="D19" s="342">
        <f>'10pendResol'!H18</f>
        <v>584</v>
      </c>
      <c r="E19" s="486">
        <f t="shared" si="3"/>
        <v>2.521588946459413</v>
      </c>
      <c r="F19" s="339"/>
      <c r="G19" s="339">
        <f>'10pendPrest'!H18</f>
        <v>349</v>
      </c>
      <c r="H19" s="489">
        <f t="shared" si="0"/>
        <v>37.40621650589496</v>
      </c>
      <c r="I19" s="339"/>
      <c r="J19" s="342">
        <f t="shared" si="1"/>
        <v>933</v>
      </c>
      <c r="K19" s="489">
        <f t="shared" si="2"/>
        <v>4.028497409326425</v>
      </c>
    </row>
    <row r="20" spans="2:11" x14ac:dyDescent="0.2">
      <c r="B20" s="620" t="s">
        <v>7</v>
      </c>
      <c r="C20" s="342">
        <f>'21solsaad'!D16</f>
        <v>147653</v>
      </c>
      <c r="D20" s="342">
        <f>'10pendResol'!H19</f>
        <v>2996</v>
      </c>
      <c r="E20" s="486">
        <f t="shared" si="3"/>
        <v>2.0290816983061637</v>
      </c>
      <c r="F20" s="339"/>
      <c r="G20" s="339">
        <f>'10pendPrest'!H19</f>
        <v>56</v>
      </c>
      <c r="H20" s="489">
        <f t="shared" si="0"/>
        <v>1.834862385321101</v>
      </c>
      <c r="I20" s="339"/>
      <c r="J20" s="342">
        <f t="shared" si="1"/>
        <v>3052</v>
      </c>
      <c r="K20" s="489">
        <f t="shared" si="2"/>
        <v>2.0670084590221669</v>
      </c>
    </row>
    <row r="21" spans="2:11" x14ac:dyDescent="0.2">
      <c r="B21" s="620" t="s">
        <v>43</v>
      </c>
      <c r="C21" s="342">
        <f>'21solsaad'!D17</f>
        <v>90834</v>
      </c>
      <c r="D21" s="342">
        <f>'10pendResol'!H20</f>
        <v>866</v>
      </c>
      <c r="E21" s="486">
        <f t="shared" si="3"/>
        <v>0.95338749807340872</v>
      </c>
      <c r="F21" s="339"/>
      <c r="G21" s="339">
        <f>'10pendPrest'!H20</f>
        <v>1489</v>
      </c>
      <c r="H21" s="489">
        <f t="shared" si="0"/>
        <v>63.22717622080679</v>
      </c>
      <c r="I21" s="339"/>
      <c r="J21" s="342">
        <f t="shared" si="1"/>
        <v>2355</v>
      </c>
      <c r="K21" s="489">
        <f t="shared" si="2"/>
        <v>2.5926415218970869</v>
      </c>
    </row>
    <row r="22" spans="2:11" x14ac:dyDescent="0.2">
      <c r="B22" s="620" t="s">
        <v>44</v>
      </c>
      <c r="C22" s="342">
        <f>'21solsaad'!D18</f>
        <v>355497</v>
      </c>
      <c r="D22" s="342">
        <f>'10pendResol'!H21</f>
        <v>5397</v>
      </c>
      <c r="E22" s="486">
        <f t="shared" si="3"/>
        <v>1.5181562713609398</v>
      </c>
      <c r="F22" s="339"/>
      <c r="G22" s="339">
        <f>'10pendPrest'!H21</f>
        <v>64553</v>
      </c>
      <c r="H22" s="489">
        <f t="shared" si="0"/>
        <v>92.284488920657608</v>
      </c>
      <c r="I22" s="339"/>
      <c r="J22" s="342">
        <f t="shared" si="1"/>
        <v>69950</v>
      </c>
      <c r="K22" s="489">
        <f t="shared" si="2"/>
        <v>19.676678002908606</v>
      </c>
    </row>
    <row r="23" spans="2:11" x14ac:dyDescent="0.2">
      <c r="B23" s="620" t="s">
        <v>6</v>
      </c>
      <c r="C23" s="342">
        <f>'21solsaad'!D19</f>
        <v>186647</v>
      </c>
      <c r="D23" s="342">
        <f>'10pendResol'!H22</f>
        <v>7376</v>
      </c>
      <c r="E23" s="486">
        <f t="shared" si="3"/>
        <v>3.9518449265190445</v>
      </c>
      <c r="F23" s="339"/>
      <c r="G23" s="339">
        <f>'10pendPrest'!H22</f>
        <v>6070</v>
      </c>
      <c r="H23" s="489">
        <f t="shared" si="0"/>
        <v>45.143537111408598</v>
      </c>
      <c r="I23" s="339"/>
      <c r="J23" s="342">
        <f t="shared" si="1"/>
        <v>13446</v>
      </c>
      <c r="K23" s="489">
        <f t="shared" si="2"/>
        <v>7.203973275755839</v>
      </c>
    </row>
    <row r="24" spans="2:11" x14ac:dyDescent="0.2">
      <c r="B24" s="620" t="s">
        <v>5</v>
      </c>
      <c r="C24" s="342">
        <f>'21solsaad'!D20</f>
        <v>56797</v>
      </c>
      <c r="D24" s="342">
        <f>'10pendResol'!H23</f>
        <v>788</v>
      </c>
      <c r="E24" s="486">
        <f t="shared" si="3"/>
        <v>1.3873972216842438</v>
      </c>
      <c r="F24" s="339"/>
      <c r="G24" s="339">
        <f>'10pendPrest'!H23</f>
        <v>4700</v>
      </c>
      <c r="H24" s="489">
        <f t="shared" si="0"/>
        <v>85.641399416909621</v>
      </c>
      <c r="I24" s="339"/>
      <c r="J24" s="342">
        <f t="shared" si="1"/>
        <v>5488</v>
      </c>
      <c r="K24" s="489">
        <f t="shared" si="2"/>
        <v>9.6624821733542277</v>
      </c>
    </row>
    <row r="25" spans="2:11" x14ac:dyDescent="0.2">
      <c r="B25" s="620" t="s">
        <v>38</v>
      </c>
      <c r="C25" s="342">
        <f>'21solsaad'!D21</f>
        <v>80387</v>
      </c>
      <c r="D25" s="342">
        <f>'10pendResol'!H24</f>
        <v>659</v>
      </c>
      <c r="E25" s="486">
        <f t="shared" si="3"/>
        <v>0.81978429348028914</v>
      </c>
      <c r="F25" s="339"/>
      <c r="G25" s="339">
        <f>'10pendPrest'!H24</f>
        <v>3343</v>
      </c>
      <c r="H25" s="489">
        <f t="shared" si="0"/>
        <v>83.533233383308342</v>
      </c>
      <c r="I25" s="339"/>
      <c r="J25" s="342">
        <f t="shared" si="1"/>
        <v>4002</v>
      </c>
      <c r="K25" s="489">
        <f t="shared" si="2"/>
        <v>4.978416908206551</v>
      </c>
    </row>
    <row r="26" spans="2:11" x14ac:dyDescent="0.2">
      <c r="B26" s="620" t="s">
        <v>45</v>
      </c>
      <c r="C26" s="342">
        <f>'21solsaad'!D22</f>
        <v>225189</v>
      </c>
      <c r="D26" s="342">
        <f>'10pendResol'!H25</f>
        <v>129</v>
      </c>
      <c r="E26" s="486">
        <f t="shared" si="3"/>
        <v>5.7285213753780158E-2</v>
      </c>
      <c r="F26" s="339"/>
      <c r="G26" s="339">
        <f>'10pendPrest'!H25</f>
        <v>9361</v>
      </c>
      <c r="H26" s="489">
        <f t="shared" si="0"/>
        <v>98.640674394099051</v>
      </c>
      <c r="I26" s="339"/>
      <c r="J26" s="342">
        <f t="shared" si="1"/>
        <v>9490</v>
      </c>
      <c r="K26" s="489">
        <f t="shared" si="2"/>
        <v>4.2142378180106483</v>
      </c>
    </row>
    <row r="27" spans="2:11" x14ac:dyDescent="0.2">
      <c r="B27" s="620" t="s">
        <v>46</v>
      </c>
      <c r="C27" s="342">
        <f>'21solsaad'!D23</f>
        <v>55614</v>
      </c>
      <c r="D27" s="342">
        <f>'10pendResol'!H26</f>
        <v>3082</v>
      </c>
      <c r="E27" s="486">
        <f t="shared" si="3"/>
        <v>5.5417700578990905</v>
      </c>
      <c r="F27" s="339"/>
      <c r="G27" s="339">
        <f>'10pendPrest'!H26</f>
        <v>6267</v>
      </c>
      <c r="H27" s="489">
        <f t="shared" si="0"/>
        <v>67.033907369772166</v>
      </c>
      <c r="I27" s="339"/>
      <c r="J27" s="342">
        <f t="shared" si="1"/>
        <v>9349</v>
      </c>
      <c r="K27" s="489">
        <f t="shared" si="2"/>
        <v>16.810515337864569</v>
      </c>
    </row>
    <row r="28" spans="2:11" x14ac:dyDescent="0.2">
      <c r="B28" s="620" t="s">
        <v>47</v>
      </c>
      <c r="C28" s="342">
        <f>'21solsaad'!D24</f>
        <v>21331</v>
      </c>
      <c r="D28" s="342">
        <f>'10pendResol'!H27</f>
        <v>55</v>
      </c>
      <c r="E28" s="486">
        <f t="shared" si="3"/>
        <v>0.25784070132670761</v>
      </c>
      <c r="F28" s="339"/>
      <c r="G28" s="339">
        <f>'10pendPrest'!H27</f>
        <v>515</v>
      </c>
      <c r="H28" s="489">
        <f t="shared" si="0"/>
        <v>90.350877192982466</v>
      </c>
      <c r="I28" s="339"/>
      <c r="J28" s="342">
        <f t="shared" si="1"/>
        <v>570</v>
      </c>
      <c r="K28" s="489">
        <f t="shared" si="2"/>
        <v>2.6721672682949698</v>
      </c>
    </row>
    <row r="29" spans="2:11" x14ac:dyDescent="0.2">
      <c r="B29" s="620" t="s">
        <v>48</v>
      </c>
      <c r="C29" s="342">
        <f>'21solsaad'!D25</f>
        <v>109294</v>
      </c>
      <c r="D29" s="342">
        <f>'10pendResol'!H28</f>
        <v>468</v>
      </c>
      <c r="E29" s="486">
        <f t="shared" si="3"/>
        <v>0.42820282906655438</v>
      </c>
      <c r="F29" s="339"/>
      <c r="G29" s="339">
        <f>'10pendPrest'!H28</f>
        <v>9171</v>
      </c>
      <c r="H29" s="489">
        <f t="shared" si="0"/>
        <v>95.144724556489251</v>
      </c>
      <c r="I29" s="339"/>
      <c r="J29" s="342">
        <f t="shared" si="1"/>
        <v>9639</v>
      </c>
      <c r="K29" s="489">
        <f t="shared" si="2"/>
        <v>8.8193313448130741</v>
      </c>
    </row>
    <row r="30" spans="2:11" x14ac:dyDescent="0.2">
      <c r="B30" s="620" t="s">
        <v>49</v>
      </c>
      <c r="C30" s="342">
        <f>'21solsaad'!D26</f>
        <v>14306</v>
      </c>
      <c r="D30" s="342">
        <f>'10pendResol'!H29</f>
        <v>10</v>
      </c>
      <c r="E30" s="486">
        <f t="shared" si="3"/>
        <v>6.9900740947854048E-2</v>
      </c>
      <c r="F30" s="339"/>
      <c r="G30" s="339">
        <f>'10pendPrest'!H29</f>
        <v>446</v>
      </c>
      <c r="H30" s="489">
        <f t="shared" si="0"/>
        <v>97.807017543859658</v>
      </c>
      <c r="I30" s="339"/>
      <c r="J30" s="342">
        <f t="shared" si="1"/>
        <v>456</v>
      </c>
      <c r="K30" s="489">
        <f t="shared" si="2"/>
        <v>3.187473787222145</v>
      </c>
    </row>
    <row r="31" spans="2:11" x14ac:dyDescent="0.2">
      <c r="B31" s="620" t="s">
        <v>4</v>
      </c>
      <c r="C31" s="342">
        <f>'21solsaad'!D27</f>
        <v>4979</v>
      </c>
      <c r="D31" s="342">
        <f>'10pendResol'!H30</f>
        <v>50</v>
      </c>
      <c r="E31" s="486">
        <f t="shared" si="3"/>
        <v>1.004217714400482</v>
      </c>
      <c r="F31" s="339"/>
      <c r="G31" s="339">
        <f>'10pendPrest'!H30</f>
        <v>188</v>
      </c>
      <c r="H31" s="489">
        <f t="shared" si="0"/>
        <v>78.991596638655466</v>
      </c>
      <c r="I31" s="339"/>
      <c r="J31" s="342">
        <f t="shared" si="1"/>
        <v>238</v>
      </c>
      <c r="K31" s="489">
        <f t="shared" si="2"/>
        <v>4.7800763205462937</v>
      </c>
    </row>
    <row r="32" spans="2:11" x14ac:dyDescent="0.2">
      <c r="B32" s="457" t="s">
        <v>3</v>
      </c>
      <c r="C32" s="334">
        <f>SUM(C14:C31)</f>
        <v>1986672</v>
      </c>
      <c r="D32" s="334">
        <f>SUM(D14:D31)</f>
        <v>66028</v>
      </c>
      <c r="E32" s="487">
        <f>D32/$C32*100</f>
        <v>3.3235481247030205</v>
      </c>
      <c r="F32" s="350"/>
      <c r="G32" s="340">
        <f>SUM(G14:G31)</f>
        <v>154858</v>
      </c>
      <c r="H32" s="490">
        <f t="shared" si="0"/>
        <v>70.107657343607116</v>
      </c>
      <c r="I32" s="350"/>
      <c r="J32" s="334">
        <f>SUM(J14:J31)</f>
        <v>220886</v>
      </c>
      <c r="K32" s="490">
        <f t="shared" si="2"/>
        <v>11.118392970757125</v>
      </c>
    </row>
    <row r="34" spans="2:2" x14ac:dyDescent="0.2">
      <c r="B34" s="849" t="s">
        <v>293</v>
      </c>
    </row>
  </sheetData>
  <mergeCells count="7">
    <mergeCell ref="B6:K6"/>
    <mergeCell ref="B7:K7"/>
    <mergeCell ref="C9:C12"/>
    <mergeCell ref="B9:B13"/>
    <mergeCell ref="J9:K12"/>
    <mergeCell ref="D9:E12"/>
    <mergeCell ref="G9:H12"/>
  </mergeCells>
  <printOptions horizontalCentered="1"/>
  <pageMargins left="0" right="0" top="0.43307086614173229" bottom="0.43307086614173229" header="0" footer="0"/>
  <pageSetup paperSize="9"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2" customFormat="1" x14ac:dyDescent="0.2"/>
    <row r="2" spans="1:17" s="362" customFormat="1" x14ac:dyDescent="0.2"/>
    <row r="3" spans="1:17" s="362" customFormat="1" x14ac:dyDescent="0.2"/>
    <row r="4" spans="1:17" s="362" customFormat="1" x14ac:dyDescent="0.2"/>
    <row r="5" spans="1:17" s="362" customFormat="1" ht="16.5" customHeight="1" x14ac:dyDescent="0.2"/>
    <row r="6" spans="1:17" s="7" customFormat="1" ht="24.75" customHeight="1" x14ac:dyDescent="0.2">
      <c r="A6" s="365"/>
      <c r="B6" s="1185" t="s">
        <v>478</v>
      </c>
      <c r="C6" s="1185"/>
      <c r="D6" s="1185"/>
      <c r="E6" s="1185"/>
      <c r="F6" s="1185"/>
      <c r="G6" s="1185"/>
      <c r="H6" s="1185"/>
      <c r="I6" s="1185"/>
      <c r="J6" s="1185"/>
      <c r="K6" s="1185"/>
      <c r="L6" s="1185"/>
      <c r="M6" s="1185"/>
      <c r="N6" s="1185"/>
      <c r="O6" s="390"/>
    </row>
    <row r="7" spans="1:17" s="7" customFormat="1" ht="11.25" customHeight="1" x14ac:dyDescent="0.2">
      <c r="A7" s="365"/>
      <c r="B7" s="1185"/>
      <c r="C7" s="1185"/>
      <c r="D7" s="1185"/>
      <c r="E7" s="1185"/>
      <c r="F7" s="1185"/>
      <c r="G7" s="1185"/>
      <c r="H7" s="1185"/>
      <c r="I7" s="1185"/>
      <c r="J7" s="1185"/>
      <c r="K7" s="1185"/>
      <c r="L7" s="1185"/>
      <c r="M7" s="1185"/>
      <c r="N7" s="1185"/>
      <c r="O7" s="390"/>
    </row>
    <row r="8" spans="1:17" s="7" customFormat="1" ht="15.75" customHeight="1" x14ac:dyDescent="0.2">
      <c r="A8" s="365"/>
      <c r="B8" s="1186" t="s">
        <v>493</v>
      </c>
      <c r="C8" s="1186"/>
      <c r="D8" s="1186"/>
      <c r="E8" s="1186"/>
      <c r="F8" s="1186"/>
      <c r="G8" s="1186"/>
      <c r="H8" s="1186"/>
      <c r="I8" s="1186"/>
      <c r="J8" s="1186"/>
      <c r="K8" s="1186"/>
      <c r="L8" s="1186"/>
      <c r="M8" s="1186"/>
      <c r="N8" s="1186"/>
      <c r="O8" s="427"/>
      <c r="P8" s="427"/>
      <c r="Q8" s="427"/>
    </row>
    <row r="9" spans="1:17" s="362" customFormat="1" ht="6" customHeight="1" x14ac:dyDescent="0.2">
      <c r="A9" s="366"/>
      <c r="B9"/>
      <c r="C9"/>
      <c r="D9"/>
      <c r="E9"/>
      <c r="F9"/>
      <c r="G9"/>
      <c r="H9"/>
      <c r="I9"/>
      <c r="J9"/>
      <c r="K9"/>
      <c r="L9"/>
      <c r="M9"/>
      <c r="N9"/>
      <c r="O9"/>
      <c r="P9"/>
      <c r="Q9"/>
    </row>
    <row r="10" spans="1:17" s="391" customFormat="1" x14ac:dyDescent="0.2"/>
    <row r="11" spans="1:17" s="391" customFormat="1" x14ac:dyDescent="0.2">
      <c r="C11" s="1187" t="s">
        <v>3</v>
      </c>
      <c r="D11" s="1187"/>
      <c r="E11" s="1187"/>
      <c r="L11" s="391">
        <v>1</v>
      </c>
      <c r="M11" s="391">
        <v>3</v>
      </c>
      <c r="N11" s="391">
        <v>4</v>
      </c>
      <c r="O11" s="391">
        <v>5</v>
      </c>
      <c r="P11" s="391">
        <v>6</v>
      </c>
    </row>
    <row r="12" spans="1:17" s="391" customFormat="1" ht="15" x14ac:dyDescent="0.25">
      <c r="C12" s="391" t="s">
        <v>219</v>
      </c>
      <c r="D12" s="391" t="s">
        <v>103</v>
      </c>
      <c r="E12" s="391" t="s">
        <v>104</v>
      </c>
      <c r="F12" s="391" t="s">
        <v>105</v>
      </c>
      <c r="G12" s="391" t="s">
        <v>106</v>
      </c>
      <c r="I12" s="392"/>
      <c r="J12" s="392"/>
      <c r="K12" s="392" t="s">
        <v>107</v>
      </c>
      <c r="L12" s="391" t="s">
        <v>108</v>
      </c>
      <c r="M12" s="391" t="s">
        <v>109</v>
      </c>
      <c r="N12" s="391" t="s">
        <v>110</v>
      </c>
      <c r="O12" s="391" t="s">
        <v>111</v>
      </c>
      <c r="P12" s="391" t="s">
        <v>112</v>
      </c>
      <c r="Q12" s="391" t="s">
        <v>113</v>
      </c>
    </row>
    <row r="13" spans="1:17" s="391" customFormat="1" ht="15" x14ac:dyDescent="0.25">
      <c r="B13" s="391" t="s">
        <v>11</v>
      </c>
      <c r="C13" s="393">
        <v>306923</v>
      </c>
      <c r="D13" s="393">
        <v>269733</v>
      </c>
      <c r="E13" s="393">
        <v>37190</v>
      </c>
      <c r="F13" s="394">
        <v>0.87882954356630161</v>
      </c>
      <c r="G13" s="394">
        <v>0.12117045643369835</v>
      </c>
      <c r="I13" s="392">
        <v>14</v>
      </c>
      <c r="J13" s="392">
        <v>1</v>
      </c>
      <c r="K13" s="392">
        <v>8</v>
      </c>
      <c r="L13" s="391" t="s">
        <v>7</v>
      </c>
      <c r="M13" s="393">
        <v>114750</v>
      </c>
      <c r="N13" s="393">
        <v>207</v>
      </c>
      <c r="O13" s="394">
        <f t="shared" ref="O13:P28" si="0">INDEX($B$13:$G$32,$K13,O$11)</f>
        <v>0.99819932670476785</v>
      </c>
      <c r="P13" s="394">
        <f t="shared" si="0"/>
        <v>1.8006732952321302E-3</v>
      </c>
      <c r="Q13" s="394">
        <f>$F$32</f>
        <v>0.87992575183628985</v>
      </c>
    </row>
    <row r="14" spans="1:17" s="391" customFormat="1" ht="15" x14ac:dyDescent="0.25">
      <c r="B14" s="391" t="s">
        <v>10</v>
      </c>
      <c r="C14" s="393">
        <v>39217</v>
      </c>
      <c r="D14" s="393">
        <v>37223</v>
      </c>
      <c r="E14" s="393">
        <v>1994</v>
      </c>
      <c r="F14" s="394">
        <v>0.9491547033174389</v>
      </c>
      <c r="G14" s="394">
        <v>5.0845296682561131E-2</v>
      </c>
      <c r="I14" s="392">
        <v>7</v>
      </c>
      <c r="J14" s="392">
        <v>2</v>
      </c>
      <c r="K14" s="392">
        <v>6</v>
      </c>
      <c r="L14" s="391" t="s">
        <v>8</v>
      </c>
      <c r="M14" s="393">
        <v>17682</v>
      </c>
      <c r="N14" s="393">
        <v>740</v>
      </c>
      <c r="O14" s="394">
        <f t="shared" si="0"/>
        <v>0.95983063728151119</v>
      </c>
      <c r="P14" s="394">
        <f t="shared" si="0"/>
        <v>4.0169362718488762E-2</v>
      </c>
      <c r="Q14" s="394">
        <f t="shared" ref="Q14:Q32" si="1">$F$32</f>
        <v>0.87992575183628985</v>
      </c>
    </row>
    <row r="15" spans="1:17" s="391" customFormat="1" ht="15" x14ac:dyDescent="0.25">
      <c r="B15" s="391" t="s">
        <v>40</v>
      </c>
      <c r="C15" s="393">
        <v>31768</v>
      </c>
      <c r="D15" s="393">
        <v>28712</v>
      </c>
      <c r="E15" s="393">
        <v>3056</v>
      </c>
      <c r="F15" s="394">
        <v>0.90380256862251318</v>
      </c>
      <c r="G15" s="394">
        <v>9.6197431377486778E-2</v>
      </c>
      <c r="I15" s="392">
        <v>10</v>
      </c>
      <c r="J15" s="392">
        <v>3</v>
      </c>
      <c r="K15" s="392">
        <v>7</v>
      </c>
      <c r="L15" s="391" t="s">
        <v>43</v>
      </c>
      <c r="M15" s="393">
        <v>67152</v>
      </c>
      <c r="N15" s="393">
        <v>3164</v>
      </c>
      <c r="O15" s="394">
        <f t="shared" si="0"/>
        <v>0.95500312873314752</v>
      </c>
      <c r="P15" s="394">
        <f t="shared" si="0"/>
        <v>4.4996871266852492E-2</v>
      </c>
      <c r="Q15" s="394">
        <f t="shared" si="1"/>
        <v>0.87992575183628985</v>
      </c>
    </row>
    <row r="16" spans="1:17" s="391" customFormat="1" ht="15" x14ac:dyDescent="0.25">
      <c r="B16" s="391" t="s">
        <v>41</v>
      </c>
      <c r="C16" s="393">
        <v>29597</v>
      </c>
      <c r="D16" s="393">
        <v>26547</v>
      </c>
      <c r="E16" s="393">
        <v>3050</v>
      </c>
      <c r="F16" s="394">
        <v>0.89694901510288205</v>
      </c>
      <c r="G16" s="394">
        <v>0.10305098489711795</v>
      </c>
      <c r="I16" s="392">
        <v>12</v>
      </c>
      <c r="J16" s="392">
        <v>4</v>
      </c>
      <c r="K16" s="392">
        <v>13</v>
      </c>
      <c r="L16" s="391" t="s">
        <v>38</v>
      </c>
      <c r="M16" s="393">
        <v>68745</v>
      </c>
      <c r="N16" s="393">
        <v>3387</v>
      </c>
      <c r="O16" s="394">
        <f t="shared" si="0"/>
        <v>0.95304441856596245</v>
      </c>
      <c r="P16" s="394">
        <f t="shared" si="0"/>
        <v>4.6955581434037601E-2</v>
      </c>
      <c r="Q16" s="394">
        <f t="shared" si="1"/>
        <v>0.87992575183628985</v>
      </c>
    </row>
    <row r="17" spans="2:17" s="391" customFormat="1" ht="15" x14ac:dyDescent="0.25">
      <c r="B17" s="391" t="s">
        <v>9</v>
      </c>
      <c r="C17" s="393">
        <v>41825</v>
      </c>
      <c r="D17" s="393">
        <v>35138</v>
      </c>
      <c r="E17" s="393">
        <v>6687</v>
      </c>
      <c r="F17" s="394">
        <v>0.84011954572624026</v>
      </c>
      <c r="G17" s="394">
        <v>0.15988045427375971</v>
      </c>
      <c r="I17" s="392">
        <v>16</v>
      </c>
      <c r="J17" s="392">
        <v>5</v>
      </c>
      <c r="K17" s="392">
        <v>17</v>
      </c>
      <c r="L17" s="391" t="s">
        <v>47</v>
      </c>
      <c r="M17" s="393">
        <v>15293</v>
      </c>
      <c r="N17" s="393">
        <v>756</v>
      </c>
      <c r="O17" s="394">
        <f t="shared" si="0"/>
        <v>0.95289426132469313</v>
      </c>
      <c r="P17" s="394">
        <f t="shared" si="0"/>
        <v>4.7105738675306874E-2</v>
      </c>
      <c r="Q17" s="394">
        <f t="shared" si="1"/>
        <v>0.87992575183628985</v>
      </c>
    </row>
    <row r="18" spans="2:17" s="391" customFormat="1" ht="15" x14ac:dyDescent="0.25">
      <c r="B18" s="391" t="s">
        <v>8</v>
      </c>
      <c r="C18" s="393">
        <v>18422</v>
      </c>
      <c r="D18" s="393">
        <v>17682</v>
      </c>
      <c r="E18" s="393">
        <v>740</v>
      </c>
      <c r="F18" s="394">
        <v>0.95983063728151119</v>
      </c>
      <c r="G18" s="394">
        <v>4.0169362718488762E-2</v>
      </c>
      <c r="I18" s="392">
        <v>2</v>
      </c>
      <c r="J18" s="392">
        <v>6</v>
      </c>
      <c r="K18" s="392">
        <v>10</v>
      </c>
      <c r="L18" s="391" t="s">
        <v>42</v>
      </c>
      <c r="M18" s="393">
        <v>1430</v>
      </c>
      <c r="N18" s="393">
        <v>76</v>
      </c>
      <c r="O18" s="394">
        <f t="shared" si="0"/>
        <v>0.94953519256308105</v>
      </c>
      <c r="P18" s="394">
        <f t="shared" si="0"/>
        <v>5.0464807436918988E-2</v>
      </c>
      <c r="Q18" s="394">
        <f t="shared" si="1"/>
        <v>0.87992575183628985</v>
      </c>
    </row>
    <row r="19" spans="2:17" s="391" customFormat="1" ht="15" x14ac:dyDescent="0.25">
      <c r="B19" s="391" t="s">
        <v>43</v>
      </c>
      <c r="C19" s="393">
        <v>70316</v>
      </c>
      <c r="D19" s="393">
        <v>67152</v>
      </c>
      <c r="E19" s="393">
        <v>3164</v>
      </c>
      <c r="F19" s="394">
        <v>0.95500312873314752</v>
      </c>
      <c r="G19" s="394">
        <v>4.4996871266852492E-2</v>
      </c>
      <c r="I19" s="392">
        <v>3</v>
      </c>
      <c r="J19" s="392">
        <v>7</v>
      </c>
      <c r="K19" s="392">
        <v>2</v>
      </c>
      <c r="L19" s="391" t="s">
        <v>10</v>
      </c>
      <c r="M19" s="393">
        <v>37223</v>
      </c>
      <c r="N19" s="393">
        <v>1994</v>
      </c>
      <c r="O19" s="394">
        <f t="shared" si="0"/>
        <v>0.9491547033174389</v>
      </c>
      <c r="P19" s="394">
        <f t="shared" si="0"/>
        <v>5.0845296682561131E-2</v>
      </c>
      <c r="Q19" s="394">
        <f t="shared" si="1"/>
        <v>0.87992575183628985</v>
      </c>
    </row>
    <row r="20" spans="2:17" s="391" customFormat="1" ht="15" x14ac:dyDescent="0.25">
      <c r="B20" s="391" t="s">
        <v>7</v>
      </c>
      <c r="C20" s="393">
        <v>114957</v>
      </c>
      <c r="D20" s="393">
        <v>114750</v>
      </c>
      <c r="E20" s="393">
        <v>207</v>
      </c>
      <c r="F20" s="394">
        <v>0.99819932670476785</v>
      </c>
      <c r="G20" s="394">
        <v>1.8006732952321302E-3</v>
      </c>
      <c r="I20" s="392">
        <v>1</v>
      </c>
      <c r="J20" s="392">
        <v>8</v>
      </c>
      <c r="K20" s="392">
        <v>14</v>
      </c>
      <c r="L20" s="391" t="s">
        <v>45</v>
      </c>
      <c r="M20" s="393">
        <v>162396</v>
      </c>
      <c r="N20" s="393">
        <v>11078</v>
      </c>
      <c r="O20" s="394">
        <f t="shared" si="0"/>
        <v>0.93614028615239175</v>
      </c>
      <c r="P20" s="394">
        <f t="shared" si="0"/>
        <v>6.3859713847608288E-2</v>
      </c>
      <c r="Q20" s="394">
        <f t="shared" si="1"/>
        <v>0.87992575183628985</v>
      </c>
    </row>
    <row r="21" spans="2:17" s="391" customFormat="1" ht="15" x14ac:dyDescent="0.25">
      <c r="B21" s="391" t="s">
        <v>44</v>
      </c>
      <c r="C21" s="393">
        <v>257858</v>
      </c>
      <c r="D21" s="393">
        <v>188719</v>
      </c>
      <c r="E21" s="393">
        <v>69139</v>
      </c>
      <c r="F21" s="394">
        <v>0.73187180541228114</v>
      </c>
      <c r="G21" s="394">
        <v>0.2681281945877188</v>
      </c>
      <c r="I21" s="392">
        <v>20</v>
      </c>
      <c r="J21" s="392">
        <v>9</v>
      </c>
      <c r="K21" s="392">
        <v>11</v>
      </c>
      <c r="L21" s="391" t="s">
        <v>6</v>
      </c>
      <c r="M21" s="393">
        <v>135053</v>
      </c>
      <c r="N21" s="393">
        <v>10213</v>
      </c>
      <c r="O21" s="394">
        <f t="shared" si="0"/>
        <v>0.92969449148458694</v>
      </c>
      <c r="P21" s="394">
        <f t="shared" si="0"/>
        <v>7.0305508515413104E-2</v>
      </c>
      <c r="Q21" s="394">
        <f t="shared" si="1"/>
        <v>0.87992575183628985</v>
      </c>
    </row>
    <row r="22" spans="2:17" s="391" customFormat="1" ht="15" x14ac:dyDescent="0.25">
      <c r="B22" s="391" t="s">
        <v>42</v>
      </c>
      <c r="C22" s="393">
        <v>1506</v>
      </c>
      <c r="D22" s="393">
        <v>1430</v>
      </c>
      <c r="E22" s="393">
        <v>76</v>
      </c>
      <c r="F22" s="394">
        <v>0.94953519256308105</v>
      </c>
      <c r="G22" s="394">
        <v>5.0464807436918988E-2</v>
      </c>
      <c r="I22" s="392">
        <v>6</v>
      </c>
      <c r="J22" s="392">
        <v>10</v>
      </c>
      <c r="K22" s="392">
        <v>3</v>
      </c>
      <c r="L22" s="391" t="s">
        <v>40</v>
      </c>
      <c r="M22" s="393">
        <v>28712</v>
      </c>
      <c r="N22" s="393">
        <v>3056</v>
      </c>
      <c r="O22" s="394">
        <f t="shared" si="0"/>
        <v>0.90380256862251318</v>
      </c>
      <c r="P22" s="394">
        <f t="shared" si="0"/>
        <v>9.6197431377486778E-2</v>
      </c>
      <c r="Q22" s="394">
        <f t="shared" si="1"/>
        <v>0.87992575183628985</v>
      </c>
    </row>
    <row r="23" spans="2:17" s="391" customFormat="1" ht="15" x14ac:dyDescent="0.25">
      <c r="B23" s="391" t="s">
        <v>6</v>
      </c>
      <c r="C23" s="393">
        <v>145266</v>
      </c>
      <c r="D23" s="393">
        <v>135053</v>
      </c>
      <c r="E23" s="393">
        <v>10213</v>
      </c>
      <c r="F23" s="394">
        <v>0.92969449148458694</v>
      </c>
      <c r="G23" s="394">
        <v>7.0305508515413104E-2</v>
      </c>
      <c r="I23" s="392">
        <v>9</v>
      </c>
      <c r="J23" s="392">
        <v>11</v>
      </c>
      <c r="K23" s="392">
        <v>15</v>
      </c>
      <c r="L23" s="391" t="s">
        <v>50</v>
      </c>
      <c r="M23" s="393">
        <v>1763</v>
      </c>
      <c r="N23" s="393">
        <v>188</v>
      </c>
      <c r="O23" s="394">
        <f t="shared" si="0"/>
        <v>0.90363915940543316</v>
      </c>
      <c r="P23" s="394">
        <f t="shared" si="0"/>
        <v>9.6360840594566885E-2</v>
      </c>
      <c r="Q23" s="394">
        <f t="shared" si="1"/>
        <v>0.87992575183628985</v>
      </c>
    </row>
    <row r="24" spans="2:17" s="391" customFormat="1" ht="15" x14ac:dyDescent="0.25">
      <c r="B24" s="391" t="s">
        <v>5</v>
      </c>
      <c r="C24" s="393">
        <v>38813</v>
      </c>
      <c r="D24" s="393">
        <v>32536</v>
      </c>
      <c r="E24" s="393">
        <v>6277</v>
      </c>
      <c r="F24" s="394">
        <v>0.83827583541596884</v>
      </c>
      <c r="G24" s="394">
        <v>0.16172416458403113</v>
      </c>
      <c r="I24" s="392">
        <v>17</v>
      </c>
      <c r="J24" s="392">
        <v>12</v>
      </c>
      <c r="K24" s="392">
        <v>4</v>
      </c>
      <c r="L24" s="391" t="s">
        <v>41</v>
      </c>
      <c r="M24" s="393">
        <v>26547</v>
      </c>
      <c r="N24" s="393">
        <v>3050</v>
      </c>
      <c r="O24" s="394">
        <f t="shared" si="0"/>
        <v>0.89694901510288205</v>
      </c>
      <c r="P24" s="394">
        <f t="shared" si="0"/>
        <v>0.10305098489711795</v>
      </c>
      <c r="Q24" s="394">
        <f t="shared" si="1"/>
        <v>0.87992575183628985</v>
      </c>
    </row>
    <row r="25" spans="2:17" s="391" customFormat="1" ht="15" x14ac:dyDescent="0.25">
      <c r="B25" s="391" t="s">
        <v>38</v>
      </c>
      <c r="C25" s="393">
        <v>72132</v>
      </c>
      <c r="D25" s="393">
        <v>68745</v>
      </c>
      <c r="E25" s="393">
        <v>3387</v>
      </c>
      <c r="F25" s="394">
        <v>0.95304441856596245</v>
      </c>
      <c r="G25" s="394">
        <v>4.6955581434037601E-2</v>
      </c>
      <c r="I25" s="392">
        <v>4</v>
      </c>
      <c r="J25" s="392">
        <v>13</v>
      </c>
      <c r="K25" s="392">
        <v>20</v>
      </c>
      <c r="L25" s="391" t="s">
        <v>114</v>
      </c>
      <c r="M25" s="393">
        <v>1314529</v>
      </c>
      <c r="N25" s="393">
        <v>179380</v>
      </c>
      <c r="O25" s="394">
        <f t="shared" si="0"/>
        <v>0.87992575183628985</v>
      </c>
      <c r="P25" s="394">
        <f t="shared" si="0"/>
        <v>0.12007424816371011</v>
      </c>
      <c r="Q25" s="394">
        <f t="shared" si="1"/>
        <v>0.87992575183628985</v>
      </c>
    </row>
    <row r="26" spans="2:17" s="391" customFormat="1" ht="15" x14ac:dyDescent="0.25">
      <c r="B26" s="391" t="s">
        <v>45</v>
      </c>
      <c r="C26" s="393">
        <v>173474</v>
      </c>
      <c r="D26" s="393">
        <v>162396</v>
      </c>
      <c r="E26" s="393">
        <v>11078</v>
      </c>
      <c r="F26" s="394">
        <v>0.93614028615239175</v>
      </c>
      <c r="G26" s="394">
        <v>6.3859713847608288E-2</v>
      </c>
      <c r="I26" s="392">
        <v>8</v>
      </c>
      <c r="J26" s="392">
        <v>14</v>
      </c>
      <c r="K26" s="392">
        <v>1</v>
      </c>
      <c r="L26" s="391" t="s">
        <v>11</v>
      </c>
      <c r="M26" s="393">
        <v>269733</v>
      </c>
      <c r="N26" s="393">
        <v>37190</v>
      </c>
      <c r="O26" s="394">
        <f t="shared" si="0"/>
        <v>0.87882954356630161</v>
      </c>
      <c r="P26" s="394">
        <f t="shared" si="0"/>
        <v>0.12117045643369835</v>
      </c>
      <c r="Q26" s="394">
        <f t="shared" si="1"/>
        <v>0.87992575183628985</v>
      </c>
    </row>
    <row r="27" spans="2:17" s="391" customFormat="1" ht="15" x14ac:dyDescent="0.25">
      <c r="B27" s="391" t="s">
        <v>50</v>
      </c>
      <c r="C27" s="393">
        <v>1951</v>
      </c>
      <c r="D27" s="393">
        <v>1763</v>
      </c>
      <c r="E27" s="393">
        <v>188</v>
      </c>
      <c r="F27" s="394">
        <v>0.90363915940543316</v>
      </c>
      <c r="G27" s="394">
        <v>9.6360840594566885E-2</v>
      </c>
      <c r="I27" s="392">
        <v>11</v>
      </c>
      <c r="J27" s="392">
        <v>15</v>
      </c>
      <c r="K27" s="392">
        <v>16</v>
      </c>
      <c r="L27" s="391" t="s">
        <v>46</v>
      </c>
      <c r="M27" s="393">
        <v>37921</v>
      </c>
      <c r="N27" s="393">
        <v>6352</v>
      </c>
      <c r="O27" s="394">
        <f t="shared" si="0"/>
        <v>0.85652655117114274</v>
      </c>
      <c r="P27" s="394">
        <f t="shared" si="0"/>
        <v>0.14347344882885732</v>
      </c>
      <c r="Q27" s="394">
        <f t="shared" si="1"/>
        <v>0.87992575183628985</v>
      </c>
    </row>
    <row r="28" spans="2:17" s="391" customFormat="1" ht="15" x14ac:dyDescent="0.25">
      <c r="B28" s="391" t="s">
        <v>46</v>
      </c>
      <c r="C28" s="393">
        <v>44273</v>
      </c>
      <c r="D28" s="393">
        <v>37921</v>
      </c>
      <c r="E28" s="393">
        <v>6352</v>
      </c>
      <c r="F28" s="394">
        <v>0.85652655117114274</v>
      </c>
      <c r="G28" s="394">
        <v>0.14347344882885732</v>
      </c>
      <c r="I28" s="392">
        <v>15</v>
      </c>
      <c r="J28" s="392">
        <v>16</v>
      </c>
      <c r="K28" s="392">
        <v>5</v>
      </c>
      <c r="L28" s="391" t="s">
        <v>9</v>
      </c>
      <c r="M28" s="393">
        <v>35138</v>
      </c>
      <c r="N28" s="393">
        <v>6687</v>
      </c>
      <c r="O28" s="394">
        <f t="shared" si="0"/>
        <v>0.84011954572624026</v>
      </c>
      <c r="P28" s="394">
        <f t="shared" si="0"/>
        <v>0.15988045427375971</v>
      </c>
      <c r="Q28" s="394">
        <f t="shared" si="1"/>
        <v>0.87992575183628985</v>
      </c>
    </row>
    <row r="29" spans="2:17" s="391" customFormat="1" ht="15" x14ac:dyDescent="0.25">
      <c r="B29" s="391" t="s">
        <v>47</v>
      </c>
      <c r="C29" s="393">
        <v>16049</v>
      </c>
      <c r="D29" s="393">
        <v>15293</v>
      </c>
      <c r="E29" s="393">
        <v>756</v>
      </c>
      <c r="F29" s="394">
        <v>0.95289426132469313</v>
      </c>
      <c r="G29" s="394">
        <v>4.7105738675306874E-2</v>
      </c>
      <c r="I29" s="392">
        <v>5</v>
      </c>
      <c r="J29" s="392">
        <v>17</v>
      </c>
      <c r="K29" s="392">
        <v>12</v>
      </c>
      <c r="L29" s="391" t="s">
        <v>5</v>
      </c>
      <c r="M29" s="393">
        <v>32536</v>
      </c>
      <c r="N29" s="393">
        <v>6277</v>
      </c>
      <c r="O29" s="394">
        <f t="shared" ref="O29:P32" si="2">INDEX($B$13:$G$32,$K29,O$11)</f>
        <v>0.83827583541596884</v>
      </c>
      <c r="P29" s="394">
        <f t="shared" si="2"/>
        <v>0.16172416458403113</v>
      </c>
      <c r="Q29" s="394">
        <f t="shared" si="1"/>
        <v>0.87992575183628985</v>
      </c>
    </row>
    <row r="30" spans="2:17" s="391" customFormat="1" ht="15" x14ac:dyDescent="0.25">
      <c r="B30" s="391" t="s">
        <v>48</v>
      </c>
      <c r="C30" s="393">
        <v>79169</v>
      </c>
      <c r="D30" s="393">
        <v>65174</v>
      </c>
      <c r="E30" s="393">
        <v>13995</v>
      </c>
      <c r="F30" s="394">
        <v>0.82322626280488576</v>
      </c>
      <c r="G30" s="394">
        <v>0.17677373719511424</v>
      </c>
      <c r="I30" s="392">
        <v>19</v>
      </c>
      <c r="J30" s="392">
        <v>18</v>
      </c>
      <c r="K30" s="392">
        <v>19</v>
      </c>
      <c r="L30" s="391" t="s">
        <v>49</v>
      </c>
      <c r="M30" s="393">
        <v>8562</v>
      </c>
      <c r="N30" s="393">
        <v>1831</v>
      </c>
      <c r="O30" s="394">
        <f t="shared" si="2"/>
        <v>0.82382372750890021</v>
      </c>
      <c r="P30" s="394">
        <f t="shared" si="2"/>
        <v>0.17617627249109977</v>
      </c>
      <c r="Q30" s="394">
        <f t="shared" si="1"/>
        <v>0.87992575183628985</v>
      </c>
    </row>
    <row r="31" spans="2:17" s="391" customFormat="1" ht="15" x14ac:dyDescent="0.25">
      <c r="B31" s="391" t="s">
        <v>49</v>
      </c>
      <c r="C31" s="393">
        <v>10393</v>
      </c>
      <c r="D31" s="393">
        <v>8562</v>
      </c>
      <c r="E31" s="393">
        <v>1831</v>
      </c>
      <c r="F31" s="394">
        <v>0.82382372750890021</v>
      </c>
      <c r="G31" s="394">
        <v>0.17617627249109977</v>
      </c>
      <c r="I31" s="392">
        <v>18</v>
      </c>
      <c r="J31" s="392">
        <v>19</v>
      </c>
      <c r="K31" s="392">
        <v>18</v>
      </c>
      <c r="L31" s="391" t="s">
        <v>48</v>
      </c>
      <c r="M31" s="393">
        <v>65174</v>
      </c>
      <c r="N31" s="393">
        <v>13995</v>
      </c>
      <c r="O31" s="394">
        <f t="shared" si="2"/>
        <v>0.82322626280488576</v>
      </c>
      <c r="P31" s="394">
        <f t="shared" si="2"/>
        <v>0.17677373719511424</v>
      </c>
      <c r="Q31" s="394">
        <f t="shared" si="1"/>
        <v>0.87992575183628985</v>
      </c>
    </row>
    <row r="32" spans="2:17" s="391" customFormat="1" ht="15" x14ac:dyDescent="0.25">
      <c r="B32" s="395" t="s">
        <v>114</v>
      </c>
      <c r="C32" s="396">
        <v>1493909</v>
      </c>
      <c r="D32" s="396">
        <v>1314529</v>
      </c>
      <c r="E32" s="396">
        <v>179380</v>
      </c>
      <c r="F32" s="397">
        <v>0.87992575183628985</v>
      </c>
      <c r="G32" s="397">
        <v>0.12007424816371011</v>
      </c>
      <c r="I32" s="392">
        <v>13</v>
      </c>
      <c r="J32" s="392">
        <v>20</v>
      </c>
      <c r="K32" s="392">
        <v>9</v>
      </c>
      <c r="L32" s="391" t="s">
        <v>44</v>
      </c>
      <c r="M32" s="393">
        <v>188719</v>
      </c>
      <c r="N32" s="393">
        <v>69139</v>
      </c>
      <c r="O32" s="394">
        <f t="shared" si="2"/>
        <v>0.73187180541228114</v>
      </c>
      <c r="P32" s="394">
        <f t="shared" si="2"/>
        <v>0.2681281945877188</v>
      </c>
      <c r="Q32" s="394">
        <f t="shared" si="1"/>
        <v>0.87992575183628985</v>
      </c>
    </row>
    <row r="33" spans="9:16" s="357" customFormat="1" ht="15" x14ac:dyDescent="0.25">
      <c r="I33" s="428"/>
      <c r="J33" s="428"/>
      <c r="K33" s="428"/>
      <c r="M33" s="429"/>
      <c r="N33" s="429"/>
      <c r="O33" s="430"/>
      <c r="P33" s="430"/>
    </row>
    <row r="34" spans="9:16" s="357"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W26"/>
  <sheetViews>
    <sheetView zoomScaleNormal="100" workbookViewId="0"/>
  </sheetViews>
  <sheetFormatPr baseColWidth="10" defaultColWidth="11.42578125" defaultRowHeight="15" x14ac:dyDescent="0.25"/>
  <cols>
    <col min="1" max="1" width="1.85546875" style="872" customWidth="1"/>
    <col min="2" max="2" width="24.5703125" style="872" customWidth="1"/>
    <col min="3" max="8" width="10.85546875" style="872" customWidth="1"/>
    <col min="9" max="10" width="7.140625" style="872" customWidth="1"/>
    <col min="11" max="11" width="7.7109375" style="872" customWidth="1"/>
    <col min="12" max="17" width="8.28515625" style="872" customWidth="1"/>
    <col min="18" max="19" width="7.7109375" style="872" customWidth="1"/>
    <col min="20" max="20" width="11.42578125" style="872" customWidth="1"/>
    <col min="21" max="21" width="11.42578125" style="872"/>
    <col min="22" max="22" width="11.85546875" style="872" bestFit="1" customWidth="1"/>
    <col min="23" max="16384" width="11.42578125" style="872"/>
  </cols>
  <sheetData>
    <row r="1" spans="1:21" x14ac:dyDescent="0.25">
      <c r="A1" s="871"/>
      <c r="B1" s="871"/>
      <c r="H1" s="873"/>
      <c r="I1" s="873"/>
    </row>
    <row r="2" spans="1:21" ht="48.75" customHeight="1" x14ac:dyDescent="0.25">
      <c r="A2" s="871"/>
      <c r="B2" s="871"/>
      <c r="H2" s="873"/>
      <c r="I2" s="873"/>
    </row>
    <row r="3" spans="1:21" ht="39.75" customHeight="1" x14ac:dyDescent="0.25">
      <c r="A3" s="871"/>
      <c r="B3" s="1046" t="s">
        <v>382</v>
      </c>
      <c r="C3" s="1046"/>
      <c r="D3" s="1046"/>
      <c r="E3" s="1046"/>
      <c r="F3" s="1046"/>
      <c r="G3" s="1046"/>
      <c r="H3" s="1046"/>
      <c r="I3" s="1046"/>
      <c r="J3" s="1046"/>
      <c r="K3" s="1046"/>
      <c r="L3" s="1046"/>
      <c r="M3" s="1046"/>
      <c r="N3" s="1046"/>
      <c r="O3" s="1046"/>
      <c r="P3" s="1046"/>
      <c r="Q3" s="1046"/>
      <c r="R3" s="1046"/>
      <c r="S3" s="1046"/>
    </row>
    <row r="5" spans="1:21" x14ac:dyDescent="0.25">
      <c r="B5" s="874"/>
      <c r="C5" s="1042" t="s">
        <v>378</v>
      </c>
      <c r="D5" s="1042"/>
      <c r="E5" s="1042"/>
      <c r="F5" s="1042"/>
      <c r="G5" s="1042"/>
      <c r="H5" s="1042"/>
      <c r="I5" s="1042"/>
      <c r="J5" s="1042" t="s">
        <v>352</v>
      </c>
      <c r="K5" s="1042"/>
      <c r="L5" s="1042"/>
      <c r="M5" s="1042"/>
      <c r="N5" s="1042"/>
      <c r="O5" s="1042"/>
      <c r="P5" s="1042"/>
      <c r="Q5" s="1042"/>
      <c r="R5" s="1042"/>
      <c r="S5" s="1042"/>
    </row>
    <row r="6" spans="1:21" ht="21" customHeight="1" x14ac:dyDescent="0.25">
      <c r="B6" s="874"/>
      <c r="C6" s="1043"/>
      <c r="D6" s="1043"/>
      <c r="E6" s="1043"/>
      <c r="F6" s="1043"/>
      <c r="G6" s="1043"/>
      <c r="H6" s="1043"/>
      <c r="I6" s="1043"/>
      <c r="J6" s="1043">
        <v>43830</v>
      </c>
      <c r="K6" s="1044"/>
      <c r="L6" s="1045">
        <v>44196</v>
      </c>
      <c r="M6" s="1045"/>
      <c r="N6" s="1045">
        <v>44561</v>
      </c>
      <c r="O6" s="1045"/>
      <c r="P6" s="1045">
        <v>44926</v>
      </c>
      <c r="Q6" s="1045"/>
      <c r="R6" s="1045">
        <f>EVO_sol!R6</f>
        <v>44957</v>
      </c>
      <c r="S6" s="1045"/>
    </row>
    <row r="7" spans="1:21" x14ac:dyDescent="0.25">
      <c r="B7" s="944"/>
      <c r="C7" s="876">
        <v>43465</v>
      </c>
      <c r="D7" s="876">
        <v>43830</v>
      </c>
      <c r="E7" s="876">
        <v>44196</v>
      </c>
      <c r="F7" s="876">
        <v>44561</v>
      </c>
      <c r="G7" s="876">
        <v>44926</v>
      </c>
      <c r="H7" s="876">
        <f>EVO!H7</f>
        <v>44957</v>
      </c>
      <c r="I7" s="876"/>
      <c r="J7" s="876" t="s">
        <v>31</v>
      </c>
      <c r="K7" s="876" t="s">
        <v>353</v>
      </c>
      <c r="L7" s="876" t="s">
        <v>31</v>
      </c>
      <c r="M7" s="876" t="s">
        <v>353</v>
      </c>
      <c r="N7" s="876" t="s">
        <v>31</v>
      </c>
      <c r="O7" s="876" t="s">
        <v>353</v>
      </c>
      <c r="P7" s="876" t="s">
        <v>31</v>
      </c>
      <c r="Q7" s="876" t="s">
        <v>353</v>
      </c>
      <c r="R7" s="876" t="s">
        <v>31</v>
      </c>
      <c r="S7" s="876" t="s">
        <v>353</v>
      </c>
    </row>
    <row r="8" spans="1:21" ht="15" customHeight="1" x14ac:dyDescent="0.25">
      <c r="B8" s="915" t="s">
        <v>11</v>
      </c>
      <c r="C8" s="922">
        <v>75097</v>
      </c>
      <c r="D8" s="922">
        <v>73871</v>
      </c>
      <c r="E8" s="922">
        <v>56534</v>
      </c>
      <c r="F8" s="922">
        <v>38325</v>
      </c>
      <c r="G8" s="922">
        <v>36606</v>
      </c>
      <c r="H8" s="922">
        <v>37190</v>
      </c>
      <c r="I8" s="887"/>
      <c r="J8" s="923">
        <v>-1.6325552285710532E-2</v>
      </c>
      <c r="K8" s="922">
        <v>-1226</v>
      </c>
      <c r="L8" s="924">
        <v>-0.23469291061444952</v>
      </c>
      <c r="M8" s="925">
        <v>-17337</v>
      </c>
      <c r="N8" s="924">
        <v>-0.32208936215374817</v>
      </c>
      <c r="O8" s="925">
        <v>-18209</v>
      </c>
      <c r="P8" s="924">
        <v>-4.4853228962817959E-2</v>
      </c>
      <c r="Q8" s="925">
        <f>G8-F8</f>
        <v>-1719</v>
      </c>
      <c r="R8" s="926">
        <v>-1.3135199681570953E-2</v>
      </c>
      <c r="S8" s="925">
        <v>-495</v>
      </c>
    </row>
    <row r="9" spans="1:21" x14ac:dyDescent="0.25">
      <c r="B9" s="945" t="s">
        <v>10</v>
      </c>
      <c r="C9" s="892">
        <v>6000</v>
      </c>
      <c r="D9" s="892">
        <v>6236</v>
      </c>
      <c r="E9" s="892">
        <v>4811</v>
      </c>
      <c r="F9" s="892">
        <v>2779</v>
      </c>
      <c r="G9" s="892">
        <v>1565</v>
      </c>
      <c r="H9" s="892">
        <v>1994</v>
      </c>
      <c r="I9" s="893"/>
      <c r="J9" s="894">
        <v>3.9333333333333442E-2</v>
      </c>
      <c r="K9" s="892">
        <v>236</v>
      </c>
      <c r="L9" s="897">
        <v>-0.22851186658114175</v>
      </c>
      <c r="M9" s="895">
        <v>-1425</v>
      </c>
      <c r="N9" s="897">
        <v>-0.4223654125961338</v>
      </c>
      <c r="O9" s="895">
        <v>-2032</v>
      </c>
      <c r="P9" s="897">
        <v>-0.43684778697373161</v>
      </c>
      <c r="Q9" s="895">
        <f t="shared" ref="Q9:Q26" si="0">G9-F9</f>
        <v>-1214</v>
      </c>
      <c r="R9" s="896">
        <v>-0.19369187221997575</v>
      </c>
      <c r="S9" s="895">
        <v>-479</v>
      </c>
    </row>
    <row r="10" spans="1:21" x14ac:dyDescent="0.25">
      <c r="B10" s="945" t="s">
        <v>40</v>
      </c>
      <c r="C10" s="892">
        <v>3524</v>
      </c>
      <c r="D10" s="892">
        <v>5794</v>
      </c>
      <c r="E10" s="892">
        <v>3064</v>
      </c>
      <c r="F10" s="892">
        <v>2063</v>
      </c>
      <c r="G10" s="892">
        <v>2778</v>
      </c>
      <c r="H10" s="892">
        <v>3056</v>
      </c>
      <c r="I10" s="893"/>
      <c r="J10" s="894">
        <v>0.64415437003405218</v>
      </c>
      <c r="K10" s="892">
        <v>2270</v>
      </c>
      <c r="L10" s="897">
        <v>-0.47117707973765965</v>
      </c>
      <c r="M10" s="895">
        <v>-2730</v>
      </c>
      <c r="N10" s="897">
        <v>-0.32669712793733685</v>
      </c>
      <c r="O10" s="895">
        <v>-1001</v>
      </c>
      <c r="P10" s="897">
        <v>0.34658264663111971</v>
      </c>
      <c r="Q10" s="895">
        <f t="shared" si="0"/>
        <v>715</v>
      </c>
      <c r="R10" s="896">
        <v>0.35341009743135521</v>
      </c>
      <c r="S10" s="895">
        <v>798</v>
      </c>
    </row>
    <row r="11" spans="1:21" x14ac:dyDescent="0.25">
      <c r="B11" s="945" t="s">
        <v>41</v>
      </c>
      <c r="C11" s="892">
        <v>2811</v>
      </c>
      <c r="D11" s="892">
        <v>4317</v>
      </c>
      <c r="E11" s="892">
        <v>2454</v>
      </c>
      <c r="F11" s="892">
        <v>2514</v>
      </c>
      <c r="G11" s="892">
        <v>3293</v>
      </c>
      <c r="H11" s="892">
        <v>3050</v>
      </c>
      <c r="I11" s="893"/>
      <c r="J11" s="894">
        <v>0.53575240128068313</v>
      </c>
      <c r="K11" s="892">
        <v>1506</v>
      </c>
      <c r="L11" s="897">
        <v>-0.43154968728283527</v>
      </c>
      <c r="M11" s="895">
        <v>-1863</v>
      </c>
      <c r="N11" s="897">
        <v>2.4449877750611249E-2</v>
      </c>
      <c r="O11" s="895">
        <v>60</v>
      </c>
      <c r="P11" s="897">
        <v>0.30986475735879071</v>
      </c>
      <c r="Q11" s="895">
        <f t="shared" si="0"/>
        <v>779</v>
      </c>
      <c r="R11" s="896">
        <v>0.19467293380336859</v>
      </c>
      <c r="S11" s="895">
        <v>497</v>
      </c>
    </row>
    <row r="12" spans="1:21" x14ac:dyDescent="0.25">
      <c r="B12" s="945" t="s">
        <v>9</v>
      </c>
      <c r="C12" s="892">
        <v>8956</v>
      </c>
      <c r="D12" s="892">
        <v>9040</v>
      </c>
      <c r="E12" s="892">
        <v>8082</v>
      </c>
      <c r="F12" s="892">
        <v>9950</v>
      </c>
      <c r="G12" s="892">
        <v>7071</v>
      </c>
      <c r="H12" s="892">
        <v>6687</v>
      </c>
      <c r="I12" s="893"/>
      <c r="J12" s="894">
        <v>9.3791871371147195E-3</v>
      </c>
      <c r="K12" s="892">
        <v>84</v>
      </c>
      <c r="L12" s="897">
        <v>-0.10597345132743363</v>
      </c>
      <c r="M12" s="895">
        <v>-958</v>
      </c>
      <c r="N12" s="897">
        <v>0.23113090819104176</v>
      </c>
      <c r="O12" s="895">
        <v>1868</v>
      </c>
      <c r="P12" s="897">
        <v>-0.28934673366834174</v>
      </c>
      <c r="Q12" s="895">
        <f t="shared" si="0"/>
        <v>-2879</v>
      </c>
      <c r="R12" s="896">
        <v>-0.35923725565350706</v>
      </c>
      <c r="S12" s="895">
        <v>-3749</v>
      </c>
      <c r="U12" s="927"/>
    </row>
    <row r="13" spans="1:21" x14ac:dyDescent="0.25">
      <c r="B13" s="945" t="s">
        <v>8</v>
      </c>
      <c r="C13" s="892">
        <v>4667</v>
      </c>
      <c r="D13" s="892">
        <v>3990</v>
      </c>
      <c r="E13" s="892">
        <v>3899</v>
      </c>
      <c r="F13" s="892">
        <v>1365</v>
      </c>
      <c r="G13" s="892">
        <v>873</v>
      </c>
      <c r="H13" s="892">
        <v>740</v>
      </c>
      <c r="I13" s="893"/>
      <c r="J13" s="894">
        <v>-0.14506106706663813</v>
      </c>
      <c r="K13" s="892">
        <v>-677</v>
      </c>
      <c r="L13" s="897">
        <v>-2.2807017543859609E-2</v>
      </c>
      <c r="M13" s="895">
        <v>-91</v>
      </c>
      <c r="N13" s="897">
        <v>-0.64991023339317766</v>
      </c>
      <c r="O13" s="895">
        <v>-2534</v>
      </c>
      <c r="P13" s="897">
        <v>-0.36043956043956049</v>
      </c>
      <c r="Q13" s="895">
        <f t="shared" si="0"/>
        <v>-492</v>
      </c>
      <c r="R13" s="896">
        <v>-0.44193061840120662</v>
      </c>
      <c r="S13" s="895">
        <v>-586</v>
      </c>
      <c r="U13" s="927"/>
    </row>
    <row r="14" spans="1:21" x14ac:dyDescent="0.25">
      <c r="B14" s="945" t="s">
        <v>7</v>
      </c>
      <c r="C14" s="892">
        <v>1471</v>
      </c>
      <c r="D14" s="892">
        <v>1593</v>
      </c>
      <c r="E14" s="892">
        <v>119</v>
      </c>
      <c r="F14" s="892">
        <v>186</v>
      </c>
      <c r="G14" s="892">
        <v>207</v>
      </c>
      <c r="H14" s="892">
        <v>207</v>
      </c>
      <c r="I14" s="893"/>
      <c r="J14" s="894">
        <v>8.2936777702243392E-2</v>
      </c>
      <c r="K14" s="892">
        <v>122</v>
      </c>
      <c r="L14" s="897">
        <v>-0.92529817953546767</v>
      </c>
      <c r="M14" s="895">
        <v>-1474</v>
      </c>
      <c r="N14" s="897">
        <v>0.56302521008403361</v>
      </c>
      <c r="O14" s="895">
        <v>67</v>
      </c>
      <c r="P14" s="897">
        <v>0.11290322580645151</v>
      </c>
      <c r="Q14" s="895">
        <f t="shared" si="0"/>
        <v>21</v>
      </c>
      <c r="R14" s="896">
        <v>-0.16194331983805665</v>
      </c>
      <c r="S14" s="895">
        <v>-40</v>
      </c>
      <c r="U14" s="927"/>
    </row>
    <row r="15" spans="1:21" x14ac:dyDescent="0.25">
      <c r="B15" s="945" t="s">
        <v>43</v>
      </c>
      <c r="C15" s="892">
        <v>7126</v>
      </c>
      <c r="D15" s="892">
        <v>5895</v>
      </c>
      <c r="E15" s="892">
        <v>4923</v>
      </c>
      <c r="F15" s="892">
        <v>3015</v>
      </c>
      <c r="G15" s="892">
        <v>2591</v>
      </c>
      <c r="H15" s="892">
        <v>3164</v>
      </c>
      <c r="I15" s="893"/>
      <c r="J15" s="894">
        <v>-0.17274768453550382</v>
      </c>
      <c r="K15" s="892">
        <v>-1231</v>
      </c>
      <c r="L15" s="897">
        <v>-0.16488549618320614</v>
      </c>
      <c r="M15" s="895">
        <v>-972</v>
      </c>
      <c r="N15" s="897">
        <v>-0.38756855575868376</v>
      </c>
      <c r="O15" s="895">
        <v>-1908</v>
      </c>
      <c r="P15" s="897">
        <v>-0.14063018242122716</v>
      </c>
      <c r="Q15" s="895">
        <f t="shared" si="0"/>
        <v>-424</v>
      </c>
      <c r="R15" s="896">
        <v>-0.13196159122085049</v>
      </c>
      <c r="S15" s="895">
        <v>-481</v>
      </c>
      <c r="U15" s="927"/>
    </row>
    <row r="16" spans="1:21" x14ac:dyDescent="0.25">
      <c r="B16" s="945" t="s">
        <v>44</v>
      </c>
      <c r="C16" s="892">
        <v>75141</v>
      </c>
      <c r="D16" s="892">
        <v>76253</v>
      </c>
      <c r="E16" s="892">
        <v>73386</v>
      </c>
      <c r="F16" s="892">
        <v>78542</v>
      </c>
      <c r="G16" s="892">
        <v>69770</v>
      </c>
      <c r="H16" s="892">
        <v>69139</v>
      </c>
      <c r="I16" s="893"/>
      <c r="J16" s="894">
        <v>1.4798844838370462E-2</v>
      </c>
      <c r="K16" s="892">
        <v>1112</v>
      </c>
      <c r="L16" s="897">
        <v>-3.7598520713939099E-2</v>
      </c>
      <c r="M16" s="895">
        <v>-2867</v>
      </c>
      <c r="N16" s="897">
        <v>7.0258632436704493E-2</v>
      </c>
      <c r="O16" s="895">
        <v>5156</v>
      </c>
      <c r="P16" s="897">
        <v>-0.11168546764788267</v>
      </c>
      <c r="Q16" s="895">
        <f t="shared" si="0"/>
        <v>-8772</v>
      </c>
      <c r="R16" s="896">
        <v>-0.11874322860238351</v>
      </c>
      <c r="S16" s="895">
        <v>-9316</v>
      </c>
      <c r="U16" s="927"/>
    </row>
    <row r="17" spans="2:23" x14ac:dyDescent="0.25">
      <c r="B17" s="945" t="s">
        <v>6</v>
      </c>
      <c r="C17" s="892">
        <v>10677</v>
      </c>
      <c r="D17" s="892">
        <v>14865</v>
      </c>
      <c r="E17" s="892">
        <v>13381</v>
      </c>
      <c r="F17" s="892">
        <v>11826</v>
      </c>
      <c r="G17" s="892">
        <v>10571</v>
      </c>
      <c r="H17" s="892">
        <v>10213</v>
      </c>
      <c r="I17" s="893"/>
      <c r="J17" s="894">
        <v>0.39224501264400113</v>
      </c>
      <c r="K17" s="892">
        <v>4188</v>
      </c>
      <c r="L17" s="897">
        <v>-9.9831819710729852E-2</v>
      </c>
      <c r="M17" s="895">
        <v>-1484</v>
      </c>
      <c r="N17" s="897">
        <v>-0.11620955085569096</v>
      </c>
      <c r="O17" s="895">
        <v>-1555</v>
      </c>
      <c r="P17" s="897">
        <v>-0.10612210383899878</v>
      </c>
      <c r="Q17" s="895">
        <f t="shared" si="0"/>
        <v>-1255</v>
      </c>
      <c r="R17" s="896">
        <v>-0.10302125417178987</v>
      </c>
      <c r="S17" s="895">
        <v>-1173</v>
      </c>
      <c r="U17" s="927"/>
    </row>
    <row r="18" spans="2:23" x14ac:dyDescent="0.25">
      <c r="B18" s="945" t="s">
        <v>5</v>
      </c>
      <c r="C18" s="892">
        <v>4152</v>
      </c>
      <c r="D18" s="892">
        <v>7206</v>
      </c>
      <c r="E18" s="892">
        <v>5685</v>
      </c>
      <c r="F18" s="892">
        <v>5272</v>
      </c>
      <c r="G18" s="892">
        <v>6122</v>
      </c>
      <c r="H18" s="892">
        <v>6277</v>
      </c>
      <c r="I18" s="893"/>
      <c r="J18" s="894">
        <v>0.73554913294797686</v>
      </c>
      <c r="K18" s="892">
        <v>3054</v>
      </c>
      <c r="L18" s="897">
        <v>-0.21107410491257284</v>
      </c>
      <c r="M18" s="895">
        <v>-1521</v>
      </c>
      <c r="N18" s="897">
        <v>-7.2647317502198772E-2</v>
      </c>
      <c r="O18" s="895">
        <v>-413</v>
      </c>
      <c r="P18" s="897">
        <v>0.16122913505311076</v>
      </c>
      <c r="Q18" s="895">
        <f t="shared" si="0"/>
        <v>850</v>
      </c>
      <c r="R18" s="896">
        <v>0.10180796910654721</v>
      </c>
      <c r="S18" s="895">
        <v>580</v>
      </c>
      <c r="U18" s="927"/>
    </row>
    <row r="19" spans="2:23" x14ac:dyDescent="0.25">
      <c r="B19" s="945" t="s">
        <v>38</v>
      </c>
      <c r="C19" s="892">
        <v>7804</v>
      </c>
      <c r="D19" s="892">
        <v>8456</v>
      </c>
      <c r="E19" s="892">
        <v>4923</v>
      </c>
      <c r="F19" s="892">
        <v>4018</v>
      </c>
      <c r="G19" s="892">
        <v>3271</v>
      </c>
      <c r="H19" s="892">
        <v>3387</v>
      </c>
      <c r="I19" s="893"/>
      <c r="J19" s="894">
        <v>8.3546899026140542E-2</v>
      </c>
      <c r="K19" s="892">
        <v>652</v>
      </c>
      <c r="L19" s="897">
        <v>-0.41780983916745507</v>
      </c>
      <c r="M19" s="895">
        <v>-3533</v>
      </c>
      <c r="N19" s="897">
        <v>-0.18383099735933373</v>
      </c>
      <c r="O19" s="895">
        <v>-905</v>
      </c>
      <c r="P19" s="897">
        <v>-0.18591338974614235</v>
      </c>
      <c r="Q19" s="895">
        <f t="shared" si="0"/>
        <v>-747</v>
      </c>
      <c r="R19" s="896">
        <v>-6.4623032311516115E-2</v>
      </c>
      <c r="S19" s="895">
        <v>-234</v>
      </c>
      <c r="U19" s="927"/>
    </row>
    <row r="20" spans="2:23" x14ac:dyDescent="0.25">
      <c r="B20" s="945" t="s">
        <v>45</v>
      </c>
      <c r="C20" s="892">
        <v>19669</v>
      </c>
      <c r="D20" s="892">
        <v>28300</v>
      </c>
      <c r="E20" s="892">
        <v>28494</v>
      </c>
      <c r="F20" s="892">
        <v>10563</v>
      </c>
      <c r="G20" s="892">
        <v>9303</v>
      </c>
      <c r="H20" s="892">
        <v>11078</v>
      </c>
      <c r="I20" s="893"/>
      <c r="J20" s="894">
        <v>0.4388123442981342</v>
      </c>
      <c r="K20" s="892">
        <v>8631</v>
      </c>
      <c r="L20" s="897">
        <v>6.8551236749117006E-3</v>
      </c>
      <c r="M20" s="895">
        <v>194</v>
      </c>
      <c r="N20" s="897">
        <v>-0.62929037692145717</v>
      </c>
      <c r="O20" s="895">
        <v>-17931</v>
      </c>
      <c r="P20" s="897">
        <v>-0.11928429423459241</v>
      </c>
      <c r="Q20" s="895">
        <f t="shared" si="0"/>
        <v>-1260</v>
      </c>
      <c r="R20" s="896">
        <v>-5.8793542905692386E-2</v>
      </c>
      <c r="S20" s="895">
        <v>-692</v>
      </c>
      <c r="U20" s="927"/>
    </row>
    <row r="21" spans="2:23" x14ac:dyDescent="0.25">
      <c r="B21" s="945" t="s">
        <v>46</v>
      </c>
      <c r="C21" s="892">
        <v>4430</v>
      </c>
      <c r="D21" s="892">
        <v>6258</v>
      </c>
      <c r="E21" s="892">
        <v>4718</v>
      </c>
      <c r="F21" s="892">
        <v>5035</v>
      </c>
      <c r="G21" s="892">
        <v>6525</v>
      </c>
      <c r="H21" s="892">
        <v>6352</v>
      </c>
      <c r="I21" s="893"/>
      <c r="J21" s="894">
        <v>0.41264108352144468</v>
      </c>
      <c r="K21" s="892">
        <v>1828</v>
      </c>
      <c r="L21" s="897">
        <v>-0.24608501118568238</v>
      </c>
      <c r="M21" s="895">
        <v>-1540</v>
      </c>
      <c r="N21" s="897">
        <v>6.7189487070792753E-2</v>
      </c>
      <c r="O21" s="895">
        <v>317</v>
      </c>
      <c r="P21" s="897">
        <v>0.29592850049652442</v>
      </c>
      <c r="Q21" s="895">
        <f t="shared" si="0"/>
        <v>1490</v>
      </c>
      <c r="R21" s="896">
        <v>0.29818107500510926</v>
      </c>
      <c r="S21" s="895">
        <v>1459</v>
      </c>
      <c r="U21" s="927"/>
    </row>
    <row r="22" spans="2:23" x14ac:dyDescent="0.25">
      <c r="B22" s="945" t="s">
        <v>47</v>
      </c>
      <c r="C22" s="892">
        <v>1465</v>
      </c>
      <c r="D22" s="892">
        <v>836</v>
      </c>
      <c r="E22" s="892">
        <v>801</v>
      </c>
      <c r="F22" s="892">
        <v>1019</v>
      </c>
      <c r="G22" s="892">
        <v>768</v>
      </c>
      <c r="H22" s="892">
        <v>756</v>
      </c>
      <c r="I22" s="893"/>
      <c r="J22" s="894">
        <v>-0.42935153583617747</v>
      </c>
      <c r="K22" s="892">
        <v>-629</v>
      </c>
      <c r="L22" s="897">
        <v>-4.186602870813394E-2</v>
      </c>
      <c r="M22" s="895">
        <v>-35</v>
      </c>
      <c r="N22" s="897">
        <v>0.27215980024968789</v>
      </c>
      <c r="O22" s="895">
        <v>218</v>
      </c>
      <c r="P22" s="897">
        <v>-0.24631992149165849</v>
      </c>
      <c r="Q22" s="895">
        <f t="shared" si="0"/>
        <v>-251</v>
      </c>
      <c r="R22" s="896">
        <v>-0.23867069486404835</v>
      </c>
      <c r="S22" s="895">
        <v>-237</v>
      </c>
      <c r="U22" s="927"/>
    </row>
    <row r="23" spans="2:23" x14ac:dyDescent="0.25">
      <c r="B23" s="945" t="s">
        <v>48</v>
      </c>
      <c r="C23" s="892">
        <v>13794</v>
      </c>
      <c r="D23" s="892">
        <v>13680</v>
      </c>
      <c r="E23" s="892">
        <v>13558</v>
      </c>
      <c r="F23" s="892">
        <v>13090</v>
      </c>
      <c r="G23" s="892">
        <v>13861</v>
      </c>
      <c r="H23" s="892">
        <v>13995</v>
      </c>
      <c r="I23" s="893"/>
      <c r="J23" s="894">
        <v>-8.2644628099173278E-3</v>
      </c>
      <c r="K23" s="892">
        <v>-114</v>
      </c>
      <c r="L23" s="897">
        <v>-8.9181286549707695E-3</v>
      </c>
      <c r="M23" s="895">
        <v>-122</v>
      </c>
      <c r="N23" s="897">
        <v>-3.451836554064025E-2</v>
      </c>
      <c r="O23" s="895">
        <v>-468</v>
      </c>
      <c r="P23" s="897">
        <v>5.8899923605805871E-2</v>
      </c>
      <c r="Q23" s="895">
        <f t="shared" si="0"/>
        <v>771</v>
      </c>
      <c r="R23" s="896">
        <v>7.0936639118457379E-2</v>
      </c>
      <c r="S23" s="895">
        <v>927</v>
      </c>
      <c r="U23" s="927"/>
    </row>
    <row r="24" spans="2:23" x14ac:dyDescent="0.25">
      <c r="B24" s="945" t="s">
        <v>49</v>
      </c>
      <c r="C24" s="892">
        <v>3067</v>
      </c>
      <c r="D24" s="892">
        <v>3116</v>
      </c>
      <c r="E24" s="892">
        <v>3168</v>
      </c>
      <c r="F24" s="892">
        <v>3686</v>
      </c>
      <c r="G24" s="892">
        <v>1997</v>
      </c>
      <c r="H24" s="892">
        <v>1831</v>
      </c>
      <c r="I24" s="893"/>
      <c r="J24" s="894">
        <v>1.5976524290837846E-2</v>
      </c>
      <c r="K24" s="892">
        <v>49</v>
      </c>
      <c r="L24" s="897">
        <v>1.6688061617458283E-2</v>
      </c>
      <c r="M24" s="895">
        <v>52</v>
      </c>
      <c r="N24" s="897">
        <v>0.16351010101010099</v>
      </c>
      <c r="O24" s="895">
        <v>518</v>
      </c>
      <c r="P24" s="897">
        <v>-0.45822029300054257</v>
      </c>
      <c r="Q24" s="895">
        <f t="shared" si="0"/>
        <v>-1689</v>
      </c>
      <c r="R24" s="896">
        <v>-0.49821869005206909</v>
      </c>
      <c r="S24" s="895">
        <v>-1818</v>
      </c>
      <c r="U24" s="927"/>
    </row>
    <row r="25" spans="2:23" x14ac:dyDescent="0.25">
      <c r="B25" s="946" t="s">
        <v>4</v>
      </c>
      <c r="C25" s="908">
        <v>186</v>
      </c>
      <c r="D25" s="908">
        <v>148</v>
      </c>
      <c r="E25" s="908">
        <v>243</v>
      </c>
      <c r="F25" s="908">
        <v>188</v>
      </c>
      <c r="G25" s="908">
        <v>251</v>
      </c>
      <c r="H25" s="908">
        <v>264</v>
      </c>
      <c r="I25" s="909"/>
      <c r="J25" s="911">
        <v>-0.20430107526881724</v>
      </c>
      <c r="K25" s="908">
        <v>-38</v>
      </c>
      <c r="L25" s="914">
        <v>0.64189189189189189</v>
      </c>
      <c r="M25" s="912">
        <v>95</v>
      </c>
      <c r="N25" s="914">
        <v>-0.22633744855967075</v>
      </c>
      <c r="O25" s="912">
        <v>-55</v>
      </c>
      <c r="P25" s="914">
        <v>0.33510638297872331</v>
      </c>
      <c r="Q25" s="912">
        <f t="shared" si="0"/>
        <v>63</v>
      </c>
      <c r="R25" s="913">
        <v>0.23364485981308403</v>
      </c>
      <c r="S25" s="912">
        <v>50</v>
      </c>
      <c r="U25" s="927"/>
      <c r="V25" s="927"/>
      <c r="W25" s="935"/>
    </row>
    <row r="26" spans="2:23" x14ac:dyDescent="0.25">
      <c r="B26" s="877" t="s">
        <v>3</v>
      </c>
      <c r="C26" s="878">
        <v>250037</v>
      </c>
      <c r="D26" s="878">
        <v>269854</v>
      </c>
      <c r="E26" s="878">
        <v>232243</v>
      </c>
      <c r="F26" s="878">
        <v>193436</v>
      </c>
      <c r="G26" s="878">
        <v>177423</v>
      </c>
      <c r="H26" s="878">
        <v>179380</v>
      </c>
      <c r="I26" s="879"/>
      <c r="J26" s="880">
        <v>7.92562700720294E-2</v>
      </c>
      <c r="K26" s="881">
        <v>19817</v>
      </c>
      <c r="L26" s="882">
        <v>-0.13937536593861866</v>
      </c>
      <c r="M26" s="878">
        <v>-37611</v>
      </c>
      <c r="N26" s="883">
        <v>-0.16709653251120593</v>
      </c>
      <c r="O26" s="884">
        <v>-38807</v>
      </c>
      <c r="P26" s="883">
        <v>-8.2781902024442244E-2</v>
      </c>
      <c r="Q26" s="884">
        <f t="shared" si="0"/>
        <v>-16013</v>
      </c>
      <c r="R26" s="883">
        <v>-7.7116206802525067E-2</v>
      </c>
      <c r="S26" s="884">
        <f t="shared" ref="S26" si="1">SUM(S8:S25)</f>
        <v>-14989</v>
      </c>
    </row>
  </sheetData>
  <mergeCells count="8">
    <mergeCell ref="B3:S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EVO_sinPIA!C8:H8</xm:f>
              <xm:sqref>I8</xm:sqref>
            </x14:sparkline>
            <x14:sparkline>
              <xm:f>EVO_sinPIA!C9:H9</xm:f>
              <xm:sqref>I9</xm:sqref>
            </x14:sparkline>
            <x14:sparkline>
              <xm:f>EVO_sinPIA!C10:H10</xm:f>
              <xm:sqref>I10</xm:sqref>
            </x14:sparkline>
            <x14:sparkline>
              <xm:f>EVO_sinPIA!C11:H11</xm:f>
              <xm:sqref>I11</xm:sqref>
            </x14:sparkline>
            <x14:sparkline>
              <xm:f>EVO_sinPIA!C12:H12</xm:f>
              <xm:sqref>I12</xm:sqref>
            </x14:sparkline>
            <x14:sparkline>
              <xm:f>EVO_sinPIA!C13:H13</xm:f>
              <xm:sqref>I13</xm:sqref>
            </x14:sparkline>
            <x14:sparkline>
              <xm:f>EVO_sinPIA!C14:H14</xm:f>
              <xm:sqref>I14</xm:sqref>
            </x14:sparkline>
            <x14:sparkline>
              <xm:f>EVO_sinPIA!C15:H15</xm:f>
              <xm:sqref>I15</xm:sqref>
            </x14:sparkline>
            <x14:sparkline>
              <xm:f>EVO_sinPIA!C16:H16</xm:f>
              <xm:sqref>I16</xm:sqref>
            </x14:sparkline>
            <x14:sparkline>
              <xm:f>EVO_sinPIA!C17:H17</xm:f>
              <xm:sqref>I17</xm:sqref>
            </x14:sparkline>
            <x14:sparkline>
              <xm:f>EVO_sinPIA!C18:H18</xm:f>
              <xm:sqref>I18</xm:sqref>
            </x14:sparkline>
            <x14:sparkline>
              <xm:f>EVO_sinPIA!C19:H19</xm:f>
              <xm:sqref>I19</xm:sqref>
            </x14:sparkline>
            <x14:sparkline>
              <xm:f>EVO_sinPIA!C20:H20</xm:f>
              <xm:sqref>I20</xm:sqref>
            </x14:sparkline>
            <x14:sparkline>
              <xm:f>EVO_sinPIA!C21:H21</xm:f>
              <xm:sqref>I21</xm:sqref>
            </x14:sparkline>
            <x14:sparkline>
              <xm:f>EVO_sinPIA!C22:H22</xm:f>
              <xm:sqref>I22</xm:sqref>
            </x14:sparkline>
            <x14:sparkline>
              <xm:f>EVO_sinPIA!C23:H23</xm:f>
              <xm:sqref>I23</xm:sqref>
            </x14:sparkline>
            <x14:sparkline>
              <xm:f>EVO_sinPIA!C24:H24</xm:f>
              <xm:sqref>I24</xm:sqref>
            </x14:sparkline>
            <x14:sparkline>
              <xm:f>EVO_sinPIA!C25:H25</xm:f>
              <xm:sqref>I25</xm:sqref>
            </x14:sparkline>
            <x14:sparkline>
              <xm:f>EVO_sinPIA!C26:H26</xm:f>
              <xm:sqref>I26</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2" customFormat="1" x14ac:dyDescent="0.2"/>
    <row r="2" spans="1:17" s="362" customFormat="1" x14ac:dyDescent="0.2"/>
    <row r="3" spans="1:17" s="362" customFormat="1" x14ac:dyDescent="0.2"/>
    <row r="4" spans="1:17" s="362" customFormat="1" x14ac:dyDescent="0.2"/>
    <row r="5" spans="1:17" s="362" customFormat="1" ht="16.5" customHeight="1" x14ac:dyDescent="0.2"/>
    <row r="6" spans="1:17" s="7" customFormat="1" ht="24.75" customHeight="1" x14ac:dyDescent="0.2">
      <c r="A6" s="365"/>
      <c r="B6" s="1185" t="s">
        <v>479</v>
      </c>
      <c r="C6" s="1185"/>
      <c r="D6" s="1185"/>
      <c r="E6" s="1185"/>
      <c r="F6" s="1185"/>
      <c r="G6" s="1185"/>
      <c r="H6" s="1185"/>
      <c r="I6" s="1185"/>
      <c r="J6" s="1185"/>
      <c r="K6" s="1185"/>
      <c r="L6" s="1185"/>
      <c r="M6" s="1185"/>
      <c r="N6" s="1185"/>
      <c r="O6" s="390"/>
    </row>
    <row r="7" spans="1:17" s="7" customFormat="1" ht="24.75" customHeight="1" x14ac:dyDescent="0.2">
      <c r="A7" s="365"/>
      <c r="B7" s="1185"/>
      <c r="C7" s="1185"/>
      <c r="D7" s="1185"/>
      <c r="E7" s="1185"/>
      <c r="F7" s="1185"/>
      <c r="G7" s="1185"/>
      <c r="H7" s="1185"/>
      <c r="I7" s="1185"/>
      <c r="J7" s="1185"/>
      <c r="K7" s="1185"/>
      <c r="L7" s="1185"/>
      <c r="M7" s="1185"/>
      <c r="N7" s="1185"/>
      <c r="O7" s="390"/>
    </row>
    <row r="8" spans="1:17" s="7" customFormat="1" ht="15.75" customHeight="1" x14ac:dyDescent="0.2">
      <c r="A8" s="365"/>
      <c r="B8" s="1186" t="s">
        <v>493</v>
      </c>
      <c r="C8" s="1186"/>
      <c r="D8" s="1186"/>
      <c r="E8" s="1186"/>
      <c r="F8" s="1186"/>
      <c r="G8" s="1186"/>
      <c r="H8" s="1186"/>
      <c r="I8" s="1186"/>
      <c r="J8" s="1186"/>
      <c r="K8" s="1186"/>
      <c r="L8" s="1186"/>
      <c r="M8" s="1186"/>
      <c r="N8" s="1186"/>
    </row>
    <row r="9" spans="1:17" s="362" customFormat="1" ht="6" customHeight="1" x14ac:dyDescent="0.2">
      <c r="A9" s="366"/>
      <c r="B9" s="366"/>
      <c r="C9" s="366"/>
      <c r="D9" s="366"/>
      <c r="E9" s="366"/>
      <c r="F9" s="366"/>
      <c r="G9" s="366"/>
      <c r="H9" s="366"/>
      <c r="I9" s="366"/>
      <c r="J9" s="366"/>
      <c r="K9" s="366"/>
      <c r="L9" s="366"/>
    </row>
    <row r="10" spans="1:17" s="357" customFormat="1" x14ac:dyDescent="0.2"/>
    <row r="11" spans="1:17" s="391" customFormat="1" x14ac:dyDescent="0.2">
      <c r="C11" s="1187" t="s">
        <v>35</v>
      </c>
      <c r="D11" s="1187"/>
      <c r="E11" s="1187"/>
      <c r="L11" s="391">
        <v>1</v>
      </c>
      <c r="M11" s="391">
        <v>3</v>
      </c>
      <c r="N11" s="391">
        <v>4</v>
      </c>
      <c r="O11" s="391">
        <v>5</v>
      </c>
      <c r="P11" s="391">
        <v>6</v>
      </c>
    </row>
    <row r="12" spans="1:17" s="391" customFormat="1" ht="15" x14ac:dyDescent="0.25">
      <c r="C12" s="391" t="s">
        <v>219</v>
      </c>
      <c r="D12" s="391" t="s">
        <v>103</v>
      </c>
      <c r="E12" s="391" t="s">
        <v>104</v>
      </c>
      <c r="F12" s="391" t="s">
        <v>105</v>
      </c>
      <c r="G12" s="391" t="s">
        <v>106</v>
      </c>
      <c r="I12" s="392"/>
      <c r="J12" s="392"/>
      <c r="K12" s="392" t="s">
        <v>107</v>
      </c>
      <c r="L12" s="391" t="s">
        <v>108</v>
      </c>
      <c r="M12" s="391" t="s">
        <v>109</v>
      </c>
      <c r="N12" s="391" t="s">
        <v>110</v>
      </c>
      <c r="O12" s="391" t="s">
        <v>111</v>
      </c>
      <c r="P12" s="391" t="s">
        <v>112</v>
      </c>
      <c r="Q12" s="391" t="s">
        <v>113</v>
      </c>
    </row>
    <row r="13" spans="1:17" s="391" customFormat="1" ht="15" x14ac:dyDescent="0.25">
      <c r="B13" s="391" t="s">
        <v>11</v>
      </c>
      <c r="C13" s="393">
        <v>82857</v>
      </c>
      <c r="D13" s="393">
        <v>76053</v>
      </c>
      <c r="E13" s="393">
        <v>6804</v>
      </c>
      <c r="F13" s="394">
        <v>0.91788261703899487</v>
      </c>
      <c r="G13" s="394">
        <v>8.2117382961005111E-2</v>
      </c>
      <c r="I13" s="392">
        <v>13</v>
      </c>
      <c r="J13" s="392">
        <v>1</v>
      </c>
      <c r="K13" s="392">
        <v>8</v>
      </c>
      <c r="L13" s="391" t="s">
        <v>7</v>
      </c>
      <c r="M13" s="393">
        <v>33375</v>
      </c>
      <c r="N13" s="393">
        <v>44</v>
      </c>
      <c r="O13" s="394">
        <v>0.99868338370388099</v>
      </c>
      <c r="P13" s="394">
        <v>1.3166162961189742E-3</v>
      </c>
      <c r="Q13" s="394">
        <v>0.93080936791252999</v>
      </c>
    </row>
    <row r="14" spans="1:17" s="391" customFormat="1" ht="15" x14ac:dyDescent="0.25">
      <c r="B14" s="391" t="s">
        <v>10</v>
      </c>
      <c r="C14" s="393">
        <v>12044</v>
      </c>
      <c r="D14" s="393">
        <v>11610</v>
      </c>
      <c r="E14" s="393">
        <v>434</v>
      </c>
      <c r="F14" s="394">
        <v>0.9639654599800731</v>
      </c>
      <c r="G14" s="394">
        <v>3.6034540019926932E-2</v>
      </c>
      <c r="I14" s="392">
        <v>7</v>
      </c>
      <c r="J14" s="392">
        <v>2</v>
      </c>
      <c r="K14" s="392">
        <v>13</v>
      </c>
      <c r="L14" s="391" t="s">
        <v>38</v>
      </c>
      <c r="M14" s="393">
        <v>23804</v>
      </c>
      <c r="N14" s="393">
        <v>367</v>
      </c>
      <c r="O14" s="394">
        <v>0.98481651565926109</v>
      </c>
      <c r="P14" s="394">
        <v>1.5183484340738901E-2</v>
      </c>
      <c r="Q14" s="394">
        <v>0.93080936791252999</v>
      </c>
    </row>
    <row r="15" spans="1:17" s="391" customFormat="1" ht="15" x14ac:dyDescent="0.25">
      <c r="B15" s="391" t="s">
        <v>40</v>
      </c>
      <c r="C15" s="393">
        <v>7719</v>
      </c>
      <c r="D15" s="393">
        <v>7058</v>
      </c>
      <c r="E15" s="393">
        <v>661</v>
      </c>
      <c r="F15" s="394">
        <v>0.91436714600336833</v>
      </c>
      <c r="G15" s="394">
        <v>8.5632853996631689E-2</v>
      </c>
      <c r="I15" s="392">
        <v>14</v>
      </c>
      <c r="J15" s="392">
        <v>3</v>
      </c>
      <c r="K15" s="392">
        <v>6</v>
      </c>
      <c r="L15" s="391" t="s">
        <v>8</v>
      </c>
      <c r="M15" s="393">
        <v>5888</v>
      </c>
      <c r="N15" s="393">
        <v>162</v>
      </c>
      <c r="O15" s="394">
        <v>0.97322314049586778</v>
      </c>
      <c r="P15" s="394">
        <v>2.6776859504132233E-2</v>
      </c>
      <c r="Q15" s="394">
        <v>0.93080936791252999</v>
      </c>
    </row>
    <row r="16" spans="1:17" s="391" customFormat="1" ht="15" x14ac:dyDescent="0.25">
      <c r="B16" s="391" t="s">
        <v>41</v>
      </c>
      <c r="C16" s="393">
        <v>7655</v>
      </c>
      <c r="D16" s="393">
        <v>7053</v>
      </c>
      <c r="E16" s="393">
        <v>602</v>
      </c>
      <c r="F16" s="394">
        <v>0.92135858915741342</v>
      </c>
      <c r="G16" s="394">
        <v>7.8641410842586551E-2</v>
      </c>
      <c r="I16" s="392">
        <v>12</v>
      </c>
      <c r="J16" s="392">
        <v>4</v>
      </c>
      <c r="K16" s="392">
        <v>17</v>
      </c>
      <c r="L16" s="391" t="s">
        <v>47</v>
      </c>
      <c r="M16" s="393">
        <v>3470</v>
      </c>
      <c r="N16" s="393">
        <v>106</v>
      </c>
      <c r="O16" s="394">
        <v>0.9703579418344519</v>
      </c>
      <c r="P16" s="394">
        <v>2.9642058165548098E-2</v>
      </c>
      <c r="Q16" s="394">
        <v>0.93080936791252999</v>
      </c>
    </row>
    <row r="17" spans="2:17" s="391" customFormat="1" ht="15" x14ac:dyDescent="0.25">
      <c r="B17" s="391" t="s">
        <v>9</v>
      </c>
      <c r="C17" s="393">
        <v>14103</v>
      </c>
      <c r="D17" s="393">
        <v>11928</v>
      </c>
      <c r="E17" s="393">
        <v>2175</v>
      </c>
      <c r="F17" s="394">
        <v>0.84577749415018078</v>
      </c>
      <c r="G17" s="394">
        <v>0.1542225058498192</v>
      </c>
      <c r="I17" s="392">
        <v>20</v>
      </c>
      <c r="J17" s="392">
        <v>5</v>
      </c>
      <c r="K17" s="392">
        <v>7</v>
      </c>
      <c r="L17" s="391" t="s">
        <v>43</v>
      </c>
      <c r="M17" s="393">
        <v>20760</v>
      </c>
      <c r="N17" s="393">
        <v>666</v>
      </c>
      <c r="O17" s="394">
        <v>0.96891626995239433</v>
      </c>
      <c r="P17" s="394">
        <v>3.1083730047605711E-2</v>
      </c>
      <c r="Q17" s="394">
        <v>0.93080936791252999</v>
      </c>
    </row>
    <row r="18" spans="2:17" s="391" customFormat="1" ht="15" x14ac:dyDescent="0.25">
      <c r="B18" s="391" t="s">
        <v>8</v>
      </c>
      <c r="C18" s="393">
        <v>6050</v>
      </c>
      <c r="D18" s="393">
        <v>5888</v>
      </c>
      <c r="E18" s="393">
        <v>162</v>
      </c>
      <c r="F18" s="394">
        <v>0.97322314049586778</v>
      </c>
      <c r="G18" s="394">
        <v>2.6776859504132233E-2</v>
      </c>
      <c r="I18" s="392">
        <v>3</v>
      </c>
      <c r="J18" s="392">
        <v>6</v>
      </c>
      <c r="K18" s="392">
        <v>14</v>
      </c>
      <c r="L18" s="391" t="s">
        <v>45</v>
      </c>
      <c r="M18" s="393">
        <v>56134</v>
      </c>
      <c r="N18" s="393">
        <v>1888</v>
      </c>
      <c r="O18" s="394">
        <v>0.9674606183861294</v>
      </c>
      <c r="P18" s="394">
        <v>3.2539381613870599E-2</v>
      </c>
      <c r="Q18" s="394">
        <v>0.93080936791252999</v>
      </c>
    </row>
    <row r="19" spans="2:17" s="391" customFormat="1" ht="15" x14ac:dyDescent="0.25">
      <c r="B19" s="391" t="s">
        <v>43</v>
      </c>
      <c r="C19" s="393">
        <v>21426</v>
      </c>
      <c r="D19" s="393">
        <v>20760</v>
      </c>
      <c r="E19" s="393">
        <v>666</v>
      </c>
      <c r="F19" s="394">
        <v>0.96891626995239433</v>
      </c>
      <c r="G19" s="394">
        <v>3.1083730047605711E-2</v>
      </c>
      <c r="I19" s="392">
        <v>5</v>
      </c>
      <c r="J19" s="392">
        <v>7</v>
      </c>
      <c r="K19" s="392">
        <v>2</v>
      </c>
      <c r="L19" s="391" t="s">
        <v>10</v>
      </c>
      <c r="M19" s="393">
        <v>11610</v>
      </c>
      <c r="N19" s="393">
        <v>434</v>
      </c>
      <c r="O19" s="394">
        <v>0.9639654599800731</v>
      </c>
      <c r="P19" s="394">
        <v>3.6034540019926932E-2</v>
      </c>
      <c r="Q19" s="394">
        <v>0.93080936791252999</v>
      </c>
    </row>
    <row r="20" spans="2:17" s="391" customFormat="1" ht="15" x14ac:dyDescent="0.25">
      <c r="B20" s="391" t="s">
        <v>7</v>
      </c>
      <c r="C20" s="393">
        <v>33419</v>
      </c>
      <c r="D20" s="393">
        <v>33375</v>
      </c>
      <c r="E20" s="393">
        <v>44</v>
      </c>
      <c r="F20" s="394">
        <v>0.99868338370388099</v>
      </c>
      <c r="G20" s="394">
        <v>1.3166162961189742E-3</v>
      </c>
      <c r="I20" s="392">
        <v>1</v>
      </c>
      <c r="J20" s="392">
        <v>8</v>
      </c>
      <c r="K20" s="392">
        <v>11</v>
      </c>
      <c r="L20" s="391" t="s">
        <v>6</v>
      </c>
      <c r="M20" s="393">
        <v>40384</v>
      </c>
      <c r="N20" s="393">
        <v>2266</v>
      </c>
      <c r="O20" s="394">
        <v>0.94686987104337628</v>
      </c>
      <c r="P20" s="394">
        <v>5.3130128956623682E-2</v>
      </c>
      <c r="Q20" s="394">
        <v>0.93080936791252999</v>
      </c>
    </row>
    <row r="21" spans="2:17" s="391" customFormat="1" ht="15" x14ac:dyDescent="0.25">
      <c r="B21" s="391" t="s">
        <v>44</v>
      </c>
      <c r="C21" s="393">
        <v>50365</v>
      </c>
      <c r="D21" s="393">
        <v>43366</v>
      </c>
      <c r="E21" s="393">
        <v>6999</v>
      </c>
      <c r="F21" s="394">
        <v>0.86103444852576194</v>
      </c>
      <c r="G21" s="394">
        <v>0.13896555147423806</v>
      </c>
      <c r="I21" s="392">
        <v>19</v>
      </c>
      <c r="J21" s="392">
        <v>9</v>
      </c>
      <c r="K21" s="392">
        <v>10</v>
      </c>
      <c r="L21" s="391" t="s">
        <v>42</v>
      </c>
      <c r="M21" s="393">
        <v>390</v>
      </c>
      <c r="N21" s="393">
        <v>22</v>
      </c>
      <c r="O21" s="394">
        <v>0.94660194174757284</v>
      </c>
      <c r="P21" s="394">
        <v>5.3398058252427182E-2</v>
      </c>
      <c r="Q21" s="394">
        <v>0.93080936791252999</v>
      </c>
    </row>
    <row r="22" spans="2:17" s="391" customFormat="1" ht="15" x14ac:dyDescent="0.25">
      <c r="B22" s="391" t="s">
        <v>42</v>
      </c>
      <c r="C22" s="393">
        <v>412</v>
      </c>
      <c r="D22" s="393">
        <v>390</v>
      </c>
      <c r="E22" s="393">
        <v>22</v>
      </c>
      <c r="F22" s="394">
        <v>0.94660194174757284</v>
      </c>
      <c r="G22" s="394">
        <v>5.3398058252427182E-2</v>
      </c>
      <c r="I22" s="392">
        <v>9</v>
      </c>
      <c r="J22" s="392">
        <v>10</v>
      </c>
      <c r="K22" s="392">
        <v>20</v>
      </c>
      <c r="L22" s="391" t="s">
        <v>114</v>
      </c>
      <c r="M22" s="393">
        <v>384966</v>
      </c>
      <c r="N22" s="393">
        <v>28616</v>
      </c>
      <c r="O22" s="394">
        <v>0.93080936791252999</v>
      </c>
      <c r="P22" s="394">
        <v>6.9190632087469964E-2</v>
      </c>
      <c r="Q22" s="394">
        <v>0.93080936791252999</v>
      </c>
    </row>
    <row r="23" spans="2:17" s="391" customFormat="1" ht="15" x14ac:dyDescent="0.25">
      <c r="B23" s="391" t="s">
        <v>6</v>
      </c>
      <c r="C23" s="393">
        <v>42650</v>
      </c>
      <c r="D23" s="393">
        <v>40384</v>
      </c>
      <c r="E23" s="393">
        <v>2266</v>
      </c>
      <c r="F23" s="394">
        <v>0.94686987104337628</v>
      </c>
      <c r="G23" s="394">
        <v>5.3130128956623682E-2</v>
      </c>
      <c r="I23" s="392">
        <v>8</v>
      </c>
      <c r="J23" s="392">
        <v>11</v>
      </c>
      <c r="K23" s="392">
        <v>15</v>
      </c>
      <c r="L23" s="391" t="s">
        <v>50</v>
      </c>
      <c r="M23" s="393">
        <v>699</v>
      </c>
      <c r="N23" s="393">
        <v>57</v>
      </c>
      <c r="O23" s="394">
        <v>0.92460317460317465</v>
      </c>
      <c r="P23" s="394">
        <v>7.5396825396825393E-2</v>
      </c>
      <c r="Q23" s="394">
        <v>0.93080936791252999</v>
      </c>
    </row>
    <row r="24" spans="2:17" s="391" customFormat="1" ht="15" x14ac:dyDescent="0.25">
      <c r="B24" s="391" t="s">
        <v>5</v>
      </c>
      <c r="C24" s="393">
        <v>12476</v>
      </c>
      <c r="D24" s="393">
        <v>11286</v>
      </c>
      <c r="E24" s="393">
        <v>1190</v>
      </c>
      <c r="F24" s="394">
        <v>0.90461686437960886</v>
      </c>
      <c r="G24" s="394">
        <v>9.5383135620391149E-2</v>
      </c>
      <c r="I24" s="392">
        <v>16</v>
      </c>
      <c r="J24" s="392">
        <v>12</v>
      </c>
      <c r="K24" s="392">
        <v>4</v>
      </c>
      <c r="L24" s="391" t="s">
        <v>41</v>
      </c>
      <c r="M24" s="393">
        <v>7053</v>
      </c>
      <c r="N24" s="393">
        <v>602</v>
      </c>
      <c r="O24" s="394">
        <v>0.92135858915741342</v>
      </c>
      <c r="P24" s="394">
        <v>7.8641410842586551E-2</v>
      </c>
      <c r="Q24" s="394">
        <v>0.93080936791252999</v>
      </c>
    </row>
    <row r="25" spans="2:17" s="391" customFormat="1" ht="15" x14ac:dyDescent="0.25">
      <c r="B25" s="391" t="s">
        <v>38</v>
      </c>
      <c r="C25" s="393">
        <v>24171</v>
      </c>
      <c r="D25" s="393">
        <v>23804</v>
      </c>
      <c r="E25" s="393">
        <v>367</v>
      </c>
      <c r="F25" s="394">
        <v>0.98481651565926109</v>
      </c>
      <c r="G25" s="394">
        <v>1.5183484340738901E-2</v>
      </c>
      <c r="I25" s="392">
        <v>2</v>
      </c>
      <c r="J25" s="392">
        <v>13</v>
      </c>
      <c r="K25" s="392">
        <v>1</v>
      </c>
      <c r="L25" s="391" t="s">
        <v>11</v>
      </c>
      <c r="M25" s="393">
        <v>76053</v>
      </c>
      <c r="N25" s="393">
        <v>6804</v>
      </c>
      <c r="O25" s="394">
        <v>0.91788261703899487</v>
      </c>
      <c r="P25" s="394">
        <v>8.2117382961005111E-2</v>
      </c>
      <c r="Q25" s="394">
        <v>0.93080936791252999</v>
      </c>
    </row>
    <row r="26" spans="2:17" s="391" customFormat="1" ht="15" x14ac:dyDescent="0.25">
      <c r="B26" s="391" t="s">
        <v>45</v>
      </c>
      <c r="C26" s="393">
        <v>58022</v>
      </c>
      <c r="D26" s="393">
        <v>56134</v>
      </c>
      <c r="E26" s="393">
        <v>1888</v>
      </c>
      <c r="F26" s="394">
        <v>0.9674606183861294</v>
      </c>
      <c r="G26" s="394">
        <v>3.2539381613870599E-2</v>
      </c>
      <c r="I26" s="392">
        <v>6</v>
      </c>
      <c r="J26" s="392">
        <v>14</v>
      </c>
      <c r="K26" s="392">
        <v>3</v>
      </c>
      <c r="L26" s="391" t="s">
        <v>40</v>
      </c>
      <c r="M26" s="393">
        <v>7058</v>
      </c>
      <c r="N26" s="393">
        <v>661</v>
      </c>
      <c r="O26" s="394">
        <v>0.91436714600336833</v>
      </c>
      <c r="P26" s="394">
        <v>8.5632853996631689E-2</v>
      </c>
      <c r="Q26" s="394">
        <v>0.93080936791252999</v>
      </c>
    </row>
    <row r="27" spans="2:17" s="391" customFormat="1" ht="15" x14ac:dyDescent="0.25">
      <c r="B27" s="391" t="s">
        <v>50</v>
      </c>
      <c r="C27" s="393">
        <v>756</v>
      </c>
      <c r="D27" s="393">
        <v>699</v>
      </c>
      <c r="E27" s="393">
        <v>57</v>
      </c>
      <c r="F27" s="394">
        <v>0.92460317460317465</v>
      </c>
      <c r="G27" s="394">
        <v>7.5396825396825393E-2</v>
      </c>
      <c r="I27" s="392">
        <v>11</v>
      </c>
      <c r="J27" s="392">
        <v>15</v>
      </c>
      <c r="K27" s="392">
        <v>19</v>
      </c>
      <c r="L27" s="391" t="s">
        <v>49</v>
      </c>
      <c r="M27" s="393">
        <v>2369</v>
      </c>
      <c r="N27" s="393">
        <v>236</v>
      </c>
      <c r="O27" s="394">
        <v>0.90940499040307099</v>
      </c>
      <c r="P27" s="394">
        <v>9.0595009596928983E-2</v>
      </c>
      <c r="Q27" s="394">
        <v>0.93080936791252999</v>
      </c>
    </row>
    <row r="28" spans="2:17" s="391" customFormat="1" ht="15" x14ac:dyDescent="0.25">
      <c r="B28" s="391" t="s">
        <v>46</v>
      </c>
      <c r="C28" s="393">
        <v>14160</v>
      </c>
      <c r="D28" s="393">
        <v>12656</v>
      </c>
      <c r="E28" s="393">
        <v>1504</v>
      </c>
      <c r="F28" s="394">
        <v>0.89378531073446332</v>
      </c>
      <c r="G28" s="394">
        <v>0.10621468926553672</v>
      </c>
      <c r="I28" s="392">
        <v>17</v>
      </c>
      <c r="J28" s="392">
        <v>16</v>
      </c>
      <c r="K28" s="392">
        <v>12</v>
      </c>
      <c r="L28" s="391" t="s">
        <v>5</v>
      </c>
      <c r="M28" s="393">
        <v>11286</v>
      </c>
      <c r="N28" s="393">
        <v>1190</v>
      </c>
      <c r="O28" s="394">
        <v>0.90461686437960886</v>
      </c>
      <c r="P28" s="394">
        <v>9.5383135620391149E-2</v>
      </c>
      <c r="Q28" s="394">
        <v>0.93080936791252999</v>
      </c>
    </row>
    <row r="29" spans="2:17" s="391" customFormat="1" ht="15" x14ac:dyDescent="0.25">
      <c r="B29" s="391" t="s">
        <v>47</v>
      </c>
      <c r="C29" s="393">
        <v>3576</v>
      </c>
      <c r="D29" s="393">
        <v>3470</v>
      </c>
      <c r="E29" s="393">
        <v>106</v>
      </c>
      <c r="F29" s="394">
        <v>0.9703579418344519</v>
      </c>
      <c r="G29" s="394">
        <v>2.9642058165548098E-2</v>
      </c>
      <c r="I29" s="392">
        <v>4</v>
      </c>
      <c r="J29" s="392">
        <v>17</v>
      </c>
      <c r="K29" s="392">
        <v>16</v>
      </c>
      <c r="L29" s="391" t="s">
        <v>46</v>
      </c>
      <c r="M29" s="393">
        <v>12656</v>
      </c>
      <c r="N29" s="393">
        <v>1504</v>
      </c>
      <c r="O29" s="394">
        <v>0.89378531073446332</v>
      </c>
      <c r="P29" s="394">
        <v>0.10621468926553672</v>
      </c>
      <c r="Q29" s="394">
        <v>0.93080936791252999</v>
      </c>
    </row>
    <row r="30" spans="2:17" s="391" customFormat="1" ht="15" x14ac:dyDescent="0.25">
      <c r="B30" s="391" t="s">
        <v>48</v>
      </c>
      <c r="C30" s="393">
        <v>19116</v>
      </c>
      <c r="D30" s="393">
        <v>16683</v>
      </c>
      <c r="E30" s="393">
        <v>2433</v>
      </c>
      <c r="F30" s="394">
        <v>0.87272441933458877</v>
      </c>
      <c r="G30" s="394">
        <v>0.12727558066541117</v>
      </c>
      <c r="I30" s="392">
        <v>18</v>
      </c>
      <c r="J30" s="392">
        <v>18</v>
      </c>
      <c r="K30" s="392">
        <v>18</v>
      </c>
      <c r="L30" s="391" t="s">
        <v>48</v>
      </c>
      <c r="M30" s="393">
        <v>16683</v>
      </c>
      <c r="N30" s="393">
        <v>2433</v>
      </c>
      <c r="O30" s="394">
        <v>0.87272441933458877</v>
      </c>
      <c r="P30" s="394">
        <v>0.12727558066541117</v>
      </c>
      <c r="Q30" s="394">
        <v>0.93080936791252999</v>
      </c>
    </row>
    <row r="31" spans="2:17" s="391" customFormat="1" ht="15" x14ac:dyDescent="0.25">
      <c r="B31" s="391" t="s">
        <v>49</v>
      </c>
      <c r="C31" s="393">
        <v>2605</v>
      </c>
      <c r="D31" s="393">
        <v>2369</v>
      </c>
      <c r="E31" s="393">
        <v>236</v>
      </c>
      <c r="F31" s="394">
        <v>0.90940499040307099</v>
      </c>
      <c r="G31" s="394">
        <v>9.0595009596928983E-2</v>
      </c>
      <c r="I31" s="392">
        <v>15</v>
      </c>
      <c r="J31" s="392">
        <v>19</v>
      </c>
      <c r="K31" s="392">
        <v>9</v>
      </c>
      <c r="L31" s="391" t="s">
        <v>44</v>
      </c>
      <c r="M31" s="393">
        <v>43366</v>
      </c>
      <c r="N31" s="393">
        <v>6999</v>
      </c>
      <c r="O31" s="394">
        <v>0.86103444852576194</v>
      </c>
      <c r="P31" s="394">
        <v>0.13896555147423806</v>
      </c>
      <c r="Q31" s="394">
        <v>0.93080936791252999</v>
      </c>
    </row>
    <row r="32" spans="2:17" s="391" customFormat="1" ht="15" x14ac:dyDescent="0.25">
      <c r="B32" s="395" t="s">
        <v>114</v>
      </c>
      <c r="C32" s="396">
        <v>413582</v>
      </c>
      <c r="D32" s="396">
        <v>384966</v>
      </c>
      <c r="E32" s="396">
        <v>28616</v>
      </c>
      <c r="F32" s="397">
        <v>0.93080936791252999</v>
      </c>
      <c r="G32" s="397">
        <v>6.9190632087469964E-2</v>
      </c>
      <c r="I32" s="392">
        <v>10</v>
      </c>
      <c r="J32" s="392">
        <v>20</v>
      </c>
      <c r="K32" s="392">
        <v>5</v>
      </c>
      <c r="L32" s="391" t="s">
        <v>9</v>
      </c>
      <c r="M32" s="393">
        <v>11928</v>
      </c>
      <c r="N32" s="393">
        <v>2175</v>
      </c>
      <c r="O32" s="394">
        <v>0.84577749415018078</v>
      </c>
      <c r="P32" s="394">
        <v>0.1542225058498192</v>
      </c>
      <c r="Q32" s="394">
        <v>0.93080936791252999</v>
      </c>
    </row>
    <row r="33" spans="9:16" s="357" customFormat="1" ht="15" x14ac:dyDescent="0.25">
      <c r="I33" s="428"/>
      <c r="J33" s="428"/>
      <c r="K33" s="428"/>
      <c r="M33" s="429"/>
      <c r="N33" s="429"/>
      <c r="O33" s="430"/>
      <c r="P33" s="430"/>
    </row>
    <row r="34" spans="9:16" s="357"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42"/>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2" customFormat="1" x14ac:dyDescent="0.2"/>
    <row r="2" spans="1:17" s="362" customFormat="1" x14ac:dyDescent="0.2"/>
    <row r="3" spans="1:17" s="362" customFormat="1" x14ac:dyDescent="0.2"/>
    <row r="4" spans="1:17" s="362" customFormat="1" x14ac:dyDescent="0.2"/>
    <row r="5" spans="1:17" s="362" customFormat="1" ht="16.5" customHeight="1" x14ac:dyDescent="0.2"/>
    <row r="6" spans="1:17" s="7" customFormat="1" ht="24.75" customHeight="1" x14ac:dyDescent="0.2">
      <c r="A6" s="365"/>
      <c r="B6" s="1185" t="s">
        <v>480</v>
      </c>
      <c r="C6" s="1185"/>
      <c r="D6" s="1185"/>
      <c r="E6" s="1185"/>
      <c r="F6" s="1185"/>
      <c r="G6" s="1185"/>
      <c r="H6" s="1185"/>
      <c r="I6" s="1185"/>
      <c r="J6" s="1185"/>
      <c r="K6" s="1185"/>
      <c r="L6" s="1185"/>
      <c r="M6" s="1185"/>
      <c r="N6" s="1185"/>
      <c r="O6" s="390"/>
    </row>
    <row r="7" spans="1:17" s="7" customFormat="1" ht="24.75" customHeight="1" x14ac:dyDescent="0.2">
      <c r="A7" s="365"/>
      <c r="B7" s="1185"/>
      <c r="C7" s="1185"/>
      <c r="D7" s="1185"/>
      <c r="E7" s="1185"/>
      <c r="F7" s="1185"/>
      <c r="G7" s="1185"/>
      <c r="H7" s="1185"/>
      <c r="I7" s="1185"/>
      <c r="J7" s="1185"/>
      <c r="K7" s="1185"/>
      <c r="L7" s="1185"/>
      <c r="M7" s="1185"/>
      <c r="N7" s="1185"/>
      <c r="O7" s="390"/>
    </row>
    <row r="8" spans="1:17" s="7" customFormat="1" ht="15.75" customHeight="1" x14ac:dyDescent="0.2">
      <c r="A8" s="365"/>
      <c r="B8" s="1186" t="s">
        <v>493</v>
      </c>
      <c r="C8" s="1186"/>
      <c r="D8" s="1186"/>
      <c r="E8" s="1186"/>
      <c r="F8" s="1186"/>
      <c r="G8" s="1186"/>
      <c r="H8" s="1186"/>
      <c r="I8" s="1186"/>
      <c r="J8" s="1186"/>
      <c r="K8" s="1186"/>
      <c r="L8" s="1186"/>
      <c r="M8" s="1186"/>
      <c r="N8" s="1186"/>
    </row>
    <row r="9" spans="1:17" s="362" customFormat="1" ht="6" customHeight="1" x14ac:dyDescent="0.2">
      <c r="A9" s="366"/>
      <c r="B9" s="366"/>
      <c r="C9" s="366"/>
      <c r="D9" s="366"/>
      <c r="E9" s="366"/>
      <c r="F9" s="366"/>
      <c r="G9" s="366"/>
      <c r="H9" s="366"/>
      <c r="I9" s="366"/>
      <c r="J9" s="366"/>
      <c r="K9" s="366"/>
      <c r="L9" s="366"/>
    </row>
    <row r="10" spans="1:17" s="391" customFormat="1" x14ac:dyDescent="0.2"/>
    <row r="11" spans="1:17" s="391" customFormat="1" x14ac:dyDescent="0.2">
      <c r="C11" s="1187" t="s">
        <v>36</v>
      </c>
      <c r="D11" s="1187"/>
      <c r="E11" s="1187"/>
      <c r="L11" s="391">
        <v>1</v>
      </c>
      <c r="M11" s="391">
        <v>3</v>
      </c>
      <c r="N11" s="391">
        <v>4</v>
      </c>
      <c r="O11" s="391">
        <v>5</v>
      </c>
      <c r="P11" s="391">
        <v>6</v>
      </c>
    </row>
    <row r="12" spans="1:17" s="391" customFormat="1" ht="15" x14ac:dyDescent="0.25">
      <c r="C12" s="391" t="s">
        <v>219</v>
      </c>
      <c r="D12" s="391" t="s">
        <v>103</v>
      </c>
      <c r="E12" s="391" t="s">
        <v>104</v>
      </c>
      <c r="F12" s="391" t="s">
        <v>105</v>
      </c>
      <c r="G12" s="391" t="s">
        <v>106</v>
      </c>
      <c r="I12" s="392"/>
      <c r="J12" s="392"/>
      <c r="K12" s="392" t="s">
        <v>107</v>
      </c>
      <c r="L12" s="391" t="s">
        <v>108</v>
      </c>
      <c r="M12" s="391" t="s">
        <v>109</v>
      </c>
      <c r="N12" s="391" t="s">
        <v>110</v>
      </c>
      <c r="O12" s="391" t="s">
        <v>111</v>
      </c>
      <c r="P12" s="391" t="s">
        <v>112</v>
      </c>
      <c r="Q12" s="391" t="s">
        <v>113</v>
      </c>
    </row>
    <row r="13" spans="1:17" s="391" customFormat="1" ht="15" x14ac:dyDescent="0.25">
      <c r="B13" s="391" t="s">
        <v>11</v>
      </c>
      <c r="C13" s="393">
        <v>137814</v>
      </c>
      <c r="D13" s="393">
        <v>124723</v>
      </c>
      <c r="E13" s="393">
        <v>13091</v>
      </c>
      <c r="F13" s="394">
        <v>0.90500965068860928</v>
      </c>
      <c r="G13" s="394">
        <v>9.499034931139072E-2</v>
      </c>
      <c r="I13" s="392">
        <v>13</v>
      </c>
      <c r="J13" s="392">
        <v>1</v>
      </c>
      <c r="K13" s="392">
        <v>8</v>
      </c>
      <c r="L13" s="391" t="s">
        <v>7</v>
      </c>
      <c r="M13" s="393">
        <v>37959</v>
      </c>
      <c r="N13" s="393">
        <v>74</v>
      </c>
      <c r="O13" s="394">
        <v>0.99805432124733784</v>
      </c>
      <c r="P13" s="394">
        <v>1.9456787526621617E-3</v>
      </c>
      <c r="Q13" s="394">
        <v>0.90481730115869952</v>
      </c>
    </row>
    <row r="14" spans="1:17" s="391" customFormat="1" ht="15" x14ac:dyDescent="0.25">
      <c r="B14" s="391" t="s">
        <v>10</v>
      </c>
      <c r="C14" s="393">
        <v>14460</v>
      </c>
      <c r="D14" s="393">
        <v>13860</v>
      </c>
      <c r="E14" s="393">
        <v>600</v>
      </c>
      <c r="F14" s="394">
        <v>0.95850622406639008</v>
      </c>
      <c r="G14" s="394">
        <v>4.1493775933609957E-2</v>
      </c>
      <c r="I14" s="392">
        <v>6</v>
      </c>
      <c r="J14" s="392">
        <v>2</v>
      </c>
      <c r="K14" s="392">
        <v>13</v>
      </c>
      <c r="L14" s="391" t="s">
        <v>38</v>
      </c>
      <c r="M14" s="393">
        <v>24161</v>
      </c>
      <c r="N14" s="393">
        <v>615</v>
      </c>
      <c r="O14" s="394">
        <v>0.97517759121730707</v>
      </c>
      <c r="P14" s="394">
        <v>2.4822408782692928E-2</v>
      </c>
      <c r="Q14" s="394">
        <v>0.90481730115869952</v>
      </c>
    </row>
    <row r="15" spans="1:17" s="391" customFormat="1" ht="15" x14ac:dyDescent="0.25">
      <c r="B15" s="391" t="s">
        <v>40</v>
      </c>
      <c r="C15" s="393">
        <v>10684</v>
      </c>
      <c r="D15" s="393">
        <v>9772</v>
      </c>
      <c r="E15" s="393">
        <v>912</v>
      </c>
      <c r="F15" s="394">
        <v>0.91463871209284908</v>
      </c>
      <c r="G15" s="394">
        <v>8.5361287907150876E-2</v>
      </c>
      <c r="I15" s="392">
        <v>10</v>
      </c>
      <c r="J15" s="392">
        <v>3</v>
      </c>
      <c r="K15" s="392">
        <v>17</v>
      </c>
      <c r="L15" s="391" t="s">
        <v>47</v>
      </c>
      <c r="M15" s="393">
        <v>5781</v>
      </c>
      <c r="N15" s="393">
        <v>182</v>
      </c>
      <c r="O15" s="394">
        <v>0.96947845044440717</v>
      </c>
      <c r="P15" s="394">
        <v>3.0521549555592824E-2</v>
      </c>
      <c r="Q15" s="394">
        <v>0.90481730115869952</v>
      </c>
    </row>
    <row r="16" spans="1:17" s="391" customFormat="1" ht="15" x14ac:dyDescent="0.25">
      <c r="B16" s="391" t="s">
        <v>41</v>
      </c>
      <c r="C16" s="393">
        <v>9963</v>
      </c>
      <c r="D16" s="393">
        <v>9029</v>
      </c>
      <c r="E16" s="393">
        <v>934</v>
      </c>
      <c r="F16" s="394">
        <v>0.90625313660544016</v>
      </c>
      <c r="G16" s="394">
        <v>9.3746863394559871E-2</v>
      </c>
      <c r="I16" s="392">
        <v>11</v>
      </c>
      <c r="J16" s="392">
        <v>4</v>
      </c>
      <c r="K16" s="392">
        <v>10</v>
      </c>
      <c r="L16" s="391" t="s">
        <v>42</v>
      </c>
      <c r="M16" s="393">
        <v>521</v>
      </c>
      <c r="N16" s="393">
        <v>17</v>
      </c>
      <c r="O16" s="394">
        <v>0.96840148698884754</v>
      </c>
      <c r="P16" s="394">
        <v>3.1598513011152414E-2</v>
      </c>
      <c r="Q16" s="394">
        <v>0.90481730115869952</v>
      </c>
    </row>
    <row r="17" spans="2:17" s="391" customFormat="1" ht="15" x14ac:dyDescent="0.25">
      <c r="B17" s="391" t="s">
        <v>9</v>
      </c>
      <c r="C17" s="393">
        <v>14422</v>
      </c>
      <c r="D17" s="393">
        <v>12316</v>
      </c>
      <c r="E17" s="393">
        <v>2106</v>
      </c>
      <c r="F17" s="394">
        <v>0.85397309665788379</v>
      </c>
      <c r="G17" s="394">
        <v>0.14602690334211621</v>
      </c>
      <c r="I17" s="392">
        <v>18</v>
      </c>
      <c r="J17" s="392">
        <v>5</v>
      </c>
      <c r="K17" s="392">
        <v>6</v>
      </c>
      <c r="L17" s="391" t="s">
        <v>8</v>
      </c>
      <c r="M17" s="393">
        <v>7615</v>
      </c>
      <c r="N17" s="393">
        <v>259</v>
      </c>
      <c r="O17" s="394">
        <v>0.9671069342138684</v>
      </c>
      <c r="P17" s="394">
        <v>3.2893065786131576E-2</v>
      </c>
      <c r="Q17" s="394">
        <v>0.90481730115869952</v>
      </c>
    </row>
    <row r="18" spans="2:17" s="391" customFormat="1" ht="15" x14ac:dyDescent="0.25">
      <c r="B18" s="391" t="s">
        <v>8</v>
      </c>
      <c r="C18" s="393">
        <v>7874</v>
      </c>
      <c r="D18" s="393">
        <v>7615</v>
      </c>
      <c r="E18" s="393">
        <v>259</v>
      </c>
      <c r="F18" s="394">
        <v>0.9671069342138684</v>
      </c>
      <c r="G18" s="394">
        <v>3.2893065786131576E-2</v>
      </c>
      <c r="I18" s="392">
        <v>5</v>
      </c>
      <c r="J18" s="392">
        <v>6</v>
      </c>
      <c r="K18" s="392">
        <v>2</v>
      </c>
      <c r="L18" s="391" t="s">
        <v>10</v>
      </c>
      <c r="M18" s="393">
        <v>13860</v>
      </c>
      <c r="N18" s="393">
        <v>600</v>
      </c>
      <c r="O18" s="394">
        <v>0.95850622406639008</v>
      </c>
      <c r="P18" s="394">
        <v>4.1493775933609957E-2</v>
      </c>
      <c r="Q18" s="394">
        <v>0.90481730115869952</v>
      </c>
    </row>
    <row r="19" spans="2:17" s="391" customFormat="1" ht="15" x14ac:dyDescent="0.25">
      <c r="B19" s="391" t="s">
        <v>43</v>
      </c>
      <c r="C19" s="393">
        <v>23184</v>
      </c>
      <c r="D19" s="393">
        <v>22064</v>
      </c>
      <c r="E19" s="393">
        <v>1120</v>
      </c>
      <c r="F19" s="394">
        <v>0.95169082125603865</v>
      </c>
      <c r="G19" s="394">
        <v>4.8309178743961352E-2</v>
      </c>
      <c r="I19" s="392">
        <v>7</v>
      </c>
      <c r="J19" s="392">
        <v>7</v>
      </c>
      <c r="K19" s="392">
        <v>7</v>
      </c>
      <c r="L19" s="391" t="s">
        <v>43</v>
      </c>
      <c r="M19" s="393">
        <v>22064</v>
      </c>
      <c r="N19" s="393">
        <v>1120</v>
      </c>
      <c r="O19" s="394">
        <v>0.95169082125603865</v>
      </c>
      <c r="P19" s="394">
        <v>4.8309178743961352E-2</v>
      </c>
      <c r="Q19" s="394">
        <v>0.90481730115869952</v>
      </c>
    </row>
    <row r="20" spans="2:17" s="391" customFormat="1" ht="15" x14ac:dyDescent="0.25">
      <c r="B20" s="391" t="s">
        <v>7</v>
      </c>
      <c r="C20" s="393">
        <v>38033</v>
      </c>
      <c r="D20" s="393">
        <v>37959</v>
      </c>
      <c r="E20" s="393">
        <v>74</v>
      </c>
      <c r="F20" s="394">
        <v>0.99805432124733784</v>
      </c>
      <c r="G20" s="394">
        <v>1.9456787526621617E-3</v>
      </c>
      <c r="I20" s="392">
        <v>1</v>
      </c>
      <c r="J20" s="392">
        <v>8</v>
      </c>
      <c r="K20" s="392">
        <v>14</v>
      </c>
      <c r="L20" s="391" t="s">
        <v>45</v>
      </c>
      <c r="M20" s="393">
        <v>60137</v>
      </c>
      <c r="N20" s="393">
        <v>4084</v>
      </c>
      <c r="O20" s="394">
        <v>0.93640709425265878</v>
      </c>
      <c r="P20" s="394">
        <v>6.3592905747341208E-2</v>
      </c>
      <c r="Q20" s="394">
        <v>0.90481730115869952</v>
      </c>
    </row>
    <row r="21" spans="2:17" s="391" customFormat="1" ht="15" x14ac:dyDescent="0.25">
      <c r="B21" s="391" t="s">
        <v>44</v>
      </c>
      <c r="C21" s="393">
        <v>94914</v>
      </c>
      <c r="D21" s="393">
        <v>76955</v>
      </c>
      <c r="E21" s="393">
        <v>17959</v>
      </c>
      <c r="F21" s="394">
        <v>0.81078660682301873</v>
      </c>
      <c r="G21" s="394">
        <v>0.18921339317698127</v>
      </c>
      <c r="I21" s="392">
        <v>20</v>
      </c>
      <c r="J21" s="392">
        <v>9</v>
      </c>
      <c r="K21" s="392">
        <v>11</v>
      </c>
      <c r="L21" s="391" t="s">
        <v>6</v>
      </c>
      <c r="M21" s="393">
        <v>51131</v>
      </c>
      <c r="N21" s="393">
        <v>3573</v>
      </c>
      <c r="O21" s="394">
        <v>0.93468484937116114</v>
      </c>
      <c r="P21" s="394">
        <v>6.5315150628838844E-2</v>
      </c>
      <c r="Q21" s="394">
        <v>0.90481730115869952</v>
      </c>
    </row>
    <row r="22" spans="2:17" s="391" customFormat="1" ht="15" x14ac:dyDescent="0.25">
      <c r="B22" s="391" t="s">
        <v>42</v>
      </c>
      <c r="C22" s="393">
        <v>538</v>
      </c>
      <c r="D22" s="393">
        <v>521</v>
      </c>
      <c r="E22" s="393">
        <v>17</v>
      </c>
      <c r="F22" s="394">
        <v>0.96840148698884754</v>
      </c>
      <c r="G22" s="394">
        <v>3.1598513011152414E-2</v>
      </c>
      <c r="I22" s="392">
        <v>4</v>
      </c>
      <c r="J22" s="392">
        <v>10</v>
      </c>
      <c r="K22" s="392">
        <v>3</v>
      </c>
      <c r="L22" s="391" t="s">
        <v>40</v>
      </c>
      <c r="M22" s="393">
        <v>9772</v>
      </c>
      <c r="N22" s="393">
        <v>912</v>
      </c>
      <c r="O22" s="394">
        <v>0.91463871209284908</v>
      </c>
      <c r="P22" s="394">
        <v>8.5361287907150876E-2</v>
      </c>
      <c r="Q22" s="394">
        <v>0.90481730115869952</v>
      </c>
    </row>
    <row r="23" spans="2:17" s="391" customFormat="1" ht="15" x14ac:dyDescent="0.25">
      <c r="B23" s="391" t="s">
        <v>6</v>
      </c>
      <c r="C23" s="393">
        <v>54704</v>
      </c>
      <c r="D23" s="393">
        <v>51131</v>
      </c>
      <c r="E23" s="393">
        <v>3573</v>
      </c>
      <c r="F23" s="394">
        <v>0.93468484937116114</v>
      </c>
      <c r="G23" s="394">
        <v>6.5315150628838844E-2</v>
      </c>
      <c r="I23" s="392">
        <v>9</v>
      </c>
      <c r="J23" s="392">
        <v>11</v>
      </c>
      <c r="K23" s="392">
        <v>4</v>
      </c>
      <c r="L23" s="391" t="s">
        <v>41</v>
      </c>
      <c r="M23" s="393">
        <v>9029</v>
      </c>
      <c r="N23" s="393">
        <v>934</v>
      </c>
      <c r="O23" s="394">
        <v>0.90625313660544016</v>
      </c>
      <c r="P23" s="394">
        <v>9.3746863394559871E-2</v>
      </c>
      <c r="Q23" s="394">
        <v>0.90481730115869952</v>
      </c>
    </row>
    <row r="24" spans="2:17" s="391" customFormat="1" ht="15" x14ac:dyDescent="0.25">
      <c r="B24" s="391" t="s">
        <v>5</v>
      </c>
      <c r="C24" s="393">
        <v>12796</v>
      </c>
      <c r="D24" s="393">
        <v>10873</v>
      </c>
      <c r="E24" s="393">
        <v>1923</v>
      </c>
      <c r="F24" s="394">
        <v>0.84971866208190061</v>
      </c>
      <c r="G24" s="394">
        <v>0.15028133791809942</v>
      </c>
      <c r="I24" s="392">
        <v>19</v>
      </c>
      <c r="J24" s="392">
        <v>12</v>
      </c>
      <c r="K24" s="392">
        <v>15</v>
      </c>
      <c r="L24" s="391" t="s">
        <v>50</v>
      </c>
      <c r="M24" s="393">
        <v>664</v>
      </c>
      <c r="N24" s="393">
        <v>69</v>
      </c>
      <c r="O24" s="394">
        <v>0.90586630286493863</v>
      </c>
      <c r="P24" s="394">
        <v>9.4133697135061395E-2</v>
      </c>
      <c r="Q24" s="394">
        <v>0.90481730115869952</v>
      </c>
    </row>
    <row r="25" spans="2:17" s="391" customFormat="1" ht="15" x14ac:dyDescent="0.25">
      <c r="B25" s="391" t="s">
        <v>38</v>
      </c>
      <c r="C25" s="393">
        <v>24776</v>
      </c>
      <c r="D25" s="393">
        <v>24161</v>
      </c>
      <c r="E25" s="393">
        <v>615</v>
      </c>
      <c r="F25" s="394">
        <v>0.97517759121730707</v>
      </c>
      <c r="G25" s="394">
        <v>2.4822408782692928E-2</v>
      </c>
      <c r="I25" s="392">
        <v>2</v>
      </c>
      <c r="J25" s="392">
        <v>13</v>
      </c>
      <c r="K25" s="392">
        <v>1</v>
      </c>
      <c r="L25" s="391" t="s">
        <v>11</v>
      </c>
      <c r="M25" s="393">
        <v>124723</v>
      </c>
      <c r="N25" s="393">
        <v>13091</v>
      </c>
      <c r="O25" s="394">
        <v>0.90500965068860928</v>
      </c>
      <c r="P25" s="394">
        <v>9.499034931139072E-2</v>
      </c>
      <c r="Q25" s="394">
        <v>0.90481730115869952</v>
      </c>
    </row>
    <row r="26" spans="2:17" s="391" customFormat="1" ht="15" x14ac:dyDescent="0.25">
      <c r="B26" s="391" t="s">
        <v>45</v>
      </c>
      <c r="C26" s="393">
        <v>64221</v>
      </c>
      <c r="D26" s="393">
        <v>60137</v>
      </c>
      <c r="E26" s="393">
        <v>4084</v>
      </c>
      <c r="F26" s="394">
        <v>0.93640709425265878</v>
      </c>
      <c r="G26" s="394">
        <v>6.3592905747341208E-2</v>
      </c>
      <c r="I26" s="392">
        <v>8</v>
      </c>
      <c r="J26" s="392">
        <v>14</v>
      </c>
      <c r="K26" s="392">
        <v>20</v>
      </c>
      <c r="L26" s="391" t="s">
        <v>114</v>
      </c>
      <c r="M26" s="393">
        <v>508672</v>
      </c>
      <c r="N26" s="393">
        <v>53510</v>
      </c>
      <c r="O26" s="394">
        <v>0.90481730115869952</v>
      </c>
      <c r="P26" s="394">
        <v>9.5182698841300498E-2</v>
      </c>
      <c r="Q26" s="394">
        <v>0.90481730115869952</v>
      </c>
    </row>
    <row r="27" spans="2:17" s="391" customFormat="1" ht="15" x14ac:dyDescent="0.25">
      <c r="B27" s="391" t="s">
        <v>50</v>
      </c>
      <c r="C27" s="393">
        <v>733</v>
      </c>
      <c r="D27" s="393">
        <v>664</v>
      </c>
      <c r="E27" s="393">
        <v>69</v>
      </c>
      <c r="F27" s="394">
        <v>0.90586630286493863</v>
      </c>
      <c r="G27" s="394">
        <v>9.4133697135061395E-2</v>
      </c>
      <c r="I27" s="392">
        <v>12</v>
      </c>
      <c r="J27" s="392">
        <v>15</v>
      </c>
      <c r="K27" s="392">
        <v>16</v>
      </c>
      <c r="L27" s="391" t="s">
        <v>46</v>
      </c>
      <c r="M27" s="393">
        <v>15238</v>
      </c>
      <c r="N27" s="393">
        <v>2153</v>
      </c>
      <c r="O27" s="394">
        <v>0.87620033350583637</v>
      </c>
      <c r="P27" s="394">
        <v>0.12379966649416364</v>
      </c>
      <c r="Q27" s="394">
        <v>0.90481730115869952</v>
      </c>
    </row>
    <row r="28" spans="2:17" s="391" customFormat="1" ht="15" x14ac:dyDescent="0.25">
      <c r="B28" s="391" t="s">
        <v>46</v>
      </c>
      <c r="C28" s="393">
        <v>17391</v>
      </c>
      <c r="D28" s="393">
        <v>15238</v>
      </c>
      <c r="E28" s="393">
        <v>2153</v>
      </c>
      <c r="F28" s="394">
        <v>0.87620033350583637</v>
      </c>
      <c r="G28" s="394">
        <v>0.12379966649416364</v>
      </c>
      <c r="I28" s="392">
        <v>15</v>
      </c>
      <c r="J28" s="392">
        <v>16</v>
      </c>
      <c r="K28" s="392">
        <v>18</v>
      </c>
      <c r="L28" s="391" t="s">
        <v>48</v>
      </c>
      <c r="M28" s="393">
        <v>22235</v>
      </c>
      <c r="N28" s="393">
        <v>3298</v>
      </c>
      <c r="O28" s="394">
        <v>0.87083382289586031</v>
      </c>
      <c r="P28" s="394">
        <v>0.12916617710413975</v>
      </c>
      <c r="Q28" s="394">
        <v>0.90481730115869952</v>
      </c>
    </row>
    <row r="29" spans="2:17" s="391" customFormat="1" ht="15" x14ac:dyDescent="0.25">
      <c r="B29" s="391" t="s">
        <v>47</v>
      </c>
      <c r="C29" s="393">
        <v>5963</v>
      </c>
      <c r="D29" s="393">
        <v>5781</v>
      </c>
      <c r="E29" s="393">
        <v>182</v>
      </c>
      <c r="F29" s="394">
        <v>0.96947845044440717</v>
      </c>
      <c r="G29" s="394">
        <v>3.0521549555592824E-2</v>
      </c>
      <c r="I29" s="392">
        <v>3</v>
      </c>
      <c r="J29" s="392">
        <v>17</v>
      </c>
      <c r="K29" s="392">
        <v>19</v>
      </c>
      <c r="L29" s="391" t="s">
        <v>49</v>
      </c>
      <c r="M29" s="393">
        <v>3638</v>
      </c>
      <c r="N29" s="393">
        <v>541</v>
      </c>
      <c r="O29" s="394">
        <v>0.87054319215123233</v>
      </c>
      <c r="P29" s="394">
        <v>0.12945680784876765</v>
      </c>
      <c r="Q29" s="394">
        <v>0.90481730115869952</v>
      </c>
    </row>
    <row r="30" spans="2:17" s="391" customFormat="1" ht="15" x14ac:dyDescent="0.25">
      <c r="B30" s="391" t="s">
        <v>48</v>
      </c>
      <c r="C30" s="393">
        <v>25533</v>
      </c>
      <c r="D30" s="393">
        <v>22235</v>
      </c>
      <c r="E30" s="393">
        <v>3298</v>
      </c>
      <c r="F30" s="394">
        <v>0.87083382289586031</v>
      </c>
      <c r="G30" s="394">
        <v>0.12916617710413975</v>
      </c>
      <c r="I30" s="392">
        <v>16</v>
      </c>
      <c r="J30" s="392">
        <v>18</v>
      </c>
      <c r="K30" s="392">
        <v>5</v>
      </c>
      <c r="L30" s="391" t="s">
        <v>9</v>
      </c>
      <c r="M30" s="393">
        <v>12316</v>
      </c>
      <c r="N30" s="393">
        <v>2106</v>
      </c>
      <c r="O30" s="394">
        <v>0.85397309665788379</v>
      </c>
      <c r="P30" s="394">
        <v>0.14602690334211621</v>
      </c>
      <c r="Q30" s="394">
        <v>0.90481730115869952</v>
      </c>
    </row>
    <row r="31" spans="2:17" s="391" customFormat="1" ht="15" x14ac:dyDescent="0.25">
      <c r="B31" s="391" t="s">
        <v>49</v>
      </c>
      <c r="C31" s="393">
        <v>4179</v>
      </c>
      <c r="D31" s="393">
        <v>3638</v>
      </c>
      <c r="E31" s="393">
        <v>541</v>
      </c>
      <c r="F31" s="394">
        <v>0.87054319215123233</v>
      </c>
      <c r="G31" s="394">
        <v>0.12945680784876765</v>
      </c>
      <c r="I31" s="392">
        <v>17</v>
      </c>
      <c r="J31" s="392">
        <v>19</v>
      </c>
      <c r="K31" s="392">
        <v>12</v>
      </c>
      <c r="L31" s="391" t="s">
        <v>5</v>
      </c>
      <c r="M31" s="393">
        <v>10873</v>
      </c>
      <c r="N31" s="393">
        <v>1923</v>
      </c>
      <c r="O31" s="394">
        <v>0.84971866208190061</v>
      </c>
      <c r="P31" s="394">
        <v>0.15028133791809942</v>
      </c>
      <c r="Q31" s="394">
        <v>0.90481730115869952</v>
      </c>
    </row>
    <row r="32" spans="2:17" s="391" customFormat="1" ht="15" x14ac:dyDescent="0.25">
      <c r="B32" s="395" t="s">
        <v>114</v>
      </c>
      <c r="C32" s="396">
        <v>562182</v>
      </c>
      <c r="D32" s="396">
        <v>508672</v>
      </c>
      <c r="E32" s="396">
        <v>53510</v>
      </c>
      <c r="F32" s="397">
        <v>0.90481730115869952</v>
      </c>
      <c r="G32" s="397">
        <v>9.5182698841300498E-2</v>
      </c>
      <c r="I32" s="392">
        <v>14</v>
      </c>
      <c r="J32" s="392">
        <v>20</v>
      </c>
      <c r="K32" s="392">
        <v>9</v>
      </c>
      <c r="L32" s="391" t="s">
        <v>44</v>
      </c>
      <c r="M32" s="393">
        <v>76955</v>
      </c>
      <c r="N32" s="393">
        <v>17959</v>
      </c>
      <c r="O32" s="394">
        <v>0.81078660682301873</v>
      </c>
      <c r="P32" s="394">
        <v>0.18921339317698127</v>
      </c>
      <c r="Q32" s="394">
        <v>0.90481730115869952</v>
      </c>
    </row>
    <row r="33" spans="9:16" s="391" customFormat="1" ht="15" x14ac:dyDescent="0.25">
      <c r="I33" s="392"/>
      <c r="J33" s="392"/>
      <c r="K33" s="392"/>
      <c r="M33" s="393"/>
      <c r="N33" s="393"/>
      <c r="O33" s="394"/>
      <c r="P33" s="394"/>
    </row>
    <row r="34" spans="9:16" s="391" customFormat="1" x14ac:dyDescent="0.2"/>
    <row r="35" spans="9:16" s="362" customFormat="1" x14ac:dyDescent="0.2"/>
    <row r="36" spans="9:16" s="362" customFormat="1" x14ac:dyDescent="0.2"/>
    <row r="37" spans="9:16" s="362" customFormat="1" x14ac:dyDescent="0.2"/>
    <row r="38" spans="9:16" s="362" customFormat="1" x14ac:dyDescent="0.2"/>
    <row r="39" spans="9:16" s="362" customFormat="1" x14ac:dyDescent="0.2"/>
    <row r="40" spans="9:16" s="362" customFormat="1" x14ac:dyDescent="0.2"/>
    <row r="41" spans="9:16" s="362" customFormat="1" x14ac:dyDescent="0.2"/>
    <row r="42" spans="9:16" s="362"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42"/>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2" customFormat="1" x14ac:dyDescent="0.2"/>
    <row r="2" spans="1:17" s="362" customFormat="1" x14ac:dyDescent="0.2"/>
    <row r="3" spans="1:17" s="362" customFormat="1" x14ac:dyDescent="0.2"/>
    <row r="4" spans="1:17" s="362" customFormat="1" x14ac:dyDescent="0.2"/>
    <row r="5" spans="1:17" s="362" customFormat="1" ht="16.5" customHeight="1" x14ac:dyDescent="0.2"/>
    <row r="6" spans="1:17" s="7" customFormat="1" ht="24.75" customHeight="1" x14ac:dyDescent="0.2">
      <c r="A6" s="365"/>
      <c r="B6" s="1185" t="s">
        <v>481</v>
      </c>
      <c r="C6" s="1185"/>
      <c r="D6" s="1185"/>
      <c r="E6" s="1185"/>
      <c r="F6" s="1185"/>
      <c r="G6" s="1185"/>
      <c r="H6" s="1185"/>
      <c r="I6" s="1185"/>
      <c r="J6" s="1185"/>
      <c r="K6" s="1185"/>
      <c r="L6" s="1185"/>
      <c r="M6" s="1185"/>
      <c r="N6" s="1185"/>
      <c r="O6" s="390"/>
    </row>
    <row r="7" spans="1:17" s="7" customFormat="1" ht="24.75" customHeight="1" x14ac:dyDescent="0.2">
      <c r="A7" s="365"/>
      <c r="B7" s="1185"/>
      <c r="C7" s="1185"/>
      <c r="D7" s="1185"/>
      <c r="E7" s="1185"/>
      <c r="F7" s="1185"/>
      <c r="G7" s="1185"/>
      <c r="H7" s="1185"/>
      <c r="I7" s="1185"/>
      <c r="J7" s="1185"/>
      <c r="K7" s="1185"/>
      <c r="L7" s="1185"/>
      <c r="M7" s="1185"/>
      <c r="N7" s="1185"/>
      <c r="O7" s="390"/>
    </row>
    <row r="8" spans="1:17" s="7" customFormat="1" ht="15.75" customHeight="1" x14ac:dyDescent="0.2">
      <c r="A8" s="365"/>
      <c r="B8" s="1186" t="s">
        <v>493</v>
      </c>
      <c r="C8" s="1186"/>
      <c r="D8" s="1186"/>
      <c r="E8" s="1186"/>
      <c r="F8" s="1186"/>
      <c r="G8" s="1186"/>
      <c r="H8" s="1186"/>
      <c r="I8" s="1186"/>
      <c r="J8" s="1186"/>
      <c r="K8" s="1186"/>
      <c r="L8" s="1186"/>
      <c r="M8" s="1186"/>
      <c r="N8" s="1186"/>
    </row>
    <row r="9" spans="1:17" s="362" customFormat="1" ht="6" customHeight="1" x14ac:dyDescent="0.2">
      <c r="A9" s="366"/>
      <c r="B9" s="366"/>
      <c r="C9" s="366"/>
      <c r="D9" s="366"/>
      <c r="E9" s="366"/>
      <c r="F9" s="366"/>
      <c r="G9" s="366"/>
      <c r="H9" s="366"/>
      <c r="I9" s="366"/>
      <c r="J9" s="366"/>
      <c r="K9" s="366"/>
      <c r="L9" s="366"/>
    </row>
    <row r="10" spans="1:17" s="391" customFormat="1" x14ac:dyDescent="0.2"/>
    <row r="11" spans="1:17" s="391" customFormat="1" x14ac:dyDescent="0.2">
      <c r="C11" s="1187" t="s">
        <v>51</v>
      </c>
      <c r="D11" s="1187"/>
      <c r="E11" s="1187"/>
      <c r="L11" s="391">
        <v>1</v>
      </c>
      <c r="M11" s="391">
        <v>3</v>
      </c>
      <c r="N11" s="391">
        <v>4</v>
      </c>
      <c r="O11" s="391">
        <v>5</v>
      </c>
      <c r="P11" s="391">
        <v>6</v>
      </c>
    </row>
    <row r="12" spans="1:17" s="391" customFormat="1" ht="15" x14ac:dyDescent="0.25">
      <c r="C12" s="391" t="s">
        <v>219</v>
      </c>
      <c r="D12" s="391" t="s">
        <v>103</v>
      </c>
      <c r="E12" s="391" t="s">
        <v>104</v>
      </c>
      <c r="F12" s="391" t="s">
        <v>105</v>
      </c>
      <c r="G12" s="391" t="s">
        <v>106</v>
      </c>
      <c r="I12" s="392"/>
      <c r="J12" s="392"/>
      <c r="K12" s="392" t="s">
        <v>107</v>
      </c>
      <c r="L12" s="391" t="s">
        <v>108</v>
      </c>
      <c r="M12" s="391" t="s">
        <v>109</v>
      </c>
      <c r="N12" s="391" t="s">
        <v>110</v>
      </c>
      <c r="O12" s="391" t="s">
        <v>111</v>
      </c>
      <c r="P12" s="391" t="s">
        <v>112</v>
      </c>
      <c r="Q12" s="391" t="s">
        <v>113</v>
      </c>
    </row>
    <row r="13" spans="1:17" s="391" customFormat="1" ht="15" x14ac:dyDescent="0.25">
      <c r="B13" s="391" t="s">
        <v>11</v>
      </c>
      <c r="C13" s="393">
        <v>86252</v>
      </c>
      <c r="D13" s="393">
        <v>68957</v>
      </c>
      <c r="E13" s="393">
        <v>17295</v>
      </c>
      <c r="F13" s="394">
        <v>0.79948291054120479</v>
      </c>
      <c r="G13" s="394">
        <v>0.20051708945879515</v>
      </c>
      <c r="I13" s="392">
        <v>15</v>
      </c>
      <c r="J13" s="392">
        <v>1</v>
      </c>
      <c r="K13" s="392">
        <v>8</v>
      </c>
      <c r="L13" s="391" t="s">
        <v>7</v>
      </c>
      <c r="M13" s="393">
        <v>43416</v>
      </c>
      <c r="N13" s="393">
        <v>89</v>
      </c>
      <c r="O13" s="394">
        <v>0.99795425813124927</v>
      </c>
      <c r="P13" s="394">
        <v>2.0457418687507183E-3</v>
      </c>
      <c r="Q13" s="394">
        <v>0.81230350577541033</v>
      </c>
    </row>
    <row r="14" spans="1:17" s="391" customFormat="1" ht="15" x14ac:dyDescent="0.25">
      <c r="B14" s="391" t="s">
        <v>10</v>
      </c>
      <c r="C14" s="393">
        <v>12713</v>
      </c>
      <c r="D14" s="393">
        <v>11753</v>
      </c>
      <c r="E14" s="393">
        <v>960</v>
      </c>
      <c r="F14" s="394">
        <v>0.92448674585070401</v>
      </c>
      <c r="G14" s="394">
        <v>7.5513254149295994E-2</v>
      </c>
      <c r="I14" s="392">
        <v>6</v>
      </c>
      <c r="J14" s="392">
        <v>2</v>
      </c>
      <c r="K14" s="392">
        <v>7</v>
      </c>
      <c r="L14" s="391" t="s">
        <v>43</v>
      </c>
      <c r="M14" s="393">
        <v>24328</v>
      </c>
      <c r="N14" s="393">
        <v>1378</v>
      </c>
      <c r="O14" s="394">
        <v>0.9463938380144713</v>
      </c>
      <c r="P14" s="394">
        <v>5.3606161985528672E-2</v>
      </c>
      <c r="Q14" s="394">
        <v>0.81230350577541033</v>
      </c>
    </row>
    <row r="15" spans="1:17" s="391" customFormat="1" ht="15" x14ac:dyDescent="0.25">
      <c r="B15" s="391" t="s">
        <v>40</v>
      </c>
      <c r="C15" s="393">
        <v>13365</v>
      </c>
      <c r="D15" s="393">
        <v>11882</v>
      </c>
      <c r="E15" s="393">
        <v>1483</v>
      </c>
      <c r="F15" s="394">
        <v>0.8890385334829779</v>
      </c>
      <c r="G15" s="394">
        <v>0.11096146651702207</v>
      </c>
      <c r="I15" s="392">
        <v>10</v>
      </c>
      <c r="J15" s="392">
        <v>3</v>
      </c>
      <c r="K15" s="392">
        <v>10</v>
      </c>
      <c r="L15" s="391" t="s">
        <v>42</v>
      </c>
      <c r="M15" s="393">
        <v>519</v>
      </c>
      <c r="N15" s="393">
        <v>37</v>
      </c>
      <c r="O15" s="394">
        <v>0.93345323741007191</v>
      </c>
      <c r="P15" s="394">
        <v>6.654676258992806E-2</v>
      </c>
      <c r="Q15" s="394">
        <v>0.81230350577541033</v>
      </c>
    </row>
    <row r="16" spans="1:17" s="391" customFormat="1" ht="15" x14ac:dyDescent="0.25">
      <c r="B16" s="391" t="s">
        <v>41</v>
      </c>
      <c r="C16" s="393">
        <v>11979</v>
      </c>
      <c r="D16" s="393">
        <v>10465</v>
      </c>
      <c r="E16" s="393">
        <v>1514</v>
      </c>
      <c r="F16" s="394">
        <v>0.87361215460389019</v>
      </c>
      <c r="G16" s="394">
        <v>0.12638784539610987</v>
      </c>
      <c r="I16" s="392">
        <v>11</v>
      </c>
      <c r="J16" s="392">
        <v>4</v>
      </c>
      <c r="K16" s="392">
        <v>6</v>
      </c>
      <c r="L16" s="391" t="s">
        <v>8</v>
      </c>
      <c r="M16" s="393">
        <v>4179</v>
      </c>
      <c r="N16" s="393">
        <v>319</v>
      </c>
      <c r="O16" s="394">
        <v>0.92907959092930192</v>
      </c>
      <c r="P16" s="394">
        <v>7.092040907069809E-2</v>
      </c>
      <c r="Q16" s="394">
        <v>0.81230350577541033</v>
      </c>
    </row>
    <row r="17" spans="2:17" s="391" customFormat="1" ht="15" x14ac:dyDescent="0.25">
      <c r="B17" s="391" t="s">
        <v>9</v>
      </c>
      <c r="C17" s="393">
        <v>13300</v>
      </c>
      <c r="D17" s="393">
        <v>10894</v>
      </c>
      <c r="E17" s="393">
        <v>2406</v>
      </c>
      <c r="F17" s="394">
        <v>0.81909774436090221</v>
      </c>
      <c r="G17" s="394">
        <v>0.18090225563909773</v>
      </c>
      <c r="I17" s="392">
        <v>13</v>
      </c>
      <c r="J17" s="392">
        <v>5</v>
      </c>
      <c r="K17" s="392">
        <v>17</v>
      </c>
      <c r="L17" s="391" t="s">
        <v>47</v>
      </c>
      <c r="M17" s="393">
        <v>6042</v>
      </c>
      <c r="N17" s="393">
        <v>468</v>
      </c>
      <c r="O17" s="394">
        <v>0.92811059907834104</v>
      </c>
      <c r="P17" s="394">
        <v>7.1889400921658991E-2</v>
      </c>
      <c r="Q17" s="394">
        <v>0.81230350577541033</v>
      </c>
    </row>
    <row r="18" spans="2:17" s="391" customFormat="1" ht="15" x14ac:dyDescent="0.25">
      <c r="B18" s="391" t="s">
        <v>8</v>
      </c>
      <c r="C18" s="393">
        <v>4498</v>
      </c>
      <c r="D18" s="393">
        <v>4179</v>
      </c>
      <c r="E18" s="393">
        <v>319</v>
      </c>
      <c r="F18" s="394">
        <v>0.92907959092930192</v>
      </c>
      <c r="G18" s="394">
        <v>7.092040907069809E-2</v>
      </c>
      <c r="I18" s="392">
        <v>4</v>
      </c>
      <c r="J18" s="392">
        <v>6</v>
      </c>
      <c r="K18" s="392">
        <v>2</v>
      </c>
      <c r="L18" s="391" t="s">
        <v>10</v>
      </c>
      <c r="M18" s="393">
        <v>11753</v>
      </c>
      <c r="N18" s="393">
        <v>960</v>
      </c>
      <c r="O18" s="394">
        <v>0.92448674585070401</v>
      </c>
      <c r="P18" s="394">
        <v>7.5513254149295994E-2</v>
      </c>
      <c r="Q18" s="394">
        <v>0.81230350577541033</v>
      </c>
    </row>
    <row r="19" spans="2:17" s="391" customFormat="1" ht="15" x14ac:dyDescent="0.25">
      <c r="B19" s="391" t="s">
        <v>43</v>
      </c>
      <c r="C19" s="393">
        <v>25706</v>
      </c>
      <c r="D19" s="393">
        <v>24328</v>
      </c>
      <c r="E19" s="393">
        <v>1378</v>
      </c>
      <c r="F19" s="394">
        <v>0.9463938380144713</v>
      </c>
      <c r="G19" s="394">
        <v>5.3606161985528672E-2</v>
      </c>
      <c r="I19" s="392">
        <v>2</v>
      </c>
      <c r="J19" s="392">
        <v>7</v>
      </c>
      <c r="K19" s="392">
        <v>11</v>
      </c>
      <c r="L19" s="391" t="s">
        <v>6</v>
      </c>
      <c r="M19" s="393">
        <v>43538</v>
      </c>
      <c r="N19" s="393">
        <v>4374</v>
      </c>
      <c r="O19" s="394">
        <v>0.90870763065620308</v>
      </c>
      <c r="P19" s="394">
        <v>9.1292369343796961E-2</v>
      </c>
      <c r="Q19" s="394">
        <v>0.81230350577541033</v>
      </c>
    </row>
    <row r="20" spans="2:17" s="391" customFormat="1" ht="15" x14ac:dyDescent="0.25">
      <c r="B20" s="391" t="s">
        <v>7</v>
      </c>
      <c r="C20" s="393">
        <v>43505</v>
      </c>
      <c r="D20" s="393">
        <v>43416</v>
      </c>
      <c r="E20" s="393">
        <v>89</v>
      </c>
      <c r="F20" s="394">
        <v>0.99795425813124927</v>
      </c>
      <c r="G20" s="394">
        <v>2.0457418687507183E-3</v>
      </c>
      <c r="I20" s="392">
        <v>1</v>
      </c>
      <c r="J20" s="392">
        <v>8</v>
      </c>
      <c r="K20" s="392">
        <v>14</v>
      </c>
      <c r="L20" s="391" t="s">
        <v>45</v>
      </c>
      <c r="M20" s="393">
        <v>46125</v>
      </c>
      <c r="N20" s="393">
        <v>5106</v>
      </c>
      <c r="O20" s="394">
        <v>0.90033378228025995</v>
      </c>
      <c r="P20" s="394">
        <v>9.9666217719740005E-2</v>
      </c>
      <c r="Q20" s="394">
        <v>0.81230350577541033</v>
      </c>
    </row>
    <row r="21" spans="2:17" s="391" customFormat="1" ht="15" x14ac:dyDescent="0.25">
      <c r="B21" s="391" t="s">
        <v>44</v>
      </c>
      <c r="C21" s="393">
        <v>112579</v>
      </c>
      <c r="D21" s="393">
        <v>68398</v>
      </c>
      <c r="E21" s="393">
        <v>44181</v>
      </c>
      <c r="F21" s="394">
        <v>0.60755558319047065</v>
      </c>
      <c r="G21" s="394">
        <v>0.3924444168095293</v>
      </c>
      <c r="I21" s="392">
        <v>20</v>
      </c>
      <c r="J21" s="392">
        <v>9</v>
      </c>
      <c r="K21" s="392">
        <v>13</v>
      </c>
      <c r="L21" s="391" t="s">
        <v>38</v>
      </c>
      <c r="M21" s="393">
        <v>20780</v>
      </c>
      <c r="N21" s="393">
        <v>2405</v>
      </c>
      <c r="O21" s="394">
        <v>0.89626913952986842</v>
      </c>
      <c r="P21" s="394">
        <v>0.10373086047013155</v>
      </c>
      <c r="Q21" s="394">
        <v>0.81230350577541033</v>
      </c>
    </row>
    <row r="22" spans="2:17" s="391" customFormat="1" ht="15" x14ac:dyDescent="0.25">
      <c r="B22" s="391" t="s">
        <v>42</v>
      </c>
      <c r="C22" s="393">
        <v>556</v>
      </c>
      <c r="D22" s="393">
        <v>519</v>
      </c>
      <c r="E22" s="393">
        <v>37</v>
      </c>
      <c r="F22" s="394">
        <v>0.93345323741007191</v>
      </c>
      <c r="G22" s="394">
        <v>6.654676258992806E-2</v>
      </c>
      <c r="I22" s="392">
        <v>3</v>
      </c>
      <c r="J22" s="392">
        <v>10</v>
      </c>
      <c r="K22" s="392">
        <v>3</v>
      </c>
      <c r="L22" s="391" t="s">
        <v>40</v>
      </c>
      <c r="M22" s="393">
        <v>11882</v>
      </c>
      <c r="N22" s="393">
        <v>1483</v>
      </c>
      <c r="O22" s="394">
        <v>0.8890385334829779</v>
      </c>
      <c r="P22" s="394">
        <v>0.11096146651702207</v>
      </c>
      <c r="Q22" s="394">
        <v>0.81230350577541033</v>
      </c>
    </row>
    <row r="23" spans="2:17" s="391" customFormat="1" ht="15" x14ac:dyDescent="0.25">
      <c r="B23" s="391" t="s">
        <v>6</v>
      </c>
      <c r="C23" s="393">
        <v>47912</v>
      </c>
      <c r="D23" s="393">
        <v>43538</v>
      </c>
      <c r="E23" s="393">
        <v>4374</v>
      </c>
      <c r="F23" s="394">
        <v>0.90870763065620308</v>
      </c>
      <c r="G23" s="394">
        <v>9.1292369343796961E-2</v>
      </c>
      <c r="I23" s="392">
        <v>7</v>
      </c>
      <c r="J23" s="392">
        <v>11</v>
      </c>
      <c r="K23" s="392">
        <v>4</v>
      </c>
      <c r="L23" s="391" t="s">
        <v>41</v>
      </c>
      <c r="M23" s="393">
        <v>10465</v>
      </c>
      <c r="N23" s="393">
        <v>1514</v>
      </c>
      <c r="O23" s="394">
        <v>0.87361215460389019</v>
      </c>
      <c r="P23" s="394">
        <v>0.12638784539610987</v>
      </c>
      <c r="Q23" s="394">
        <v>0.81230350577541033</v>
      </c>
    </row>
    <row r="24" spans="2:17" s="391" customFormat="1" ht="15" x14ac:dyDescent="0.25">
      <c r="B24" s="391" t="s">
        <v>5</v>
      </c>
      <c r="C24" s="393">
        <v>13541</v>
      </c>
      <c r="D24" s="393">
        <v>10377</v>
      </c>
      <c r="E24" s="393">
        <v>3164</v>
      </c>
      <c r="F24" s="394">
        <v>0.7663392659330921</v>
      </c>
      <c r="G24" s="394">
        <v>0.2336607340669079</v>
      </c>
      <c r="I24" s="392">
        <v>17</v>
      </c>
      <c r="J24" s="392">
        <v>12</v>
      </c>
      <c r="K24" s="392">
        <v>15</v>
      </c>
      <c r="L24" s="391" t="s">
        <v>50</v>
      </c>
      <c r="M24" s="393">
        <v>400</v>
      </c>
      <c r="N24" s="393">
        <v>62</v>
      </c>
      <c r="O24" s="394">
        <v>0.86580086580086579</v>
      </c>
      <c r="P24" s="394">
        <v>0.13419913419913421</v>
      </c>
      <c r="Q24" s="394">
        <v>0.81230350577541033</v>
      </c>
    </row>
    <row r="25" spans="2:17" s="391" customFormat="1" ht="15" x14ac:dyDescent="0.25">
      <c r="B25" s="391" t="s">
        <v>38</v>
      </c>
      <c r="C25" s="393">
        <v>23185</v>
      </c>
      <c r="D25" s="393">
        <v>20780</v>
      </c>
      <c r="E25" s="393">
        <v>2405</v>
      </c>
      <c r="F25" s="394">
        <v>0.89626913952986842</v>
      </c>
      <c r="G25" s="394">
        <v>0.10373086047013155</v>
      </c>
      <c r="I25" s="392">
        <v>9</v>
      </c>
      <c r="J25" s="392">
        <v>13</v>
      </c>
      <c r="K25" s="392">
        <v>5</v>
      </c>
      <c r="L25" s="391" t="s">
        <v>9</v>
      </c>
      <c r="M25" s="393">
        <v>10894</v>
      </c>
      <c r="N25" s="393">
        <v>2406</v>
      </c>
      <c r="O25" s="394">
        <v>0.81909774436090221</v>
      </c>
      <c r="P25" s="394">
        <v>0.18090225563909773</v>
      </c>
      <c r="Q25" s="394">
        <v>0.81230350577541033</v>
      </c>
    </row>
    <row r="26" spans="2:17" s="391" customFormat="1" ht="15" x14ac:dyDescent="0.25">
      <c r="B26" s="391" t="s">
        <v>45</v>
      </c>
      <c r="C26" s="393">
        <v>51231</v>
      </c>
      <c r="D26" s="393">
        <v>46125</v>
      </c>
      <c r="E26" s="393">
        <v>5106</v>
      </c>
      <c r="F26" s="394">
        <v>0.90033378228025995</v>
      </c>
      <c r="G26" s="394">
        <v>9.9666217719740005E-2</v>
      </c>
      <c r="I26" s="392">
        <v>8</v>
      </c>
      <c r="J26" s="392">
        <v>14</v>
      </c>
      <c r="K26" s="392">
        <v>20</v>
      </c>
      <c r="L26" s="391" t="s">
        <v>114</v>
      </c>
      <c r="M26" s="393">
        <v>420891</v>
      </c>
      <c r="N26" s="393">
        <v>97254</v>
      </c>
      <c r="O26" s="394">
        <v>0.81230350577541033</v>
      </c>
      <c r="P26" s="394">
        <v>0.18769649422458964</v>
      </c>
      <c r="Q26" s="394">
        <v>0.81230350577541033</v>
      </c>
    </row>
    <row r="27" spans="2:17" s="391" customFormat="1" ht="15" x14ac:dyDescent="0.25">
      <c r="B27" s="391" t="s">
        <v>50</v>
      </c>
      <c r="C27" s="393">
        <v>462</v>
      </c>
      <c r="D27" s="393">
        <v>400</v>
      </c>
      <c r="E27" s="393">
        <v>62</v>
      </c>
      <c r="F27" s="394">
        <v>0.86580086580086579</v>
      </c>
      <c r="G27" s="394">
        <v>0.13419913419913421</v>
      </c>
      <c r="I27" s="392">
        <v>12</v>
      </c>
      <c r="J27" s="392">
        <v>15</v>
      </c>
      <c r="K27" s="392">
        <v>1</v>
      </c>
      <c r="L27" s="391" t="s">
        <v>11</v>
      </c>
      <c r="M27" s="393">
        <v>68957</v>
      </c>
      <c r="N27" s="393">
        <v>17295</v>
      </c>
      <c r="O27" s="394">
        <v>0.79948291054120479</v>
      </c>
      <c r="P27" s="394">
        <v>0.20051708945879515</v>
      </c>
      <c r="Q27" s="394">
        <v>0.81230350577541033</v>
      </c>
    </row>
    <row r="28" spans="2:17" s="391" customFormat="1" ht="15" x14ac:dyDescent="0.25">
      <c r="B28" s="391" t="s">
        <v>46</v>
      </c>
      <c r="C28" s="393">
        <v>12722</v>
      </c>
      <c r="D28" s="393">
        <v>10027</v>
      </c>
      <c r="E28" s="393">
        <v>2695</v>
      </c>
      <c r="F28" s="394">
        <v>0.78816223864172297</v>
      </c>
      <c r="G28" s="394">
        <v>0.211837761358277</v>
      </c>
      <c r="I28" s="392">
        <v>16</v>
      </c>
      <c r="J28" s="392">
        <v>16</v>
      </c>
      <c r="K28" s="392">
        <v>16</v>
      </c>
      <c r="L28" s="391" t="s">
        <v>46</v>
      </c>
      <c r="M28" s="393">
        <v>10027</v>
      </c>
      <c r="N28" s="393">
        <v>2695</v>
      </c>
      <c r="O28" s="394">
        <v>0.78816223864172297</v>
      </c>
      <c r="P28" s="394">
        <v>0.211837761358277</v>
      </c>
      <c r="Q28" s="394">
        <v>0.81230350577541033</v>
      </c>
    </row>
    <row r="29" spans="2:17" s="391" customFormat="1" ht="15" x14ac:dyDescent="0.25">
      <c r="B29" s="391" t="s">
        <v>47</v>
      </c>
      <c r="C29" s="393">
        <v>6510</v>
      </c>
      <c r="D29" s="393">
        <v>6042</v>
      </c>
      <c r="E29" s="393">
        <v>468</v>
      </c>
      <c r="F29" s="394">
        <v>0.92811059907834104</v>
      </c>
      <c r="G29" s="394">
        <v>7.1889400921658991E-2</v>
      </c>
      <c r="I29" s="392">
        <v>5</v>
      </c>
      <c r="J29" s="392">
        <v>17</v>
      </c>
      <c r="K29" s="392">
        <v>12</v>
      </c>
      <c r="L29" s="391" t="s">
        <v>5</v>
      </c>
      <c r="M29" s="393">
        <v>10377</v>
      </c>
      <c r="N29" s="393">
        <v>3164</v>
      </c>
      <c r="O29" s="394">
        <v>0.7663392659330921</v>
      </c>
      <c r="P29" s="394">
        <v>0.2336607340669079</v>
      </c>
      <c r="Q29" s="394">
        <v>0.81230350577541033</v>
      </c>
    </row>
    <row r="30" spans="2:17" s="391" customFormat="1" ht="15" x14ac:dyDescent="0.25">
      <c r="B30" s="391" t="s">
        <v>48</v>
      </c>
      <c r="C30" s="393">
        <v>34520</v>
      </c>
      <c r="D30" s="393">
        <v>26256</v>
      </c>
      <c r="E30" s="393">
        <v>8264</v>
      </c>
      <c r="F30" s="394">
        <v>0.76060254924681348</v>
      </c>
      <c r="G30" s="394">
        <v>0.23939745075318655</v>
      </c>
      <c r="I30" s="392">
        <v>18</v>
      </c>
      <c r="J30" s="392">
        <v>18</v>
      </c>
      <c r="K30" s="392">
        <v>18</v>
      </c>
      <c r="L30" s="391" t="s">
        <v>48</v>
      </c>
      <c r="M30" s="393">
        <v>26256</v>
      </c>
      <c r="N30" s="393">
        <v>8264</v>
      </c>
      <c r="O30" s="394">
        <v>0.76060254924681348</v>
      </c>
      <c r="P30" s="394">
        <v>0.23939745075318655</v>
      </c>
      <c r="Q30" s="394">
        <v>0.81230350577541033</v>
      </c>
    </row>
    <row r="31" spans="2:17" s="391" customFormat="1" ht="15" x14ac:dyDescent="0.25">
      <c r="B31" s="391" t="s">
        <v>49</v>
      </c>
      <c r="C31" s="393">
        <v>3609</v>
      </c>
      <c r="D31" s="393">
        <v>2555</v>
      </c>
      <c r="E31" s="393">
        <v>1054</v>
      </c>
      <c r="F31" s="394">
        <v>0.70795234136880025</v>
      </c>
      <c r="G31" s="394">
        <v>0.2920476586311998</v>
      </c>
      <c r="I31" s="392">
        <v>19</v>
      </c>
      <c r="J31" s="392">
        <v>19</v>
      </c>
      <c r="K31" s="392">
        <v>19</v>
      </c>
      <c r="L31" s="391" t="s">
        <v>49</v>
      </c>
      <c r="M31" s="393">
        <v>2555</v>
      </c>
      <c r="N31" s="393">
        <v>1054</v>
      </c>
      <c r="O31" s="394">
        <v>0.70795234136880025</v>
      </c>
      <c r="P31" s="394">
        <v>0.2920476586311998</v>
      </c>
      <c r="Q31" s="394">
        <v>0.81230350577541033</v>
      </c>
    </row>
    <row r="32" spans="2:17" s="391" customFormat="1" ht="15" x14ac:dyDescent="0.25">
      <c r="B32" s="395" t="s">
        <v>114</v>
      </c>
      <c r="C32" s="396">
        <v>518145</v>
      </c>
      <c r="D32" s="396">
        <v>420891</v>
      </c>
      <c r="E32" s="396">
        <v>97254</v>
      </c>
      <c r="F32" s="397">
        <v>0.81230350577541033</v>
      </c>
      <c r="G32" s="397">
        <v>0.18769649422458964</v>
      </c>
      <c r="I32" s="392">
        <v>14</v>
      </c>
      <c r="J32" s="392">
        <v>20</v>
      </c>
      <c r="K32" s="392">
        <v>9</v>
      </c>
      <c r="L32" s="391" t="s">
        <v>44</v>
      </c>
      <c r="M32" s="393">
        <v>68398</v>
      </c>
      <c r="N32" s="393">
        <v>44181</v>
      </c>
      <c r="O32" s="394">
        <v>0.60755558319047065</v>
      </c>
      <c r="P32" s="394">
        <v>0.3924444168095293</v>
      </c>
      <c r="Q32" s="394">
        <v>0.81230350577541033</v>
      </c>
    </row>
    <row r="33" spans="9:16" s="391" customFormat="1" ht="15" x14ac:dyDescent="0.25">
      <c r="I33" s="392"/>
      <c r="J33" s="392"/>
      <c r="K33" s="392"/>
      <c r="M33" s="393"/>
      <c r="N33" s="393"/>
      <c r="O33" s="394"/>
      <c r="P33" s="394"/>
    </row>
    <row r="34" spans="9:16" s="357" customFormat="1" x14ac:dyDescent="0.2"/>
    <row r="35" spans="9:16" s="362" customFormat="1" x14ac:dyDescent="0.2"/>
    <row r="36" spans="9:16" s="362" customFormat="1" x14ac:dyDescent="0.2"/>
    <row r="37" spans="9:16" s="362" customFormat="1" x14ac:dyDescent="0.2"/>
    <row r="38" spans="9:16" s="362" customFormat="1" x14ac:dyDescent="0.2"/>
    <row r="39" spans="9:16" s="362" customFormat="1" x14ac:dyDescent="0.2"/>
    <row r="40" spans="9:16" s="362" customFormat="1" x14ac:dyDescent="0.2"/>
    <row r="41" spans="9:16" s="362" customFormat="1" x14ac:dyDescent="0.2"/>
    <row r="42" spans="9:16" s="362"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5"/>
  <sheetViews>
    <sheetView topLeftCell="A5" zoomScaleNormal="100" workbookViewId="0">
      <selection activeCell="P35" sqref="P35"/>
    </sheetView>
  </sheetViews>
  <sheetFormatPr baseColWidth="10" defaultColWidth="11.42578125" defaultRowHeight="12.75" x14ac:dyDescent="0.2"/>
  <cols>
    <col min="1" max="1" width="4.42578125" style="479" customWidth="1"/>
    <col min="2" max="2" width="28.7109375" style="479" customWidth="1"/>
    <col min="3" max="3" width="0.5703125" style="479" customWidth="1"/>
    <col min="4" max="4" width="13.42578125" style="479" customWidth="1"/>
    <col min="5" max="5" width="0.5703125" style="479" customWidth="1"/>
    <col min="6" max="6" width="13.42578125" style="479" customWidth="1"/>
    <col min="7" max="7" width="10.42578125" style="479" customWidth="1"/>
    <col min="8" max="8" width="0.7109375" style="479" customWidth="1"/>
    <col min="9" max="9" width="11.140625" style="479" customWidth="1"/>
    <col min="10" max="10" width="10.42578125" style="479" customWidth="1"/>
    <col min="11" max="11" width="0.7109375" style="479" customWidth="1"/>
    <col min="12" max="12" width="9.5703125" style="479" customWidth="1"/>
    <col min="13" max="13" width="11.42578125" style="479"/>
    <col min="14" max="14" width="9.5703125" style="479" customWidth="1"/>
    <col min="15" max="15" width="11.42578125" style="479"/>
    <col min="16" max="16" width="9.5703125" style="479" customWidth="1"/>
    <col min="17" max="16384" width="11.42578125" style="479"/>
  </cols>
  <sheetData>
    <row r="2" spans="1:19" s="634" customFormat="1" ht="15" x14ac:dyDescent="0.2">
      <c r="B2" s="1229"/>
      <c r="C2" s="1229"/>
      <c r="D2" s="808"/>
      <c r="E2" s="809"/>
      <c r="F2" s="810"/>
      <c r="G2" s="809"/>
    </row>
    <row r="3" spans="1:19" s="634" customFormat="1" ht="38.25" customHeight="1" x14ac:dyDescent="0.2">
      <c r="B3" s="810"/>
      <c r="C3" s="810"/>
      <c r="D3" s="810"/>
      <c r="E3" s="809"/>
      <c r="F3" s="810"/>
      <c r="G3" s="809"/>
    </row>
    <row r="4" spans="1:19" s="636" customFormat="1" ht="37.5" customHeight="1" x14ac:dyDescent="0.2">
      <c r="B4" s="1241" t="s">
        <v>349</v>
      </c>
      <c r="C4" s="1241"/>
      <c r="D4" s="1241"/>
      <c r="E4" s="1241"/>
      <c r="F4" s="1241"/>
      <c r="G4" s="1241"/>
      <c r="H4" s="1241"/>
      <c r="I4" s="1241"/>
      <c r="J4" s="1241"/>
      <c r="K4" s="1241"/>
      <c r="L4" s="1241"/>
      <c r="M4" s="1241"/>
      <c r="N4" s="1241"/>
      <c r="O4" s="1241"/>
      <c r="P4" s="1241"/>
      <c r="Q4" s="1241"/>
    </row>
    <row r="5" spans="1:19" s="811" customFormat="1" ht="18" x14ac:dyDescent="0.2">
      <c r="B5" s="1059" t="str">
        <f>porsaad!B6</f>
        <v>Situación a 31 de enero de 2023</v>
      </c>
      <c r="C5" s="1059"/>
      <c r="D5" s="1059"/>
      <c r="E5" s="1059"/>
      <c r="F5" s="1059"/>
      <c r="G5" s="1059"/>
      <c r="H5" s="1059"/>
      <c r="I5" s="1059"/>
      <c r="J5" s="1059"/>
      <c r="K5" s="1059"/>
      <c r="L5" s="1059"/>
      <c r="M5" s="1059"/>
      <c r="N5" s="1059"/>
      <c r="O5" s="1059"/>
      <c r="P5" s="1059"/>
    </row>
    <row r="6" spans="1:19" s="636" customFormat="1" ht="6" customHeight="1" x14ac:dyDescent="0.2">
      <c r="D6" s="812"/>
      <c r="E6" s="812"/>
      <c r="F6" s="812"/>
      <c r="G6" s="812"/>
    </row>
    <row r="7" spans="1:19" s="816" customFormat="1" ht="12.75" customHeight="1" x14ac:dyDescent="0.2">
      <c r="A7" s="813"/>
      <c r="B7" s="1230" t="s">
        <v>15</v>
      </c>
      <c r="C7" s="814"/>
      <c r="D7" s="1233" t="s">
        <v>285</v>
      </c>
      <c r="E7" s="815"/>
      <c r="F7" s="1235" t="s">
        <v>482</v>
      </c>
      <c r="G7" s="1236"/>
      <c r="I7" s="1235" t="s">
        <v>286</v>
      </c>
      <c r="J7" s="1239"/>
      <c r="K7" s="972"/>
      <c r="L7" s="972"/>
      <c r="M7" s="972"/>
      <c r="N7" s="972"/>
      <c r="O7" s="972"/>
      <c r="P7" s="972"/>
      <c r="Q7" s="973"/>
    </row>
    <row r="8" spans="1:19" s="816" customFormat="1" ht="15" customHeight="1" x14ac:dyDescent="0.2">
      <c r="A8" s="813"/>
      <c r="B8" s="1231"/>
      <c r="C8" s="814"/>
      <c r="D8" s="1234"/>
      <c r="E8" s="815"/>
      <c r="F8" s="1237"/>
      <c r="G8" s="1238"/>
      <c r="I8" s="1237"/>
      <c r="J8" s="1240"/>
      <c r="K8" s="974"/>
      <c r="L8" s="1219" t="s">
        <v>141</v>
      </c>
      <c r="M8" s="1220"/>
      <c r="N8" s="1223" t="s">
        <v>142</v>
      </c>
      <c r="O8" s="1224"/>
      <c r="P8" s="1224"/>
      <c r="Q8" s="1225"/>
    </row>
    <row r="9" spans="1:19" s="816" customFormat="1" ht="44.25" customHeight="1" x14ac:dyDescent="0.2">
      <c r="A9" s="813"/>
      <c r="B9" s="1231"/>
      <c r="C9" s="814"/>
      <c r="D9" s="1234"/>
      <c r="E9" s="815"/>
      <c r="F9" s="1237"/>
      <c r="G9" s="1238"/>
      <c r="I9" s="1237"/>
      <c r="J9" s="1240"/>
      <c r="K9" s="974"/>
      <c r="L9" s="1221"/>
      <c r="M9" s="1222"/>
      <c r="N9" s="1223" t="s">
        <v>488</v>
      </c>
      <c r="O9" s="1225"/>
      <c r="P9" s="1223" t="s">
        <v>489</v>
      </c>
      <c r="Q9" s="1225"/>
    </row>
    <row r="10" spans="1:19" s="818" customFormat="1" ht="56.25" x14ac:dyDescent="0.2">
      <c r="A10" s="817"/>
      <c r="B10" s="1232"/>
      <c r="D10" s="819" t="s">
        <v>12</v>
      </c>
      <c r="E10" s="820"/>
      <c r="F10" s="821" t="s">
        <v>12</v>
      </c>
      <c r="G10" s="822" t="s">
        <v>287</v>
      </c>
      <c r="I10" s="821" t="s">
        <v>12</v>
      </c>
      <c r="J10" s="975" t="s">
        <v>287</v>
      </c>
      <c r="K10" s="976"/>
      <c r="L10" s="977" t="s">
        <v>12</v>
      </c>
      <c r="M10" s="978" t="s">
        <v>490</v>
      </c>
      <c r="N10" s="979" t="s">
        <v>12</v>
      </c>
      <c r="O10" s="978" t="s">
        <v>490</v>
      </c>
      <c r="P10" s="979" t="s">
        <v>12</v>
      </c>
      <c r="Q10" s="978" t="s">
        <v>490</v>
      </c>
    </row>
    <row r="11" spans="1:19" s="825" customFormat="1" ht="9" customHeight="1" x14ac:dyDescent="0.2">
      <c r="A11" s="823"/>
      <c r="B11" s="824"/>
      <c r="D11" s="826"/>
      <c r="E11" s="824"/>
      <c r="F11" s="826"/>
      <c r="G11" s="824"/>
      <c r="I11" s="824"/>
      <c r="J11" s="824"/>
    </row>
    <row r="12" spans="1:19" s="829" customFormat="1" x14ac:dyDescent="0.2">
      <c r="A12" s="827"/>
      <c r="B12" s="828" t="s">
        <v>11</v>
      </c>
      <c r="D12" s="992">
        <f>'41benpresaad'!D10</f>
        <v>269733</v>
      </c>
      <c r="E12" s="830">
        <v>53364</v>
      </c>
      <c r="F12" s="984">
        <f>D12-I12</f>
        <v>269170</v>
      </c>
      <c r="G12" s="985">
        <f>F12*100/D12</f>
        <v>99.791275075723036</v>
      </c>
      <c r="I12" s="984">
        <f>L12+N12+P12</f>
        <v>563</v>
      </c>
      <c r="J12" s="985">
        <f t="shared" ref="J12:J29" si="0">I12*100/D12</f>
        <v>0.2087249242769702</v>
      </c>
      <c r="L12" s="984">
        <v>0</v>
      </c>
      <c r="M12" s="980">
        <f>L12/$I12*100</f>
        <v>0</v>
      </c>
      <c r="N12" s="984">
        <v>278</v>
      </c>
      <c r="O12" s="624">
        <f>N12/$I12*100</f>
        <v>49.378330373001781</v>
      </c>
      <c r="P12" s="984">
        <v>285</v>
      </c>
      <c r="Q12" s="624">
        <f>P12/$I12*100</f>
        <v>50.621669626998219</v>
      </c>
      <c r="R12" s="1014"/>
      <c r="S12" s="1014"/>
    </row>
    <row r="13" spans="1:19" s="829" customFormat="1" x14ac:dyDescent="0.2">
      <c r="A13" s="827"/>
      <c r="B13" s="831" t="s">
        <v>10</v>
      </c>
      <c r="D13" s="993">
        <f>'41benpresaad'!D11</f>
        <v>37223</v>
      </c>
      <c r="E13" s="830">
        <v>5161</v>
      </c>
      <c r="F13" s="986">
        <f t="shared" ref="F13:F29" si="1">D13-I13</f>
        <v>36654</v>
      </c>
      <c r="G13" s="987">
        <f t="shared" ref="G13:G29" si="2">F13*100/D13</f>
        <v>98.471375224995299</v>
      </c>
      <c r="I13" s="986">
        <f t="shared" ref="I13:I29" si="3">L13+N13+P13</f>
        <v>569</v>
      </c>
      <c r="J13" s="987">
        <f t="shared" si="0"/>
        <v>1.5286247750047013</v>
      </c>
      <c r="L13" s="986">
        <v>0</v>
      </c>
      <c r="M13" s="981">
        <f>L13/$I13*100</f>
        <v>0</v>
      </c>
      <c r="N13" s="986">
        <v>256</v>
      </c>
      <c r="O13" s="625">
        <f>N13/$I13*100</f>
        <v>44.991212653778554</v>
      </c>
      <c r="P13" s="986">
        <v>313</v>
      </c>
      <c r="Q13" s="625">
        <f>P13/$I13*100</f>
        <v>55.008787346221446</v>
      </c>
      <c r="R13" s="1014"/>
      <c r="S13" s="1014"/>
    </row>
    <row r="14" spans="1:19" s="829" customFormat="1" x14ac:dyDescent="0.2">
      <c r="A14" s="827"/>
      <c r="B14" s="831" t="s">
        <v>40</v>
      </c>
      <c r="D14" s="993">
        <f>'41benpresaad'!D12</f>
        <v>28712</v>
      </c>
      <c r="E14" s="830">
        <v>3593</v>
      </c>
      <c r="F14" s="986">
        <f t="shared" si="1"/>
        <v>27905</v>
      </c>
      <c r="G14" s="987">
        <f t="shared" si="2"/>
        <v>97.189328503761487</v>
      </c>
      <c r="I14" s="986">
        <f t="shared" si="3"/>
        <v>807</v>
      </c>
      <c r="J14" s="987">
        <f t="shared" si="0"/>
        <v>2.8106714962385064</v>
      </c>
      <c r="L14" s="986">
        <v>1</v>
      </c>
      <c r="M14" s="981">
        <f>L14/$I14*100</f>
        <v>0.12391573729863693</v>
      </c>
      <c r="N14" s="986">
        <v>144</v>
      </c>
      <c r="O14" s="625">
        <f>N14/$I14*100</f>
        <v>17.843866171003718</v>
      </c>
      <c r="P14" s="986">
        <v>662</v>
      </c>
      <c r="Q14" s="625">
        <f>P14/$I14*100</f>
        <v>82.032218091697644</v>
      </c>
      <c r="R14" s="1014"/>
      <c r="S14" s="1014"/>
    </row>
    <row r="15" spans="1:19" s="829" customFormat="1" x14ac:dyDescent="0.2">
      <c r="A15" s="827"/>
      <c r="B15" s="831" t="s">
        <v>41</v>
      </c>
      <c r="D15" s="993">
        <f>'41benpresaad'!D13</f>
        <v>26547</v>
      </c>
      <c r="E15" s="830">
        <v>2742</v>
      </c>
      <c r="F15" s="986">
        <f t="shared" si="1"/>
        <v>26547</v>
      </c>
      <c r="G15" s="987">
        <f t="shared" si="2"/>
        <v>100</v>
      </c>
      <c r="I15" s="986">
        <f t="shared" si="3"/>
        <v>0</v>
      </c>
      <c r="J15" s="987">
        <f t="shared" si="0"/>
        <v>0</v>
      </c>
      <c r="L15" s="986">
        <v>0</v>
      </c>
      <c r="M15" s="981" t="s">
        <v>376</v>
      </c>
      <c r="N15" s="986">
        <v>0</v>
      </c>
      <c r="O15" s="625" t="s">
        <v>376</v>
      </c>
      <c r="P15" s="986">
        <v>0</v>
      </c>
      <c r="Q15" s="625" t="s">
        <v>376</v>
      </c>
      <c r="R15" s="1014"/>
      <c r="S15" s="1014"/>
    </row>
    <row r="16" spans="1:19" s="829" customFormat="1" x14ac:dyDescent="0.2">
      <c r="A16" s="827"/>
      <c r="B16" s="831" t="s">
        <v>9</v>
      </c>
      <c r="D16" s="993">
        <f>'41benpresaad'!D14</f>
        <v>35138</v>
      </c>
      <c r="E16" s="830">
        <v>7296</v>
      </c>
      <c r="F16" s="986">
        <f t="shared" si="1"/>
        <v>28056</v>
      </c>
      <c r="G16" s="987">
        <f t="shared" si="2"/>
        <v>79.845181854402639</v>
      </c>
      <c r="I16" s="986">
        <f t="shared" si="3"/>
        <v>7082</v>
      </c>
      <c r="J16" s="987">
        <f t="shared" si="0"/>
        <v>20.154818145597361</v>
      </c>
      <c r="L16" s="986">
        <v>3</v>
      </c>
      <c r="M16" s="981">
        <f>L16/$I16*100</f>
        <v>4.2360914995763908E-2</v>
      </c>
      <c r="N16" s="986">
        <v>3202</v>
      </c>
      <c r="O16" s="625">
        <f>N16/$I16*100</f>
        <v>45.213216605478678</v>
      </c>
      <c r="P16" s="986">
        <v>3877</v>
      </c>
      <c r="Q16" s="625">
        <f>P16/$I16*100</f>
        <v>54.744422479525554</v>
      </c>
      <c r="R16" s="1014"/>
      <c r="S16" s="1014"/>
    </row>
    <row r="17" spans="1:19" s="829" customFormat="1" x14ac:dyDescent="0.2">
      <c r="A17" s="827"/>
      <c r="B17" s="831" t="s">
        <v>8</v>
      </c>
      <c r="D17" s="993">
        <f>'41benpresaad'!D15</f>
        <v>17682</v>
      </c>
      <c r="E17" s="830">
        <v>3462</v>
      </c>
      <c r="F17" s="986">
        <f t="shared" si="1"/>
        <v>17682</v>
      </c>
      <c r="G17" s="987">
        <f t="shared" si="2"/>
        <v>100</v>
      </c>
      <c r="I17" s="986">
        <f t="shared" si="3"/>
        <v>0</v>
      </c>
      <c r="J17" s="987">
        <f t="shared" si="0"/>
        <v>0</v>
      </c>
      <c r="L17" s="986">
        <v>0</v>
      </c>
      <c r="M17" s="981" t="s">
        <v>376</v>
      </c>
      <c r="N17" s="986">
        <v>0</v>
      </c>
      <c r="O17" s="625" t="s">
        <v>376</v>
      </c>
      <c r="P17" s="986">
        <v>0</v>
      </c>
      <c r="Q17" s="625" t="s">
        <v>376</v>
      </c>
      <c r="R17" s="1014"/>
      <c r="S17" s="1014"/>
    </row>
    <row r="18" spans="1:19" s="829" customFormat="1" x14ac:dyDescent="0.2">
      <c r="A18" s="827"/>
      <c r="B18" s="831" t="s">
        <v>7</v>
      </c>
      <c r="D18" s="993">
        <f>'41benpresaad'!D16</f>
        <v>114750</v>
      </c>
      <c r="E18" s="830">
        <v>14325</v>
      </c>
      <c r="F18" s="986">
        <f t="shared" si="1"/>
        <v>108962</v>
      </c>
      <c r="G18" s="987">
        <f t="shared" si="2"/>
        <v>94.955991285403044</v>
      </c>
      <c r="I18" s="986">
        <f t="shared" si="3"/>
        <v>5788</v>
      </c>
      <c r="J18" s="987">
        <f>I18*100/D18</f>
        <v>5.0440087145969503</v>
      </c>
      <c r="L18" s="986">
        <v>4923</v>
      </c>
      <c r="M18" s="981">
        <f>L18/$I18*100</f>
        <v>85.055286800276434</v>
      </c>
      <c r="N18" s="986">
        <v>862</v>
      </c>
      <c r="O18" s="625">
        <f>N18/$I18*100</f>
        <v>14.892881824464411</v>
      </c>
      <c r="P18" s="986">
        <v>3</v>
      </c>
      <c r="Q18" s="625">
        <f>P18/$I18*100</f>
        <v>5.1831375259156875E-2</v>
      </c>
      <c r="R18" s="1014"/>
      <c r="S18" s="1014"/>
    </row>
    <row r="19" spans="1:19" s="829" customFormat="1" x14ac:dyDescent="0.2">
      <c r="A19" s="827"/>
      <c r="B19" s="831" t="s">
        <v>43</v>
      </c>
      <c r="D19" s="993">
        <f>'41benpresaad'!D17</f>
        <v>67152</v>
      </c>
      <c r="E19" s="830">
        <v>9188</v>
      </c>
      <c r="F19" s="986">
        <f t="shared" si="1"/>
        <v>64690</v>
      </c>
      <c r="G19" s="987">
        <f t="shared" si="2"/>
        <v>96.33369073147486</v>
      </c>
      <c r="I19" s="986">
        <f t="shared" si="3"/>
        <v>2462</v>
      </c>
      <c r="J19" s="987">
        <f t="shared" si="0"/>
        <v>3.6663092685251368</v>
      </c>
      <c r="L19" s="986">
        <v>9</v>
      </c>
      <c r="M19" s="981">
        <f>L19/$I19*100</f>
        <v>0.36555645816409427</v>
      </c>
      <c r="N19" s="986">
        <v>1037</v>
      </c>
      <c r="O19" s="625">
        <f>N19/$I19*100</f>
        <v>42.120227457351746</v>
      </c>
      <c r="P19" s="986">
        <v>1416</v>
      </c>
      <c r="Q19" s="625">
        <f>P19/$I19*100</f>
        <v>57.514216084484161</v>
      </c>
      <c r="R19" s="1014"/>
      <c r="S19" s="1014"/>
    </row>
    <row r="20" spans="1:19" s="829" customFormat="1" x14ac:dyDescent="0.2">
      <c r="A20" s="827"/>
      <c r="B20" s="831" t="s">
        <v>44</v>
      </c>
      <c r="D20" s="993">
        <f>'41benpresaad'!D18</f>
        <v>188719</v>
      </c>
      <c r="E20" s="830">
        <v>34612</v>
      </c>
      <c r="F20" s="986">
        <f t="shared" si="1"/>
        <v>188719</v>
      </c>
      <c r="G20" s="987">
        <f t="shared" si="2"/>
        <v>100</v>
      </c>
      <c r="I20" s="986">
        <f t="shared" si="3"/>
        <v>0</v>
      </c>
      <c r="J20" s="987">
        <f t="shared" si="0"/>
        <v>0</v>
      </c>
      <c r="L20" s="986">
        <v>0</v>
      </c>
      <c r="M20" s="981" t="s">
        <v>376</v>
      </c>
      <c r="N20" s="986">
        <v>0</v>
      </c>
      <c r="O20" s="625" t="s">
        <v>376</v>
      </c>
      <c r="P20" s="986">
        <v>0</v>
      </c>
      <c r="Q20" s="625" t="s">
        <v>376</v>
      </c>
      <c r="R20" s="1014"/>
      <c r="S20" s="1014"/>
    </row>
    <row r="21" spans="1:19" s="829" customFormat="1" x14ac:dyDescent="0.2">
      <c r="A21" s="827"/>
      <c r="B21" s="831" t="s">
        <v>6</v>
      </c>
      <c r="D21" s="993">
        <f>'41benpresaad'!D19</f>
        <v>135053</v>
      </c>
      <c r="E21" s="830">
        <v>13397</v>
      </c>
      <c r="F21" s="986">
        <f t="shared" si="1"/>
        <v>132686</v>
      </c>
      <c r="G21" s="987">
        <f t="shared" si="2"/>
        <v>98.247354742212323</v>
      </c>
      <c r="I21" s="986">
        <f t="shared" si="3"/>
        <v>2367</v>
      </c>
      <c r="J21" s="987">
        <f t="shared" si="0"/>
        <v>1.7526452577876834</v>
      </c>
      <c r="L21" s="986">
        <v>137</v>
      </c>
      <c r="M21" s="981">
        <f>L21/$I21*100</f>
        <v>5.7879171947613006</v>
      </c>
      <c r="N21" s="986">
        <v>1890</v>
      </c>
      <c r="O21" s="625">
        <f>N21/$I21*100</f>
        <v>79.847908745247153</v>
      </c>
      <c r="P21" s="986">
        <v>340</v>
      </c>
      <c r="Q21" s="625">
        <f>P21/$I21*100</f>
        <v>14.36417405999155</v>
      </c>
      <c r="R21" s="1014"/>
      <c r="S21" s="1014"/>
    </row>
    <row r="22" spans="1:19" s="829" customFormat="1" x14ac:dyDescent="0.2">
      <c r="A22" s="827"/>
      <c r="B22" s="831" t="s">
        <v>5</v>
      </c>
      <c r="D22" s="993">
        <f>'41benpresaad'!D20</f>
        <v>32536</v>
      </c>
      <c r="E22" s="830">
        <v>6540</v>
      </c>
      <c r="F22" s="986">
        <f t="shared" si="1"/>
        <v>32342</v>
      </c>
      <c r="G22" s="987">
        <f t="shared" si="2"/>
        <v>99.403737398573881</v>
      </c>
      <c r="I22" s="986">
        <f t="shared" si="3"/>
        <v>194</v>
      </c>
      <c r="J22" s="987">
        <f t="shared" si="0"/>
        <v>0.59626260142611265</v>
      </c>
      <c r="L22" s="986">
        <v>0</v>
      </c>
      <c r="M22" s="981">
        <f>L22/$I22*100</f>
        <v>0</v>
      </c>
      <c r="N22" s="986">
        <v>97</v>
      </c>
      <c r="O22" s="625">
        <f>N22/$I22*100</f>
        <v>50</v>
      </c>
      <c r="P22" s="986">
        <v>97</v>
      </c>
      <c r="Q22" s="625">
        <f>P22/$I22*100</f>
        <v>50</v>
      </c>
      <c r="R22" s="1014"/>
      <c r="S22" s="1014"/>
    </row>
    <row r="23" spans="1:19" s="829" customFormat="1" x14ac:dyDescent="0.2">
      <c r="A23" s="827"/>
      <c r="B23" s="831" t="s">
        <v>38</v>
      </c>
      <c r="D23" s="993">
        <f>'41benpresaad'!D21</f>
        <v>68745</v>
      </c>
      <c r="E23" s="830">
        <v>13798</v>
      </c>
      <c r="F23" s="986">
        <f t="shared" si="1"/>
        <v>66204</v>
      </c>
      <c r="G23" s="987">
        <f t="shared" si="2"/>
        <v>96.303731180449489</v>
      </c>
      <c r="I23" s="986">
        <f t="shared" si="3"/>
        <v>2541</v>
      </c>
      <c r="J23" s="987">
        <f t="shared" si="0"/>
        <v>3.6962688195505127</v>
      </c>
      <c r="L23" s="986">
        <v>27</v>
      </c>
      <c r="M23" s="981">
        <f>L23/$I23*100</f>
        <v>1.0625737898465171</v>
      </c>
      <c r="N23" s="986">
        <v>200</v>
      </c>
      <c r="O23" s="625">
        <f>N23/$I23*100</f>
        <v>7.8709169618260519</v>
      </c>
      <c r="P23" s="986">
        <v>2314</v>
      </c>
      <c r="Q23" s="625">
        <f>P23/$I23*100</f>
        <v>91.066509248327435</v>
      </c>
      <c r="R23" s="1014"/>
      <c r="S23" s="1014"/>
    </row>
    <row r="24" spans="1:19" s="829" customFormat="1" x14ac:dyDescent="0.2">
      <c r="A24" s="827"/>
      <c r="B24" s="831" t="s">
        <v>45</v>
      </c>
      <c r="D24" s="993">
        <f>'41benpresaad'!D22</f>
        <v>162396</v>
      </c>
      <c r="E24" s="830">
        <v>24812</v>
      </c>
      <c r="F24" s="986">
        <f t="shared" si="1"/>
        <v>162396</v>
      </c>
      <c r="G24" s="987">
        <f t="shared" si="2"/>
        <v>100</v>
      </c>
      <c r="I24" s="986">
        <f t="shared" si="3"/>
        <v>0</v>
      </c>
      <c r="J24" s="987">
        <f t="shared" si="0"/>
        <v>0</v>
      </c>
      <c r="L24" s="986">
        <v>0</v>
      </c>
      <c r="M24" s="981" t="s">
        <v>376</v>
      </c>
      <c r="N24" s="986">
        <v>0</v>
      </c>
      <c r="O24" s="625" t="s">
        <v>376</v>
      </c>
      <c r="P24" s="986">
        <v>0</v>
      </c>
      <c r="Q24" s="625" t="s">
        <v>376</v>
      </c>
      <c r="R24" s="1014"/>
      <c r="S24" s="1014"/>
    </row>
    <row r="25" spans="1:19" s="829" customFormat="1" x14ac:dyDescent="0.2">
      <c r="A25" s="827"/>
      <c r="B25" s="831" t="s">
        <v>46</v>
      </c>
      <c r="D25" s="993">
        <f>'41benpresaad'!D23</f>
        <v>37921</v>
      </c>
      <c r="E25" s="830">
        <v>10064</v>
      </c>
      <c r="F25" s="986">
        <f t="shared" si="1"/>
        <v>37587</v>
      </c>
      <c r="G25" s="987">
        <f t="shared" si="2"/>
        <v>99.11922153951636</v>
      </c>
      <c r="I25" s="986">
        <f t="shared" si="3"/>
        <v>334</v>
      </c>
      <c r="J25" s="987">
        <f t="shared" si="0"/>
        <v>0.88077846048363706</v>
      </c>
      <c r="L25" s="986">
        <v>0</v>
      </c>
      <c r="M25" s="981">
        <f>L25/$I25*100</f>
        <v>0</v>
      </c>
      <c r="N25" s="986">
        <v>274</v>
      </c>
      <c r="O25" s="625">
        <f>N25/$I25*100</f>
        <v>82.035928143712582</v>
      </c>
      <c r="P25" s="986">
        <v>60</v>
      </c>
      <c r="Q25" s="625">
        <f>P25/$I25*100</f>
        <v>17.964071856287426</v>
      </c>
      <c r="R25" s="1014"/>
      <c r="S25" s="1014"/>
    </row>
    <row r="26" spans="1:19" s="829" customFormat="1" x14ac:dyDescent="0.2">
      <c r="B26" s="831" t="s">
        <v>47</v>
      </c>
      <c r="D26" s="993">
        <f>'41benpresaad'!D24</f>
        <v>15293</v>
      </c>
      <c r="E26" s="830">
        <v>1275</v>
      </c>
      <c r="F26" s="990">
        <f t="shared" si="1"/>
        <v>15293</v>
      </c>
      <c r="G26" s="987">
        <f t="shared" si="2"/>
        <v>100</v>
      </c>
      <c r="I26" s="990">
        <f t="shared" si="3"/>
        <v>0</v>
      </c>
      <c r="J26" s="987">
        <f t="shared" si="0"/>
        <v>0</v>
      </c>
      <c r="L26" s="990">
        <v>0</v>
      </c>
      <c r="M26" s="981" t="s">
        <v>376</v>
      </c>
      <c r="N26" s="990">
        <v>0</v>
      </c>
      <c r="O26" s="625" t="s">
        <v>376</v>
      </c>
      <c r="P26" s="990">
        <v>0</v>
      </c>
      <c r="Q26" s="625" t="s">
        <v>376</v>
      </c>
      <c r="R26" s="1014"/>
      <c r="S26" s="1014"/>
    </row>
    <row r="27" spans="1:19" s="829" customFormat="1" x14ac:dyDescent="0.2">
      <c r="B27" s="831" t="s">
        <v>48</v>
      </c>
      <c r="D27" s="994">
        <f>'41benpresaad'!D25</f>
        <v>65174</v>
      </c>
      <c r="E27" s="830">
        <v>8030</v>
      </c>
      <c r="F27" s="990">
        <f t="shared" si="1"/>
        <v>65174</v>
      </c>
      <c r="G27" s="987">
        <f t="shared" si="2"/>
        <v>100</v>
      </c>
      <c r="I27" s="990">
        <f t="shared" si="3"/>
        <v>0</v>
      </c>
      <c r="J27" s="987">
        <f t="shared" si="0"/>
        <v>0</v>
      </c>
      <c r="L27" s="990">
        <v>0</v>
      </c>
      <c r="M27" s="981" t="s">
        <v>376</v>
      </c>
      <c r="N27" s="990">
        <v>0</v>
      </c>
      <c r="O27" s="625" t="s">
        <v>376</v>
      </c>
      <c r="P27" s="990">
        <v>0</v>
      </c>
      <c r="Q27" s="625" t="s">
        <v>376</v>
      </c>
      <c r="R27" s="1014"/>
      <c r="S27" s="1014"/>
    </row>
    <row r="28" spans="1:19" s="829" customFormat="1" x14ac:dyDescent="0.2">
      <c r="B28" s="831" t="s">
        <v>49</v>
      </c>
      <c r="D28" s="994">
        <f>'41benpresaad'!D26</f>
        <v>8562</v>
      </c>
      <c r="E28" s="832">
        <v>1753</v>
      </c>
      <c r="F28" s="990">
        <f t="shared" si="1"/>
        <v>8562</v>
      </c>
      <c r="G28" s="988">
        <f t="shared" si="2"/>
        <v>100</v>
      </c>
      <c r="I28" s="990">
        <f t="shared" si="3"/>
        <v>0</v>
      </c>
      <c r="J28" s="988">
        <f t="shared" si="0"/>
        <v>0</v>
      </c>
      <c r="L28" s="990">
        <v>0</v>
      </c>
      <c r="M28" s="981" t="s">
        <v>376</v>
      </c>
      <c r="N28" s="990">
        <v>0</v>
      </c>
      <c r="O28" s="981" t="s">
        <v>376</v>
      </c>
      <c r="P28" s="990">
        <v>0</v>
      </c>
      <c r="Q28" s="981" t="s">
        <v>376</v>
      </c>
      <c r="R28" s="1014"/>
      <c r="S28" s="1014"/>
    </row>
    <row r="29" spans="1:19" s="829" customFormat="1" x14ac:dyDescent="0.2">
      <c r="B29" s="833" t="s">
        <v>4</v>
      </c>
      <c r="D29" s="995">
        <f>'41benpresaad'!D27</f>
        <v>3193</v>
      </c>
      <c r="E29" s="832">
        <v>384</v>
      </c>
      <c r="F29" s="991">
        <f t="shared" si="1"/>
        <v>3048</v>
      </c>
      <c r="G29" s="989">
        <f t="shared" si="2"/>
        <v>95.458816160350764</v>
      </c>
      <c r="I29" s="991">
        <f t="shared" si="3"/>
        <v>145</v>
      </c>
      <c r="J29" s="989">
        <f t="shared" si="0"/>
        <v>4.541183839649233</v>
      </c>
      <c r="L29" s="991">
        <v>0</v>
      </c>
      <c r="M29" s="981">
        <f>L29/$I29*100</f>
        <v>0</v>
      </c>
      <c r="N29" s="991">
        <v>64</v>
      </c>
      <c r="O29" s="625">
        <f>N29/$I29*100</f>
        <v>44.137931034482762</v>
      </c>
      <c r="P29" s="991">
        <v>81</v>
      </c>
      <c r="Q29" s="625">
        <f>P29/$I29*100</f>
        <v>55.862068965517238</v>
      </c>
      <c r="R29" s="1014"/>
      <c r="S29" s="1014"/>
    </row>
    <row r="30" spans="1:19" s="825" customFormat="1" ht="7.5" customHeight="1" x14ac:dyDescent="0.2">
      <c r="A30" s="823"/>
      <c r="B30" s="834"/>
      <c r="D30" s="835"/>
      <c r="E30" s="836"/>
      <c r="F30" s="835"/>
      <c r="G30" s="837"/>
      <c r="I30" s="838"/>
      <c r="J30" s="837"/>
      <c r="L30" s="982"/>
      <c r="M30" s="983"/>
      <c r="N30" s="982"/>
      <c r="O30" s="983"/>
      <c r="P30" s="982"/>
      <c r="Q30" s="983"/>
    </row>
    <row r="31" spans="1:19" s="815" customFormat="1" ht="15" x14ac:dyDescent="0.2">
      <c r="B31" s="839" t="s">
        <v>3</v>
      </c>
      <c r="D31" s="840">
        <f>SUM(D12:D29)</f>
        <v>1314529</v>
      </c>
      <c r="E31" s="836"/>
      <c r="F31" s="841">
        <f>SUM(F12:F29)</f>
        <v>1291677</v>
      </c>
      <c r="G31" s="842">
        <f>F31*100/D31</f>
        <v>98.261582665730458</v>
      </c>
      <c r="I31" s="843">
        <f>SUM(I12:I29)</f>
        <v>22852</v>
      </c>
      <c r="J31" s="842">
        <f>I31*100/D31</f>
        <v>1.7384173342695368</v>
      </c>
      <c r="L31" s="843">
        <f>SUM(L12:L29)</f>
        <v>5100</v>
      </c>
      <c r="M31" s="842">
        <f>L31/$I31*100</f>
        <v>22.317521442324523</v>
      </c>
      <c r="N31" s="843">
        <f>SUM(N12:N29)</f>
        <v>8304</v>
      </c>
      <c r="O31" s="842">
        <f>N31/$I31*100</f>
        <v>36.33817608962017</v>
      </c>
      <c r="P31" s="843">
        <f>SUM(P12:P29)</f>
        <v>9448</v>
      </c>
      <c r="Q31" s="842">
        <f>P31/$I31*100</f>
        <v>41.344302468055311</v>
      </c>
    </row>
    <row r="32" spans="1:19" s="844" customFormat="1" ht="15" x14ac:dyDescent="0.2">
      <c r="B32" s="845" t="s">
        <v>42</v>
      </c>
      <c r="C32" s="846"/>
    </row>
    <row r="33" spans="2:16" ht="33" customHeight="1" x14ac:dyDescent="0.2">
      <c r="B33" s="1228" t="s">
        <v>288</v>
      </c>
      <c r="C33" s="1228"/>
      <c r="D33" s="1228"/>
      <c r="E33" s="1228"/>
      <c r="F33" s="1228"/>
      <c r="G33" s="1228"/>
      <c r="H33" s="1228"/>
      <c r="I33" s="1228"/>
      <c r="J33" s="1228"/>
      <c r="K33" s="1228"/>
      <c r="L33" s="1228"/>
      <c r="M33" s="1228"/>
      <c r="N33" s="1228"/>
      <c r="O33" s="1228"/>
      <c r="P33" s="1228"/>
    </row>
    <row r="35" spans="2:16" x14ac:dyDescent="0.2">
      <c r="B35" s="847"/>
    </row>
  </sheetData>
  <mergeCells count="12">
    <mergeCell ref="B33:P33"/>
    <mergeCell ref="B2:C2"/>
    <mergeCell ref="B7:B10"/>
    <mergeCell ref="D7:D9"/>
    <mergeCell ref="F7:G9"/>
    <mergeCell ref="I7:J9"/>
    <mergeCell ref="L8:M9"/>
    <mergeCell ref="N8:Q8"/>
    <mergeCell ref="N9:O9"/>
    <mergeCell ref="P9:Q9"/>
    <mergeCell ref="B4:Q4"/>
    <mergeCell ref="B5:P5"/>
  </mergeCells>
  <conditionalFormatting sqref="G12:G29 E12:E29">
    <cfRule type="cellIs" dxfId="0" priority="1" stopIfTrue="1" operator="greaterThan">
      <formula>100</formula>
    </cfRule>
  </conditionalFormatting>
  <printOptions horizontalCentered="1"/>
  <pageMargins left="0" right="0" top="0.43307086614173229" bottom="0.43307086614173229" header="0" footer="0"/>
  <pageSetup paperSize="9"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93</vt:i4>
      </vt:variant>
      <vt:variant>
        <vt:lpstr>Rangos con nombre</vt:lpstr>
      </vt:variant>
      <vt:variant>
        <vt:i4>80</vt:i4>
      </vt:variant>
    </vt:vector>
  </HeadingPairs>
  <TitlesOfParts>
    <vt:vector size="173"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91TiempoEspera_evo</vt:lpstr>
      <vt:lpstr>10pendResol</vt:lpstr>
      <vt:lpstr>10pendPrest</vt:lpstr>
      <vt:lpstr>10pend</vt:lpstr>
      <vt:lpstr>11ListaEspera</vt:lpstr>
      <vt:lpstr>11ListaEsperaGIII</vt:lpstr>
      <vt:lpstr>11ListaEsperaGII</vt:lpstr>
      <vt:lpstr>11ListaEsperaGI</vt:lpstr>
      <vt:lpstr>12BenefEfect</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'91TiempoEspera_evo'!Área_de_impresión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Llanos Hinojosa Cervera</dc:creator>
  <cp:lastModifiedBy>Usuario de Windows</cp:lastModifiedBy>
  <cp:lastPrinted>2023-02-10T07:45:37Z</cp:lastPrinted>
  <dcterms:created xsi:type="dcterms:W3CDTF">2023-02-09T12:34:09Z</dcterms:created>
  <dcterms:modified xsi:type="dcterms:W3CDTF">2023-02-21T11:29:52Z</dcterms:modified>
</cp:coreProperties>
</file>